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CFD07A2-60E7-489A-991E-8247293AF35E}" xr6:coauthVersionLast="46" xr6:coauthVersionMax="46" xr10:uidLastSave="{00000000-0000-0000-0000-000000000000}"/>
  <bookViews>
    <workbookView xWindow="11100" yWindow="195" windowWidth="13485" windowHeight="10485" tabRatio="712" xr2:uid="{838094C9-A8CD-4F54-A90A-4826799ACE03}"/>
  </bookViews>
  <sheets>
    <sheet name="CASOS1" sheetId="31" r:id="rId1"/>
    <sheet name="ALTAS" sheetId="4" r:id="rId2"/>
    <sheet name="FALLE" sheetId="15" r:id="rId3"/>
    <sheet name="CdelU" sheetId="72" r:id="rId4"/>
    <sheet name="Hoja5" sheetId="74" r:id="rId5"/>
    <sheet name="TOTALES" sheetId="69" r:id="rId6"/>
    <sheet name="ER" sheetId="5" r:id="rId7"/>
    <sheet name="LOCALIDADES" sheetId="33" r:id="rId8"/>
    <sheet name="DIA" sheetId="46" r:id="rId9"/>
    <sheet name="UTI" sheetId="48" r:id="rId10"/>
    <sheet name="TERAPISTAS" sheetId="66" r:id="rId11"/>
    <sheet name="Hoja12" sheetId="49" r:id="rId12"/>
  </sheets>
  <externalReferences>
    <externalReference r:id="rId13"/>
  </externalReferences>
  <definedNames>
    <definedName name="_xlnm._FilterDatabase" localSheetId="0" hidden="1">CASOS1!$A$1:$D$9478</definedName>
    <definedName name="_xlnm._FilterDatabase" localSheetId="8" hidden="1">DIA!$A$1:$BU$188</definedName>
    <definedName name="_xlnm._FilterDatabase" localSheetId="2" hidden="1">FALLE!$A$1:$F$942</definedName>
    <definedName name="_xlnm._FilterDatabase" localSheetId="7" hidden="1">LOCALIDADES!$A$1:$G$158</definedName>
    <definedName name="_xlnm._FilterDatabase" localSheetId="10" hidden="1">TERAPISTAS!$A$1:$H$41</definedName>
    <definedName name="_xlnm._FilterDatabase" localSheetId="9" hidden="1">UTI!$A$1:$G$27</definedName>
  </definedNames>
  <calcPr calcId="181029"/>
  <pivotCaches>
    <pivotCache cacheId="4" r:id="rId14"/>
    <pivotCache cacheId="7" r:id="rId15"/>
  </pivotCaches>
  <fileRecoveryPr repairLoad="1"/>
</workbook>
</file>

<file path=xl/calcChain.xml><?xml version="1.0" encoding="utf-8"?>
<calcChain xmlns="http://schemas.openxmlformats.org/spreadsheetml/2006/main">
  <c r="D21" i="5" l="1"/>
  <c r="D23" i="5" s="1"/>
  <c r="W21" i="5"/>
  <c r="N21" i="5" l="1"/>
  <c r="C322" i="69"/>
  <c r="E322" i="69" s="1"/>
  <c r="D322" i="69"/>
  <c r="D222" i="72"/>
  <c r="E222" i="72" s="1"/>
  <c r="F222" i="72" s="1"/>
  <c r="G222" i="72" s="1"/>
  <c r="I222" i="72"/>
  <c r="J222" i="72"/>
  <c r="L222" i="72"/>
  <c r="Q222" i="72"/>
  <c r="R222" i="72"/>
  <c r="D221" i="72"/>
  <c r="A222" i="72"/>
  <c r="S221" i="72"/>
  <c r="E321" i="69"/>
  <c r="D321" i="69"/>
  <c r="D314" i="69"/>
  <c r="D315" i="69"/>
  <c r="D316" i="69"/>
  <c r="D317" i="69"/>
  <c r="D318" i="69"/>
  <c r="D319" i="69"/>
  <c r="D320" i="69"/>
  <c r="C314" i="69"/>
  <c r="C315" i="69"/>
  <c r="C316" i="69"/>
  <c r="C317" i="69"/>
  <c r="C318" i="69"/>
  <c r="C319" i="69"/>
  <c r="C320" i="69"/>
  <c r="C321" i="69"/>
  <c r="R221" i="72"/>
  <c r="Q221" i="72"/>
  <c r="L221" i="72"/>
  <c r="R220" i="72"/>
  <c r="Q220" i="72"/>
  <c r="L220" i="72"/>
  <c r="R219" i="72"/>
  <c r="Q219" i="72"/>
  <c r="L219" i="72"/>
  <c r="R218" i="72"/>
  <c r="Q218" i="72"/>
  <c r="L218" i="72"/>
  <c r="R217" i="72"/>
  <c r="Q217" i="72"/>
  <c r="L217" i="72"/>
  <c r="R216" i="72"/>
  <c r="Q216" i="72"/>
  <c r="L216" i="72"/>
  <c r="R215" i="72"/>
  <c r="Q215" i="72"/>
  <c r="L215" i="72"/>
  <c r="R214" i="72"/>
  <c r="Q214" i="72"/>
  <c r="L214" i="72"/>
  <c r="R213" i="72"/>
  <c r="Q213" i="72"/>
  <c r="L213" i="72"/>
  <c r="R212" i="72"/>
  <c r="Q212" i="72"/>
  <c r="L212" i="72"/>
  <c r="R211" i="72"/>
  <c r="Q211" i="72"/>
  <c r="L211" i="72"/>
  <c r="R210" i="72"/>
  <c r="Q210" i="72"/>
  <c r="L210" i="72"/>
  <c r="R209" i="72"/>
  <c r="Q209" i="72"/>
  <c r="L209" i="72"/>
  <c r="R208" i="72"/>
  <c r="Q208" i="72"/>
  <c r="L208" i="72"/>
  <c r="R207" i="72"/>
  <c r="Q207" i="72"/>
  <c r="L207" i="72"/>
  <c r="R206" i="72"/>
  <c r="Q206" i="72"/>
  <c r="L206" i="72"/>
  <c r="R205" i="72"/>
  <c r="Q205" i="72"/>
  <c r="L205" i="72"/>
  <c r="R204" i="72"/>
  <c r="Q204" i="72"/>
  <c r="L204" i="72"/>
  <c r="R203" i="72"/>
  <c r="Q203" i="72"/>
  <c r="L203" i="72"/>
  <c r="R202" i="72"/>
  <c r="Q202" i="72"/>
  <c r="L202" i="72"/>
  <c r="R201" i="72"/>
  <c r="Q201" i="72"/>
  <c r="L201" i="72"/>
  <c r="R200" i="72"/>
  <c r="Q200" i="72"/>
  <c r="L200" i="72"/>
  <c r="R199" i="72"/>
  <c r="Q199" i="72"/>
  <c r="L199" i="72"/>
  <c r="R198" i="72"/>
  <c r="Q198" i="72"/>
  <c r="L198" i="72"/>
  <c r="R197" i="72"/>
  <c r="Q197" i="72"/>
  <c r="L197" i="72"/>
  <c r="R196" i="72"/>
  <c r="Q196" i="72"/>
  <c r="L196" i="72"/>
  <c r="R195" i="72"/>
  <c r="Q195" i="72"/>
  <c r="L195" i="72"/>
  <c r="R194" i="72"/>
  <c r="Q194" i="72"/>
  <c r="L194" i="72"/>
  <c r="R193" i="72"/>
  <c r="Q193" i="72"/>
  <c r="L193" i="72"/>
  <c r="R192" i="72"/>
  <c r="Q192" i="72"/>
  <c r="L192" i="72"/>
  <c r="R191" i="72"/>
  <c r="Q191" i="72"/>
  <c r="L191" i="72"/>
  <c r="R190" i="72"/>
  <c r="Q190" i="72"/>
  <c r="L190" i="72"/>
  <c r="R189" i="72"/>
  <c r="Q189" i="72"/>
  <c r="L189" i="72"/>
  <c r="R188" i="72"/>
  <c r="Q188" i="72"/>
  <c r="L188" i="72"/>
  <c r="R187" i="72"/>
  <c r="Q187" i="72"/>
  <c r="L187" i="72"/>
  <c r="R186" i="72"/>
  <c r="Q186" i="72"/>
  <c r="L186" i="72"/>
  <c r="R185" i="72"/>
  <c r="Q185" i="72"/>
  <c r="L185" i="72"/>
  <c r="R184" i="72"/>
  <c r="Q184" i="72"/>
  <c r="L184" i="72"/>
  <c r="R183" i="72"/>
  <c r="Q183" i="72"/>
  <c r="L183" i="72"/>
  <c r="R182" i="72"/>
  <c r="Q182" i="72"/>
  <c r="L182" i="72"/>
  <c r="R181" i="72"/>
  <c r="Q181" i="72"/>
  <c r="L181" i="72"/>
  <c r="R180" i="72"/>
  <c r="Q180" i="72"/>
  <c r="L180" i="72"/>
  <c r="R179" i="72"/>
  <c r="Q179" i="72"/>
  <c r="L179" i="72"/>
  <c r="Q178" i="72"/>
  <c r="L178" i="72"/>
  <c r="Q177" i="72"/>
  <c r="L177" i="72"/>
  <c r="Q176" i="72"/>
  <c r="L176" i="72"/>
  <c r="Q175" i="72"/>
  <c r="L175" i="72"/>
  <c r="Q174" i="72"/>
  <c r="L174" i="72"/>
  <c r="Q173" i="72"/>
  <c r="L173" i="72"/>
  <c r="Q172" i="72"/>
  <c r="L172" i="72"/>
  <c r="Q171" i="72"/>
  <c r="L171" i="72"/>
  <c r="Q170" i="72"/>
  <c r="L170" i="72"/>
  <c r="Q169" i="72"/>
  <c r="L169" i="72"/>
  <c r="Q168" i="72"/>
  <c r="L168" i="72"/>
  <c r="Q167" i="72"/>
  <c r="L167" i="72"/>
  <c r="Q166" i="72"/>
  <c r="L166" i="72"/>
  <c r="Q165" i="72"/>
  <c r="L165" i="72"/>
  <c r="L164" i="72"/>
  <c r="L163" i="72"/>
  <c r="L162" i="72"/>
  <c r="L161" i="72"/>
  <c r="L160" i="72"/>
  <c r="L159" i="72"/>
  <c r="L158" i="72"/>
  <c r="L157" i="72"/>
  <c r="L155" i="72"/>
  <c r="C151" i="72"/>
  <c r="R176" i="72" s="1"/>
  <c r="C147" i="72"/>
  <c r="C146" i="72"/>
  <c r="L152" i="72" s="1"/>
  <c r="C145" i="72"/>
  <c r="Q158" i="72" s="1"/>
  <c r="O144" i="72"/>
  <c r="C143" i="72"/>
  <c r="C142" i="72"/>
  <c r="R155" i="72" s="1"/>
  <c r="Q141" i="72"/>
  <c r="C141" i="72"/>
  <c r="Q153" i="72" s="1"/>
  <c r="L140" i="72"/>
  <c r="L139" i="72"/>
  <c r="L138" i="72"/>
  <c r="L137" i="72"/>
  <c r="L136" i="72"/>
  <c r="L135" i="72"/>
  <c r="L134" i="72"/>
  <c r="L133" i="72"/>
  <c r="L132" i="72"/>
  <c r="L131" i="72"/>
  <c r="P130" i="72"/>
  <c r="L130" i="72"/>
  <c r="L129" i="72"/>
  <c r="L128" i="72"/>
  <c r="L127" i="72"/>
  <c r="L126" i="72"/>
  <c r="L125" i="72"/>
  <c r="S123" i="72"/>
  <c r="S122" i="72"/>
  <c r="S120" i="72"/>
  <c r="R120" i="72"/>
  <c r="P119" i="72"/>
  <c r="S119" i="72" s="1"/>
  <c r="O118" i="72"/>
  <c r="S117" i="72"/>
  <c r="P117" i="72"/>
  <c r="L117" i="72"/>
  <c r="L116" i="72"/>
  <c r="L115" i="72"/>
  <c r="L114" i="72"/>
  <c r="L113" i="72"/>
  <c r="L112" i="72"/>
  <c r="L111" i="72"/>
  <c r="L110" i="72"/>
  <c r="R109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P76" i="72" s="1"/>
  <c r="L68" i="72"/>
  <c r="L67" i="72"/>
  <c r="L66" i="72"/>
  <c r="I66" i="72"/>
  <c r="I67" i="72" s="1"/>
  <c r="I68" i="72" s="1"/>
  <c r="I69" i="72" s="1"/>
  <c r="I70" i="72" s="1"/>
  <c r="I71" i="72" s="1"/>
  <c r="I72" i="72" s="1"/>
  <c r="I73" i="72" s="1"/>
  <c r="I74" i="72" s="1"/>
  <c r="I75" i="72" s="1"/>
  <c r="I76" i="72" s="1"/>
  <c r="I77" i="72" s="1"/>
  <c r="I78" i="72" s="1"/>
  <c r="I79" i="72" s="1"/>
  <c r="I80" i="72" s="1"/>
  <c r="I81" i="72" s="1"/>
  <c r="I82" i="72" s="1"/>
  <c r="I83" i="72" s="1"/>
  <c r="I84" i="72" s="1"/>
  <c r="I85" i="72" s="1"/>
  <c r="I86" i="72" s="1"/>
  <c r="I87" i="72" s="1"/>
  <c r="I88" i="72" s="1"/>
  <c r="I89" i="72" s="1"/>
  <c r="I90" i="72" s="1"/>
  <c r="I91" i="72" s="1"/>
  <c r="I92" i="72" s="1"/>
  <c r="I93" i="72" s="1"/>
  <c r="I94" i="72" s="1"/>
  <c r="I95" i="72" s="1"/>
  <c r="I96" i="72" s="1"/>
  <c r="I97" i="72" s="1"/>
  <c r="I98" i="72" s="1"/>
  <c r="I99" i="72" s="1"/>
  <c r="I100" i="72" s="1"/>
  <c r="I101" i="72" s="1"/>
  <c r="I102" i="72" s="1"/>
  <c r="I103" i="72" s="1"/>
  <c r="I104" i="72" s="1"/>
  <c r="I105" i="72" s="1"/>
  <c r="I106" i="72" s="1"/>
  <c r="I107" i="72" s="1"/>
  <c r="I108" i="72" s="1"/>
  <c r="I109" i="72" s="1"/>
  <c r="I110" i="72" s="1"/>
  <c r="I111" i="72" s="1"/>
  <c r="I112" i="72" s="1"/>
  <c r="I113" i="72" s="1"/>
  <c r="I114" i="72" s="1"/>
  <c r="I115" i="72" s="1"/>
  <c r="I116" i="72" s="1"/>
  <c r="I117" i="72" s="1"/>
  <c r="I118" i="72" s="1"/>
  <c r="I119" i="72" s="1"/>
  <c r="I120" i="72" s="1"/>
  <c r="I121" i="72" s="1"/>
  <c r="I122" i="72" s="1"/>
  <c r="I123" i="72" s="1"/>
  <c r="I124" i="72" s="1"/>
  <c r="I125" i="72" s="1"/>
  <c r="I126" i="72" s="1"/>
  <c r="I127" i="72" s="1"/>
  <c r="I128" i="72" s="1"/>
  <c r="I129" i="72" s="1"/>
  <c r="I130" i="72" s="1"/>
  <c r="I131" i="72" s="1"/>
  <c r="I132" i="72" s="1"/>
  <c r="I133" i="72" s="1"/>
  <c r="I134" i="72" s="1"/>
  <c r="I135" i="72" s="1"/>
  <c r="I136" i="72" s="1"/>
  <c r="I137" i="72" s="1"/>
  <c r="I138" i="72" s="1"/>
  <c r="I139" i="72" s="1"/>
  <c r="I140" i="72" s="1"/>
  <c r="I141" i="72" s="1"/>
  <c r="I142" i="72" s="1"/>
  <c r="I143" i="72" s="1"/>
  <c r="I144" i="72" s="1"/>
  <c r="I145" i="72" s="1"/>
  <c r="I146" i="72" s="1"/>
  <c r="I147" i="72" s="1"/>
  <c r="I148" i="72" s="1"/>
  <c r="I149" i="72" s="1"/>
  <c r="I150" i="72" s="1"/>
  <c r="I151" i="72" s="1"/>
  <c r="I152" i="72" s="1"/>
  <c r="I153" i="72" s="1"/>
  <c r="I154" i="72" s="1"/>
  <c r="I155" i="72" s="1"/>
  <c r="I156" i="72" s="1"/>
  <c r="I157" i="72" s="1"/>
  <c r="I158" i="72" s="1"/>
  <c r="I159" i="72" s="1"/>
  <c r="I160" i="72" s="1"/>
  <c r="I161" i="72" s="1"/>
  <c r="I162" i="72" s="1"/>
  <c r="I163" i="72" s="1"/>
  <c r="I164" i="72" s="1"/>
  <c r="I165" i="72" s="1"/>
  <c r="I166" i="72" s="1"/>
  <c r="I167" i="72" s="1"/>
  <c r="I168" i="72" s="1"/>
  <c r="I169" i="72" s="1"/>
  <c r="I170" i="72" s="1"/>
  <c r="I171" i="72" s="1"/>
  <c r="I172" i="72" s="1"/>
  <c r="I173" i="72" s="1"/>
  <c r="I174" i="72" s="1"/>
  <c r="I175" i="72" s="1"/>
  <c r="I176" i="72" s="1"/>
  <c r="I177" i="72" s="1"/>
  <c r="I178" i="72" s="1"/>
  <c r="I179" i="72" s="1"/>
  <c r="I180" i="72" s="1"/>
  <c r="I181" i="72" s="1"/>
  <c r="I182" i="72" s="1"/>
  <c r="I183" i="72" s="1"/>
  <c r="I184" i="72" s="1"/>
  <c r="I185" i="72" s="1"/>
  <c r="I186" i="72" s="1"/>
  <c r="I187" i="72" s="1"/>
  <c r="I188" i="72" s="1"/>
  <c r="I189" i="72" s="1"/>
  <c r="I190" i="72" s="1"/>
  <c r="I191" i="72" s="1"/>
  <c r="I192" i="72" s="1"/>
  <c r="I193" i="72" s="1"/>
  <c r="I194" i="72" s="1"/>
  <c r="I195" i="72" s="1"/>
  <c r="I196" i="72" s="1"/>
  <c r="I197" i="72" s="1"/>
  <c r="I198" i="72" s="1"/>
  <c r="I199" i="72" s="1"/>
  <c r="I200" i="72" s="1"/>
  <c r="I201" i="72" s="1"/>
  <c r="I202" i="72" s="1"/>
  <c r="I203" i="72" s="1"/>
  <c r="I204" i="72" s="1"/>
  <c r="I205" i="72" s="1"/>
  <c r="I206" i="72" s="1"/>
  <c r="I207" i="72" s="1"/>
  <c r="I208" i="72" s="1"/>
  <c r="I209" i="72" s="1"/>
  <c r="I210" i="72" s="1"/>
  <c r="I211" i="72" s="1"/>
  <c r="I212" i="72" s="1"/>
  <c r="I213" i="72" s="1"/>
  <c r="I214" i="72" s="1"/>
  <c r="I215" i="72" s="1"/>
  <c r="I216" i="72" s="1"/>
  <c r="I217" i="72" s="1"/>
  <c r="I218" i="72" s="1"/>
  <c r="I219" i="72" s="1"/>
  <c r="I220" i="72" s="1"/>
  <c r="I221" i="72" s="1"/>
  <c r="L65" i="72"/>
  <c r="L64" i="72"/>
  <c r="L63" i="72"/>
  <c r="L62" i="72"/>
  <c r="P69" i="72" s="1"/>
  <c r="L61" i="72"/>
  <c r="L60" i="72"/>
  <c r="L59" i="72"/>
  <c r="I59" i="72"/>
  <c r="I60" i="72" s="1"/>
  <c r="I61" i="72" s="1"/>
  <c r="I62" i="72" s="1"/>
  <c r="I63" i="72" s="1"/>
  <c r="I64" i="72" s="1"/>
  <c r="I65" i="72" s="1"/>
  <c r="L58" i="72"/>
  <c r="J58" i="72"/>
  <c r="J59" i="72" s="1"/>
  <c r="L57" i="72"/>
  <c r="L56" i="72"/>
  <c r="L55" i="72"/>
  <c r="P62" i="72" s="1"/>
  <c r="I55" i="72"/>
  <c r="I56" i="72" s="1"/>
  <c r="I57" i="72" s="1"/>
  <c r="I58" i="72" s="1"/>
  <c r="L54" i="72"/>
  <c r="J54" i="72"/>
  <c r="J55" i="72" s="1"/>
  <c r="J56" i="72" s="1"/>
  <c r="J57" i="72" s="1"/>
  <c r="L53" i="72"/>
  <c r="L52" i="72"/>
  <c r="L51" i="72"/>
  <c r="H51" i="72"/>
  <c r="L50" i="72"/>
  <c r="H50" i="72"/>
  <c r="L49" i="72"/>
  <c r="H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R19" i="72"/>
  <c r="R18" i="72"/>
  <c r="R17" i="72"/>
  <c r="R16" i="72"/>
  <c r="R15" i="72"/>
  <c r="R14" i="72"/>
  <c r="R13" i="72"/>
  <c r="R12" i="72"/>
  <c r="L12" i="72"/>
  <c r="V11" i="72"/>
  <c r="U11" i="72"/>
  <c r="R11" i="72"/>
  <c r="L11" i="72"/>
  <c r="V10" i="72"/>
  <c r="U10" i="72"/>
  <c r="R10" i="72"/>
  <c r="V9" i="72"/>
  <c r="U9" i="72"/>
  <c r="R9" i="72"/>
  <c r="N9" i="72"/>
  <c r="V8" i="72"/>
  <c r="U8" i="72"/>
  <c r="R8" i="72"/>
  <c r="V7" i="72"/>
  <c r="U7" i="72"/>
  <c r="R7" i="72"/>
  <c r="L7" i="72"/>
  <c r="V6" i="72"/>
  <c r="U6" i="72"/>
  <c r="R6" i="72"/>
  <c r="L6" i="72"/>
  <c r="V5" i="72"/>
  <c r="U5" i="72"/>
  <c r="R5" i="72"/>
  <c r="V4" i="72"/>
  <c r="U4" i="72"/>
  <c r="R4" i="72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V3" i="72"/>
  <c r="U3" i="72"/>
  <c r="R3" i="72"/>
  <c r="D3" i="72"/>
  <c r="E3" i="72" s="1"/>
  <c r="A3" i="72"/>
  <c r="E2" i="72"/>
  <c r="N222" i="72" l="1"/>
  <c r="M222" i="72"/>
  <c r="A20" i="72"/>
  <c r="A21" i="72" s="1"/>
  <c r="A19" i="72"/>
  <c r="D4" i="72"/>
  <c r="V21" i="72"/>
  <c r="X21" i="72" s="1"/>
  <c r="V22" i="72"/>
  <c r="X22" i="72" s="1"/>
  <c r="V23" i="72"/>
  <c r="X23" i="72" s="1"/>
  <c r="V15" i="72"/>
  <c r="X15" i="72" s="1"/>
  <c r="V16" i="72"/>
  <c r="X16" i="72" s="1"/>
  <c r="V17" i="72"/>
  <c r="X17" i="72" s="1"/>
  <c r="V18" i="72"/>
  <c r="X18" i="72" s="1"/>
  <c r="V19" i="72"/>
  <c r="X19" i="72" s="1"/>
  <c r="U21" i="72"/>
  <c r="W21" i="72" s="1"/>
  <c r="U23" i="72"/>
  <c r="W23" i="72" s="1"/>
  <c r="U20" i="72"/>
  <c r="W20" i="72" s="1"/>
  <c r="U22" i="72"/>
  <c r="W22" i="72" s="1"/>
  <c r="U15" i="72"/>
  <c r="W15" i="72" s="1"/>
  <c r="U16" i="72"/>
  <c r="W16" i="72" s="1"/>
  <c r="U17" i="72"/>
  <c r="W17" i="72" s="1"/>
  <c r="U18" i="72"/>
  <c r="W18" i="72" s="1"/>
  <c r="U19" i="72"/>
  <c r="W19" i="72" s="1"/>
  <c r="V20" i="72"/>
  <c r="X20" i="72" s="1"/>
  <c r="C118" i="72"/>
  <c r="S118" i="72"/>
  <c r="R170" i="72"/>
  <c r="Q156" i="72"/>
  <c r="R174" i="72"/>
  <c r="R160" i="72"/>
  <c r="Q160" i="72"/>
  <c r="L153" i="72"/>
  <c r="R156" i="72"/>
  <c r="R172" i="72"/>
  <c r="R150" i="72"/>
  <c r="R154" i="72"/>
  <c r="R144" i="72"/>
  <c r="Q145" i="72"/>
  <c r="L149" i="72"/>
  <c r="R152" i="72"/>
  <c r="L141" i="72"/>
  <c r="R141" i="72"/>
  <c r="Q142" i="72"/>
  <c r="L145" i="72"/>
  <c r="R145" i="72"/>
  <c r="Q146" i="72"/>
  <c r="L150" i="72"/>
  <c r="Q151" i="72"/>
  <c r="Q155" i="72"/>
  <c r="Q157" i="72"/>
  <c r="Q159" i="72"/>
  <c r="Q161" i="72"/>
  <c r="Q162" i="72"/>
  <c r="R165" i="72"/>
  <c r="Q150" i="72"/>
  <c r="Q149" i="72"/>
  <c r="Q148" i="72"/>
  <c r="R166" i="72"/>
  <c r="R167" i="72"/>
  <c r="L142" i="72"/>
  <c r="R142" i="72"/>
  <c r="Q143" i="72"/>
  <c r="R171" i="72"/>
  <c r="R158" i="72"/>
  <c r="R157" i="72"/>
  <c r="L146" i="72"/>
  <c r="R146" i="72"/>
  <c r="Q147" i="72"/>
  <c r="R148" i="72"/>
  <c r="Q164" i="72"/>
  <c r="Q163" i="72"/>
  <c r="R177" i="72"/>
  <c r="R178" i="72"/>
  <c r="R163" i="72"/>
  <c r="R175" i="72"/>
  <c r="R162" i="72"/>
  <c r="R161" i="72"/>
  <c r="R151" i="72"/>
  <c r="R153" i="72"/>
  <c r="L154" i="72"/>
  <c r="L156" i="72"/>
  <c r="R164" i="72"/>
  <c r="R169" i="72"/>
  <c r="L143" i="72"/>
  <c r="R143" i="72"/>
  <c r="L144" i="72"/>
  <c r="Q144" i="72"/>
  <c r="R173" i="72"/>
  <c r="R159" i="72"/>
  <c r="L147" i="72"/>
  <c r="R147" i="72"/>
  <c r="L148" i="72"/>
  <c r="R149" i="72"/>
  <c r="L151" i="72"/>
  <c r="Q152" i="72"/>
  <c r="Q154" i="72"/>
  <c r="R168" i="72"/>
  <c r="D5" i="72" l="1"/>
  <c r="E4" i="72"/>
  <c r="L122" i="72"/>
  <c r="L123" i="72"/>
  <c r="L124" i="72"/>
  <c r="L121" i="72"/>
  <c r="L120" i="72"/>
  <c r="L119" i="72"/>
  <c r="L118" i="72"/>
  <c r="A25" i="72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22" i="72"/>
  <c r="A23" i="72" s="1"/>
  <c r="A24" i="72" s="1"/>
  <c r="A38" i="72" l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37" i="72"/>
  <c r="D6" i="72"/>
  <c r="E5" i="72"/>
  <c r="D7" i="72" l="1"/>
  <c r="E6" i="72"/>
  <c r="E7" i="72" l="1"/>
  <c r="D8" i="72"/>
  <c r="D9" i="72" l="1"/>
  <c r="E8" i="72"/>
  <c r="D10" i="72" l="1"/>
  <c r="E9" i="72"/>
  <c r="E10" i="72" l="1"/>
  <c r="D11" i="72"/>
  <c r="D12" i="72" l="1"/>
  <c r="E11" i="72"/>
  <c r="D13" i="72" l="1"/>
  <c r="E12" i="72"/>
  <c r="E13" i="72" l="1"/>
  <c r="D14" i="72"/>
  <c r="E14" i="72" l="1"/>
  <c r="D15" i="72"/>
  <c r="E15" i="72" l="1"/>
  <c r="D16" i="72"/>
  <c r="E16" i="72" l="1"/>
  <c r="D17" i="72"/>
  <c r="E17" i="72" l="1"/>
  <c r="D18" i="72"/>
  <c r="E18" i="72" l="1"/>
  <c r="D20" i="72"/>
  <c r="D19" i="72"/>
  <c r="E19" i="72" s="1"/>
  <c r="D21" i="72" l="1"/>
  <c r="E20" i="72"/>
  <c r="D22" i="72" l="1"/>
  <c r="E21" i="72"/>
  <c r="D313" i="69"/>
  <c r="D276" i="69"/>
  <c r="D277" i="69"/>
  <c r="D278" i="69"/>
  <c r="D279" i="69"/>
  <c r="D280" i="69"/>
  <c r="D281" i="69"/>
  <c r="D282" i="69"/>
  <c r="D283" i="69"/>
  <c r="D284" i="69"/>
  <c r="D285" i="69"/>
  <c r="D286" i="69"/>
  <c r="D287" i="69"/>
  <c r="D288" i="69"/>
  <c r="D289" i="69"/>
  <c r="D290" i="69"/>
  <c r="D291" i="69"/>
  <c r="D292" i="69"/>
  <c r="D293" i="69"/>
  <c r="D294" i="69"/>
  <c r="D295" i="69"/>
  <c r="D296" i="69"/>
  <c r="D298" i="69"/>
  <c r="D299" i="69"/>
  <c r="D300" i="69"/>
  <c r="D301" i="69"/>
  <c r="D302" i="69"/>
  <c r="D303" i="69"/>
  <c r="D304" i="69"/>
  <c r="D305" i="69"/>
  <c r="D306" i="69"/>
  <c r="D307" i="69"/>
  <c r="D308" i="69"/>
  <c r="D309" i="69"/>
  <c r="D310" i="69"/>
  <c r="D311" i="69"/>
  <c r="D312" i="69"/>
  <c r="D297" i="69"/>
  <c r="L25" i="5"/>
  <c r="C303" i="69"/>
  <c r="C304" i="69"/>
  <c r="C305" i="69"/>
  <c r="C306" i="69"/>
  <c r="C307" i="69"/>
  <c r="C308" i="69"/>
  <c r="C309" i="69"/>
  <c r="C310" i="69"/>
  <c r="C311" i="69"/>
  <c r="C312" i="69"/>
  <c r="C313" i="69"/>
  <c r="D23" i="72" l="1"/>
  <c r="E22" i="72"/>
  <c r="E23" i="72" l="1"/>
  <c r="D24" i="72"/>
  <c r="E24" i="72" l="1"/>
  <c r="D25" i="72"/>
  <c r="D26" i="72" l="1"/>
  <c r="E25" i="72"/>
  <c r="F25" i="72" l="1"/>
  <c r="G25" i="72" s="1"/>
  <c r="F26" i="72"/>
  <c r="G26" i="72" s="1"/>
  <c r="D27" i="72"/>
  <c r="E26" i="72"/>
  <c r="E27" i="72" l="1"/>
  <c r="D28" i="72"/>
  <c r="F27" i="72" l="1"/>
  <c r="G27" i="72" s="1"/>
  <c r="D29" i="72"/>
  <c r="E28" i="72"/>
  <c r="F28" i="72" l="1"/>
  <c r="G28" i="72" s="1"/>
  <c r="E29" i="72"/>
  <c r="D30" i="72"/>
  <c r="F29" i="72"/>
  <c r="G29" i="72" s="1"/>
  <c r="D31" i="72" l="1"/>
  <c r="E30" i="72"/>
  <c r="F31" i="72" l="1"/>
  <c r="G31" i="72" s="1"/>
  <c r="E31" i="72"/>
  <c r="D32" i="72"/>
  <c r="F30" i="72"/>
  <c r="G30" i="72" s="1"/>
  <c r="D33" i="72" l="1"/>
  <c r="E32" i="72"/>
  <c r="F32" i="72" l="1"/>
  <c r="G32" i="72" s="1"/>
  <c r="E33" i="72"/>
  <c r="D34" i="72"/>
  <c r="F33" i="72" l="1"/>
  <c r="G33" i="72" s="1"/>
  <c r="D35" i="72"/>
  <c r="E34" i="72"/>
  <c r="F34" i="72"/>
  <c r="G34" i="72" s="1"/>
  <c r="E35" i="72" l="1"/>
  <c r="D36" i="72"/>
  <c r="D37" i="72" l="1"/>
  <c r="E36" i="72"/>
  <c r="F35" i="72"/>
  <c r="G35" i="72" s="1"/>
  <c r="F36" i="72" l="1"/>
  <c r="G36" i="72" s="1"/>
  <c r="E37" i="72"/>
  <c r="D38" i="72"/>
  <c r="F37" i="72" l="1"/>
  <c r="G37" i="72" s="1"/>
  <c r="D39" i="72"/>
  <c r="E38" i="72"/>
  <c r="F38" i="72"/>
  <c r="G38" i="72" s="1"/>
  <c r="E39" i="72" l="1"/>
  <c r="D40" i="72"/>
  <c r="D41" i="72" l="1"/>
  <c r="E40" i="72"/>
  <c r="F39" i="72"/>
  <c r="G39" i="72" s="1"/>
  <c r="F40" i="72"/>
  <c r="G40" i="72" s="1"/>
  <c r="E41" i="72" l="1"/>
  <c r="D42" i="72"/>
  <c r="F41" i="72" l="1"/>
  <c r="G41" i="72" s="1"/>
  <c r="D43" i="72"/>
  <c r="E42" i="72"/>
  <c r="F42" i="72" s="1"/>
  <c r="G42" i="72" s="1"/>
  <c r="E43" i="72" l="1"/>
  <c r="D44" i="72"/>
  <c r="D45" i="72" l="1"/>
  <c r="E44" i="72"/>
  <c r="F43" i="72"/>
  <c r="G43" i="72" s="1"/>
  <c r="F44" i="72" l="1"/>
  <c r="G44" i="72" s="1"/>
  <c r="E45" i="72"/>
  <c r="D46" i="72"/>
  <c r="F45" i="72" l="1"/>
  <c r="G45" i="72" s="1"/>
  <c r="D47" i="72"/>
  <c r="E46" i="72"/>
  <c r="F46" i="72" l="1"/>
  <c r="G46" i="72" s="1"/>
  <c r="E47" i="72"/>
  <c r="D48" i="72"/>
  <c r="F47" i="72" l="1"/>
  <c r="G47" i="72" s="1"/>
  <c r="D49" i="72"/>
  <c r="E48" i="72"/>
  <c r="E49" i="72" l="1"/>
  <c r="D50" i="72"/>
  <c r="F48" i="72"/>
  <c r="G48" i="72" s="1"/>
  <c r="F49" i="72"/>
  <c r="G49" i="72" s="1"/>
  <c r="E50" i="72" l="1"/>
  <c r="D51" i="72"/>
  <c r="D52" i="72" l="1"/>
  <c r="E51" i="72"/>
  <c r="F50" i="72"/>
  <c r="G50" i="72" s="1"/>
  <c r="F51" i="72" l="1"/>
  <c r="G51" i="72" s="1"/>
  <c r="D53" i="72"/>
  <c r="E52" i="72"/>
  <c r="F52" i="72" l="1"/>
  <c r="G52" i="72" s="1"/>
  <c r="D54" i="72"/>
  <c r="E53" i="72"/>
  <c r="D55" i="72" l="1"/>
  <c r="E54" i="72"/>
  <c r="F53" i="72"/>
  <c r="G53" i="72" s="1"/>
  <c r="E55" i="72" l="1"/>
  <c r="D56" i="72"/>
  <c r="F54" i="72"/>
  <c r="G54" i="72" s="1"/>
  <c r="E56" i="72" l="1"/>
  <c r="D57" i="72"/>
  <c r="F55" i="72"/>
  <c r="G55" i="72" s="1"/>
  <c r="D58" i="72" l="1"/>
  <c r="E57" i="72"/>
  <c r="F56" i="72"/>
  <c r="G56" i="72" s="1"/>
  <c r="E58" i="72" l="1"/>
  <c r="D59" i="72"/>
  <c r="F57" i="72"/>
  <c r="G57" i="72" s="1"/>
  <c r="M57" i="72" l="1"/>
  <c r="D60" i="72"/>
  <c r="E59" i="72"/>
  <c r="F58" i="72"/>
  <c r="G58" i="72" s="1"/>
  <c r="F59" i="72" l="1"/>
  <c r="G59" i="72" s="1"/>
  <c r="D61" i="72"/>
  <c r="J60" i="72"/>
  <c r="E60" i="72"/>
  <c r="M58" i="72"/>
  <c r="F60" i="72" l="1"/>
  <c r="G60" i="72" s="1"/>
  <c r="F61" i="72"/>
  <c r="G61" i="72" s="1"/>
  <c r="M59" i="72"/>
  <c r="D62" i="72"/>
  <c r="J61" i="72"/>
  <c r="E61" i="72"/>
  <c r="M60" i="72"/>
  <c r="M61" i="72"/>
  <c r="D63" i="72" l="1"/>
  <c r="E62" i="72"/>
  <c r="J62" i="72"/>
  <c r="D64" i="72" l="1"/>
  <c r="J63" i="72"/>
  <c r="E63" i="72"/>
  <c r="F62" i="72"/>
  <c r="G62" i="72" s="1"/>
  <c r="F63" i="72" l="1"/>
  <c r="G63" i="72" s="1"/>
  <c r="D65" i="72"/>
  <c r="J64" i="72"/>
  <c r="E64" i="72"/>
  <c r="M62" i="72"/>
  <c r="M63" i="72" l="1"/>
  <c r="D66" i="72"/>
  <c r="J65" i="72"/>
  <c r="E65" i="72"/>
  <c r="F64" i="72"/>
  <c r="G64" i="72" s="1"/>
  <c r="M64" i="72" l="1"/>
  <c r="D67" i="72"/>
  <c r="J66" i="72"/>
  <c r="E66" i="72"/>
  <c r="F65" i="72"/>
  <c r="G65" i="72" s="1"/>
  <c r="M65" i="72" l="1"/>
  <c r="F66" i="72"/>
  <c r="G66" i="72" s="1"/>
  <c r="D68" i="72"/>
  <c r="J67" i="72"/>
  <c r="E67" i="72"/>
  <c r="M66" i="72" l="1"/>
  <c r="F67" i="72"/>
  <c r="G67" i="72" s="1"/>
  <c r="D69" i="72"/>
  <c r="J68" i="72"/>
  <c r="E68" i="72"/>
  <c r="F68" i="72" s="1"/>
  <c r="G68" i="72" s="1"/>
  <c r="M68" i="72" l="1"/>
  <c r="M67" i="72"/>
  <c r="D70" i="72"/>
  <c r="J69" i="72"/>
  <c r="E69" i="72"/>
  <c r="D71" i="72" l="1"/>
  <c r="J70" i="72"/>
  <c r="E70" i="72"/>
  <c r="F69" i="72"/>
  <c r="G69" i="72" s="1"/>
  <c r="F70" i="72"/>
  <c r="G70" i="72" s="1"/>
  <c r="M69" i="72" l="1"/>
  <c r="M70" i="72"/>
  <c r="D72" i="72"/>
  <c r="J71" i="72"/>
  <c r="E71" i="72"/>
  <c r="F71" i="72" l="1"/>
  <c r="G71" i="72" s="1"/>
  <c r="D73" i="72"/>
  <c r="J72" i="72"/>
  <c r="E72" i="72"/>
  <c r="F72" i="72"/>
  <c r="G72" i="72" s="1"/>
  <c r="D74" i="72" l="1"/>
  <c r="J73" i="72"/>
  <c r="E73" i="72"/>
  <c r="M71" i="72"/>
  <c r="M72" i="72"/>
  <c r="F73" i="72"/>
  <c r="G73" i="72" s="1"/>
  <c r="D75" i="72" l="1"/>
  <c r="J74" i="72"/>
  <c r="E74" i="72"/>
  <c r="M73" i="72"/>
  <c r="F74" i="72" l="1"/>
  <c r="G74" i="72" s="1"/>
  <c r="D76" i="72"/>
  <c r="J75" i="72"/>
  <c r="E75" i="72"/>
  <c r="F75" i="72" s="1"/>
  <c r="G75" i="72" s="1"/>
  <c r="M74" i="72" l="1"/>
  <c r="M75" i="72"/>
  <c r="D77" i="72"/>
  <c r="J76" i="72"/>
  <c r="E76" i="72"/>
  <c r="D78" i="72" l="1"/>
  <c r="J77" i="72"/>
  <c r="E77" i="72"/>
  <c r="F76" i="72"/>
  <c r="G76" i="72" s="1"/>
  <c r="F77" i="72" l="1"/>
  <c r="G77" i="72" s="1"/>
  <c r="M76" i="72"/>
  <c r="D79" i="72"/>
  <c r="J78" i="72"/>
  <c r="E78" i="72"/>
  <c r="M77" i="72" l="1"/>
  <c r="D80" i="72"/>
  <c r="J79" i="72"/>
  <c r="E79" i="72"/>
  <c r="F78" i="72"/>
  <c r="G78" i="72" s="1"/>
  <c r="F79" i="72" l="1"/>
  <c r="G79" i="72" s="1"/>
  <c r="M78" i="72"/>
  <c r="M79" i="72"/>
  <c r="D81" i="72"/>
  <c r="J80" i="72"/>
  <c r="E80" i="72"/>
  <c r="F80" i="72" l="1"/>
  <c r="G80" i="72" s="1"/>
  <c r="D82" i="72"/>
  <c r="J81" i="72"/>
  <c r="E81" i="72"/>
  <c r="M80" i="72" l="1"/>
  <c r="F81" i="72"/>
  <c r="G81" i="72" s="1"/>
  <c r="D83" i="72"/>
  <c r="J82" i="72"/>
  <c r="E82" i="72"/>
  <c r="D84" i="72" l="1"/>
  <c r="J83" i="72"/>
  <c r="E83" i="72"/>
  <c r="F82" i="72"/>
  <c r="G82" i="72" s="1"/>
  <c r="M81" i="72"/>
  <c r="M82" i="72" l="1"/>
  <c r="D85" i="72"/>
  <c r="J84" i="72"/>
  <c r="E84" i="72"/>
  <c r="F83" i="72"/>
  <c r="G83" i="72" s="1"/>
  <c r="F84" i="72" l="1"/>
  <c r="G84" i="72" s="1"/>
  <c r="M83" i="72"/>
  <c r="D86" i="72"/>
  <c r="J85" i="72"/>
  <c r="E85" i="72"/>
  <c r="F85" i="72" l="1"/>
  <c r="G85" i="72" s="1"/>
  <c r="D87" i="72"/>
  <c r="J86" i="72"/>
  <c r="E86" i="72"/>
  <c r="M84" i="72"/>
  <c r="F86" i="72" l="1"/>
  <c r="G86" i="72" s="1"/>
  <c r="M85" i="72"/>
  <c r="N86" i="72"/>
  <c r="N85" i="72"/>
  <c r="D88" i="72"/>
  <c r="J87" i="72"/>
  <c r="E87" i="72"/>
  <c r="D89" i="72" l="1"/>
  <c r="J88" i="72"/>
  <c r="E88" i="72"/>
  <c r="F87" i="72"/>
  <c r="G87" i="72" s="1"/>
  <c r="N87" i="72" s="1"/>
  <c r="M86" i="72"/>
  <c r="D90" i="72" l="1"/>
  <c r="J89" i="72"/>
  <c r="E89" i="72"/>
  <c r="M87" i="72"/>
  <c r="F88" i="72"/>
  <c r="G88" i="72" s="1"/>
  <c r="F89" i="72" l="1"/>
  <c r="G89" i="72" s="1"/>
  <c r="M88" i="72"/>
  <c r="M89" i="72"/>
  <c r="E90" i="72"/>
  <c r="D91" i="72"/>
  <c r="J90" i="72"/>
  <c r="N88" i="72"/>
  <c r="N89" i="72" l="1"/>
  <c r="J91" i="72"/>
  <c r="E91" i="72"/>
  <c r="D92" i="72"/>
  <c r="F90" i="72"/>
  <c r="G90" i="72" s="1"/>
  <c r="E92" i="72" l="1"/>
  <c r="D93" i="72"/>
  <c r="J92" i="72"/>
  <c r="N90" i="72"/>
  <c r="F91" i="72"/>
  <c r="G91" i="72" s="1"/>
  <c r="M90" i="72"/>
  <c r="M91" i="72"/>
  <c r="N91" i="72" l="1"/>
  <c r="J93" i="72"/>
  <c r="E93" i="72"/>
  <c r="D94" i="72"/>
  <c r="F92" i="72"/>
  <c r="G92" i="72" s="1"/>
  <c r="M92" i="72" l="1"/>
  <c r="F93" i="72"/>
  <c r="G93" i="72" s="1"/>
  <c r="M93" i="72" s="1"/>
  <c r="N92" i="72"/>
  <c r="D95" i="72"/>
  <c r="J94" i="72"/>
  <c r="E94" i="72"/>
  <c r="D96" i="72" l="1"/>
  <c r="J95" i="72"/>
  <c r="E95" i="72"/>
  <c r="N93" i="72"/>
  <c r="F95" i="72"/>
  <c r="G95" i="72" s="1"/>
  <c r="F94" i="72"/>
  <c r="G94" i="72" s="1"/>
  <c r="M94" i="72" l="1"/>
  <c r="N94" i="72"/>
  <c r="N95" i="72"/>
  <c r="D97" i="72"/>
  <c r="J96" i="72"/>
  <c r="E96" i="72"/>
  <c r="F96" i="72" s="1"/>
  <c r="G96" i="72" s="1"/>
  <c r="M95" i="72"/>
  <c r="M96" i="72" l="1"/>
  <c r="N96" i="72"/>
  <c r="D98" i="72"/>
  <c r="J97" i="72"/>
  <c r="E97" i="72"/>
  <c r="D99" i="72" l="1"/>
  <c r="J98" i="72"/>
  <c r="E98" i="72"/>
  <c r="F97" i="72"/>
  <c r="G97" i="72" s="1"/>
  <c r="F98" i="72" l="1"/>
  <c r="G98" i="72" s="1"/>
  <c r="D100" i="72"/>
  <c r="J99" i="72"/>
  <c r="E99" i="72"/>
  <c r="M97" i="72"/>
  <c r="N97" i="72"/>
  <c r="M98" i="72"/>
  <c r="N98" i="72"/>
  <c r="D101" i="72" l="1"/>
  <c r="J100" i="72"/>
  <c r="E100" i="72"/>
  <c r="F99" i="72"/>
  <c r="G99" i="72" s="1"/>
  <c r="N99" i="72" l="1"/>
  <c r="D102" i="72"/>
  <c r="J101" i="72"/>
  <c r="E101" i="72"/>
  <c r="F100" i="72"/>
  <c r="G100" i="72" s="1"/>
  <c r="N100" i="72" s="1"/>
  <c r="M99" i="72"/>
  <c r="M100" i="72" l="1"/>
  <c r="D103" i="72"/>
  <c r="E102" i="72"/>
  <c r="J102" i="72"/>
  <c r="F101" i="72"/>
  <c r="G101" i="72" s="1"/>
  <c r="D104" i="72" l="1"/>
  <c r="J103" i="72"/>
  <c r="E103" i="72"/>
  <c r="N101" i="72"/>
  <c r="F102" i="72"/>
  <c r="G102" i="72" s="1"/>
  <c r="M101" i="72"/>
  <c r="M102" i="72" l="1"/>
  <c r="D105" i="72"/>
  <c r="J104" i="72"/>
  <c r="E104" i="72"/>
  <c r="F103" i="72"/>
  <c r="G103" i="72" s="1"/>
  <c r="N102" i="72"/>
  <c r="M103" i="72" l="1"/>
  <c r="N103" i="72"/>
  <c r="F104" i="72"/>
  <c r="G104" i="72" s="1"/>
  <c r="D106" i="72"/>
  <c r="J105" i="72"/>
  <c r="E105" i="72"/>
  <c r="N104" i="72"/>
  <c r="D107" i="72" l="1"/>
  <c r="J106" i="72"/>
  <c r="E106" i="72"/>
  <c r="M104" i="72"/>
  <c r="F106" i="72"/>
  <c r="G106" i="72" s="1"/>
  <c r="F105" i="72"/>
  <c r="G105" i="72" s="1"/>
  <c r="M105" i="72" l="1"/>
  <c r="N105" i="72"/>
  <c r="D108" i="72"/>
  <c r="J107" i="72"/>
  <c r="E107" i="72"/>
  <c r="M106" i="72"/>
  <c r="N106" i="72"/>
  <c r="D109" i="72" l="1"/>
  <c r="J108" i="72"/>
  <c r="E108" i="72"/>
  <c r="F108" i="72"/>
  <c r="G108" i="72" s="1"/>
  <c r="F107" i="72"/>
  <c r="G107" i="72" s="1"/>
  <c r="M107" i="72" l="1"/>
  <c r="N107" i="72"/>
  <c r="M108" i="72"/>
  <c r="N108" i="72"/>
  <c r="J109" i="72"/>
  <c r="E109" i="72"/>
  <c r="F109" i="72" s="1"/>
  <c r="G109" i="72" s="1"/>
  <c r="D110" i="72"/>
  <c r="N109" i="72" l="1"/>
  <c r="M109" i="72"/>
  <c r="D111" i="72"/>
  <c r="J110" i="72"/>
  <c r="E110" i="72"/>
  <c r="J111" i="72" l="1"/>
  <c r="E111" i="72"/>
  <c r="D112" i="72"/>
  <c r="F110" i="72"/>
  <c r="G110" i="72" s="1"/>
  <c r="F111" i="72"/>
  <c r="G111" i="72" s="1"/>
  <c r="D113" i="72" l="1"/>
  <c r="J112" i="72"/>
  <c r="E112" i="72"/>
  <c r="N111" i="72"/>
  <c r="N110" i="72"/>
  <c r="M111" i="72"/>
  <c r="M110" i="72"/>
  <c r="F112" i="72" l="1"/>
  <c r="G112" i="72" s="1"/>
  <c r="J113" i="72"/>
  <c r="E113" i="72"/>
  <c r="D114" i="72"/>
  <c r="D115" i="72" l="1"/>
  <c r="J114" i="72"/>
  <c r="E114" i="72"/>
  <c r="F113" i="72"/>
  <c r="G113" i="72" s="1"/>
  <c r="M112" i="72"/>
  <c r="N112" i="72"/>
  <c r="M113" i="72" l="1"/>
  <c r="N114" i="72"/>
  <c r="J115" i="72"/>
  <c r="E115" i="72"/>
  <c r="D116" i="72"/>
  <c r="N113" i="72"/>
  <c r="F114" i="72"/>
  <c r="G114" i="72" s="1"/>
  <c r="D117" i="72" l="1"/>
  <c r="J116" i="72"/>
  <c r="E116" i="72"/>
  <c r="M114" i="72"/>
  <c r="F115" i="72"/>
  <c r="G115" i="72" s="1"/>
  <c r="F116" i="72" l="1"/>
  <c r="G116" i="72" s="1"/>
  <c r="M115" i="72"/>
  <c r="M116" i="72"/>
  <c r="N115" i="72"/>
  <c r="J117" i="72"/>
  <c r="E117" i="72"/>
  <c r="D118" i="72"/>
  <c r="F117" i="72" l="1"/>
  <c r="G117" i="72" s="1"/>
  <c r="N116" i="72"/>
  <c r="D119" i="72"/>
  <c r="J118" i="72"/>
  <c r="E118" i="72"/>
  <c r="D120" i="72" l="1"/>
  <c r="J119" i="72"/>
  <c r="E119" i="72"/>
  <c r="M117" i="72"/>
  <c r="N117" i="72"/>
  <c r="F118" i="72"/>
  <c r="G118" i="72" s="1"/>
  <c r="M118" i="72" l="1"/>
  <c r="N118" i="72"/>
  <c r="D121" i="72"/>
  <c r="J120" i="72"/>
  <c r="E120" i="72"/>
  <c r="F119" i="72"/>
  <c r="G119" i="72" s="1"/>
  <c r="M119" i="72" l="1"/>
  <c r="D122" i="72"/>
  <c r="J121" i="72"/>
  <c r="E121" i="72"/>
  <c r="F120" i="72"/>
  <c r="G120" i="72" s="1"/>
  <c r="N119" i="72"/>
  <c r="F121" i="72" l="1"/>
  <c r="G121" i="72" s="1"/>
  <c r="M120" i="72"/>
  <c r="J122" i="72"/>
  <c r="E122" i="72"/>
  <c r="D123" i="72"/>
  <c r="N120" i="72"/>
  <c r="F122" i="72"/>
  <c r="G122" i="72" s="1"/>
  <c r="N121" i="72"/>
  <c r="M122" i="72" l="1"/>
  <c r="D124" i="72"/>
  <c r="J123" i="72"/>
  <c r="E123" i="72"/>
  <c r="N122" i="72"/>
  <c r="M121" i="72"/>
  <c r="F123" i="72" l="1"/>
  <c r="G123" i="72" s="1"/>
  <c r="D125" i="72"/>
  <c r="J124" i="72"/>
  <c r="E124" i="72"/>
  <c r="D126" i="72" l="1"/>
  <c r="J125" i="72"/>
  <c r="E125" i="72"/>
  <c r="F125" i="72"/>
  <c r="G125" i="72" s="1"/>
  <c r="F124" i="72"/>
  <c r="G124" i="72" s="1"/>
  <c r="N125" i="72" s="1"/>
  <c r="M123" i="72"/>
  <c r="N123" i="72"/>
  <c r="N124" i="72"/>
  <c r="M124" i="72"/>
  <c r="M125" i="72" l="1"/>
  <c r="D127" i="72"/>
  <c r="J126" i="72"/>
  <c r="E126" i="72"/>
  <c r="D128" i="72" l="1"/>
  <c r="J127" i="72"/>
  <c r="E127" i="72"/>
  <c r="F126" i="72"/>
  <c r="G126" i="72" s="1"/>
  <c r="F127" i="72"/>
  <c r="G127" i="72" s="1"/>
  <c r="M127" i="72" l="1"/>
  <c r="M126" i="72"/>
  <c r="N126" i="72"/>
  <c r="N127" i="72"/>
  <c r="D129" i="72"/>
  <c r="E128" i="72"/>
  <c r="J128" i="72"/>
  <c r="D130" i="72" l="1"/>
  <c r="J129" i="72"/>
  <c r="E129" i="72"/>
  <c r="F128" i="72"/>
  <c r="G128" i="72" s="1"/>
  <c r="F129" i="72" l="1"/>
  <c r="G129" i="72" s="1"/>
  <c r="N129" i="72"/>
  <c r="N128" i="72"/>
  <c r="M128" i="72"/>
  <c r="D131" i="72"/>
  <c r="J130" i="72"/>
  <c r="E130" i="72"/>
  <c r="J131" i="72" l="1"/>
  <c r="E131" i="72"/>
  <c r="D132" i="72"/>
  <c r="M130" i="72"/>
  <c r="M129" i="72"/>
  <c r="N130" i="72"/>
  <c r="F130" i="72"/>
  <c r="G130" i="72" s="1"/>
  <c r="D133" i="72" l="1"/>
  <c r="J132" i="72"/>
  <c r="E132" i="72"/>
  <c r="F131" i="72"/>
  <c r="G131" i="72" s="1"/>
  <c r="M131" i="72" s="1"/>
  <c r="N131" i="72" l="1"/>
  <c r="F132" i="72"/>
  <c r="G132" i="72" s="1"/>
  <c r="J133" i="72"/>
  <c r="E133" i="72"/>
  <c r="D134" i="72"/>
  <c r="D135" i="72" l="1"/>
  <c r="J134" i="72"/>
  <c r="E134" i="72"/>
  <c r="N132" i="72"/>
  <c r="F133" i="72"/>
  <c r="G133" i="72" s="1"/>
  <c r="M134" i="72" s="1"/>
  <c r="M132" i="72"/>
  <c r="F134" i="72"/>
  <c r="G134" i="72" s="1"/>
  <c r="J135" i="72" l="1"/>
  <c r="E135" i="72"/>
  <c r="D136" i="72"/>
  <c r="N134" i="72"/>
  <c r="M133" i="72"/>
  <c r="N133" i="72"/>
  <c r="D137" i="72" l="1"/>
  <c r="J136" i="72"/>
  <c r="E136" i="72"/>
  <c r="F135" i="72"/>
  <c r="G135" i="72" s="1"/>
  <c r="F136" i="72"/>
  <c r="G136" i="72" s="1"/>
  <c r="M135" i="72" l="1"/>
  <c r="N136" i="72"/>
  <c r="M136" i="72"/>
  <c r="N135" i="72"/>
  <c r="J137" i="72"/>
  <c r="E137" i="72"/>
  <c r="D138" i="72"/>
  <c r="F137" i="72" l="1"/>
  <c r="G137" i="72" s="1"/>
  <c r="D139" i="72"/>
  <c r="J138" i="72"/>
  <c r="E138" i="72"/>
  <c r="J139" i="72" l="1"/>
  <c r="E139" i="72"/>
  <c r="F139" i="72" s="1"/>
  <c r="G139" i="72" s="1"/>
  <c r="D140" i="72"/>
  <c r="M137" i="72"/>
  <c r="N137" i="72"/>
  <c r="F138" i="72"/>
  <c r="G138" i="72" s="1"/>
  <c r="M139" i="72" l="1"/>
  <c r="M138" i="72"/>
  <c r="N139" i="72"/>
  <c r="D141" i="72"/>
  <c r="J140" i="72"/>
  <c r="E140" i="72"/>
  <c r="N138" i="72"/>
  <c r="J141" i="72" l="1"/>
  <c r="D142" i="72"/>
  <c r="E141" i="72"/>
  <c r="F141" i="72" s="1"/>
  <c r="G141" i="72" s="1"/>
  <c r="F140" i="72"/>
  <c r="G140" i="72" s="1"/>
  <c r="M140" i="72" l="1"/>
  <c r="N140" i="72"/>
  <c r="N141" i="72"/>
  <c r="M141" i="72"/>
  <c r="J142" i="72"/>
  <c r="E142" i="72"/>
  <c r="D143" i="72"/>
  <c r="J143" i="72" l="1"/>
  <c r="E143" i="72"/>
  <c r="D144" i="72"/>
  <c r="F142" i="72"/>
  <c r="G142" i="72" s="1"/>
  <c r="F143" i="72" l="1"/>
  <c r="G143" i="72" s="1"/>
  <c r="N143" i="72"/>
  <c r="M142" i="72"/>
  <c r="N142" i="72"/>
  <c r="M143" i="72"/>
  <c r="J144" i="72"/>
  <c r="E144" i="72"/>
  <c r="D145" i="72"/>
  <c r="J145" i="72" l="1"/>
  <c r="D146" i="72"/>
  <c r="E145" i="72"/>
  <c r="F144" i="72"/>
  <c r="G144" i="72" s="1"/>
  <c r="N145" i="72" s="1"/>
  <c r="F145" i="72"/>
  <c r="G145" i="72" s="1"/>
  <c r="M145" i="72" l="1"/>
  <c r="M144" i="72"/>
  <c r="J146" i="72"/>
  <c r="E146" i="72"/>
  <c r="D147" i="72"/>
  <c r="N144" i="72"/>
  <c r="F146" i="72" l="1"/>
  <c r="G146" i="72" s="1"/>
  <c r="J147" i="72"/>
  <c r="E147" i="72"/>
  <c r="D148" i="72"/>
  <c r="M146" i="72" l="1"/>
  <c r="N146" i="72"/>
  <c r="F148" i="72"/>
  <c r="G148" i="72" s="1"/>
  <c r="F147" i="72"/>
  <c r="G147" i="72" s="1"/>
  <c r="J148" i="72"/>
  <c r="E148" i="72"/>
  <c r="D149" i="72"/>
  <c r="J149" i="72" l="1"/>
  <c r="E149" i="72"/>
  <c r="D150" i="72"/>
  <c r="M148" i="72"/>
  <c r="N147" i="72"/>
  <c r="N148" i="72"/>
  <c r="F149" i="72"/>
  <c r="G149" i="72" s="1"/>
  <c r="M147" i="72"/>
  <c r="N149" i="72" l="1"/>
  <c r="J150" i="72"/>
  <c r="E150" i="72"/>
  <c r="D151" i="72"/>
  <c r="M149" i="72"/>
  <c r="F150" i="72" l="1"/>
  <c r="G150" i="72" s="1"/>
  <c r="D152" i="72"/>
  <c r="E151" i="72"/>
  <c r="J151" i="72"/>
  <c r="F151" i="72" l="1"/>
  <c r="G151" i="72" s="1"/>
  <c r="D153" i="72"/>
  <c r="E152" i="72"/>
  <c r="F152" i="72" s="1"/>
  <c r="G152" i="72" s="1"/>
  <c r="J152" i="72"/>
  <c r="N151" i="72"/>
  <c r="N150" i="72"/>
  <c r="M150" i="72"/>
  <c r="N152" i="72" l="1"/>
  <c r="M152" i="72"/>
  <c r="M151" i="72"/>
  <c r="D154" i="72"/>
  <c r="J153" i="72"/>
  <c r="E153" i="72"/>
  <c r="D155" i="72" l="1"/>
  <c r="E154" i="72"/>
  <c r="J154" i="72"/>
  <c r="F153" i="72"/>
  <c r="G153" i="72" s="1"/>
  <c r="F154" i="72" l="1"/>
  <c r="G154" i="72" s="1"/>
  <c r="N154" i="72"/>
  <c r="M154" i="72"/>
  <c r="M153" i="72"/>
  <c r="N153" i="72"/>
  <c r="D156" i="72"/>
  <c r="J155" i="72"/>
  <c r="E155" i="72"/>
  <c r="D157" i="72" l="1"/>
  <c r="E156" i="72"/>
  <c r="J156" i="72"/>
  <c r="F156" i="72"/>
  <c r="G156" i="72" s="1"/>
  <c r="F155" i="72"/>
  <c r="G155" i="72" s="1"/>
  <c r="N155" i="72" l="1"/>
  <c r="D158" i="72"/>
  <c r="J157" i="72"/>
  <c r="E157" i="72"/>
  <c r="M156" i="72"/>
  <c r="N156" i="72"/>
  <c r="M155" i="72"/>
  <c r="F157" i="72" l="1"/>
  <c r="G157" i="72" s="1"/>
  <c r="D159" i="72"/>
  <c r="J158" i="72"/>
  <c r="E158" i="72"/>
  <c r="F158" i="72" l="1"/>
  <c r="G158" i="72" s="1"/>
  <c r="D160" i="72"/>
  <c r="J159" i="72"/>
  <c r="E159" i="72"/>
  <c r="N158" i="72"/>
  <c r="M158" i="72"/>
  <c r="M157" i="72"/>
  <c r="N157" i="72"/>
  <c r="F159" i="72"/>
  <c r="G159" i="72" s="1"/>
  <c r="D161" i="72" l="1"/>
  <c r="J160" i="72"/>
  <c r="E160" i="72"/>
  <c r="M159" i="72"/>
  <c r="N159" i="72"/>
  <c r="D162" i="72" l="1"/>
  <c r="J161" i="72"/>
  <c r="E161" i="72"/>
  <c r="F160" i="72"/>
  <c r="G160" i="72" s="1"/>
  <c r="F161" i="72"/>
  <c r="G161" i="72" s="1"/>
  <c r="D163" i="72" l="1"/>
  <c r="J162" i="72"/>
  <c r="E162" i="72"/>
  <c r="M161" i="72"/>
  <c r="N161" i="72"/>
  <c r="M160" i="72"/>
  <c r="N160" i="72"/>
  <c r="J163" i="72" l="1"/>
  <c r="D164" i="72"/>
  <c r="E163" i="72"/>
  <c r="F163" i="72"/>
  <c r="G163" i="72" s="1"/>
  <c r="F162" i="72"/>
  <c r="G162" i="72" s="1"/>
  <c r="J164" i="72" l="1"/>
  <c r="E164" i="72"/>
  <c r="D165" i="72"/>
  <c r="N163" i="72"/>
  <c r="M163" i="72"/>
  <c r="M162" i="72"/>
  <c r="N162" i="72"/>
  <c r="J165" i="72" l="1"/>
  <c r="E165" i="72"/>
  <c r="D166" i="72"/>
  <c r="F164" i="72"/>
  <c r="G164" i="72" s="1"/>
  <c r="J166" i="72" l="1"/>
  <c r="E166" i="72"/>
  <c r="D167" i="72"/>
  <c r="F165" i="72"/>
  <c r="G165" i="72" s="1"/>
  <c r="N164" i="72"/>
  <c r="M165" i="72"/>
  <c r="M164" i="72"/>
  <c r="J167" i="72" l="1"/>
  <c r="E167" i="72"/>
  <c r="D168" i="72"/>
  <c r="N165" i="72"/>
  <c r="F166" i="72"/>
  <c r="G166" i="72" s="1"/>
  <c r="F167" i="72"/>
  <c r="G167" i="72" s="1"/>
  <c r="M167" i="72" l="1"/>
  <c r="M166" i="72"/>
  <c r="N167" i="72"/>
  <c r="J168" i="72"/>
  <c r="E168" i="72"/>
  <c r="D169" i="72"/>
  <c r="N166" i="72"/>
  <c r="J169" i="72" l="1"/>
  <c r="E169" i="72"/>
  <c r="D170" i="72"/>
  <c r="F169" i="72"/>
  <c r="G169" i="72" s="1"/>
  <c r="F168" i="72"/>
  <c r="G168" i="72" s="1"/>
  <c r="J170" i="72" l="1"/>
  <c r="E170" i="72"/>
  <c r="D171" i="72"/>
  <c r="N168" i="72"/>
  <c r="N169" i="72"/>
  <c r="M168" i="72"/>
  <c r="M169" i="72"/>
  <c r="J171" i="72" l="1"/>
  <c r="E171" i="72"/>
  <c r="D172" i="72"/>
  <c r="F170" i="72"/>
  <c r="G170" i="72" s="1"/>
  <c r="J172" i="72" l="1"/>
  <c r="E172" i="72"/>
  <c r="D173" i="72"/>
  <c r="F171" i="72"/>
  <c r="G171" i="72" s="1"/>
  <c r="M170" i="72"/>
  <c r="M171" i="72"/>
  <c r="N170" i="72"/>
  <c r="N171" i="72" l="1"/>
  <c r="J173" i="72"/>
  <c r="E173" i="72"/>
  <c r="D174" i="72"/>
  <c r="F172" i="72"/>
  <c r="G172" i="72" s="1"/>
  <c r="J174" i="72" l="1"/>
  <c r="E174" i="72"/>
  <c r="D175" i="72"/>
  <c r="F173" i="72"/>
  <c r="G173" i="72" s="1"/>
  <c r="M172" i="72"/>
  <c r="N172" i="72"/>
  <c r="N173" i="72" l="1"/>
  <c r="J175" i="72"/>
  <c r="E175" i="72"/>
  <c r="D176" i="72"/>
  <c r="F174" i="72"/>
  <c r="G174" i="72" s="1"/>
  <c r="M173" i="72"/>
  <c r="N174" i="72" l="1"/>
  <c r="J176" i="72"/>
  <c r="E176" i="72"/>
  <c r="D177" i="72"/>
  <c r="M174" i="72"/>
  <c r="F175" i="72"/>
  <c r="G175" i="72" s="1"/>
  <c r="M175" i="72" l="1"/>
  <c r="J177" i="72"/>
  <c r="E177" i="72"/>
  <c r="D178" i="72"/>
  <c r="F176" i="72"/>
  <c r="G176" i="72" s="1"/>
  <c r="F177" i="72"/>
  <c r="G177" i="72" s="1"/>
  <c r="N175" i="72"/>
  <c r="N176" i="72"/>
  <c r="M177" i="72" l="1"/>
  <c r="J178" i="72"/>
  <c r="E178" i="72"/>
  <c r="D179" i="72"/>
  <c r="M176" i="72"/>
  <c r="N177" i="72"/>
  <c r="J179" i="72" l="1"/>
  <c r="E179" i="72"/>
  <c r="D180" i="72"/>
  <c r="F178" i="72"/>
  <c r="G178" i="72" s="1"/>
  <c r="J180" i="72" l="1"/>
  <c r="E180" i="72"/>
  <c r="D181" i="72"/>
  <c r="M178" i="72"/>
  <c r="N178" i="72"/>
  <c r="F179" i="72"/>
  <c r="G179" i="72" s="1"/>
  <c r="N180" i="72" s="1"/>
  <c r="F180" i="72"/>
  <c r="G180" i="72" s="1"/>
  <c r="N179" i="72" l="1"/>
  <c r="M179" i="72"/>
  <c r="J181" i="72"/>
  <c r="E181" i="72"/>
  <c r="D182" i="72"/>
  <c r="M180" i="72"/>
  <c r="F181" i="72"/>
  <c r="G181" i="72" s="1"/>
  <c r="N181" i="72" l="1"/>
  <c r="J182" i="72"/>
  <c r="E182" i="72"/>
  <c r="D183" i="72"/>
  <c r="M181" i="72"/>
  <c r="J183" i="72" l="1"/>
  <c r="E183" i="72"/>
  <c r="D184" i="72"/>
  <c r="F182" i="72"/>
  <c r="G182" i="72" s="1"/>
  <c r="J184" i="72" l="1"/>
  <c r="E184" i="72"/>
  <c r="D185" i="72"/>
  <c r="M182" i="72"/>
  <c r="N182" i="72"/>
  <c r="F183" i="72"/>
  <c r="G183" i="72" s="1"/>
  <c r="N183" i="72" l="1"/>
  <c r="J185" i="72"/>
  <c r="E185" i="72"/>
  <c r="D186" i="72"/>
  <c r="M183" i="72"/>
  <c r="F184" i="72"/>
  <c r="G184" i="72" s="1"/>
  <c r="F185" i="72" l="1"/>
  <c r="G185" i="72" s="1"/>
  <c r="M185" i="72"/>
  <c r="M184" i="72"/>
  <c r="J186" i="72"/>
  <c r="E186" i="72"/>
  <c r="D187" i="72"/>
  <c r="N184" i="72"/>
  <c r="F186" i="72" l="1"/>
  <c r="G186" i="72" s="1"/>
  <c r="N187" i="72" s="1"/>
  <c r="F187" i="72"/>
  <c r="G187" i="72" s="1"/>
  <c r="J187" i="72"/>
  <c r="E187" i="72"/>
  <c r="D188" i="72"/>
  <c r="N185" i="72"/>
  <c r="J188" i="72" l="1"/>
  <c r="E188" i="72"/>
  <c r="D189" i="72"/>
  <c r="F188" i="72"/>
  <c r="G188" i="72" s="1"/>
  <c r="M188" i="72" s="1"/>
  <c r="M186" i="72"/>
  <c r="N186" i="72"/>
  <c r="M187" i="72"/>
  <c r="J189" i="72" l="1"/>
  <c r="E189" i="72"/>
  <c r="F189" i="72" s="1"/>
  <c r="G189" i="72" s="1"/>
  <c r="D190" i="72"/>
  <c r="N188" i="72"/>
  <c r="M189" i="72" l="1"/>
  <c r="N189" i="72"/>
  <c r="J190" i="72"/>
  <c r="E190" i="72"/>
  <c r="D191" i="72"/>
  <c r="F190" i="72" l="1"/>
  <c r="G190" i="72" s="1"/>
  <c r="J191" i="72"/>
  <c r="E191" i="72"/>
  <c r="D192" i="72"/>
  <c r="J192" i="72" l="1"/>
  <c r="E192" i="72"/>
  <c r="D193" i="72"/>
  <c r="N190" i="72"/>
  <c r="M190" i="72"/>
  <c r="F191" i="72"/>
  <c r="G191" i="72" s="1"/>
  <c r="M191" i="72" l="1"/>
  <c r="F192" i="72"/>
  <c r="G192" i="72" s="1"/>
  <c r="M192" i="72" s="1"/>
  <c r="N191" i="72"/>
  <c r="D194" i="72"/>
  <c r="J193" i="72"/>
  <c r="E193" i="72"/>
  <c r="F193" i="72" l="1"/>
  <c r="G193" i="72" s="1"/>
  <c r="N193" i="72"/>
  <c r="J194" i="72"/>
  <c r="E194" i="72"/>
  <c r="D195" i="72"/>
  <c r="N192" i="72"/>
  <c r="M193" i="72" l="1"/>
  <c r="J195" i="72"/>
  <c r="E195" i="72"/>
  <c r="F195" i="72" s="1"/>
  <c r="G195" i="72" s="1"/>
  <c r="D196" i="72"/>
  <c r="F194" i="72"/>
  <c r="G194" i="72" s="1"/>
  <c r="M194" i="72" s="1"/>
  <c r="M195" i="72" l="1"/>
  <c r="N194" i="72"/>
  <c r="J196" i="72"/>
  <c r="E196" i="72"/>
  <c r="D197" i="72"/>
  <c r="N195" i="72"/>
  <c r="F196" i="72" l="1"/>
  <c r="G196" i="72" s="1"/>
  <c r="J197" i="72"/>
  <c r="E197" i="72"/>
  <c r="D198" i="72"/>
  <c r="J198" i="72" l="1"/>
  <c r="E198" i="72"/>
  <c r="D199" i="72"/>
  <c r="M196" i="72"/>
  <c r="N196" i="72"/>
  <c r="F197" i="72"/>
  <c r="G197" i="72" s="1"/>
  <c r="J199" i="72" l="1"/>
  <c r="E199" i="72"/>
  <c r="D200" i="72"/>
  <c r="N197" i="72"/>
  <c r="F198" i="72"/>
  <c r="G198" i="72" s="1"/>
  <c r="M197" i="72"/>
  <c r="F199" i="72" l="1"/>
  <c r="G199" i="72" s="1"/>
  <c r="F200" i="72"/>
  <c r="G200" i="72" s="1"/>
  <c r="N200" i="72" s="1"/>
  <c r="N198" i="72"/>
  <c r="M199" i="72"/>
  <c r="M198" i="72"/>
  <c r="J200" i="72"/>
  <c r="E200" i="72"/>
  <c r="D201" i="72"/>
  <c r="J201" i="72" l="1"/>
  <c r="E201" i="72"/>
  <c r="F201" i="72" s="1"/>
  <c r="G201" i="72" s="1"/>
  <c r="D202" i="72"/>
  <c r="M200" i="72"/>
  <c r="N199" i="72"/>
  <c r="M201" i="72" l="1"/>
  <c r="N201" i="72"/>
  <c r="J202" i="72"/>
  <c r="E202" i="72"/>
  <c r="D203" i="72"/>
  <c r="F202" i="72" l="1"/>
  <c r="G202" i="72" s="1"/>
  <c r="J203" i="72"/>
  <c r="E203" i="72"/>
  <c r="D204" i="72"/>
  <c r="J204" i="72" l="1"/>
  <c r="E204" i="72"/>
  <c r="D205" i="72"/>
  <c r="F204" i="72"/>
  <c r="G204" i="72" s="1"/>
  <c r="N202" i="72"/>
  <c r="M202" i="72"/>
  <c r="F203" i="72"/>
  <c r="G203" i="72" s="1"/>
  <c r="N203" i="72" s="1"/>
  <c r="N204" i="72" l="1"/>
  <c r="J205" i="72"/>
  <c r="E205" i="72"/>
  <c r="D206" i="72"/>
  <c r="M203" i="72"/>
  <c r="M204" i="72"/>
  <c r="J206" i="72" l="1"/>
  <c r="E206" i="72"/>
  <c r="D207" i="72"/>
  <c r="F205" i="72"/>
  <c r="G205" i="72" s="1"/>
  <c r="J207" i="72" l="1"/>
  <c r="E207" i="72"/>
  <c r="D208" i="72"/>
  <c r="M205" i="72"/>
  <c r="N205" i="72"/>
  <c r="F206" i="72"/>
  <c r="G206" i="72" s="1"/>
  <c r="N207" i="72" s="1"/>
  <c r="F207" i="72"/>
  <c r="G207" i="72" s="1"/>
  <c r="N206" i="72" l="1"/>
  <c r="J208" i="72"/>
  <c r="E208" i="72"/>
  <c r="D209" i="72"/>
  <c r="M206" i="72"/>
  <c r="M207" i="72"/>
  <c r="J209" i="72" l="1"/>
  <c r="E209" i="72"/>
  <c r="D210" i="72"/>
  <c r="F208" i="72"/>
  <c r="G208" i="72" s="1"/>
  <c r="N208" i="72" l="1"/>
  <c r="M208" i="72"/>
  <c r="J210" i="72"/>
  <c r="E210" i="72"/>
  <c r="D211" i="72"/>
  <c r="F209" i="72"/>
  <c r="G209" i="72" s="1"/>
  <c r="F210" i="72" l="1"/>
  <c r="G210" i="72" s="1"/>
  <c r="M209" i="72"/>
  <c r="J211" i="72"/>
  <c r="E211" i="72"/>
  <c r="D212" i="72"/>
  <c r="N209" i="72"/>
  <c r="N210" i="72"/>
  <c r="F211" i="72" l="1"/>
  <c r="G211" i="72" s="1"/>
  <c r="J212" i="72"/>
  <c r="E212" i="72"/>
  <c r="D213" i="72"/>
  <c r="M210" i="72"/>
  <c r="J213" i="72" l="1"/>
  <c r="E213" i="72"/>
  <c r="D214" i="72"/>
  <c r="F213" i="72"/>
  <c r="G213" i="72" s="1"/>
  <c r="N211" i="72"/>
  <c r="M211" i="72"/>
  <c r="F212" i="72"/>
  <c r="G212" i="72" s="1"/>
  <c r="N213" i="72" s="1"/>
  <c r="N212" i="72" l="1"/>
  <c r="M213" i="72"/>
  <c r="M212" i="72"/>
  <c r="J214" i="72"/>
  <c r="E214" i="72"/>
  <c r="D215" i="72"/>
  <c r="F214" i="72" l="1"/>
  <c r="G214" i="72" s="1"/>
  <c r="J215" i="72"/>
  <c r="E215" i="72"/>
  <c r="F215" i="72" s="1"/>
  <c r="G215" i="72" s="1"/>
  <c r="D216" i="72"/>
  <c r="M215" i="72" l="1"/>
  <c r="N215" i="72"/>
  <c r="M214" i="72"/>
  <c r="N214" i="72"/>
  <c r="J216" i="72"/>
  <c r="E216" i="72"/>
  <c r="D217" i="72"/>
  <c r="F216" i="72"/>
  <c r="G216" i="72" s="1"/>
  <c r="N216" i="72" s="1"/>
  <c r="J217" i="72" l="1"/>
  <c r="E217" i="72"/>
  <c r="D218" i="72"/>
  <c r="M216" i="72"/>
  <c r="J218" i="72" l="1"/>
  <c r="E218" i="72"/>
  <c r="F218" i="72" s="1"/>
  <c r="G218" i="72" s="1"/>
  <c r="D219" i="72"/>
  <c r="F217" i="72"/>
  <c r="G217" i="72" s="1"/>
  <c r="M218" i="72" l="1"/>
  <c r="N217" i="72"/>
  <c r="N218" i="72"/>
  <c r="M217" i="72"/>
  <c r="J219" i="72"/>
  <c r="E219" i="72"/>
  <c r="D220" i="72"/>
  <c r="J220" i="72" l="1"/>
  <c r="E220" i="72"/>
  <c r="F220" i="72" s="1"/>
  <c r="G220" i="72" s="1"/>
  <c r="F219" i="72"/>
  <c r="G219" i="72" s="1"/>
  <c r="N219" i="72" l="1"/>
  <c r="M219" i="72"/>
  <c r="N220" i="72"/>
  <c r="M220" i="72"/>
  <c r="J221" i="72"/>
  <c r="E221" i="72"/>
  <c r="F221" i="72"/>
  <c r="G221" i="72" s="1"/>
  <c r="N221" i="72" s="1"/>
  <c r="M221" i="72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E266" i="69" l="1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21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K23" i="5" l="1"/>
  <c r="P21" i="5"/>
  <c r="V21" i="5"/>
  <c r="E13" i="49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U21" i="5" l="1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<sst xmlns="http://schemas.openxmlformats.org/spreadsheetml/2006/main" count="28041" uniqueCount="1164">
  <si>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</si>
  <si>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</si>
  <si>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</si>
  <si>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</si>
  <si>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</si>
  <si>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</si>
  <si>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</si>
  <si>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</si>
  <si>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</si>
  <si>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</si>
  <si>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</si>
  <si>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</si>
  <si>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</si>
  <si>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</si>
  <si>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</si>
  <si>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</si>
  <si>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</si>
  <si>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</si>
  <si>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</si>
  <si>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</si>
  <si>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</si>
  <si>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</si>
  <si>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</si>
  <si>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</si>
  <si>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</si>
  <si>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</si>
  <si>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</si>
  <si>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</si>
  <si>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</si>
  <si>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</si>
  <si>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</si>
  <si>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</si>
  <si>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</si>
  <si>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</si>
  <si>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</si>
  <si>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</si>
  <si>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</si>
  <si>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</si>
  <si>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</si>
  <si>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</si>
  <si>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</si>
  <si>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</si>
  <si>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</si>
  <si>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</si>
  <si>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</si>
  <si>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</si>
  <si>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</si>
  <si>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</si>
  <si>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</si>
  <si>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</si>
  <si>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</si>
  <si>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</si>
  <si>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</si>
  <si>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</si>
  <si>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</si>
  <si>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</si>
  <si>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</si>
  <si>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</si>
  <si>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</si>
  <si>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</si>
  <si>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</si>
  <si>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</si>
  <si>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</si>
  <si>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</si>
  <si>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</si>
  <si>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</si>
  <si>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</si>
  <si>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</si>
  <si>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</si>
  <si>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</si>
  <si>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</si>
  <si>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</si>
  <si>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</si>
  <si>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</si>
  <si>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</si>
  <si>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</si>
  <si>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</si>
  <si>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</si>
  <si>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</si>
  <si>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</si>
  <si>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</si>
  <si>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</si>
  <si>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</si>
  <si>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</si>
  <si>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</si>
  <si>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</si>
  <si>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</si>
  <si>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</si>
  <si>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</si>
  <si>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</si>
  <si>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</si>
  <si>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</si>
  <si>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</si>
  <si>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</si>
  <si>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</si>
  <si>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</si>
  <si>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</si>
  <si>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</si>
  <si>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</si>
  <si>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</si>
  <si>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</si>
  <si>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</si>
  <si>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</si>
  <si>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</si>
  <si>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</si>
  <si>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</si>
  <si>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</si>
  <si>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</si>
  <si>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</si>
  <si>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</si>
  <si>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</si>
  <si>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</si>
  <si>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</si>
  <si>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</si>
  <si>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</si>
  <si>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</si>
  <si>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</si>
  <si>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</si>
  <si>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</si>
  <si>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</si>
  <si>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</si>
  <si>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</si>
  <si>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</si>
  <si>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</si>
  <si>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</si>
  <si>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</si>
  <si>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</si>
  <si>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</si>
  <si>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</si>
  <si>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</si>
  <si>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</si>
  <si>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</si>
  <si>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</si>
  <si>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</si>
  <si>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</si>
  <si>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</si>
  <si>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</si>
  <si>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</si>
  <si>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</si>
  <si>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</si>
  <si>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</si>
  <si>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</si>
  <si>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</si>
  <si>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</si>
  <si>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</si>
  <si>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</si>
  <si>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</si>
  <si>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</si>
  <si>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</si>
  <si>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</si>
  <si>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</si>
  <si>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</si>
  <si>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</si>
  <si>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</si>
  <si>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</si>
  <si>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</si>
  <si>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</si>
  <si>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</si>
  <si>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</si>
  <si>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</si>
  <si>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</si>
  <si>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</si>
  <si>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</si>
  <si>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</si>
  <si>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</si>
  <si>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</si>
  <si>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</si>
  <si>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</si>
  <si>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</si>
  <si>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</si>
  <si>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</si>
  <si>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</si>
  <si>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</si>
  <si>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</si>
  <si>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</si>
  <si>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</si>
  <si>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</si>
  <si>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</si>
  <si>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</si>
  <si>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</si>
  <si>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</si>
  <si>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</si>
  <si>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</si>
  <si>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</si>
  <si>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</si>
  <si>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</si>
  <si>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</si>
  <si>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</si>
  <si>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</si>
  <si>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</si>
  <si>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</si>
  <si>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</si>
  <si>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</si>
  <si>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</si>
  <si>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</si>
  <si>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</si>
  <si>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</si>
  <si>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</si>
  <si>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</si>
  <si>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</si>
  <si>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</si>
  <si>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</si>
  <si>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</si>
  <si>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</si>
  <si>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</si>
  <si>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</si>
  <si>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</si>
  <si>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</si>
  <si>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</si>
  <si>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</si>
  <si>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</si>
  <si>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</si>
  <si>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</si>
  <si>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</si>
  <si>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</si>
  <si>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</si>
  <si>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</si>
  <si>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</si>
  <si>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</si>
  <si>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</si>
  <si>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</si>
  <si>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</si>
  <si>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</si>
  <si>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</si>
  <si>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</si>
  <si>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</si>
  <si>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</si>
  <si>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</si>
  <si>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</si>
  <si>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</si>
  <si>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</si>
  <si>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</si>
  <si>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</si>
  <si>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</si>
  <si>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</si>
  <si>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</si>
  <si>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</si>
  <si>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</si>
  <si>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</si>
  <si>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</si>
  <si>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</si>
  <si>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</si>
  <si>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</si>
  <si>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</si>
  <si>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</si>
  <si>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</si>
  <si>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</si>
  <si>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</si>
  <si>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</si>
  <si>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</si>
  <si>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</si>
  <si>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</si>
  <si>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</si>
  <si>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</si>
  <si>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</si>
  <si>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</si>
  <si>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</si>
  <si>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</si>
  <si>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</si>
  <si>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</si>
  <si>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</si>
  <si>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</si>
  <si>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</si>
  <si>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</si>
  <si>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</si>
  <si>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</si>
  <si>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</si>
  <si>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</si>
  <si>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</si>
  <si>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</si>
  <si>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</si>
  <si>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</si>
  <si>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</si>
  <si>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</si>
  <si>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</si>
  <si>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</si>
  <si>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</si>
  <si>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</si>
  <si>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</si>
  <si>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</si>
  <si>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</si>
  <si>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</si>
  <si>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</si>
  <si>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</si>
  <si>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</si>
  <si>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</si>
  <si>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</si>
  <si>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</si>
  <si>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</si>
  <si>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</si>
  <si>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</si>
  <si>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</si>
  <si>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</si>
  <si>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</si>
  <si>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</si>
  <si>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</si>
  <si>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</si>
  <si>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</si>
  <si>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</si>
  <si>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</si>
  <si>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</si>
  <si>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</si>
  <si>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</si>
  <si>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</si>
  <si>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</si>
  <si>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</si>
  <si>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</si>
  <si>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</si>
  <si>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</si>
  <si>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</si>
  <si>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</si>
  <si>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</si>
  <si>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</si>
  <si>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</si>
  <si>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</si>
  <si>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</si>
  <si>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</si>
  <si>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</si>
  <si>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</si>
  <si>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</si>
  <si>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</si>
  <si>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</si>
  <si>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</si>
  <si>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</si>
  <si>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</si>
  <si>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</si>
  <si>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</si>
  <si>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</si>
  <si>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</si>
  <si>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</si>
  <si>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</si>
  <si>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</si>
  <si>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</si>
  <si>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</si>
  <si>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</si>
  <si>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</si>
  <si>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</si>
  <si>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</si>
  <si>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</si>
  <si>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</si>
  <si>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</si>
  <si>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</si>
  <si>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</si>
  <si>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</si>
  <si>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</si>
  <si>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</si>
  <si>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</si>
  <si>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</si>
  <si>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</si>
  <si>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</si>
  <si>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</si>
  <si>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</si>
  <si>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</si>
  <si>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</si>
  <si>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</si>
  <si>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</si>
  <si>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</si>
  <si>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</si>
  <si>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</si>
  <si>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</si>
  <si>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</si>
  <si>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</si>
  <si>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</si>
  <si>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</si>
  <si>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</si>
  <si>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</si>
  <si>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</si>
  <si>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</si>
  <si>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</si>
  <si>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</si>
  <si>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</si>
  <si>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</si>
  <si>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</si>
  <si>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</si>
  <si>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</si>
  <si>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</si>
  <si>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</si>
  <si>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</si>
  <si>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</si>
  <si>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</si>
  <si>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</si>
  <si>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</si>
  <si>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</si>
  <si>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</si>
  <si>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</si>
  <si>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</si>
  <si>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</si>
  <si>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</si>
  <si>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</si>
  <si>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</si>
  <si>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</si>
  <si>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</si>
  <si>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</si>
  <si>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</si>
  <si>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</si>
  <si>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</si>
  <si>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</si>
  <si>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</si>
  <si>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</si>
  <si>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</si>
  <si>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</si>
  <si>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</si>
  <si>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</si>
  <si>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</si>
  <si>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</si>
  <si>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</si>
  <si>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</si>
  <si>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</si>
  <si>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</si>
  <si>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</si>
  <si>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</si>
  <si>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</si>
  <si>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</si>
  <si>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</si>
  <si>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</si>
  <si>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</si>
  <si>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</si>
  <si>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</si>
  <si>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</si>
  <si>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</si>
  <si>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</si>
  <si>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</si>
  <si>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</si>
  <si>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</si>
  <si>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</si>
  <si>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</si>
  <si>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</si>
  <si>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</si>
  <si>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</si>
  <si>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</si>
  <si>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</si>
  <si>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</si>
  <si>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</si>
  <si>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</si>
  <si>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</si>
  <si>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</si>
  <si>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</si>
  <si>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</si>
  <si>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</si>
  <si>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</si>
  <si>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</si>
  <si>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</si>
  <si>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</si>
  <si>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</si>
  <si>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</si>
  <si>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</si>
  <si>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</si>
  <si>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</si>
  <si>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</si>
  <si>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</si>
  <si>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</si>
  <si>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</si>
  <si>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</si>
  <si>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</si>
  <si>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</si>
  <si>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</si>
  <si>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</si>
  <si>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</si>
  <si>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</si>
  <si>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</si>
  <si>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</si>
  <si>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</si>
  <si>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</si>
  <si>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</si>
  <si>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</si>
  <si>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</si>
  <si>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</si>
  <si>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</si>
  <si>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</si>
  <si>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</si>
  <si>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</si>
  <si>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</si>
  <si>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</si>
  <si>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</si>
  <si>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</si>
  <si>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</si>
  <si>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</si>
  <si>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</si>
  <si>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</si>
  <si>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</si>
  <si>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</si>
  <si>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</si>
  <si>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</si>
  <si>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</si>
  <si>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</si>
  <si>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</si>
  <si>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</si>
  <si>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</si>
  <si>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</si>
  <si>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</si>
  <si>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</si>
  <si>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</si>
  <si>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</si>
  <si>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</si>
  <si>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</si>
  <si>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</si>
  <si>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</si>
  <si>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</si>
  <si>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</si>
  <si>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</si>
  <si>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</si>
  <si>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</si>
  <si>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</si>
  <si>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</si>
  <si>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</si>
  <si>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</si>
  <si>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</si>
  <si>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</si>
  <si>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</si>
  <si>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</si>
  <si>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</si>
  <si>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</si>
  <si>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</si>
  <si>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</si>
  <si>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</si>
  <si>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</si>
  <si>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</si>
  <si>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</si>
  <si>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</si>
  <si>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</si>
  <si>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</si>
  <si>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</si>
  <si>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</si>
  <si>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</si>
  <si>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</si>
  <si>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</si>
  <si>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</si>
  <si>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</si>
  <si>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</si>
  <si>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</si>
  <si>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</si>
  <si>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</si>
  <si>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</si>
  <si>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</si>
  <si>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</si>
  <si>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</si>
  <si>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</si>
  <si>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</si>
  <si>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</si>
  <si>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</si>
  <si>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</si>
  <si>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</si>
  <si>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</si>
  <si>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</si>
  <si>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</si>
  <si>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</si>
  <si>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</si>
  <si>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</si>
  <si>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</si>
  <si>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</si>
  <si>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</si>
  <si>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</si>
  <si>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</si>
  <si>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</si>
  <si>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</si>
  <si>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</si>
  <si>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</si>
  <si>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</si>
  <si>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</si>
  <si>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</si>
  <si>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</si>
  <si>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</si>
  <si>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</si>
  <si>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</si>
  <si>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</si>
  <si>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</si>
  <si>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</si>
  <si>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</si>
  <si>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</si>
  <si>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</si>
  <si>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</si>
  <si>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</si>
  <si>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</si>
  <si>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</si>
  <si>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</si>
  <si>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</si>
  <si>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</si>
  <si>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</si>
  <si>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</si>
  <si>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</si>
  <si>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</si>
  <si>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</si>
  <si>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</si>
  <si>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</si>
  <si>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</si>
  <si>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</si>
  <si>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</si>
  <si>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</si>
  <si>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</si>
  <si>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</si>
  <si>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</si>
  <si>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</si>
  <si>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</si>
  <si>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</si>
  <si>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</si>
  <si>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</si>
  <si>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</si>
  <si>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</si>
  <si>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</si>
  <si>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</si>
  <si>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</si>
  <si>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</si>
  <si>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</si>
  <si>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</si>
  <si>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</si>
  <si>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</si>
  <si>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</si>
  <si>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</si>
  <si>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</si>
  <si>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</si>
  <si>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</si>
  <si>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</si>
  <si>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</si>
  <si>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</si>
  <si>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</si>
  <si>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</si>
  <si>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</si>
  <si>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</si>
  <si>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</si>
  <si>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</si>
  <si>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</si>
  <si>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</si>
  <si>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</si>
  <si>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</si>
  <si>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</si>
  <si>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</si>
  <si>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</si>
  <si>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</si>
  <si>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</si>
  <si>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</si>
  <si>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</si>
  <si>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</si>
  <si>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</si>
  <si>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</si>
  <si>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</si>
  <si>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</si>
  <si>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</si>
  <si>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</si>
  <si>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</si>
  <si>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</si>
  <si>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</si>
  <si>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</si>
  <si>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</si>
  <si>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</si>
  <si>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</si>
  <si>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</si>
  <si>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</si>
  <si>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</si>
  <si>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</si>
  <si>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</si>
  <si>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</si>
  <si>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</si>
  <si>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</si>
  <si>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</si>
  <si>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</si>
  <si>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</si>
  <si>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</si>
  <si>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</si>
  <si>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</si>
  <si>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</si>
  <si>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</si>
  <si>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</si>
  <si>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</si>
  <si>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</si>
  <si>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</si>
  <si>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</si>
  <si>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</si>
  <si>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</si>
  <si>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</si>
  <si>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</si>
  <si>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</si>
  <si>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</si>
  <si>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</si>
  <si>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</si>
  <si>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</si>
  <si>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</si>
  <si>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</si>
  <si>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</si>
  <si>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</si>
  <si>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</si>
  <si>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</si>
  <si>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</si>
  <si>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</si>
  <si>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</si>
  <si>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</si>
  <si>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</si>
  <si>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</si>
  <si>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</si>
  <si>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</si>
  <si>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</si>
  <si>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</si>
  <si>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</si>
  <si>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</si>
  <si>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</si>
  <si>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</si>
  <si>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</si>
  <si>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</si>
  <si>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</si>
  <si>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</si>
  <si>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</si>
  <si>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</si>
  <si>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</si>
  <si>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</si>
  <si>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</si>
  <si>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</si>
  <si>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</si>
  <si>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</si>
  <si>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</si>
  <si>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</si>
  <si>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</si>
  <si>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</si>
  <si>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</si>
  <si>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</si>
  <si>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</si>
  <si>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</si>
  <si>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</si>
  <si>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</si>
  <si>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</si>
  <si>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</si>
  <si>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</si>
  <si>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</si>
  <si>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</si>
  <si>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</si>
  <si>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</si>
  <si>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</si>
  <si>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</si>
  <si>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</si>
  <si>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</si>
  <si>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</si>
  <si>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</si>
  <si>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</si>
  <si>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</si>
  <si>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</si>
  <si>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</si>
  <si>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</si>
  <si>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</si>
  <si>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</si>
  <si>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</si>
  <si>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</si>
  <si>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</si>
  <si>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</si>
  <si>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</si>
  <si>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</si>
  <si>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</si>
  <si>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</si>
  <si>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</si>
  <si>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</si>
  <si>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</si>
  <si>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</si>
  <si>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</si>
  <si>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</si>
  <si>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</si>
  <si>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</si>
  <si>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</si>
  <si>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</si>
  <si>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</si>
  <si>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</si>
  <si>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</si>
  <si>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</si>
  <si>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</si>
  <si>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</si>
  <si>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</si>
  <si>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</si>
  <si>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</si>
  <si>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</si>
  <si>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</si>
  <si>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</si>
  <si>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</si>
  <si>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</si>
  <si>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</si>
  <si>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</si>
  <si>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</si>
  <si>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</si>
  <si>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</si>
  <si>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</si>
  <si>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</si>
  <si>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</si>
  <si>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</si>
  <si>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</si>
  <si>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</si>
  <si>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</si>
  <si>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</si>
  <si>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</si>
  <si>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</si>
  <si>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</si>
  <si>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</si>
  <si>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</si>
  <si>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</si>
  <si>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</si>
  <si>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</si>
  <si>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</si>
  <si>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</si>
  <si>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</si>
  <si>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</si>
  <si>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</si>
  <si>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</si>
  <si>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</si>
  <si>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</si>
  <si>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</si>
  <si>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</si>
  <si>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</si>
  <si>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</si>
  <si>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</si>
  <si>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</si>
  <si>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</si>
  <si>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</si>
  <si>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</si>
  <si>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</si>
  <si>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</si>
  <si>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</si>
  <si>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</si>
  <si>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</si>
  <si>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</si>
  <si>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</si>
  <si>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</si>
  <si>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</si>
  <si>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</si>
  <si>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</si>
  <si>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</si>
  <si>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</si>
  <si>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</si>
  <si>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</si>
  <si>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</si>
  <si>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</si>
  <si>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</si>
  <si>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</si>
  <si>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</si>
  <si>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</si>
  <si>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</si>
  <si>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</si>
  <si>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</si>
  <si>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</si>
  <si>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</si>
  <si>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</si>
  <si>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</si>
  <si>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</si>
  <si>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</si>
  <si>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</si>
  <si>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</si>
  <si>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</si>
  <si>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</si>
  <si>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</si>
  <si>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</si>
  <si>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</si>
  <si>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</si>
  <si>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</si>
  <si>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</si>
  <si>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</si>
  <si>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</si>
  <si>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</si>
  <si>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</si>
  <si>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</si>
  <si>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</si>
  <si>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</si>
  <si>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</si>
  <si>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</si>
  <si>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</si>
  <si>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</si>
  <si>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</si>
  <si>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</si>
  <si>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</si>
  <si>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</si>
  <si>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</si>
  <si>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</si>
  <si>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</si>
  <si>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</si>
  <si>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</si>
  <si>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</si>
  <si>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</si>
  <si>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</si>
  <si>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</si>
  <si>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</si>
  <si>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</si>
  <si>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</si>
  <si>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</si>
  <si>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</si>
  <si>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</si>
  <si>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</si>
  <si>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</si>
  <si>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</si>
  <si>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</si>
  <si>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</si>
  <si>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</si>
  <si>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</si>
  <si>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</si>
  <si>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</si>
  <si>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</si>
  <si>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</si>
  <si>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</si>
  <si>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</si>
  <si>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</si>
  <si>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</si>
  <si>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</si>
  <si>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</si>
  <si>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</si>
  <si>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</si>
  <si>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</si>
  <si>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</si>
  <si>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</si>
  <si>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</si>
  <si>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</si>
  <si>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</si>
  <si>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</si>
  <si>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</si>
  <si>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</si>
  <si>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</si>
  <si>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</si>
  <si>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</si>
  <si>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</si>
  <si>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</si>
  <si>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</si>
  <si>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</si>
  <si>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</si>
  <si>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</si>
  <si>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</si>
  <si>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</si>
  <si>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</si>
  <si>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</si>
  <si>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</si>
  <si>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</si>
  <si>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</si>
  <si>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</si>
  <si>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</si>
  <si>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</si>
  <si>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</si>
  <si>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</si>
  <si>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</si>
  <si>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</si>
  <si>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</si>
  <si>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</si>
  <si>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</si>
  <si>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</si>
  <si>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</si>
  <si>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</si>
  <si>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</si>
  <si>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</si>
  <si>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</si>
  <si>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</si>
  <si>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</si>
  <si>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</si>
  <si>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</si>
  <si>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</si>
  <si>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</si>
  <si>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</si>
  <si>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</si>
  <si>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</si>
  <si>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</si>
  <si>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</si>
  <si>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</si>
  <si>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</si>
  <si>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</si>
  <si>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</si>
  <si>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</si>
  <si>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</si>
  <si>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</si>
  <si>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</si>
  <si>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</si>
  <si>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</si>
  <si>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</si>
  <si>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</si>
  <si>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</si>
  <si>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</si>
  <si>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</si>
  <si>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</si>
  <si>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</si>
  <si>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</si>
  <si>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</si>
  <si>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</si>
  <si>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</si>
  <si>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</si>
  <si>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</si>
  <si>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</si>
  <si>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</si>
  <si>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</si>
  <si>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</si>
  <si>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</si>
  <si>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</si>
  <si>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</si>
  <si>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</si>
  <si>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</si>
  <si>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</si>
  <si>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</si>
  <si>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</si>
  <si>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</si>
  <si>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</si>
  <si>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</si>
  <si>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</si>
  <si>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</si>
  <si>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</si>
  <si>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</si>
  <si>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</si>
  <si>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</si>
  <si>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</si>
  <si>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</si>
  <si>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</si>
  <si>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</si>
  <si>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</si>
  <si>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</si>
  <si>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</si>
  <si>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</si>
  <si>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</si>
  <si>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</si>
  <si>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</si>
  <si>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</si>
  <si>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</si>
  <si>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</si>
  <si>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</si>
  <si>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</si>
  <si>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</si>
  <si>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</si>
  <si>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</si>
  <si>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</si>
  <si>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</si>
  <si>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</si>
  <si>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</si>
  <si>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</si>
  <si>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</si>
  <si>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</si>
  <si>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</si>
  <si>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</si>
  <si>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</si>
  <si>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</si>
  <si>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</si>
  <si>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</si>
  <si>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</si>
  <si>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</si>
  <si>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</si>
  <si>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</si>
  <si>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</si>
  <si>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</si>
  <si>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</si>
  <si>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</si>
  <si>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</si>
  <si>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</si>
  <si>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</si>
  <si>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</si>
  <si>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</si>
  <si>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</si>
  <si>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</si>
  <si>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</si>
  <si>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</si>
  <si>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</si>
  <si>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</si>
  <si>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</si>
  <si>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</si>
  <si>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</si>
  <si>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</si>
  <si>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</si>
  <si>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</si>
  <si>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</si>
  <si>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</si>
  <si>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</si>
  <si>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</si>
  <si>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</si>
  <si>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</si>
  <si>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</si>
  <si>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</si>
  <si>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</si>
  <si>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</si>
  <si>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</si>
  <si>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</si>
  <si>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</si>
  <si>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</si>
  <si>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</si>
  <si>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</si>
  <si>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</si>
  <si>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</si>
  <si>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</si>
  <si>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</si>
  <si>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</si>
  <si>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</si>
  <si>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</si>
  <si>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</si>
  <si>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</si>
  <si>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</si>
  <si>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</si>
  <si>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</si>
  <si>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</si>
  <si>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</si>
  <si>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</si>
  <si>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Col. Ayuí</t>
  </si>
  <si>
    <t>Conquistadores</t>
  </si>
  <si>
    <t>A. María Luisa</t>
  </si>
  <si>
    <t>Nueva Vizcaya</t>
  </si>
  <si>
    <t>Espinillo</t>
  </si>
  <si>
    <t>Ing. Miguel Sajaroff</t>
  </si>
  <si>
    <t>Col. Los Ceibos</t>
  </si>
  <si>
    <t>1° dosis</t>
  </si>
  <si>
    <t>distrib</t>
  </si>
  <si>
    <t>aplicadas</t>
  </si>
  <si>
    <t>Arroyo Clé</t>
  </si>
  <si>
    <t>Pueblo Cazes</t>
  </si>
  <si>
    <t>Hambis</t>
  </si>
  <si>
    <t>Gob. Echague</t>
  </si>
  <si>
    <t>DIARIOS</t>
  </si>
  <si>
    <t>ACUMULADOS</t>
  </si>
  <si>
    <t>LN</t>
  </si>
  <si>
    <t>PENDIENTE</t>
  </si>
  <si>
    <t>DIAS DUPLICACION</t>
  </si>
  <si>
    <t>NUEVAS ALTAS</t>
  </si>
  <si>
    <t>ALTAS TOTALES</t>
  </si>
  <si>
    <t>Sexo</t>
  </si>
  <si>
    <t>media movil casos</t>
  </si>
  <si>
    <t>media mov dias</t>
  </si>
  <si>
    <t>Nexo</t>
  </si>
  <si>
    <t>COUNTA of Fecha Notificación</t>
  </si>
  <si>
    <t>GRUPOS</t>
  </si>
  <si>
    <t>CANTIDAD</t>
  </si>
  <si>
    <t>MUJERES</t>
  </si>
  <si>
    <t>VARONES</t>
  </si>
  <si>
    <t>NO</t>
  </si>
  <si>
    <t xml:space="preserve">0 a 5 </t>
  </si>
  <si>
    <t>0 a 9</t>
  </si>
  <si>
    <t>SI</t>
  </si>
  <si>
    <t>Mujeres</t>
  </si>
  <si>
    <t>6 a 10</t>
  </si>
  <si>
    <t>10 a 19</t>
  </si>
  <si>
    <t>Varones</t>
  </si>
  <si>
    <t>11 a 15</t>
  </si>
  <si>
    <t>20 a 29</t>
  </si>
  <si>
    <t>16 a 20</t>
  </si>
  <si>
    <t>30 a 39</t>
  </si>
  <si>
    <t>21 a 25</t>
  </si>
  <si>
    <t>40 a 49</t>
  </si>
  <si>
    <t>25 a 30</t>
  </si>
  <si>
    <t>50 a 59</t>
  </si>
  <si>
    <t>31 a 35</t>
  </si>
  <si>
    <t>60 a 69</t>
  </si>
  <si>
    <t>36 a 40</t>
  </si>
  <si>
    <t>70 a 79</t>
  </si>
  <si>
    <t>EDAD MEDIA</t>
  </si>
  <si>
    <t>41 a 45</t>
  </si>
  <si>
    <t>80 o mas</t>
  </si>
  <si>
    <t>EDAD MEDIANA</t>
  </si>
  <si>
    <t>46 a 50</t>
  </si>
  <si>
    <t>51 a 55</t>
  </si>
  <si>
    <t>56 a 60</t>
  </si>
  <si>
    <t>61 a 65</t>
  </si>
  <si>
    <t>66 a 70</t>
  </si>
  <si>
    <t>71 a 75</t>
  </si>
  <si>
    <t>76 a 80</t>
  </si>
  <si>
    <t>81 o mas</t>
  </si>
  <si>
    <t>descartados</t>
  </si>
  <si>
    <t>LAB</t>
  </si>
  <si>
    <t>NEXO</t>
  </si>
  <si>
    <t>-</t>
  </si>
  <si>
    <t>% Población Vacunada 
(1 dosis)</t>
  </si>
  <si>
    <t>Col. San Anselmo</t>
  </si>
  <si>
    <t>Las Mercedes</t>
  </si>
  <si>
    <t>Entre Ríos</t>
  </si>
  <si>
    <t>Departamento</t>
  </si>
  <si>
    <t>Casos Detectados</t>
  </si>
  <si>
    <t>Por Lab.</t>
  </si>
  <si>
    <t>Recuperados</t>
  </si>
  <si>
    <t>Fallecidos</t>
  </si>
  <si>
    <t>Fall. SISA</t>
  </si>
  <si>
    <t>Descartados</t>
  </si>
  <si>
    <t>Sospechosos</t>
  </si>
  <si>
    <t>Dias Dupl.</t>
  </si>
  <si>
    <t>Razón</t>
  </si>
  <si>
    <t>Inc. 14 Días</t>
  </si>
  <si>
    <t>Colonia 16</t>
  </si>
  <si>
    <t>Escriña</t>
  </si>
  <si>
    <t>Lucas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</si>
</sst>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dd/mm/yyyy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  <font>
      <sz val="9"/>
      <color rgb="FF52545C"/>
      <name val="Arial"/>
      <family val="2"/>
    </font>
    <font>
      <b/>
      <sz val="16"/>
      <color theme="1"/>
      <name val="Calibri"/>
      <family val="2"/>
      <scheme val="minor"/>
    </font>
    <font>
      <sz val="16"/>
      <color rgb="FF52545C"/>
      <name val="Arial"/>
      <family val="2"/>
    </font>
    <font>
      <sz val="18"/>
      <color theme="0"/>
      <name val="Calibri"/>
      <family val="2"/>
      <scheme val="minor"/>
    </font>
    <font>
      <sz val="11"/>
      <color rgb="FF314C59"/>
      <name val="Arial"/>
      <family val="2"/>
    </font>
    <font>
      <b/>
      <sz val="10"/>
      <color rgb="FFFFFFFF"/>
      <name val="Calibri"/>
      <family val="2"/>
    </font>
    <font>
      <b/>
      <i/>
      <sz val="10"/>
      <color rgb="FFFFFFFF"/>
      <name val="Calibri"/>
      <family val="2"/>
    </font>
    <font>
      <b/>
      <sz val="10"/>
      <color rgb="FFFFFFFF"/>
      <name val="Arial"/>
      <family val="2"/>
    </font>
    <font>
      <sz val="11"/>
      <color rgb="FF314C5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14C59"/>
      <name val="Arial"/>
      <family val="2"/>
    </font>
    <font>
      <sz val="11"/>
      <color theme="1"/>
      <name val="Arial"/>
      <family val="2"/>
    </font>
    <font>
      <b/>
      <sz val="11"/>
      <color rgb="FF314C59"/>
      <name val="Calibri"/>
      <family val="2"/>
    </font>
    <font>
      <b/>
      <sz val="11"/>
      <color theme="1"/>
      <name val="Arial"/>
      <family val="2"/>
    </font>
    <font>
      <sz val="16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  <xf numFmtId="0" fontId="54" fillId="0" borderId="0"/>
  </cellStyleXfs>
  <cellXfs count="4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9" fontId="0" fillId="0" borderId="0" xfId="42" applyFont="1" applyFill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50" fillId="0" borderId="0" xfId="0" applyFont="1"/>
    <xf numFmtId="0" fontId="13" fillId="45" borderId="12" xfId="0" applyFont="1" applyFill="1" applyBorder="1" applyAlignment="1">
      <alignment horizontal="center"/>
    </xf>
    <xf numFmtId="9" fontId="53" fillId="45" borderId="12" xfId="42" applyFont="1" applyFill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9" fontId="21" fillId="45" borderId="12" xfId="42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1" xfId="0" applyFill="1" applyBorder="1"/>
    <xf numFmtId="0" fontId="0" fillId="0" borderId="60" xfId="0" applyFont="1" applyBorder="1"/>
    <xf numFmtId="49" fontId="0" fillId="0" borderId="30" xfId="0" applyNumberFormat="1" applyFont="1" applyFill="1" applyBorder="1"/>
    <xf numFmtId="0" fontId="55" fillId="46" borderId="78" xfId="44" applyFont="1" applyFill="1" applyBorder="1" applyAlignment="1">
      <alignment horizontal="center" vertical="center" wrapText="1"/>
    </xf>
    <xf numFmtId="0" fontId="56" fillId="46" borderId="78" xfId="44" applyFont="1" applyFill="1" applyBorder="1" applyAlignment="1">
      <alignment horizontal="center" vertical="center" wrapText="1"/>
    </xf>
    <xf numFmtId="164" fontId="55" fillId="46" borderId="78" xfId="44" applyNumberFormat="1" applyFont="1" applyFill="1" applyBorder="1" applyAlignment="1">
      <alignment horizontal="center" vertical="center" wrapText="1"/>
    </xf>
    <xf numFmtId="1" fontId="57" fillId="46" borderId="78" xfId="44" applyNumberFormat="1" applyFont="1" applyFill="1" applyBorder="1" applyAlignment="1">
      <alignment horizontal="center" vertical="center" wrapText="1"/>
    </xf>
    <xf numFmtId="0" fontId="54" fillId="0" borderId="0" xfId="44"/>
    <xf numFmtId="0" fontId="54" fillId="0" borderId="0" xfId="44" applyAlignment="1">
      <alignment horizontal="center"/>
    </xf>
    <xf numFmtId="0" fontId="58" fillId="0" borderId="78" xfId="44" applyFont="1" applyBorder="1" applyAlignment="1">
      <alignment horizontal="right"/>
    </xf>
    <xf numFmtId="14" fontId="59" fillId="47" borderId="78" xfId="44" applyNumberFormat="1" applyFont="1" applyFill="1" applyBorder="1" applyAlignment="1">
      <alignment horizontal="center"/>
    </xf>
    <xf numFmtId="0" fontId="60" fillId="48" borderId="78" xfId="44" applyFont="1" applyFill="1" applyBorder="1" applyAlignment="1">
      <alignment horizontal="center"/>
    </xf>
    <xf numFmtId="0" fontId="58" fillId="0" borderId="78" xfId="44" applyFont="1" applyBorder="1" applyAlignment="1">
      <alignment horizontal="center"/>
    </xf>
    <xf numFmtId="164" fontId="58" fillId="0" borderId="78" xfId="44" applyNumberFormat="1" applyFont="1" applyBorder="1" applyAlignment="1">
      <alignment horizontal="center"/>
    </xf>
    <xf numFmtId="0" fontId="58" fillId="0" borderId="78" xfId="44" applyFont="1" applyBorder="1"/>
    <xf numFmtId="1" fontId="61" fillId="0" borderId="78" xfId="44" applyNumberFormat="1" applyFont="1" applyBorder="1" applyAlignment="1">
      <alignment horizontal="center"/>
    </xf>
    <xf numFmtId="0" fontId="54" fillId="0" borderId="78" xfId="44" applyBorder="1" applyAlignment="1">
      <alignment horizontal="center"/>
    </xf>
    <xf numFmtId="0" fontId="61" fillId="0" borderId="0" xfId="44" applyFont="1"/>
    <xf numFmtId="0" fontId="62" fillId="0" borderId="0" xfId="44" applyFont="1" applyAlignment="1">
      <alignment horizontal="center"/>
    </xf>
    <xf numFmtId="0" fontId="62" fillId="0" borderId="0" xfId="44" applyFont="1"/>
    <xf numFmtId="0" fontId="54" fillId="49" borderId="0" xfId="44" applyFill="1" applyAlignment="1">
      <alignment horizontal="center"/>
    </xf>
    <xf numFmtId="1" fontId="54" fillId="0" borderId="0" xfId="44" applyNumberFormat="1" applyAlignment="1">
      <alignment horizontal="center"/>
    </xf>
    <xf numFmtId="0" fontId="54" fillId="50" borderId="0" xfId="44" applyFill="1" applyAlignment="1">
      <alignment horizontal="center"/>
    </xf>
    <xf numFmtId="164" fontId="54" fillId="0" borderId="78" xfId="44" applyNumberFormat="1" applyBorder="1" applyAlignment="1">
      <alignment horizontal="center"/>
    </xf>
    <xf numFmtId="0" fontId="62" fillId="0" borderId="78" xfId="44" applyFont="1" applyBorder="1" applyAlignment="1">
      <alignment horizontal="center"/>
    </xf>
    <xf numFmtId="0" fontId="62" fillId="0" borderId="78" xfId="44" applyFont="1" applyBorder="1"/>
    <xf numFmtId="1" fontId="62" fillId="0" borderId="78" xfId="44" applyNumberFormat="1" applyFont="1" applyBorder="1" applyAlignment="1">
      <alignment horizontal="center"/>
    </xf>
    <xf numFmtId="168" fontId="59" fillId="47" borderId="78" xfId="44" applyNumberFormat="1" applyFont="1" applyFill="1" applyBorder="1" applyAlignment="1">
      <alignment horizontal="center"/>
    </xf>
    <xf numFmtId="0" fontId="63" fillId="0" borderId="78" xfId="44" applyFont="1" applyBorder="1" applyAlignment="1">
      <alignment horizontal="center"/>
    </xf>
    <xf numFmtId="1" fontId="64" fillId="0" borderId="78" xfId="44" applyNumberFormat="1" applyFont="1" applyBorder="1" applyAlignment="1">
      <alignment horizontal="center"/>
    </xf>
    <xf numFmtId="0" fontId="63" fillId="51" borderId="78" xfId="44" applyFont="1" applyFill="1" applyBorder="1" applyAlignment="1">
      <alignment horizontal="center"/>
    </xf>
    <xf numFmtId="0" fontId="63" fillId="0" borderId="0" xfId="44" applyFont="1" applyAlignment="1">
      <alignment horizontal="center"/>
    </xf>
    <xf numFmtId="1" fontId="61" fillId="0" borderId="0" xfId="44" applyNumberFormat="1" applyFont="1" applyAlignment="1">
      <alignment horizontal="center"/>
    </xf>
    <xf numFmtId="1" fontId="62" fillId="52" borderId="78" xfId="44" applyNumberFormat="1" applyFont="1" applyFill="1" applyBorder="1" applyAlignment="1">
      <alignment horizontal="center"/>
    </xf>
    <xf numFmtId="10" fontId="62" fillId="0" borderId="0" xfId="44" applyNumberFormat="1" applyFont="1"/>
    <xf numFmtId="1" fontId="54" fillId="0" borderId="78" xfId="44" applyNumberFormat="1" applyBorder="1" applyAlignment="1">
      <alignment horizontal="center"/>
    </xf>
    <xf numFmtId="1" fontId="64" fillId="53" borderId="78" xfId="44" applyNumberFormat="1" applyFont="1" applyFill="1" applyBorder="1" applyAlignment="1">
      <alignment horizontal="center"/>
    </xf>
    <xf numFmtId="1" fontId="64" fillId="48" borderId="78" xfId="44" applyNumberFormat="1" applyFont="1" applyFill="1" applyBorder="1" applyAlignment="1">
      <alignment horizontal="center"/>
    </xf>
    <xf numFmtId="1" fontId="64" fillId="54" borderId="78" xfId="44" applyNumberFormat="1" applyFont="1" applyFill="1" applyBorder="1" applyAlignment="1">
      <alignment horizontal="center"/>
    </xf>
    <xf numFmtId="1" fontId="64" fillId="55" borderId="78" xfId="44" applyNumberFormat="1" applyFont="1" applyFill="1" applyBorder="1" applyAlignment="1">
      <alignment horizontal="center"/>
    </xf>
    <xf numFmtId="1" fontId="62" fillId="0" borderId="0" xfId="44" applyNumberFormat="1" applyFont="1"/>
    <xf numFmtId="0" fontId="63" fillId="48" borderId="78" xfId="44" applyFont="1" applyFill="1" applyBorder="1" applyAlignment="1">
      <alignment horizontal="center"/>
    </xf>
    <xf numFmtId="0" fontId="64" fillId="0" borderId="78" xfId="44" applyFont="1" applyBorder="1" applyAlignment="1">
      <alignment horizontal="center"/>
    </xf>
    <xf numFmtId="1" fontId="62" fillId="0" borderId="78" xfId="44" applyNumberFormat="1" applyFont="1" applyBorder="1"/>
    <xf numFmtId="0" fontId="63" fillId="56" borderId="78" xfId="44" applyFont="1" applyFill="1" applyBorder="1" applyAlignment="1">
      <alignment horizontal="center"/>
    </xf>
    <xf numFmtId="165" fontId="54" fillId="0" borderId="78" xfId="44" applyNumberFormat="1" applyBorder="1" applyAlignment="1">
      <alignment horizontal="center"/>
    </xf>
    <xf numFmtId="0" fontId="62" fillId="0" borderId="0" xfId="44" applyFont="1" applyAlignment="1">
      <alignment horizontal="center" vertical="center"/>
    </xf>
    <xf numFmtId="0" fontId="62" fillId="57" borderId="78" xfId="44" applyFont="1" applyFill="1" applyBorder="1" applyAlignment="1">
      <alignment horizontal="center"/>
    </xf>
    <xf numFmtId="0" fontId="62" fillId="58" borderId="78" xfId="44" applyFont="1" applyFill="1" applyBorder="1" applyAlignment="1">
      <alignment horizontal="center"/>
    </xf>
    <xf numFmtId="0" fontId="58" fillId="0" borderId="84" xfId="44" applyFont="1" applyBorder="1" applyAlignment="1">
      <alignment horizontal="center"/>
    </xf>
    <xf numFmtId="164" fontId="58" fillId="0" borderId="84" xfId="44" applyNumberFormat="1" applyFont="1" applyBorder="1" applyAlignment="1">
      <alignment horizontal="center"/>
    </xf>
    <xf numFmtId="1" fontId="61" fillId="0" borderId="84" xfId="44" applyNumberFormat="1" applyFont="1" applyBorder="1" applyAlignment="1">
      <alignment horizontal="center"/>
    </xf>
    <xf numFmtId="0" fontId="62" fillId="0" borderId="84" xfId="44" applyFont="1" applyBorder="1" applyAlignment="1">
      <alignment horizontal="center"/>
    </xf>
    <xf numFmtId="1" fontId="64" fillId="48" borderId="84" xfId="44" applyNumberFormat="1" applyFont="1" applyFill="1" applyBorder="1" applyAlignment="1">
      <alignment horizontal="center"/>
    </xf>
    <xf numFmtId="1" fontId="64" fillId="0" borderId="84" xfId="44" applyNumberFormat="1" applyFont="1" applyBorder="1" applyAlignment="1">
      <alignment horizontal="center"/>
    </xf>
    <xf numFmtId="1" fontId="62" fillId="0" borderId="84" xfId="44" applyNumberFormat="1" applyFont="1" applyBorder="1" applyAlignment="1">
      <alignment horizontal="center"/>
    </xf>
    <xf numFmtId="0" fontId="62" fillId="57" borderId="84" xfId="44" applyFont="1" applyFill="1" applyBorder="1" applyAlignment="1">
      <alignment horizontal="center"/>
    </xf>
    <xf numFmtId="168" fontId="58" fillId="0" borderId="78" xfId="44" applyNumberFormat="1" applyFont="1" applyBorder="1" applyAlignment="1">
      <alignment horizontal="center"/>
    </xf>
    <xf numFmtId="0" fontId="63" fillId="59" borderId="0" xfId="44" applyFont="1" applyFill="1" applyAlignment="1">
      <alignment horizontal="center"/>
    </xf>
    <xf numFmtId="0" fontId="48" fillId="0" borderId="78" xfId="44" applyFont="1" applyBorder="1" applyAlignment="1">
      <alignment horizontal="center"/>
    </xf>
    <xf numFmtId="0" fontId="58" fillId="0" borderId="0" xfId="44" applyFont="1"/>
    <xf numFmtId="0" fontId="58" fillId="0" borderId="0" xfId="44" applyFont="1" applyAlignment="1">
      <alignment horizontal="center"/>
    </xf>
    <xf numFmtId="164" fontId="58" fillId="0" borderId="0" xfId="44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54" fillId="0" borderId="0" xfId="42" applyFont="1"/>
    <xf numFmtId="164" fontId="19" fillId="38" borderId="11" xfId="0" applyNumberFormat="1" applyFont="1" applyFill="1" applyBorder="1" applyAlignment="1">
      <alignment horizontal="center" vertical="center"/>
    </xf>
    <xf numFmtId="164" fontId="19" fillId="38" borderId="13" xfId="0" applyNumberFormat="1" applyFont="1" applyFill="1" applyBorder="1" applyAlignment="1">
      <alignment horizontal="center" vertical="center"/>
    </xf>
    <xf numFmtId="4" fontId="21" fillId="36" borderId="0" xfId="0" applyNumberFormat="1" applyFont="1" applyFill="1" applyBorder="1" applyAlignment="1">
      <alignment horizontal="center" vertical="center"/>
    </xf>
    <xf numFmtId="165" fontId="21" fillId="35" borderId="69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0" fillId="0" borderId="77" xfId="0" pivotButton="1" applyBorder="1"/>
    <xf numFmtId="0" fontId="0" fillId="0" borderId="79" xfId="0" applyBorder="1"/>
    <xf numFmtId="0" fontId="0" fillId="0" borderId="77" xfId="0" applyBorder="1"/>
    <xf numFmtId="0" fontId="0" fillId="0" borderId="79" xfId="0" applyNumberFormat="1" applyBorder="1"/>
    <xf numFmtId="0" fontId="0" fillId="0" borderId="80" xfId="0" applyBorder="1"/>
    <xf numFmtId="0" fontId="0" fillId="0" borderId="81" xfId="0" applyNumberFormat="1" applyBorder="1"/>
    <xf numFmtId="0" fontId="0" fillId="0" borderId="82" xfId="0" applyBorder="1"/>
    <xf numFmtId="0" fontId="0" fillId="0" borderId="83" xfId="0" applyNumberFormat="1" applyBorder="1"/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horizontal="center"/>
    </xf>
    <xf numFmtId="0" fontId="19" fillId="37" borderId="15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9" fontId="24" fillId="37" borderId="12" xfId="42" applyFont="1" applyFill="1" applyBorder="1" applyAlignment="1">
      <alignment horizontal="center" vertical="center"/>
    </xf>
    <xf numFmtId="0" fontId="24" fillId="37" borderId="12" xfId="0" applyFont="1" applyFill="1" applyBorder="1" applyAlignment="1">
      <alignment horizontal="center" vertical="center"/>
    </xf>
    <xf numFmtId="0" fontId="19" fillId="37" borderId="14" xfId="0" applyFont="1" applyFill="1" applyBorder="1" applyAlignment="1">
      <alignment horizontal="center" vertical="center"/>
    </xf>
    <xf numFmtId="9" fontId="19" fillId="37" borderId="10" xfId="42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rmal 3" xfId="44" xr:uid="{07838FDD-71E5-47D8-9972-85380A4F7AB7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lang="es-AR" b="0">
                <a:solidFill>
                  <a:srgbClr val="909EA5"/>
                </a:solidFill>
                <a:latin typeface="+mn-lt"/>
              </a:rPr>
              <a:t>Distribución por Sexo y Edad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31822916666666"/>
          <c:y val="0.1091644204851752"/>
          <c:w val="0.8459010416666668"/>
          <c:h val="0.84905660377358494"/>
        </c:manualLayout>
      </c:layout>
      <c:barChart>
        <c:barDir val="bar"/>
        <c:grouping val="stacked"/>
        <c:varyColors val="1"/>
        <c:ser>
          <c:idx val="0"/>
          <c:order val="0"/>
          <c:tx>
            <c:v>VARONES</c:v>
          </c:tx>
          <c:spPr>
            <a:solidFill>
              <a:srgbClr val="00639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CdelU!$V$15:$V$23</c:f>
              <c:numCache>
                <c:formatCode>0.0</c:formatCode>
                <c:ptCount val="9"/>
                <c:pt idx="0">
                  <c:v>-1.6311166875784191</c:v>
                </c:pt>
                <c:pt idx="1">
                  <c:v>-2.6767043078209953</c:v>
                </c:pt>
                <c:pt idx="2">
                  <c:v>-9.3684650773734841</c:v>
                </c:pt>
                <c:pt idx="3">
                  <c:v>-13.048933500627353</c:v>
                </c:pt>
                <c:pt idx="4">
                  <c:v>-10.121288163948138</c:v>
                </c:pt>
                <c:pt idx="5">
                  <c:v>-5.6461731493099121</c:v>
                </c:pt>
                <c:pt idx="6">
                  <c:v>-3.9314094521120868</c:v>
                </c:pt>
                <c:pt idx="7">
                  <c:v>-1.2965286491007948</c:v>
                </c:pt>
                <c:pt idx="8">
                  <c:v>-1.0037641154328731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D-4247-828A-C03960A10A86}"/>
            </c:ext>
          </c:extLst>
        </c:ser>
        <c:ser>
          <c:idx val="1"/>
          <c:order val="1"/>
          <c:tx>
            <c:v>MUJERES</c:v>
          </c:tx>
          <c:spPr>
            <a:solidFill>
              <a:srgbClr val="E24A3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CdelU!$X$15:$X$23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7D-4247-828A-C03960A10A86}"/>
            </c:ext>
          </c:extLst>
        </c:ser>
        <c:ser>
          <c:idx val="2"/>
          <c:order val="2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CdelU!$U$15:$U$23</c:f>
              <c:numCache>
                <c:formatCode>0.0</c:formatCode>
                <c:ptCount val="9"/>
                <c:pt idx="0">
                  <c:v>1.5056461731493098</c:v>
                </c:pt>
                <c:pt idx="1">
                  <c:v>2.9276453366792135</c:v>
                </c:pt>
                <c:pt idx="2">
                  <c:v>10.957758260142199</c:v>
                </c:pt>
                <c:pt idx="3">
                  <c:v>12.965286491007946</c:v>
                </c:pt>
                <c:pt idx="4">
                  <c:v>10.079464659138436</c:v>
                </c:pt>
                <c:pt idx="5">
                  <c:v>5.520702634880803</c:v>
                </c:pt>
                <c:pt idx="6">
                  <c:v>4.0987034713508992</c:v>
                </c:pt>
                <c:pt idx="7">
                  <c:v>1.8402342116269343</c:v>
                </c:pt>
                <c:pt idx="8">
                  <c:v>1.3801756587202008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247-828A-C03960A10A86}"/>
            </c:ext>
          </c:extLst>
        </c:ser>
        <c:ser>
          <c:idx val="3"/>
          <c:order val="3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CdelU!$W$15:$W$23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D-4247-828A-C03960A1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589339"/>
        <c:axId val="1464801543"/>
      </c:barChart>
      <c:catAx>
        <c:axId val="568589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1464801543"/>
        <c:crosses val="autoZero"/>
        <c:auto val="1"/>
        <c:lblAlgn val="ctr"/>
        <c:lblOffset val="100"/>
        <c:noMultiLvlLbl val="1"/>
      </c:catAx>
      <c:valAx>
        <c:axId val="1464801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568589339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5"/>
          <c:y val="9.4961850221017802E-2"/>
        </c:manualLayout>
      </c:layout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5</xdr:row>
      <xdr:rowOff>28575</xdr:rowOff>
    </xdr:from>
    <xdr:ext cx="1143000" cy="4762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1F63C14-F064-4BAE-9D90-ADDF4DE88E8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91550" y="1276350"/>
          <a:ext cx="1143000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24</xdr:row>
      <xdr:rowOff>57150</xdr:rowOff>
    </xdr:from>
    <xdr:ext cx="55435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C2EC8693-1B01-4EE0-A436-3D184C76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28575</xdr:rowOff>
    </xdr:from>
    <xdr:ext cx="1228725" cy="4762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11111A1F-5CE6-4E4C-A535-4C6EDDBFAEA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1125" y="28575"/>
          <a:ext cx="122872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76200</xdr:colOff>
      <xdr:row>12</xdr:row>
      <xdr:rowOff>142875</xdr:rowOff>
    </xdr:from>
    <xdr:ext cx="1228725" cy="476250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353133D-A62C-478F-AC9D-75D5265274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35475" y="2724150"/>
          <a:ext cx="1228725" cy="476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ER/Downloads/Epidemio%20Hospital%20Sars%20Cov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ción del Uruguay"/>
      <sheetName val="CdelU"/>
      <sheetName val="PLANTILLA"/>
      <sheetName val="INTERNACIONES"/>
      <sheetName val="TABLERO"/>
      <sheetName val="Tabla dinámica 3"/>
      <sheetName val="Copia de TABLERO"/>
      <sheetName val="TABLERO_Vert"/>
      <sheetName val="Movilidad"/>
    </sheetNames>
    <sheetDataSet>
      <sheetData sheetId="0">
        <row r="1">
          <cell r="F1" t="str">
            <v>Edad</v>
          </cell>
          <cell r="G1" t="str">
            <v>Sexo</v>
          </cell>
        </row>
        <row r="2">
          <cell r="F2">
            <v>40</v>
          </cell>
          <cell r="G2" t="str">
            <v>M</v>
          </cell>
        </row>
        <row r="3">
          <cell r="F3">
            <v>1</v>
          </cell>
          <cell r="G3" t="str">
            <v>M</v>
          </cell>
        </row>
        <row r="4">
          <cell r="F4">
            <v>16</v>
          </cell>
          <cell r="G4" t="str">
            <v>F</v>
          </cell>
        </row>
        <row r="5">
          <cell r="F5">
            <v>28</v>
          </cell>
          <cell r="G5" t="str">
            <v>F</v>
          </cell>
        </row>
        <row r="6">
          <cell r="F6">
            <v>21</v>
          </cell>
          <cell r="G6" t="str">
            <v>F</v>
          </cell>
        </row>
        <row r="7">
          <cell r="F7">
            <v>60</v>
          </cell>
          <cell r="G7" t="str">
            <v>M</v>
          </cell>
        </row>
        <row r="8">
          <cell r="F8">
            <v>43</v>
          </cell>
          <cell r="G8" t="str">
            <v>F</v>
          </cell>
        </row>
        <row r="9">
          <cell r="F9">
            <v>38</v>
          </cell>
          <cell r="G9" t="str">
            <v>F</v>
          </cell>
        </row>
        <row r="10">
          <cell r="F10">
            <v>33</v>
          </cell>
          <cell r="G10" t="str">
            <v>F</v>
          </cell>
        </row>
        <row r="11">
          <cell r="F11">
            <v>34</v>
          </cell>
          <cell r="G11" t="str">
            <v>F</v>
          </cell>
        </row>
        <row r="12">
          <cell r="F12">
            <v>29</v>
          </cell>
          <cell r="G12" t="str">
            <v>M</v>
          </cell>
        </row>
        <row r="13">
          <cell r="F13">
            <v>35</v>
          </cell>
          <cell r="G13" t="str">
            <v>M</v>
          </cell>
        </row>
        <row r="14">
          <cell r="F14">
            <v>33</v>
          </cell>
          <cell r="G14" t="str">
            <v>F</v>
          </cell>
        </row>
        <row r="15">
          <cell r="F15">
            <v>48</v>
          </cell>
          <cell r="G15" t="str">
            <v>F</v>
          </cell>
        </row>
        <row r="16">
          <cell r="F16">
            <v>35</v>
          </cell>
          <cell r="G16" t="str">
            <v>M</v>
          </cell>
        </row>
        <row r="17">
          <cell r="F17">
            <v>45</v>
          </cell>
          <cell r="G17" t="str">
            <v>F</v>
          </cell>
        </row>
        <row r="18">
          <cell r="F18">
            <v>37</v>
          </cell>
          <cell r="G18" t="str">
            <v>M</v>
          </cell>
        </row>
        <row r="19">
          <cell r="F19">
            <v>32</v>
          </cell>
          <cell r="G19" t="str">
            <v>F</v>
          </cell>
        </row>
        <row r="20">
          <cell r="F20">
            <v>44</v>
          </cell>
          <cell r="G20" t="str">
            <v>F</v>
          </cell>
        </row>
        <row r="21">
          <cell r="F21">
            <v>54</v>
          </cell>
          <cell r="G21" t="str">
            <v>M</v>
          </cell>
        </row>
        <row r="22">
          <cell r="F22">
            <v>65</v>
          </cell>
          <cell r="G22" t="str">
            <v>M</v>
          </cell>
        </row>
        <row r="23">
          <cell r="F23">
            <v>31</v>
          </cell>
          <cell r="G23" t="str">
            <v>M</v>
          </cell>
        </row>
        <row r="24">
          <cell r="F24">
            <v>41</v>
          </cell>
          <cell r="G24" t="str">
            <v>M</v>
          </cell>
        </row>
        <row r="25">
          <cell r="F25">
            <v>63</v>
          </cell>
          <cell r="G25" t="str">
            <v>F</v>
          </cell>
        </row>
        <row r="26">
          <cell r="F26">
            <v>34</v>
          </cell>
          <cell r="G26" t="str">
            <v>M</v>
          </cell>
        </row>
        <row r="27">
          <cell r="F27">
            <v>48</v>
          </cell>
          <cell r="G27" t="str">
            <v>F</v>
          </cell>
        </row>
        <row r="28">
          <cell r="F28">
            <v>32</v>
          </cell>
          <cell r="G28" t="str">
            <v>M</v>
          </cell>
        </row>
        <row r="29">
          <cell r="F29">
            <v>54</v>
          </cell>
          <cell r="G29" t="str">
            <v>M</v>
          </cell>
        </row>
        <row r="30">
          <cell r="F30">
            <v>32</v>
          </cell>
          <cell r="G30" t="str">
            <v>F</v>
          </cell>
        </row>
        <row r="31">
          <cell r="F31">
            <v>32</v>
          </cell>
          <cell r="G31" t="str">
            <v>M</v>
          </cell>
        </row>
        <row r="32">
          <cell r="F32">
            <v>38</v>
          </cell>
          <cell r="G32" t="str">
            <v>M</v>
          </cell>
        </row>
        <row r="33">
          <cell r="F33">
            <v>74</v>
          </cell>
          <cell r="G33" t="str">
            <v>F</v>
          </cell>
        </row>
        <row r="34">
          <cell r="F34">
            <v>73</v>
          </cell>
          <cell r="G34" t="str">
            <v>M</v>
          </cell>
        </row>
        <row r="35">
          <cell r="F35">
            <v>44</v>
          </cell>
          <cell r="G35" t="str">
            <v>M</v>
          </cell>
        </row>
        <row r="36">
          <cell r="F36">
            <v>25</v>
          </cell>
          <cell r="G36" t="str">
            <v>M</v>
          </cell>
        </row>
        <row r="37">
          <cell r="F37">
            <v>38</v>
          </cell>
          <cell r="G37" t="str">
            <v>M</v>
          </cell>
        </row>
        <row r="38">
          <cell r="F38">
            <v>37</v>
          </cell>
          <cell r="G38" t="str">
            <v>M</v>
          </cell>
        </row>
        <row r="39">
          <cell r="F39">
            <v>27</v>
          </cell>
          <cell r="G39" t="str">
            <v>F</v>
          </cell>
        </row>
        <row r="40">
          <cell r="F40">
            <v>43</v>
          </cell>
          <cell r="G40" t="str">
            <v>M</v>
          </cell>
        </row>
        <row r="41">
          <cell r="F41">
            <v>38</v>
          </cell>
          <cell r="G41" t="str">
            <v>F</v>
          </cell>
        </row>
        <row r="42">
          <cell r="F42">
            <v>24</v>
          </cell>
          <cell r="G42" t="str">
            <v>F</v>
          </cell>
        </row>
        <row r="43">
          <cell r="F43">
            <v>33</v>
          </cell>
          <cell r="G43" t="str">
            <v>M</v>
          </cell>
        </row>
        <row r="44">
          <cell r="F44">
            <v>38</v>
          </cell>
          <cell r="G44" t="str">
            <v>F</v>
          </cell>
        </row>
        <row r="45">
          <cell r="F45">
            <v>60</v>
          </cell>
          <cell r="G45" t="str">
            <v>F</v>
          </cell>
        </row>
        <row r="46">
          <cell r="F46">
            <v>19</v>
          </cell>
          <cell r="G46" t="str">
            <v>M</v>
          </cell>
        </row>
        <row r="47">
          <cell r="F47">
            <v>26</v>
          </cell>
          <cell r="G47" t="str">
            <v>F</v>
          </cell>
        </row>
        <row r="48">
          <cell r="F48">
            <v>35</v>
          </cell>
          <cell r="G48" t="str">
            <v>F</v>
          </cell>
        </row>
        <row r="49">
          <cell r="F49">
            <v>47</v>
          </cell>
          <cell r="G49" t="str">
            <v>M</v>
          </cell>
        </row>
        <row r="50">
          <cell r="F50">
            <v>47</v>
          </cell>
          <cell r="G50" t="str">
            <v>F</v>
          </cell>
        </row>
        <row r="51">
          <cell r="F51">
            <v>31</v>
          </cell>
          <cell r="G51" t="str">
            <v>F</v>
          </cell>
        </row>
        <row r="52">
          <cell r="F52">
            <v>27</v>
          </cell>
          <cell r="G52" t="str">
            <v>M</v>
          </cell>
        </row>
        <row r="53">
          <cell r="F53">
            <v>28</v>
          </cell>
          <cell r="G53" t="str">
            <v>F</v>
          </cell>
        </row>
        <row r="54">
          <cell r="F54">
            <v>35</v>
          </cell>
          <cell r="G54" t="str">
            <v>M</v>
          </cell>
        </row>
        <row r="55">
          <cell r="F55">
            <v>34</v>
          </cell>
          <cell r="G55" t="str">
            <v>F</v>
          </cell>
        </row>
        <row r="56">
          <cell r="F56">
            <v>42</v>
          </cell>
          <cell r="G56" t="str">
            <v>F</v>
          </cell>
        </row>
        <row r="57">
          <cell r="F57">
            <v>34</v>
          </cell>
          <cell r="G57" t="str">
            <v>F</v>
          </cell>
        </row>
        <row r="58">
          <cell r="F58">
            <v>0</v>
          </cell>
          <cell r="G58" t="str">
            <v>F</v>
          </cell>
        </row>
        <row r="59">
          <cell r="F59">
            <v>32</v>
          </cell>
          <cell r="G59" t="str">
            <v>M</v>
          </cell>
        </row>
        <row r="60">
          <cell r="F60">
            <v>32</v>
          </cell>
          <cell r="G60" t="str">
            <v>F</v>
          </cell>
        </row>
        <row r="61">
          <cell r="F61">
            <v>49</v>
          </cell>
          <cell r="G61" t="str">
            <v>F</v>
          </cell>
        </row>
        <row r="62">
          <cell r="F62">
            <v>28</v>
          </cell>
          <cell r="G62" t="str">
            <v>M</v>
          </cell>
        </row>
        <row r="63">
          <cell r="F63">
            <v>57</v>
          </cell>
          <cell r="G63" t="str">
            <v>M</v>
          </cell>
        </row>
        <row r="64">
          <cell r="F64">
            <v>75</v>
          </cell>
          <cell r="G64" t="str">
            <v>M</v>
          </cell>
        </row>
        <row r="65">
          <cell r="F65">
            <v>36</v>
          </cell>
          <cell r="G65" t="str">
            <v>M</v>
          </cell>
        </row>
        <row r="66">
          <cell r="F66">
            <v>50</v>
          </cell>
          <cell r="G66" t="str">
            <v>M</v>
          </cell>
        </row>
        <row r="67">
          <cell r="F67">
            <v>25</v>
          </cell>
          <cell r="G67" t="str">
            <v>F</v>
          </cell>
        </row>
        <row r="68">
          <cell r="F68">
            <v>25</v>
          </cell>
          <cell r="G68" t="str">
            <v>M</v>
          </cell>
        </row>
        <row r="69">
          <cell r="F69">
            <v>30</v>
          </cell>
          <cell r="G69" t="str">
            <v>F</v>
          </cell>
        </row>
        <row r="70">
          <cell r="F70">
            <v>34</v>
          </cell>
          <cell r="G70" t="str">
            <v>M</v>
          </cell>
        </row>
        <row r="71">
          <cell r="F71">
            <v>47</v>
          </cell>
          <cell r="G71" t="str">
            <v>M</v>
          </cell>
        </row>
        <row r="72">
          <cell r="F72">
            <v>43</v>
          </cell>
          <cell r="G72" t="str">
            <v>M</v>
          </cell>
        </row>
        <row r="73">
          <cell r="F73">
            <v>23</v>
          </cell>
          <cell r="G73" t="str">
            <v>F</v>
          </cell>
        </row>
        <row r="74">
          <cell r="F74">
            <v>41</v>
          </cell>
          <cell r="G74" t="str">
            <v>M</v>
          </cell>
        </row>
        <row r="75">
          <cell r="F75">
            <v>26</v>
          </cell>
          <cell r="G75" t="str">
            <v>F</v>
          </cell>
        </row>
        <row r="76">
          <cell r="F76">
            <v>27</v>
          </cell>
          <cell r="G76" t="str">
            <v>M</v>
          </cell>
        </row>
        <row r="77">
          <cell r="F77">
            <v>74</v>
          </cell>
          <cell r="G77" t="str">
            <v>F</v>
          </cell>
        </row>
        <row r="78">
          <cell r="F78">
            <v>48</v>
          </cell>
          <cell r="G78" t="str">
            <v>M</v>
          </cell>
        </row>
        <row r="79">
          <cell r="F79">
            <v>23</v>
          </cell>
          <cell r="G79" t="str">
            <v>M</v>
          </cell>
        </row>
        <row r="80">
          <cell r="F80">
            <v>38</v>
          </cell>
          <cell r="G80" t="str">
            <v>M</v>
          </cell>
        </row>
        <row r="81">
          <cell r="F81">
            <v>39</v>
          </cell>
          <cell r="G81" t="str">
            <v>M</v>
          </cell>
        </row>
        <row r="82">
          <cell r="F82">
            <v>58</v>
          </cell>
          <cell r="G82" t="str">
            <v>F</v>
          </cell>
        </row>
        <row r="83">
          <cell r="F83">
            <v>41</v>
          </cell>
          <cell r="G83" t="str">
            <v>M</v>
          </cell>
        </row>
        <row r="84">
          <cell r="F84">
            <v>37</v>
          </cell>
          <cell r="G84" t="str">
            <v>F</v>
          </cell>
        </row>
        <row r="85">
          <cell r="F85">
            <v>61</v>
          </cell>
          <cell r="G85" t="str">
            <v>M</v>
          </cell>
        </row>
        <row r="86">
          <cell r="F86">
            <v>46</v>
          </cell>
          <cell r="G86" t="str">
            <v>F</v>
          </cell>
        </row>
        <row r="87">
          <cell r="F87">
            <v>12</v>
          </cell>
          <cell r="G87" t="str">
            <v>F</v>
          </cell>
        </row>
        <row r="88">
          <cell r="F88">
            <v>33</v>
          </cell>
          <cell r="G88" t="str">
            <v>F</v>
          </cell>
        </row>
        <row r="89">
          <cell r="F89">
            <v>26</v>
          </cell>
          <cell r="G89" t="str">
            <v>M</v>
          </cell>
        </row>
        <row r="90">
          <cell r="F90">
            <v>57</v>
          </cell>
          <cell r="G90" t="str">
            <v>M</v>
          </cell>
        </row>
        <row r="91">
          <cell r="F91">
            <v>50</v>
          </cell>
          <cell r="G91" t="str">
            <v>F</v>
          </cell>
        </row>
        <row r="92">
          <cell r="F92">
            <v>49</v>
          </cell>
          <cell r="G92" t="str">
            <v>F</v>
          </cell>
        </row>
        <row r="93">
          <cell r="F93">
            <v>45</v>
          </cell>
          <cell r="G93" t="str">
            <v>F</v>
          </cell>
        </row>
        <row r="94">
          <cell r="F94">
            <v>5</v>
          </cell>
          <cell r="G94" t="str">
            <v>M</v>
          </cell>
        </row>
        <row r="95">
          <cell r="F95">
            <v>35</v>
          </cell>
          <cell r="G95" t="str">
            <v>F</v>
          </cell>
        </row>
        <row r="96">
          <cell r="F96">
            <v>80</v>
          </cell>
          <cell r="G96" t="str">
            <v>M</v>
          </cell>
        </row>
        <row r="97">
          <cell r="F97">
            <v>31</v>
          </cell>
          <cell r="G97" t="str">
            <v>F</v>
          </cell>
        </row>
        <row r="98">
          <cell r="F98">
            <v>2</v>
          </cell>
          <cell r="G98" t="str">
            <v>M</v>
          </cell>
        </row>
        <row r="99">
          <cell r="F99">
            <v>6</v>
          </cell>
          <cell r="G99" t="str">
            <v>M</v>
          </cell>
        </row>
        <row r="100">
          <cell r="F100">
            <v>41</v>
          </cell>
          <cell r="G100" t="str">
            <v>M</v>
          </cell>
        </row>
        <row r="101">
          <cell r="F101">
            <v>17</v>
          </cell>
          <cell r="G101" t="str">
            <v>M</v>
          </cell>
        </row>
        <row r="102">
          <cell r="F102">
            <v>79</v>
          </cell>
          <cell r="G102" t="str">
            <v>F</v>
          </cell>
        </row>
        <row r="103">
          <cell r="F103">
            <v>54</v>
          </cell>
          <cell r="G103" t="str">
            <v>F</v>
          </cell>
        </row>
        <row r="104">
          <cell r="F104">
            <v>33</v>
          </cell>
          <cell r="G104" t="str">
            <v>M</v>
          </cell>
        </row>
        <row r="105">
          <cell r="F105">
            <v>24</v>
          </cell>
          <cell r="G105" t="str">
            <v>F</v>
          </cell>
        </row>
        <row r="106">
          <cell r="F106">
            <v>55</v>
          </cell>
          <cell r="G106" t="str">
            <v>M</v>
          </cell>
        </row>
        <row r="107">
          <cell r="F107">
            <v>34</v>
          </cell>
          <cell r="G107" t="str">
            <v>M</v>
          </cell>
        </row>
        <row r="108">
          <cell r="F108">
            <v>54</v>
          </cell>
          <cell r="G108" t="str">
            <v>M</v>
          </cell>
        </row>
        <row r="109">
          <cell r="F109">
            <v>96</v>
          </cell>
          <cell r="G109" t="str">
            <v>M</v>
          </cell>
        </row>
        <row r="110">
          <cell r="F110">
            <v>37</v>
          </cell>
          <cell r="G110" t="str">
            <v>M</v>
          </cell>
        </row>
        <row r="111">
          <cell r="F111">
            <v>44</v>
          </cell>
          <cell r="G111" t="str">
            <v>M</v>
          </cell>
        </row>
        <row r="112">
          <cell r="F112">
            <v>27</v>
          </cell>
          <cell r="G112" t="str">
            <v>M</v>
          </cell>
        </row>
        <row r="113">
          <cell r="F113">
            <v>23</v>
          </cell>
          <cell r="G113" t="str">
            <v>F</v>
          </cell>
        </row>
        <row r="114">
          <cell r="F114">
            <v>61</v>
          </cell>
          <cell r="G114" t="str">
            <v>M</v>
          </cell>
        </row>
        <row r="115">
          <cell r="F115">
            <v>33</v>
          </cell>
          <cell r="G115" t="str">
            <v>F</v>
          </cell>
        </row>
        <row r="116">
          <cell r="F116">
            <v>28</v>
          </cell>
          <cell r="G116" t="str">
            <v>M</v>
          </cell>
        </row>
        <row r="117">
          <cell r="F117">
            <v>36</v>
          </cell>
          <cell r="G117" t="str">
            <v>F</v>
          </cell>
        </row>
        <row r="118">
          <cell r="F118">
            <v>87</v>
          </cell>
          <cell r="G118" t="str">
            <v>M</v>
          </cell>
        </row>
        <row r="119">
          <cell r="F119">
            <v>33</v>
          </cell>
          <cell r="G119" t="str">
            <v>F</v>
          </cell>
        </row>
        <row r="120">
          <cell r="F120">
            <v>36</v>
          </cell>
          <cell r="G120" t="str">
            <v>M</v>
          </cell>
        </row>
        <row r="121">
          <cell r="F121">
            <v>69</v>
          </cell>
          <cell r="G121" t="str">
            <v>M</v>
          </cell>
        </row>
        <row r="122">
          <cell r="F122">
            <v>32</v>
          </cell>
          <cell r="G122" t="str">
            <v>F</v>
          </cell>
        </row>
        <row r="123">
          <cell r="F123">
            <v>32</v>
          </cell>
          <cell r="G123" t="str">
            <v>M</v>
          </cell>
        </row>
        <row r="124">
          <cell r="F124">
            <v>68</v>
          </cell>
          <cell r="G124" t="str">
            <v>F</v>
          </cell>
        </row>
        <row r="125">
          <cell r="F125">
            <v>9</v>
          </cell>
          <cell r="G125" t="str">
            <v>F</v>
          </cell>
        </row>
        <row r="126">
          <cell r="F126">
            <v>29</v>
          </cell>
          <cell r="G126" t="str">
            <v>F</v>
          </cell>
        </row>
        <row r="127">
          <cell r="F127">
            <v>16</v>
          </cell>
          <cell r="G127" t="str">
            <v>M</v>
          </cell>
        </row>
        <row r="128">
          <cell r="F128">
            <v>37</v>
          </cell>
          <cell r="G128" t="str">
            <v>F</v>
          </cell>
        </row>
        <row r="129">
          <cell r="F129">
            <v>39</v>
          </cell>
          <cell r="G129" t="str">
            <v>M</v>
          </cell>
        </row>
        <row r="130">
          <cell r="F130">
            <v>60</v>
          </cell>
          <cell r="G130" t="str">
            <v>M</v>
          </cell>
        </row>
        <row r="131">
          <cell r="F131">
            <v>28</v>
          </cell>
          <cell r="G131" t="str">
            <v>F</v>
          </cell>
        </row>
        <row r="132">
          <cell r="F132">
            <v>36</v>
          </cell>
          <cell r="G132" t="str">
            <v>F</v>
          </cell>
        </row>
        <row r="133">
          <cell r="F133">
            <v>56</v>
          </cell>
          <cell r="G133" t="str">
            <v>F</v>
          </cell>
        </row>
        <row r="134">
          <cell r="F134">
            <v>42</v>
          </cell>
          <cell r="G134" t="str">
            <v>F</v>
          </cell>
        </row>
        <row r="135">
          <cell r="F135">
            <v>30</v>
          </cell>
          <cell r="G135" t="str">
            <v>F</v>
          </cell>
        </row>
        <row r="136">
          <cell r="F136">
            <v>55</v>
          </cell>
          <cell r="G136" t="str">
            <v>M</v>
          </cell>
        </row>
        <row r="137">
          <cell r="F137">
            <v>43</v>
          </cell>
          <cell r="G137" t="str">
            <v>F</v>
          </cell>
        </row>
        <row r="138">
          <cell r="F138">
            <v>48</v>
          </cell>
          <cell r="G138" t="str">
            <v>M</v>
          </cell>
        </row>
        <row r="139">
          <cell r="F139">
            <v>53</v>
          </cell>
          <cell r="G139" t="str">
            <v>M</v>
          </cell>
        </row>
        <row r="140">
          <cell r="F140">
            <v>37</v>
          </cell>
          <cell r="G140" t="str">
            <v>M</v>
          </cell>
        </row>
        <row r="141">
          <cell r="F141">
            <v>84</v>
          </cell>
          <cell r="G141" t="str">
            <v>M</v>
          </cell>
        </row>
        <row r="142">
          <cell r="F142">
            <v>73</v>
          </cell>
          <cell r="G142" t="str">
            <v>F</v>
          </cell>
        </row>
        <row r="143">
          <cell r="F143">
            <v>54</v>
          </cell>
          <cell r="G143" t="str">
            <v>F</v>
          </cell>
        </row>
        <row r="144">
          <cell r="F144">
            <v>44</v>
          </cell>
          <cell r="G144" t="str">
            <v>M</v>
          </cell>
        </row>
        <row r="145">
          <cell r="F145">
            <v>49</v>
          </cell>
          <cell r="G145" t="str">
            <v>M</v>
          </cell>
        </row>
        <row r="146">
          <cell r="F146">
            <v>28</v>
          </cell>
          <cell r="G146" t="str">
            <v>M</v>
          </cell>
        </row>
        <row r="147">
          <cell r="F147">
            <v>37</v>
          </cell>
          <cell r="G147" t="str">
            <v>M</v>
          </cell>
        </row>
        <row r="148">
          <cell r="F148">
            <v>51</v>
          </cell>
          <cell r="G148" t="str">
            <v>F</v>
          </cell>
        </row>
        <row r="149">
          <cell r="F149">
            <v>37</v>
          </cell>
          <cell r="G149" t="str">
            <v>F</v>
          </cell>
        </row>
        <row r="150">
          <cell r="F150">
            <v>28</v>
          </cell>
          <cell r="G150" t="str">
            <v>M</v>
          </cell>
        </row>
        <row r="151">
          <cell r="F151">
            <v>31</v>
          </cell>
          <cell r="G151" t="str">
            <v>F</v>
          </cell>
        </row>
        <row r="152">
          <cell r="F152">
            <v>26</v>
          </cell>
          <cell r="G152" t="str">
            <v>F</v>
          </cell>
        </row>
        <row r="153">
          <cell r="F153">
            <v>33</v>
          </cell>
          <cell r="G153" t="str">
            <v>M</v>
          </cell>
        </row>
        <row r="154">
          <cell r="F154">
            <v>34</v>
          </cell>
          <cell r="G154" t="str">
            <v>M</v>
          </cell>
        </row>
        <row r="155">
          <cell r="F155">
            <v>53</v>
          </cell>
          <cell r="G155" t="str">
            <v>M</v>
          </cell>
        </row>
        <row r="156">
          <cell r="F156">
            <v>77</v>
          </cell>
          <cell r="G156" t="str">
            <v>M</v>
          </cell>
        </row>
        <row r="157">
          <cell r="F157">
            <v>65</v>
          </cell>
          <cell r="G157" t="str">
            <v>F</v>
          </cell>
        </row>
        <row r="158">
          <cell r="F158">
            <v>45</v>
          </cell>
          <cell r="G158" t="str">
            <v>F</v>
          </cell>
        </row>
        <row r="159">
          <cell r="F159">
            <v>43</v>
          </cell>
          <cell r="G159" t="str">
            <v>F</v>
          </cell>
        </row>
        <row r="160">
          <cell r="F160">
            <v>23</v>
          </cell>
          <cell r="G160" t="str">
            <v>M</v>
          </cell>
        </row>
        <row r="161">
          <cell r="F161">
            <v>52</v>
          </cell>
          <cell r="G161" t="str">
            <v>M</v>
          </cell>
        </row>
        <row r="162">
          <cell r="F162">
            <v>35</v>
          </cell>
          <cell r="G162" t="str">
            <v>F</v>
          </cell>
        </row>
        <row r="163">
          <cell r="F163">
            <v>32</v>
          </cell>
          <cell r="G163" t="str">
            <v>F</v>
          </cell>
        </row>
        <row r="164">
          <cell r="F164">
            <v>50</v>
          </cell>
          <cell r="G164" t="str">
            <v>M</v>
          </cell>
        </row>
        <row r="165">
          <cell r="F165">
            <v>35</v>
          </cell>
          <cell r="G165" t="str">
            <v>F</v>
          </cell>
        </row>
        <row r="166">
          <cell r="F166">
            <v>53</v>
          </cell>
          <cell r="G166" t="str">
            <v>M</v>
          </cell>
        </row>
        <row r="167">
          <cell r="F167">
            <v>52</v>
          </cell>
          <cell r="G167" t="str">
            <v>F</v>
          </cell>
        </row>
        <row r="168">
          <cell r="F168">
            <v>45</v>
          </cell>
          <cell r="G168" t="str">
            <v>M</v>
          </cell>
        </row>
        <row r="169">
          <cell r="F169">
            <v>50</v>
          </cell>
          <cell r="G169" t="str">
            <v>M</v>
          </cell>
        </row>
        <row r="170">
          <cell r="F170">
            <v>71</v>
          </cell>
          <cell r="G170" t="str">
            <v>M</v>
          </cell>
        </row>
        <row r="171">
          <cell r="F171">
            <v>61</v>
          </cell>
          <cell r="G171" t="str">
            <v>F</v>
          </cell>
        </row>
        <row r="172">
          <cell r="F172">
            <v>69</v>
          </cell>
          <cell r="G172" t="str">
            <v>M</v>
          </cell>
        </row>
        <row r="173">
          <cell r="F173">
            <v>47</v>
          </cell>
          <cell r="G173" t="str">
            <v>M</v>
          </cell>
        </row>
        <row r="174">
          <cell r="F174">
            <v>9</v>
          </cell>
          <cell r="G174" t="str">
            <v>F</v>
          </cell>
        </row>
        <row r="175">
          <cell r="F175">
            <v>39</v>
          </cell>
          <cell r="G175" t="str">
            <v>M</v>
          </cell>
        </row>
        <row r="176">
          <cell r="F176">
            <v>65</v>
          </cell>
          <cell r="G176" t="str">
            <v>F</v>
          </cell>
        </row>
        <row r="177">
          <cell r="F177">
            <v>43</v>
          </cell>
          <cell r="G177" t="str">
            <v>F</v>
          </cell>
        </row>
        <row r="178">
          <cell r="F178">
            <v>40</v>
          </cell>
          <cell r="G178" t="str">
            <v>M</v>
          </cell>
        </row>
        <row r="179">
          <cell r="F179">
            <v>42</v>
          </cell>
          <cell r="G179" t="str">
            <v>M</v>
          </cell>
        </row>
        <row r="180">
          <cell r="F180">
            <v>33</v>
          </cell>
          <cell r="G180" t="str">
            <v>F</v>
          </cell>
        </row>
        <row r="181">
          <cell r="F181">
            <v>51</v>
          </cell>
          <cell r="G181" t="str">
            <v>F</v>
          </cell>
        </row>
        <row r="182">
          <cell r="F182">
            <v>40</v>
          </cell>
          <cell r="G182" t="str">
            <v>M</v>
          </cell>
        </row>
        <row r="183">
          <cell r="F183">
            <v>64</v>
          </cell>
          <cell r="G183" t="str">
            <v>M</v>
          </cell>
        </row>
        <row r="184">
          <cell r="F184">
            <v>22</v>
          </cell>
          <cell r="G184" t="str">
            <v>F</v>
          </cell>
        </row>
        <row r="185">
          <cell r="F185">
            <v>61</v>
          </cell>
          <cell r="G185" t="str">
            <v>F</v>
          </cell>
        </row>
        <row r="186">
          <cell r="F186">
            <v>33</v>
          </cell>
          <cell r="G186" t="str">
            <v>M</v>
          </cell>
        </row>
        <row r="187">
          <cell r="F187">
            <v>22</v>
          </cell>
          <cell r="G187" t="str">
            <v>M</v>
          </cell>
        </row>
        <row r="188">
          <cell r="F188">
            <v>29</v>
          </cell>
          <cell r="G188" t="str">
            <v>M</v>
          </cell>
        </row>
        <row r="189">
          <cell r="F189">
            <v>33</v>
          </cell>
          <cell r="G189" t="str">
            <v>M</v>
          </cell>
        </row>
        <row r="190">
          <cell r="F190">
            <v>37</v>
          </cell>
          <cell r="G190" t="str">
            <v>F</v>
          </cell>
        </row>
        <row r="191">
          <cell r="F191">
            <v>37</v>
          </cell>
          <cell r="G191" t="str">
            <v>F</v>
          </cell>
        </row>
        <row r="192">
          <cell r="F192">
            <v>45</v>
          </cell>
          <cell r="G192" t="str">
            <v>F</v>
          </cell>
        </row>
        <row r="193">
          <cell r="F193">
            <v>26</v>
          </cell>
          <cell r="G193" t="str">
            <v>F</v>
          </cell>
        </row>
        <row r="194">
          <cell r="F194">
            <v>28</v>
          </cell>
          <cell r="G194" t="str">
            <v>M</v>
          </cell>
        </row>
        <row r="195">
          <cell r="F195">
            <v>30</v>
          </cell>
          <cell r="G195" t="str">
            <v>F</v>
          </cell>
        </row>
        <row r="196">
          <cell r="F196">
            <v>32</v>
          </cell>
          <cell r="G196" t="str">
            <v>M</v>
          </cell>
        </row>
        <row r="197">
          <cell r="F197">
            <v>34</v>
          </cell>
          <cell r="G197" t="str">
            <v>M</v>
          </cell>
        </row>
        <row r="198">
          <cell r="F198">
            <v>52</v>
          </cell>
          <cell r="G198" t="str">
            <v>F</v>
          </cell>
        </row>
        <row r="199">
          <cell r="F199">
            <v>66</v>
          </cell>
          <cell r="G199" t="str">
            <v>M</v>
          </cell>
        </row>
        <row r="200">
          <cell r="F200">
            <v>24</v>
          </cell>
          <cell r="G200" t="str">
            <v>F</v>
          </cell>
        </row>
        <row r="201">
          <cell r="F201">
            <v>45</v>
          </cell>
          <cell r="G201" t="str">
            <v>M</v>
          </cell>
        </row>
        <row r="202">
          <cell r="F202">
            <v>49</v>
          </cell>
          <cell r="G202" t="str">
            <v>M</v>
          </cell>
        </row>
        <row r="203">
          <cell r="F203">
            <v>40</v>
          </cell>
          <cell r="G203" t="str">
            <v>F</v>
          </cell>
        </row>
        <row r="204">
          <cell r="F204">
            <v>31</v>
          </cell>
          <cell r="G204" t="str">
            <v>M</v>
          </cell>
        </row>
        <row r="205">
          <cell r="F205">
            <v>34</v>
          </cell>
          <cell r="G205" t="str">
            <v>M</v>
          </cell>
        </row>
        <row r="206">
          <cell r="F206">
            <v>25</v>
          </cell>
          <cell r="G206" t="str">
            <v>F</v>
          </cell>
        </row>
        <row r="207">
          <cell r="F207">
            <v>49</v>
          </cell>
          <cell r="G207" t="str">
            <v>M</v>
          </cell>
        </row>
        <row r="208">
          <cell r="F208">
            <v>22</v>
          </cell>
          <cell r="G208" t="str">
            <v>M</v>
          </cell>
        </row>
        <row r="209">
          <cell r="F209">
            <v>70</v>
          </cell>
          <cell r="G209" t="str">
            <v>M</v>
          </cell>
        </row>
        <row r="210">
          <cell r="F210">
            <v>49</v>
          </cell>
          <cell r="G210" t="str">
            <v>F</v>
          </cell>
        </row>
        <row r="211">
          <cell r="F211">
            <v>24</v>
          </cell>
          <cell r="G211" t="str">
            <v>M</v>
          </cell>
        </row>
        <row r="212">
          <cell r="F212">
            <v>47</v>
          </cell>
          <cell r="G212" t="str">
            <v>M</v>
          </cell>
        </row>
        <row r="213">
          <cell r="F213">
            <v>41</v>
          </cell>
          <cell r="G213" t="str">
            <v>M</v>
          </cell>
        </row>
        <row r="214">
          <cell r="F214">
            <v>65</v>
          </cell>
          <cell r="G214" t="str">
            <v>F</v>
          </cell>
        </row>
        <row r="215">
          <cell r="F215">
            <v>49</v>
          </cell>
          <cell r="G215" t="str">
            <v>M</v>
          </cell>
        </row>
        <row r="216">
          <cell r="F216">
            <v>44</v>
          </cell>
          <cell r="G216" t="str">
            <v>M</v>
          </cell>
        </row>
        <row r="217">
          <cell r="F217">
            <v>72</v>
          </cell>
          <cell r="G217" t="str">
            <v>M</v>
          </cell>
        </row>
        <row r="218">
          <cell r="F218">
            <v>68</v>
          </cell>
          <cell r="G218" t="str">
            <v>F</v>
          </cell>
        </row>
        <row r="219">
          <cell r="F219">
            <v>27</v>
          </cell>
          <cell r="G219" t="str">
            <v>M</v>
          </cell>
        </row>
        <row r="220">
          <cell r="F220">
            <v>53</v>
          </cell>
          <cell r="G220" t="str">
            <v>M</v>
          </cell>
        </row>
        <row r="221">
          <cell r="F221">
            <v>44</v>
          </cell>
          <cell r="G221" t="str">
            <v>F</v>
          </cell>
        </row>
        <row r="222">
          <cell r="F222">
            <v>33</v>
          </cell>
          <cell r="G222" t="str">
            <v>M</v>
          </cell>
        </row>
        <row r="223">
          <cell r="F223">
            <v>39</v>
          </cell>
          <cell r="G223" t="str">
            <v>M</v>
          </cell>
        </row>
        <row r="224">
          <cell r="F224">
            <v>47</v>
          </cell>
          <cell r="G224" t="str">
            <v>F</v>
          </cell>
        </row>
        <row r="225">
          <cell r="F225">
            <v>56</v>
          </cell>
          <cell r="G225" t="str">
            <v>F</v>
          </cell>
        </row>
        <row r="226">
          <cell r="F226">
            <v>30</v>
          </cell>
          <cell r="G226" t="str">
            <v>F</v>
          </cell>
        </row>
        <row r="227">
          <cell r="F227">
            <v>78</v>
          </cell>
          <cell r="G227" t="str">
            <v>F</v>
          </cell>
        </row>
        <row r="228">
          <cell r="F228">
            <v>39</v>
          </cell>
          <cell r="G228" t="str">
            <v>F</v>
          </cell>
        </row>
        <row r="229">
          <cell r="F229">
            <v>50</v>
          </cell>
          <cell r="G229" t="str">
            <v>M</v>
          </cell>
        </row>
        <row r="230">
          <cell r="F230">
            <v>27</v>
          </cell>
          <cell r="G230" t="str">
            <v>M</v>
          </cell>
        </row>
        <row r="231">
          <cell r="F231">
            <v>27</v>
          </cell>
          <cell r="G231" t="str">
            <v>F</v>
          </cell>
        </row>
        <row r="232">
          <cell r="F232">
            <v>32</v>
          </cell>
          <cell r="G232" t="str">
            <v>F</v>
          </cell>
        </row>
        <row r="233">
          <cell r="F233">
            <v>59</v>
          </cell>
          <cell r="G233" t="str">
            <v>F</v>
          </cell>
        </row>
        <row r="234">
          <cell r="F234">
            <v>53</v>
          </cell>
          <cell r="G234" t="str">
            <v>F</v>
          </cell>
        </row>
        <row r="235">
          <cell r="F235">
            <v>22</v>
          </cell>
          <cell r="G235" t="str">
            <v>M</v>
          </cell>
        </row>
        <row r="236">
          <cell r="F236">
            <v>22</v>
          </cell>
          <cell r="G236" t="str">
            <v>F</v>
          </cell>
        </row>
        <row r="237">
          <cell r="F237">
            <v>48</v>
          </cell>
          <cell r="G237" t="str">
            <v>F</v>
          </cell>
        </row>
        <row r="238">
          <cell r="F238">
            <v>26</v>
          </cell>
          <cell r="G238" t="str">
            <v>M</v>
          </cell>
        </row>
        <row r="239">
          <cell r="F239">
            <v>38</v>
          </cell>
          <cell r="G239" t="str">
            <v>F</v>
          </cell>
        </row>
        <row r="240">
          <cell r="F240">
            <v>40</v>
          </cell>
          <cell r="G240" t="str">
            <v>F</v>
          </cell>
        </row>
        <row r="241">
          <cell r="F241">
            <v>29</v>
          </cell>
          <cell r="G241" t="str">
            <v>F</v>
          </cell>
        </row>
        <row r="242">
          <cell r="F242">
            <v>39</v>
          </cell>
          <cell r="G242" t="str">
            <v>F</v>
          </cell>
        </row>
        <row r="243">
          <cell r="F243">
            <v>18</v>
          </cell>
          <cell r="G243" t="str">
            <v>M</v>
          </cell>
        </row>
        <row r="244">
          <cell r="F244">
            <v>37</v>
          </cell>
          <cell r="G244" t="str">
            <v>M</v>
          </cell>
        </row>
        <row r="245">
          <cell r="F245">
            <v>29</v>
          </cell>
          <cell r="G245" t="str">
            <v>M</v>
          </cell>
        </row>
        <row r="246">
          <cell r="F246">
            <v>74</v>
          </cell>
          <cell r="G246" t="str">
            <v>F</v>
          </cell>
        </row>
        <row r="247">
          <cell r="F247">
            <v>33</v>
          </cell>
          <cell r="G247" t="str">
            <v>M</v>
          </cell>
        </row>
        <row r="248">
          <cell r="F248">
            <v>41</v>
          </cell>
          <cell r="G248" t="str">
            <v>M</v>
          </cell>
        </row>
        <row r="249">
          <cell r="F249">
            <v>37</v>
          </cell>
          <cell r="G249" t="str">
            <v>M</v>
          </cell>
        </row>
        <row r="250">
          <cell r="F250">
            <v>41</v>
          </cell>
          <cell r="G250" t="str">
            <v>M</v>
          </cell>
        </row>
        <row r="251">
          <cell r="F251">
            <v>43</v>
          </cell>
          <cell r="G251" t="str">
            <v>M</v>
          </cell>
        </row>
        <row r="252">
          <cell r="F252">
            <v>37</v>
          </cell>
          <cell r="G252" t="str">
            <v>F</v>
          </cell>
        </row>
        <row r="253">
          <cell r="F253">
            <v>60</v>
          </cell>
          <cell r="G253" t="str">
            <v>M</v>
          </cell>
        </row>
        <row r="254">
          <cell r="F254">
            <v>39</v>
          </cell>
          <cell r="G254" t="str">
            <v>M</v>
          </cell>
        </row>
        <row r="255">
          <cell r="F255">
            <v>29</v>
          </cell>
          <cell r="G255" t="str">
            <v>M</v>
          </cell>
        </row>
        <row r="256">
          <cell r="F256">
            <v>27</v>
          </cell>
          <cell r="G256" t="str">
            <v>M</v>
          </cell>
        </row>
        <row r="257">
          <cell r="F257">
            <v>42</v>
          </cell>
          <cell r="G257" t="str">
            <v>M</v>
          </cell>
        </row>
        <row r="258">
          <cell r="F258">
            <v>47</v>
          </cell>
          <cell r="G258" t="str">
            <v>M</v>
          </cell>
        </row>
        <row r="259">
          <cell r="F259">
            <v>28</v>
          </cell>
          <cell r="G259" t="str">
            <v>F</v>
          </cell>
        </row>
        <row r="260">
          <cell r="F260">
            <v>36</v>
          </cell>
          <cell r="G260" t="str">
            <v>F</v>
          </cell>
        </row>
        <row r="261">
          <cell r="F261">
            <v>25</v>
          </cell>
          <cell r="G261" t="str">
            <v>F</v>
          </cell>
        </row>
        <row r="262">
          <cell r="F262">
            <v>48</v>
          </cell>
          <cell r="G262" t="str">
            <v>F</v>
          </cell>
        </row>
        <row r="263">
          <cell r="F263">
            <v>72</v>
          </cell>
          <cell r="G263" t="str">
            <v>M</v>
          </cell>
        </row>
        <row r="264">
          <cell r="F264">
            <v>24</v>
          </cell>
          <cell r="G264" t="str">
            <v>M</v>
          </cell>
        </row>
        <row r="265">
          <cell r="F265">
            <v>22</v>
          </cell>
          <cell r="G265" t="str">
            <v>M</v>
          </cell>
        </row>
        <row r="266">
          <cell r="F266">
            <v>85</v>
          </cell>
          <cell r="G266" t="str">
            <v>M</v>
          </cell>
        </row>
        <row r="267">
          <cell r="F267">
            <v>25</v>
          </cell>
          <cell r="G267" t="str">
            <v>M</v>
          </cell>
        </row>
        <row r="268">
          <cell r="F268">
            <v>53</v>
          </cell>
          <cell r="G268" t="str">
            <v>M</v>
          </cell>
        </row>
        <row r="269">
          <cell r="F269">
            <v>56</v>
          </cell>
          <cell r="G269" t="str">
            <v>F</v>
          </cell>
        </row>
        <row r="270">
          <cell r="F270">
            <v>17</v>
          </cell>
          <cell r="G270" t="str">
            <v>F</v>
          </cell>
        </row>
        <row r="271">
          <cell r="F271">
            <v>22</v>
          </cell>
          <cell r="G271" t="str">
            <v>F</v>
          </cell>
        </row>
        <row r="272">
          <cell r="F272">
            <v>26</v>
          </cell>
          <cell r="G272" t="str">
            <v>F</v>
          </cell>
        </row>
        <row r="273">
          <cell r="F273">
            <v>48</v>
          </cell>
          <cell r="G273" t="str">
            <v>M</v>
          </cell>
        </row>
        <row r="274">
          <cell r="F274">
            <v>38</v>
          </cell>
          <cell r="G274" t="str">
            <v>M</v>
          </cell>
        </row>
        <row r="275">
          <cell r="F275">
            <v>35</v>
          </cell>
          <cell r="G275" t="str">
            <v>M</v>
          </cell>
        </row>
        <row r="276">
          <cell r="F276">
            <v>25</v>
          </cell>
          <cell r="G276" t="str">
            <v>M</v>
          </cell>
        </row>
        <row r="277">
          <cell r="F277">
            <v>29</v>
          </cell>
          <cell r="G277" t="str">
            <v>F</v>
          </cell>
        </row>
        <row r="278">
          <cell r="F278">
            <v>2</v>
          </cell>
          <cell r="G278" t="str">
            <v>M</v>
          </cell>
        </row>
        <row r="279">
          <cell r="F279">
            <v>39</v>
          </cell>
          <cell r="G279" t="str">
            <v>F</v>
          </cell>
        </row>
        <row r="280">
          <cell r="F280">
            <v>63</v>
          </cell>
          <cell r="G280" t="str">
            <v>M</v>
          </cell>
        </row>
        <row r="281">
          <cell r="F281">
            <v>28</v>
          </cell>
          <cell r="G281" t="str">
            <v>F</v>
          </cell>
        </row>
        <row r="282">
          <cell r="F282">
            <v>24</v>
          </cell>
          <cell r="G282" t="str">
            <v>M</v>
          </cell>
        </row>
        <row r="283">
          <cell r="F283">
            <v>24</v>
          </cell>
          <cell r="G283" t="str">
            <v>M</v>
          </cell>
        </row>
        <row r="284">
          <cell r="F284">
            <v>23</v>
          </cell>
          <cell r="G284" t="str">
            <v>F</v>
          </cell>
        </row>
        <row r="285">
          <cell r="F285">
            <v>50</v>
          </cell>
          <cell r="G285" t="str">
            <v>M</v>
          </cell>
        </row>
        <row r="286">
          <cell r="F286">
            <v>31</v>
          </cell>
          <cell r="G286" t="str">
            <v>M</v>
          </cell>
        </row>
        <row r="287">
          <cell r="F287">
            <v>45</v>
          </cell>
          <cell r="G287" t="str">
            <v>M</v>
          </cell>
        </row>
        <row r="288">
          <cell r="F288">
            <v>46</v>
          </cell>
          <cell r="G288" t="str">
            <v>M</v>
          </cell>
        </row>
        <row r="289">
          <cell r="F289">
            <v>25</v>
          </cell>
          <cell r="G289" t="str">
            <v>M</v>
          </cell>
        </row>
        <row r="290">
          <cell r="F290">
            <v>25</v>
          </cell>
          <cell r="G290" t="str">
            <v>M</v>
          </cell>
        </row>
        <row r="291">
          <cell r="F291">
            <v>42</v>
          </cell>
          <cell r="G291" t="str">
            <v>M</v>
          </cell>
        </row>
        <row r="292">
          <cell r="F292">
            <v>39</v>
          </cell>
          <cell r="G292" t="str">
            <v>F</v>
          </cell>
        </row>
        <row r="293">
          <cell r="F293">
            <v>35</v>
          </cell>
          <cell r="G293" t="str">
            <v>F</v>
          </cell>
        </row>
        <row r="294">
          <cell r="F294">
            <v>26</v>
          </cell>
          <cell r="G294" t="str">
            <v>M</v>
          </cell>
        </row>
        <row r="295">
          <cell r="F295">
            <v>45</v>
          </cell>
          <cell r="G295" t="str">
            <v>M</v>
          </cell>
        </row>
        <row r="296">
          <cell r="F296">
            <v>34</v>
          </cell>
          <cell r="G296" t="str">
            <v>M</v>
          </cell>
        </row>
        <row r="297">
          <cell r="F297">
            <v>32</v>
          </cell>
          <cell r="G297" t="str">
            <v>M</v>
          </cell>
        </row>
        <row r="298">
          <cell r="F298">
            <v>30</v>
          </cell>
          <cell r="G298" t="str">
            <v>F</v>
          </cell>
        </row>
        <row r="299">
          <cell r="F299">
            <v>41</v>
          </cell>
          <cell r="G299" t="str">
            <v>F</v>
          </cell>
        </row>
        <row r="300">
          <cell r="F300">
            <v>42</v>
          </cell>
          <cell r="G300" t="str">
            <v>M</v>
          </cell>
        </row>
        <row r="301">
          <cell r="F301">
            <v>36</v>
          </cell>
          <cell r="G301" t="str">
            <v>M</v>
          </cell>
        </row>
        <row r="302">
          <cell r="F302">
            <v>28</v>
          </cell>
          <cell r="G302" t="str">
            <v>M</v>
          </cell>
        </row>
        <row r="303">
          <cell r="F303">
            <v>49</v>
          </cell>
          <cell r="G303" t="str">
            <v>F</v>
          </cell>
        </row>
        <row r="304">
          <cell r="F304">
            <v>78</v>
          </cell>
          <cell r="G304" t="str">
            <v>M</v>
          </cell>
        </row>
        <row r="305">
          <cell r="F305">
            <v>81</v>
          </cell>
          <cell r="G305" t="str">
            <v>F</v>
          </cell>
        </row>
        <row r="306">
          <cell r="F306">
            <v>20</v>
          </cell>
          <cell r="G306" t="str">
            <v>F</v>
          </cell>
        </row>
        <row r="307">
          <cell r="F307">
            <v>50</v>
          </cell>
          <cell r="G307" t="str">
            <v>F</v>
          </cell>
        </row>
        <row r="308">
          <cell r="F308">
            <v>40</v>
          </cell>
          <cell r="G308" t="str">
            <v>M</v>
          </cell>
        </row>
        <row r="309">
          <cell r="F309">
            <v>30</v>
          </cell>
          <cell r="G309" t="str">
            <v>M</v>
          </cell>
        </row>
        <row r="310">
          <cell r="F310">
            <v>45</v>
          </cell>
          <cell r="G310" t="str">
            <v>F</v>
          </cell>
        </row>
        <row r="311">
          <cell r="F311">
            <v>61</v>
          </cell>
          <cell r="G311" t="str">
            <v>M</v>
          </cell>
        </row>
        <row r="312">
          <cell r="F312">
            <v>32</v>
          </cell>
          <cell r="G312" t="str">
            <v>F</v>
          </cell>
        </row>
        <row r="313">
          <cell r="F313">
            <v>49</v>
          </cell>
          <cell r="G313" t="str">
            <v>F</v>
          </cell>
        </row>
        <row r="314">
          <cell r="F314">
            <v>38</v>
          </cell>
          <cell r="G314" t="str">
            <v>M</v>
          </cell>
        </row>
        <row r="315">
          <cell r="F315">
            <v>41</v>
          </cell>
          <cell r="G315" t="str">
            <v>F</v>
          </cell>
        </row>
        <row r="316">
          <cell r="F316">
            <v>38</v>
          </cell>
          <cell r="G316" t="str">
            <v>F</v>
          </cell>
        </row>
        <row r="317">
          <cell r="F317">
            <v>37</v>
          </cell>
          <cell r="G317" t="str">
            <v>M</v>
          </cell>
        </row>
        <row r="318">
          <cell r="F318">
            <v>15</v>
          </cell>
          <cell r="G318" t="str">
            <v>M</v>
          </cell>
        </row>
        <row r="319">
          <cell r="F319">
            <v>4</v>
          </cell>
          <cell r="G319" t="str">
            <v>F</v>
          </cell>
        </row>
        <row r="320">
          <cell r="F320">
            <v>48</v>
          </cell>
          <cell r="G320" t="str">
            <v>F</v>
          </cell>
        </row>
        <row r="321">
          <cell r="F321">
            <v>30</v>
          </cell>
          <cell r="G321" t="str">
            <v>F</v>
          </cell>
        </row>
        <row r="322">
          <cell r="F322">
            <v>13</v>
          </cell>
          <cell r="G322" t="str">
            <v>M</v>
          </cell>
        </row>
        <row r="323">
          <cell r="F323">
            <v>40</v>
          </cell>
          <cell r="G323" t="str">
            <v>F</v>
          </cell>
        </row>
        <row r="324">
          <cell r="F324">
            <v>62</v>
          </cell>
          <cell r="G324" t="str">
            <v>F</v>
          </cell>
        </row>
        <row r="325">
          <cell r="F325">
            <v>64</v>
          </cell>
          <cell r="G325" t="str">
            <v>M</v>
          </cell>
        </row>
        <row r="326">
          <cell r="F326">
            <v>74</v>
          </cell>
          <cell r="G326" t="str">
            <v>M</v>
          </cell>
        </row>
        <row r="327">
          <cell r="F327">
            <v>61</v>
          </cell>
          <cell r="G327" t="str">
            <v>M</v>
          </cell>
        </row>
        <row r="328">
          <cell r="F328">
            <v>38</v>
          </cell>
          <cell r="G328" t="str">
            <v>F</v>
          </cell>
        </row>
        <row r="329">
          <cell r="F329">
            <v>32</v>
          </cell>
          <cell r="G329" t="str">
            <v>F</v>
          </cell>
        </row>
        <row r="330">
          <cell r="F330">
            <v>28</v>
          </cell>
          <cell r="G330" t="str">
            <v>M</v>
          </cell>
        </row>
        <row r="331">
          <cell r="F331">
            <v>36</v>
          </cell>
          <cell r="G331" t="str">
            <v>F</v>
          </cell>
        </row>
        <row r="332">
          <cell r="F332">
            <v>24</v>
          </cell>
          <cell r="G332" t="str">
            <v>F</v>
          </cell>
        </row>
        <row r="333">
          <cell r="F333">
            <v>38</v>
          </cell>
          <cell r="G333" t="str">
            <v>M</v>
          </cell>
        </row>
        <row r="334">
          <cell r="F334">
            <v>23</v>
          </cell>
          <cell r="G334" t="str">
            <v>F</v>
          </cell>
        </row>
        <row r="335">
          <cell r="F335">
            <v>35</v>
          </cell>
          <cell r="G335" t="str">
            <v>F</v>
          </cell>
        </row>
        <row r="336">
          <cell r="F336">
            <v>30</v>
          </cell>
          <cell r="G336" t="str">
            <v>M</v>
          </cell>
        </row>
        <row r="337">
          <cell r="F337">
            <v>46</v>
          </cell>
          <cell r="G337" t="str">
            <v>F</v>
          </cell>
        </row>
        <row r="338">
          <cell r="F338">
            <v>41</v>
          </cell>
          <cell r="G338" t="str">
            <v>M</v>
          </cell>
        </row>
        <row r="339">
          <cell r="F339">
            <v>68</v>
          </cell>
          <cell r="G339" t="str">
            <v>F</v>
          </cell>
        </row>
        <row r="340">
          <cell r="F340">
            <v>26</v>
          </cell>
          <cell r="G340" t="str">
            <v>M</v>
          </cell>
        </row>
        <row r="341">
          <cell r="F341">
            <v>84</v>
          </cell>
          <cell r="G341" t="str">
            <v>F</v>
          </cell>
        </row>
        <row r="342">
          <cell r="F342">
            <v>37</v>
          </cell>
          <cell r="G342" t="str">
            <v>M</v>
          </cell>
        </row>
        <row r="343">
          <cell r="F343">
            <v>15</v>
          </cell>
          <cell r="G343" t="str">
            <v>M</v>
          </cell>
        </row>
        <row r="344">
          <cell r="F344">
            <v>46</v>
          </cell>
          <cell r="G344" t="str">
            <v>M</v>
          </cell>
        </row>
        <row r="345">
          <cell r="F345">
            <v>45</v>
          </cell>
          <cell r="G345" t="str">
            <v>M</v>
          </cell>
        </row>
        <row r="346">
          <cell r="F346">
            <v>37</v>
          </cell>
          <cell r="G346" t="str">
            <v>M</v>
          </cell>
        </row>
        <row r="347">
          <cell r="F347">
            <v>36</v>
          </cell>
          <cell r="G347" t="str">
            <v>M</v>
          </cell>
        </row>
        <row r="348">
          <cell r="F348">
            <v>45</v>
          </cell>
          <cell r="G348" t="str">
            <v>M</v>
          </cell>
        </row>
        <row r="349">
          <cell r="F349">
            <v>27</v>
          </cell>
          <cell r="G349" t="str">
            <v>M</v>
          </cell>
        </row>
        <row r="350">
          <cell r="F350">
            <v>41</v>
          </cell>
          <cell r="G350" t="str">
            <v>F</v>
          </cell>
        </row>
        <row r="351">
          <cell r="F351">
            <v>27</v>
          </cell>
          <cell r="G351" t="str">
            <v>F</v>
          </cell>
        </row>
        <row r="352">
          <cell r="F352">
            <v>26</v>
          </cell>
          <cell r="G352" t="str">
            <v>M</v>
          </cell>
        </row>
        <row r="353">
          <cell r="F353">
            <v>54</v>
          </cell>
          <cell r="G353" t="str">
            <v>M</v>
          </cell>
        </row>
        <row r="354">
          <cell r="F354">
            <v>28</v>
          </cell>
          <cell r="G354" t="str">
            <v>F</v>
          </cell>
        </row>
        <row r="355">
          <cell r="F355">
            <v>40</v>
          </cell>
          <cell r="G355" t="str">
            <v>M</v>
          </cell>
        </row>
        <row r="356">
          <cell r="F356">
            <v>48</v>
          </cell>
          <cell r="G356" t="str">
            <v>F</v>
          </cell>
        </row>
        <row r="357">
          <cell r="F357">
            <v>29</v>
          </cell>
          <cell r="G357" t="str">
            <v>M</v>
          </cell>
        </row>
        <row r="358">
          <cell r="F358">
            <v>65</v>
          </cell>
          <cell r="G358" t="str">
            <v>F</v>
          </cell>
        </row>
        <row r="359">
          <cell r="F359">
            <v>44</v>
          </cell>
          <cell r="G359" t="str">
            <v>F</v>
          </cell>
        </row>
        <row r="360">
          <cell r="F360">
            <v>26</v>
          </cell>
          <cell r="G360" t="str">
            <v>M</v>
          </cell>
        </row>
        <row r="361">
          <cell r="F361">
            <v>41</v>
          </cell>
          <cell r="G361" t="str">
            <v>M</v>
          </cell>
        </row>
        <row r="362">
          <cell r="F362">
            <v>41</v>
          </cell>
          <cell r="G362" t="str">
            <v>M</v>
          </cell>
        </row>
        <row r="363">
          <cell r="F363">
            <v>44</v>
          </cell>
          <cell r="G363" t="str">
            <v>M</v>
          </cell>
        </row>
        <row r="364">
          <cell r="F364">
            <v>14</v>
          </cell>
          <cell r="G364" t="str">
            <v>F</v>
          </cell>
        </row>
        <row r="365">
          <cell r="F365">
            <v>21</v>
          </cell>
          <cell r="G365" t="str">
            <v>M</v>
          </cell>
        </row>
        <row r="366">
          <cell r="F366">
            <v>39</v>
          </cell>
          <cell r="G366" t="str">
            <v>M</v>
          </cell>
        </row>
        <row r="367">
          <cell r="F367">
            <v>71</v>
          </cell>
          <cell r="G367" t="str">
            <v>F</v>
          </cell>
        </row>
        <row r="368">
          <cell r="F368">
            <v>36</v>
          </cell>
          <cell r="G368" t="str">
            <v>M</v>
          </cell>
        </row>
        <row r="369">
          <cell r="F369">
            <v>46</v>
          </cell>
          <cell r="G369" t="str">
            <v>M</v>
          </cell>
        </row>
        <row r="370">
          <cell r="F370">
            <v>19</v>
          </cell>
          <cell r="G370" t="str">
            <v>F</v>
          </cell>
        </row>
        <row r="371">
          <cell r="F371">
            <v>33</v>
          </cell>
          <cell r="G371" t="str">
            <v>M</v>
          </cell>
        </row>
        <row r="372">
          <cell r="F372">
            <v>78</v>
          </cell>
          <cell r="G372" t="str">
            <v>F</v>
          </cell>
        </row>
        <row r="373">
          <cell r="F373">
            <v>44</v>
          </cell>
          <cell r="G373" t="str">
            <v>F</v>
          </cell>
        </row>
        <row r="374">
          <cell r="F374">
            <v>24</v>
          </cell>
          <cell r="G374" t="str">
            <v>M</v>
          </cell>
        </row>
        <row r="375">
          <cell r="F375">
            <v>36</v>
          </cell>
          <cell r="G375" t="str">
            <v>F</v>
          </cell>
        </row>
        <row r="376">
          <cell r="F376">
            <v>31</v>
          </cell>
          <cell r="G376" t="str">
            <v>F</v>
          </cell>
        </row>
        <row r="377">
          <cell r="F377">
            <v>1</v>
          </cell>
          <cell r="G377" t="str">
            <v>F</v>
          </cell>
        </row>
        <row r="378">
          <cell r="F378">
            <v>28</v>
          </cell>
          <cell r="G378" t="str">
            <v>M</v>
          </cell>
        </row>
        <row r="379">
          <cell r="F379">
            <v>28</v>
          </cell>
          <cell r="G379" t="str">
            <v>M</v>
          </cell>
        </row>
        <row r="380">
          <cell r="F380">
            <v>47</v>
          </cell>
          <cell r="G380" t="str">
            <v>M</v>
          </cell>
        </row>
        <row r="381">
          <cell r="F381">
            <v>37</v>
          </cell>
          <cell r="G381" t="str">
            <v>F</v>
          </cell>
        </row>
        <row r="382">
          <cell r="F382">
            <v>65</v>
          </cell>
          <cell r="G382" t="str">
            <v>M</v>
          </cell>
        </row>
        <row r="383">
          <cell r="F383">
            <v>50</v>
          </cell>
          <cell r="G383" t="str">
            <v>F</v>
          </cell>
        </row>
        <row r="384">
          <cell r="F384">
            <v>21</v>
          </cell>
          <cell r="G384" t="str">
            <v>F</v>
          </cell>
        </row>
        <row r="385">
          <cell r="F385">
            <v>38</v>
          </cell>
          <cell r="G385" t="str">
            <v>M</v>
          </cell>
        </row>
        <row r="386">
          <cell r="F386">
            <v>25</v>
          </cell>
          <cell r="G386" t="str">
            <v>F</v>
          </cell>
        </row>
        <row r="387">
          <cell r="F387">
            <v>51</v>
          </cell>
          <cell r="G387" t="str">
            <v>M</v>
          </cell>
        </row>
        <row r="388">
          <cell r="F388">
            <v>39</v>
          </cell>
          <cell r="G388" t="str">
            <v>M</v>
          </cell>
        </row>
        <row r="389">
          <cell r="F389">
            <v>55</v>
          </cell>
          <cell r="G389" t="str">
            <v>M</v>
          </cell>
        </row>
        <row r="390">
          <cell r="F390">
            <v>47</v>
          </cell>
          <cell r="G390" t="str">
            <v>M</v>
          </cell>
        </row>
        <row r="391">
          <cell r="F391">
            <v>26</v>
          </cell>
          <cell r="G391" t="str">
            <v>M</v>
          </cell>
        </row>
        <row r="392">
          <cell r="F392">
            <v>29</v>
          </cell>
          <cell r="G392" t="str">
            <v>F</v>
          </cell>
        </row>
        <row r="393">
          <cell r="F393">
            <v>48</v>
          </cell>
          <cell r="G393" t="str">
            <v>M</v>
          </cell>
        </row>
        <row r="394">
          <cell r="F394">
            <v>26</v>
          </cell>
          <cell r="G394" t="str">
            <v>F</v>
          </cell>
        </row>
        <row r="395">
          <cell r="F395">
            <v>38</v>
          </cell>
          <cell r="G395" t="str">
            <v>M</v>
          </cell>
        </row>
        <row r="396">
          <cell r="F396">
            <v>42</v>
          </cell>
          <cell r="G396" t="str">
            <v>F</v>
          </cell>
        </row>
        <row r="397">
          <cell r="F397">
            <v>39</v>
          </cell>
          <cell r="G397" t="str">
            <v>M</v>
          </cell>
        </row>
        <row r="398">
          <cell r="F398">
            <v>28</v>
          </cell>
          <cell r="G398" t="str">
            <v>F</v>
          </cell>
        </row>
        <row r="399">
          <cell r="F399">
            <v>36</v>
          </cell>
          <cell r="G399" t="str">
            <v>F</v>
          </cell>
        </row>
        <row r="400">
          <cell r="F400">
            <v>56</v>
          </cell>
          <cell r="G400" t="str">
            <v>F</v>
          </cell>
        </row>
        <row r="401">
          <cell r="F401">
            <v>34</v>
          </cell>
          <cell r="G401" t="str">
            <v>F</v>
          </cell>
        </row>
        <row r="402">
          <cell r="F402">
            <v>26</v>
          </cell>
          <cell r="G402" t="str">
            <v>M</v>
          </cell>
        </row>
        <row r="403">
          <cell r="F403">
            <v>33</v>
          </cell>
          <cell r="G403" t="str">
            <v>M</v>
          </cell>
        </row>
        <row r="404">
          <cell r="F404">
            <v>64</v>
          </cell>
          <cell r="G404" t="str">
            <v>F</v>
          </cell>
        </row>
        <row r="405">
          <cell r="F405">
            <v>38</v>
          </cell>
          <cell r="G405" t="str">
            <v>M</v>
          </cell>
        </row>
        <row r="406">
          <cell r="F406">
            <v>38</v>
          </cell>
          <cell r="G406" t="str">
            <v>F</v>
          </cell>
        </row>
        <row r="407">
          <cell r="F407">
            <v>25</v>
          </cell>
          <cell r="G407" t="str">
            <v>M</v>
          </cell>
        </row>
        <row r="408">
          <cell r="F408">
            <v>63</v>
          </cell>
          <cell r="G408" t="str">
            <v>M</v>
          </cell>
        </row>
        <row r="409">
          <cell r="F409">
            <v>30</v>
          </cell>
          <cell r="G409" t="str">
            <v>F</v>
          </cell>
        </row>
        <row r="410">
          <cell r="F410">
            <v>51</v>
          </cell>
          <cell r="G410" t="str">
            <v>F</v>
          </cell>
        </row>
        <row r="411">
          <cell r="F411">
            <v>29</v>
          </cell>
          <cell r="G411" t="str">
            <v>F</v>
          </cell>
        </row>
        <row r="412">
          <cell r="F412">
            <v>57</v>
          </cell>
          <cell r="G412" t="str">
            <v>M</v>
          </cell>
        </row>
        <row r="413">
          <cell r="F413">
            <v>26</v>
          </cell>
          <cell r="G413" t="str">
            <v>M</v>
          </cell>
        </row>
        <row r="414">
          <cell r="F414">
            <v>39</v>
          </cell>
          <cell r="G414" t="str">
            <v>M</v>
          </cell>
        </row>
        <row r="415">
          <cell r="F415">
            <v>62</v>
          </cell>
          <cell r="G415" t="str">
            <v>M</v>
          </cell>
        </row>
        <row r="416">
          <cell r="F416">
            <v>49</v>
          </cell>
          <cell r="G416" t="str">
            <v>F</v>
          </cell>
        </row>
        <row r="417">
          <cell r="F417">
            <v>36</v>
          </cell>
          <cell r="G417" t="str">
            <v>M</v>
          </cell>
        </row>
        <row r="418">
          <cell r="F418">
            <v>23</v>
          </cell>
          <cell r="G418" t="str">
            <v>M</v>
          </cell>
        </row>
        <row r="419">
          <cell r="F419">
            <v>35</v>
          </cell>
          <cell r="G419" t="str">
            <v>M</v>
          </cell>
        </row>
        <row r="420">
          <cell r="F420">
            <v>34</v>
          </cell>
          <cell r="G420" t="str">
            <v>F</v>
          </cell>
        </row>
        <row r="421">
          <cell r="F421">
            <v>36</v>
          </cell>
          <cell r="G421" t="str">
            <v>F</v>
          </cell>
        </row>
        <row r="422">
          <cell r="F422">
            <v>48</v>
          </cell>
          <cell r="G422" t="str">
            <v>M</v>
          </cell>
        </row>
        <row r="423">
          <cell r="F423">
            <v>45</v>
          </cell>
          <cell r="G423" t="str">
            <v>M</v>
          </cell>
        </row>
        <row r="424">
          <cell r="F424">
            <v>38</v>
          </cell>
          <cell r="G424" t="str">
            <v>F</v>
          </cell>
        </row>
        <row r="425">
          <cell r="F425">
            <v>60</v>
          </cell>
          <cell r="G425" t="str">
            <v>F</v>
          </cell>
        </row>
        <row r="426">
          <cell r="F426">
            <v>42</v>
          </cell>
          <cell r="G426" t="str">
            <v>M</v>
          </cell>
        </row>
        <row r="427">
          <cell r="F427">
            <v>60</v>
          </cell>
          <cell r="G427" t="str">
            <v>M</v>
          </cell>
        </row>
        <row r="428">
          <cell r="F428">
            <v>47</v>
          </cell>
          <cell r="G428" t="str">
            <v>F</v>
          </cell>
        </row>
        <row r="429">
          <cell r="F429">
            <v>69</v>
          </cell>
          <cell r="G429" t="str">
            <v>F</v>
          </cell>
        </row>
        <row r="430">
          <cell r="F430">
            <v>47</v>
          </cell>
          <cell r="G430" t="str">
            <v>M</v>
          </cell>
        </row>
        <row r="431">
          <cell r="F431">
            <v>37</v>
          </cell>
          <cell r="G431" t="str">
            <v>M</v>
          </cell>
        </row>
        <row r="432">
          <cell r="F432">
            <v>33</v>
          </cell>
          <cell r="G432" t="str">
            <v>F</v>
          </cell>
        </row>
        <row r="433">
          <cell r="F433">
            <v>22</v>
          </cell>
          <cell r="G433" t="str">
            <v>M</v>
          </cell>
        </row>
        <row r="434">
          <cell r="F434">
            <v>32</v>
          </cell>
          <cell r="G434" t="str">
            <v>M</v>
          </cell>
        </row>
        <row r="435">
          <cell r="F435">
            <v>22</v>
          </cell>
          <cell r="G435" t="str">
            <v>F</v>
          </cell>
        </row>
        <row r="436">
          <cell r="F436">
            <v>30</v>
          </cell>
          <cell r="G436" t="str">
            <v>F</v>
          </cell>
        </row>
        <row r="437">
          <cell r="F437">
            <v>32</v>
          </cell>
          <cell r="G437" t="str">
            <v>M</v>
          </cell>
        </row>
        <row r="438">
          <cell r="F438">
            <v>24</v>
          </cell>
          <cell r="G438" t="str">
            <v>F</v>
          </cell>
        </row>
        <row r="439">
          <cell r="F439">
            <v>44</v>
          </cell>
          <cell r="G439" t="str">
            <v>M</v>
          </cell>
        </row>
        <row r="440">
          <cell r="F440">
            <v>17</v>
          </cell>
          <cell r="G440" t="str">
            <v>M</v>
          </cell>
        </row>
        <row r="441">
          <cell r="F441">
            <v>41</v>
          </cell>
          <cell r="G441" t="str">
            <v>M</v>
          </cell>
        </row>
        <row r="442">
          <cell r="F442">
            <v>52</v>
          </cell>
          <cell r="G442" t="str">
            <v>M</v>
          </cell>
        </row>
        <row r="443">
          <cell r="F443">
            <v>24</v>
          </cell>
          <cell r="G443" t="str">
            <v>F</v>
          </cell>
        </row>
        <row r="444">
          <cell r="F444">
            <v>39</v>
          </cell>
          <cell r="G444" t="str">
            <v>F</v>
          </cell>
        </row>
        <row r="445">
          <cell r="F445">
            <v>50</v>
          </cell>
          <cell r="G445" t="str">
            <v>M</v>
          </cell>
        </row>
        <row r="446">
          <cell r="F446">
            <v>22</v>
          </cell>
          <cell r="G446" t="str">
            <v>F</v>
          </cell>
        </row>
        <row r="447">
          <cell r="F447">
            <v>41</v>
          </cell>
          <cell r="G447" t="str">
            <v>M</v>
          </cell>
        </row>
        <row r="448">
          <cell r="F448">
            <v>52</v>
          </cell>
          <cell r="G448" t="str">
            <v>M</v>
          </cell>
        </row>
        <row r="449">
          <cell r="F449">
            <v>38</v>
          </cell>
          <cell r="G449" t="str">
            <v>M</v>
          </cell>
        </row>
        <row r="450">
          <cell r="F450">
            <v>70</v>
          </cell>
          <cell r="G450" t="str">
            <v>F</v>
          </cell>
        </row>
        <row r="451">
          <cell r="F451">
            <v>55</v>
          </cell>
          <cell r="G451" t="str">
            <v>M</v>
          </cell>
        </row>
        <row r="452">
          <cell r="F452">
            <v>46</v>
          </cell>
          <cell r="G452" t="str">
            <v>M</v>
          </cell>
        </row>
        <row r="453">
          <cell r="F453">
            <v>77</v>
          </cell>
          <cell r="G453" t="str">
            <v>M</v>
          </cell>
        </row>
        <row r="454">
          <cell r="F454">
            <v>34</v>
          </cell>
          <cell r="G454" t="str">
            <v>F</v>
          </cell>
        </row>
        <row r="455">
          <cell r="F455">
            <v>44</v>
          </cell>
          <cell r="G455" t="str">
            <v>F</v>
          </cell>
        </row>
        <row r="456">
          <cell r="F456">
            <v>41</v>
          </cell>
          <cell r="G456" t="str">
            <v>F</v>
          </cell>
        </row>
        <row r="457">
          <cell r="F457">
            <v>49</v>
          </cell>
          <cell r="G457" t="str">
            <v>M</v>
          </cell>
        </row>
        <row r="458">
          <cell r="F458">
            <v>35</v>
          </cell>
          <cell r="G458" t="str">
            <v>M</v>
          </cell>
        </row>
        <row r="459">
          <cell r="F459">
            <v>39</v>
          </cell>
          <cell r="G459" t="str">
            <v>F</v>
          </cell>
        </row>
        <row r="460">
          <cell r="F460">
            <v>26</v>
          </cell>
          <cell r="G460" t="str">
            <v>F</v>
          </cell>
        </row>
        <row r="461">
          <cell r="F461">
            <v>21</v>
          </cell>
          <cell r="G461" t="str">
            <v>M</v>
          </cell>
        </row>
        <row r="462">
          <cell r="F462">
            <v>30</v>
          </cell>
          <cell r="G462" t="str">
            <v>F</v>
          </cell>
        </row>
        <row r="463">
          <cell r="F463">
            <v>35</v>
          </cell>
          <cell r="G463" t="str">
            <v>M</v>
          </cell>
        </row>
        <row r="464">
          <cell r="F464">
            <v>51</v>
          </cell>
          <cell r="G464" t="str">
            <v>M</v>
          </cell>
        </row>
        <row r="465">
          <cell r="F465">
            <v>40</v>
          </cell>
          <cell r="G465" t="str">
            <v>M</v>
          </cell>
        </row>
        <row r="466">
          <cell r="F466">
            <v>0</v>
          </cell>
          <cell r="G466" t="str">
            <v>F</v>
          </cell>
        </row>
        <row r="467">
          <cell r="F467">
            <v>71</v>
          </cell>
          <cell r="G467" t="str">
            <v>M</v>
          </cell>
        </row>
        <row r="468">
          <cell r="F468">
            <v>40</v>
          </cell>
          <cell r="G468" t="str">
            <v>F</v>
          </cell>
        </row>
        <row r="469">
          <cell r="F469">
            <v>63</v>
          </cell>
          <cell r="G469" t="str">
            <v>F</v>
          </cell>
        </row>
        <row r="470">
          <cell r="F470">
            <v>2</v>
          </cell>
          <cell r="G470" t="str">
            <v>F</v>
          </cell>
        </row>
        <row r="471">
          <cell r="F471">
            <v>8</v>
          </cell>
          <cell r="G471" t="str">
            <v>F</v>
          </cell>
        </row>
        <row r="472">
          <cell r="F472">
            <v>54</v>
          </cell>
          <cell r="G472" t="str">
            <v>M</v>
          </cell>
        </row>
        <row r="473">
          <cell r="F473">
            <v>59</v>
          </cell>
          <cell r="G473" t="str">
            <v>M</v>
          </cell>
        </row>
        <row r="474">
          <cell r="F474">
            <v>41</v>
          </cell>
          <cell r="G474" t="str">
            <v>F</v>
          </cell>
        </row>
        <row r="475">
          <cell r="F475">
            <v>5</v>
          </cell>
          <cell r="G475" t="str">
            <v>M</v>
          </cell>
        </row>
        <row r="476">
          <cell r="F476">
            <v>26</v>
          </cell>
          <cell r="G476" t="str">
            <v>F</v>
          </cell>
        </row>
        <row r="477">
          <cell r="F477">
            <v>40</v>
          </cell>
          <cell r="G477" t="str">
            <v>F</v>
          </cell>
        </row>
        <row r="478">
          <cell r="F478">
            <v>60</v>
          </cell>
          <cell r="G478" t="str">
            <v>M</v>
          </cell>
        </row>
        <row r="479">
          <cell r="F479">
            <v>20</v>
          </cell>
          <cell r="G479" t="str">
            <v>M</v>
          </cell>
        </row>
        <row r="480">
          <cell r="F480">
            <v>43</v>
          </cell>
          <cell r="G480" t="str">
            <v>M</v>
          </cell>
        </row>
        <row r="481">
          <cell r="F481">
            <v>26</v>
          </cell>
          <cell r="G481" t="str">
            <v>F</v>
          </cell>
        </row>
        <row r="482">
          <cell r="F482">
            <v>36</v>
          </cell>
          <cell r="G482" t="str">
            <v>F</v>
          </cell>
        </row>
        <row r="483">
          <cell r="F483">
            <v>29</v>
          </cell>
          <cell r="G483" t="str">
            <v>F</v>
          </cell>
        </row>
        <row r="484">
          <cell r="F484">
            <v>23</v>
          </cell>
          <cell r="G484" t="str">
            <v>M</v>
          </cell>
        </row>
        <row r="485">
          <cell r="F485">
            <v>41</v>
          </cell>
          <cell r="G485" t="str">
            <v>F</v>
          </cell>
        </row>
        <row r="486">
          <cell r="F486">
            <v>72</v>
          </cell>
          <cell r="G486" t="str">
            <v>M</v>
          </cell>
        </row>
        <row r="487">
          <cell r="F487">
            <v>55</v>
          </cell>
          <cell r="G487" t="str">
            <v>F</v>
          </cell>
        </row>
        <row r="488">
          <cell r="F488">
            <v>39</v>
          </cell>
          <cell r="G488" t="str">
            <v>F</v>
          </cell>
        </row>
        <row r="489">
          <cell r="F489">
            <v>25</v>
          </cell>
          <cell r="G489" t="str">
            <v>M</v>
          </cell>
        </row>
        <row r="490">
          <cell r="F490">
            <v>45</v>
          </cell>
          <cell r="G490" t="str">
            <v>F</v>
          </cell>
        </row>
        <row r="491">
          <cell r="F491">
            <v>29</v>
          </cell>
          <cell r="G491" t="str">
            <v>F</v>
          </cell>
        </row>
        <row r="492">
          <cell r="F492">
            <v>18</v>
          </cell>
          <cell r="G492" t="str">
            <v>M</v>
          </cell>
        </row>
        <row r="493">
          <cell r="F493">
            <v>44</v>
          </cell>
          <cell r="G493" t="str">
            <v>M</v>
          </cell>
        </row>
        <row r="494">
          <cell r="F494">
            <v>43</v>
          </cell>
          <cell r="G494" t="str">
            <v>M</v>
          </cell>
        </row>
        <row r="495">
          <cell r="F495">
            <v>80</v>
          </cell>
          <cell r="G495" t="str">
            <v>F</v>
          </cell>
        </row>
        <row r="496">
          <cell r="F496">
            <v>40</v>
          </cell>
          <cell r="G496" t="str">
            <v>M</v>
          </cell>
        </row>
        <row r="497">
          <cell r="F497">
            <v>36</v>
          </cell>
          <cell r="G497" t="str">
            <v>F</v>
          </cell>
        </row>
        <row r="498">
          <cell r="F498">
            <v>38</v>
          </cell>
          <cell r="G498" t="str">
            <v>M</v>
          </cell>
        </row>
        <row r="499">
          <cell r="F499">
            <v>51</v>
          </cell>
          <cell r="G499" t="str">
            <v>M</v>
          </cell>
        </row>
        <row r="500">
          <cell r="F500">
            <v>24</v>
          </cell>
          <cell r="G500" t="str">
            <v>M</v>
          </cell>
        </row>
        <row r="501">
          <cell r="F501">
            <v>0</v>
          </cell>
          <cell r="G501" t="str">
            <v>F</v>
          </cell>
        </row>
        <row r="502">
          <cell r="F502">
            <v>30</v>
          </cell>
          <cell r="G502" t="str">
            <v>M</v>
          </cell>
        </row>
        <row r="503">
          <cell r="F503">
            <v>35</v>
          </cell>
          <cell r="G503" t="str">
            <v>F</v>
          </cell>
        </row>
        <row r="504">
          <cell r="F504">
            <v>30</v>
          </cell>
          <cell r="G504" t="str">
            <v>F</v>
          </cell>
        </row>
        <row r="505">
          <cell r="F505">
            <v>39</v>
          </cell>
          <cell r="G505" t="str">
            <v>M</v>
          </cell>
        </row>
        <row r="506">
          <cell r="F506">
            <v>51</v>
          </cell>
          <cell r="G506" t="str">
            <v>M</v>
          </cell>
        </row>
        <row r="507">
          <cell r="F507">
            <v>19</v>
          </cell>
          <cell r="G507" t="str">
            <v>M</v>
          </cell>
        </row>
        <row r="508">
          <cell r="F508">
            <v>42</v>
          </cell>
          <cell r="G508" t="str">
            <v>M</v>
          </cell>
        </row>
        <row r="509">
          <cell r="F509">
            <v>25</v>
          </cell>
          <cell r="G509" t="str">
            <v>M</v>
          </cell>
        </row>
        <row r="510">
          <cell r="F510">
            <v>40</v>
          </cell>
          <cell r="G510" t="str">
            <v>F</v>
          </cell>
        </row>
        <row r="511">
          <cell r="F511">
            <v>68</v>
          </cell>
          <cell r="G511" t="str">
            <v>F</v>
          </cell>
        </row>
        <row r="512">
          <cell r="F512">
            <v>29</v>
          </cell>
          <cell r="G512" t="str">
            <v>F</v>
          </cell>
        </row>
        <row r="513">
          <cell r="F513">
            <v>47</v>
          </cell>
          <cell r="G513" t="str">
            <v>M</v>
          </cell>
        </row>
        <row r="514">
          <cell r="F514">
            <v>33</v>
          </cell>
          <cell r="G514" t="str">
            <v>F</v>
          </cell>
        </row>
        <row r="515">
          <cell r="F515">
            <v>34</v>
          </cell>
          <cell r="G515" t="str">
            <v>F</v>
          </cell>
        </row>
        <row r="516">
          <cell r="F516">
            <v>19</v>
          </cell>
          <cell r="G516" t="str">
            <v>F</v>
          </cell>
        </row>
        <row r="517">
          <cell r="F517">
            <v>62</v>
          </cell>
          <cell r="G517" t="str">
            <v>F</v>
          </cell>
        </row>
        <row r="518">
          <cell r="F518">
            <v>43</v>
          </cell>
          <cell r="G518" t="str">
            <v>M</v>
          </cell>
        </row>
        <row r="519">
          <cell r="F519">
            <v>51</v>
          </cell>
          <cell r="G519" t="str">
            <v>F</v>
          </cell>
        </row>
        <row r="520">
          <cell r="F520">
            <v>38</v>
          </cell>
          <cell r="G520" t="str">
            <v>M</v>
          </cell>
        </row>
        <row r="521">
          <cell r="F521">
            <v>31</v>
          </cell>
          <cell r="G521" t="str">
            <v>F</v>
          </cell>
        </row>
        <row r="522">
          <cell r="F522">
            <v>13</v>
          </cell>
          <cell r="G522" t="str">
            <v>F</v>
          </cell>
        </row>
        <row r="523">
          <cell r="F523">
            <v>25</v>
          </cell>
          <cell r="G523" t="str">
            <v>M</v>
          </cell>
        </row>
        <row r="524">
          <cell r="F524">
            <v>18</v>
          </cell>
          <cell r="G524" t="str">
            <v>F</v>
          </cell>
        </row>
        <row r="525">
          <cell r="F525">
            <v>39</v>
          </cell>
          <cell r="G525" t="str">
            <v>M</v>
          </cell>
        </row>
        <row r="526">
          <cell r="F526">
            <v>19</v>
          </cell>
          <cell r="G526" t="str">
            <v>F</v>
          </cell>
        </row>
        <row r="527">
          <cell r="F527">
            <v>56</v>
          </cell>
          <cell r="G527" t="str">
            <v>F</v>
          </cell>
        </row>
        <row r="528">
          <cell r="F528">
            <v>46</v>
          </cell>
          <cell r="G528" t="str">
            <v>F</v>
          </cell>
        </row>
        <row r="529">
          <cell r="F529">
            <v>37</v>
          </cell>
          <cell r="G529" t="str">
            <v>M</v>
          </cell>
        </row>
        <row r="530">
          <cell r="F530">
            <v>41</v>
          </cell>
          <cell r="G530" t="str">
            <v>F</v>
          </cell>
        </row>
        <row r="531">
          <cell r="F531">
            <v>49</v>
          </cell>
          <cell r="G531" t="str">
            <v>F</v>
          </cell>
        </row>
        <row r="532">
          <cell r="F532">
            <v>23</v>
          </cell>
          <cell r="G532" t="str">
            <v>F</v>
          </cell>
        </row>
        <row r="533">
          <cell r="F533">
            <v>38</v>
          </cell>
          <cell r="G533" t="str">
            <v>M</v>
          </cell>
        </row>
        <row r="534">
          <cell r="F534">
            <v>23</v>
          </cell>
          <cell r="G534" t="str">
            <v>F</v>
          </cell>
        </row>
        <row r="535">
          <cell r="F535">
            <v>39</v>
          </cell>
          <cell r="G535" t="str">
            <v>F</v>
          </cell>
        </row>
        <row r="536">
          <cell r="F536">
            <v>65</v>
          </cell>
          <cell r="G536" t="str">
            <v>M</v>
          </cell>
        </row>
        <row r="537">
          <cell r="F537">
            <v>37</v>
          </cell>
          <cell r="G537" t="str">
            <v>M</v>
          </cell>
        </row>
        <row r="538">
          <cell r="F538">
            <v>25</v>
          </cell>
          <cell r="G538" t="str">
            <v>M</v>
          </cell>
        </row>
        <row r="539">
          <cell r="F539">
            <v>47</v>
          </cell>
          <cell r="G539" t="str">
            <v>M</v>
          </cell>
        </row>
        <row r="540">
          <cell r="F540">
            <v>20</v>
          </cell>
          <cell r="G540" t="str">
            <v>M</v>
          </cell>
        </row>
        <row r="541">
          <cell r="F541">
            <v>32</v>
          </cell>
          <cell r="G541" t="str">
            <v>F</v>
          </cell>
        </row>
        <row r="542">
          <cell r="F542">
            <v>19</v>
          </cell>
          <cell r="G542" t="str">
            <v>M</v>
          </cell>
        </row>
        <row r="543">
          <cell r="F543">
            <v>51</v>
          </cell>
          <cell r="G543" t="str">
            <v>M</v>
          </cell>
        </row>
        <row r="544">
          <cell r="F544">
            <v>22</v>
          </cell>
          <cell r="G544" t="str">
            <v>F</v>
          </cell>
        </row>
        <row r="545">
          <cell r="F545">
            <v>31</v>
          </cell>
          <cell r="G545" t="str">
            <v>M</v>
          </cell>
        </row>
        <row r="546">
          <cell r="F546">
            <v>28</v>
          </cell>
          <cell r="G546" t="str">
            <v>M</v>
          </cell>
        </row>
        <row r="547">
          <cell r="F547">
            <v>45</v>
          </cell>
          <cell r="G547" t="str">
            <v>F</v>
          </cell>
        </row>
        <row r="548">
          <cell r="F548">
            <v>38</v>
          </cell>
          <cell r="G548" t="str">
            <v>F</v>
          </cell>
        </row>
        <row r="549">
          <cell r="F549">
            <v>41</v>
          </cell>
          <cell r="G549" t="str">
            <v>M</v>
          </cell>
        </row>
        <row r="550">
          <cell r="F550">
            <v>30</v>
          </cell>
          <cell r="G550" t="str">
            <v>M</v>
          </cell>
        </row>
        <row r="551">
          <cell r="F551">
            <v>0</v>
          </cell>
          <cell r="G551" t="str">
            <v>F</v>
          </cell>
        </row>
        <row r="552">
          <cell r="F552">
            <v>69</v>
          </cell>
          <cell r="G552" t="str">
            <v>M</v>
          </cell>
        </row>
        <row r="553">
          <cell r="F553">
            <v>25</v>
          </cell>
          <cell r="G553" t="str">
            <v>F</v>
          </cell>
        </row>
        <row r="554">
          <cell r="F554">
            <v>65</v>
          </cell>
          <cell r="G554" t="str">
            <v>M</v>
          </cell>
        </row>
        <row r="555">
          <cell r="F555">
            <v>29</v>
          </cell>
          <cell r="G555" t="str">
            <v>M</v>
          </cell>
        </row>
        <row r="556">
          <cell r="F556">
            <v>39</v>
          </cell>
          <cell r="G556" t="str">
            <v>M</v>
          </cell>
        </row>
        <row r="557">
          <cell r="F557">
            <v>26</v>
          </cell>
          <cell r="G557" t="str">
            <v>F</v>
          </cell>
        </row>
        <row r="558">
          <cell r="F558">
            <v>60</v>
          </cell>
          <cell r="G558" t="str">
            <v>M</v>
          </cell>
        </row>
        <row r="559">
          <cell r="F559">
            <v>30</v>
          </cell>
          <cell r="G559" t="str">
            <v>F</v>
          </cell>
        </row>
        <row r="560">
          <cell r="F560">
            <v>27</v>
          </cell>
          <cell r="G560" t="str">
            <v>F</v>
          </cell>
        </row>
        <row r="561">
          <cell r="F561">
            <v>43</v>
          </cell>
          <cell r="G561" t="str">
            <v>F</v>
          </cell>
        </row>
        <row r="562">
          <cell r="F562">
            <v>23</v>
          </cell>
          <cell r="G562" t="str">
            <v>F</v>
          </cell>
        </row>
        <row r="563">
          <cell r="F563">
            <v>53</v>
          </cell>
          <cell r="G563" t="str">
            <v>F</v>
          </cell>
        </row>
        <row r="564">
          <cell r="F564">
            <v>53</v>
          </cell>
          <cell r="G564" t="str">
            <v>M</v>
          </cell>
        </row>
        <row r="565">
          <cell r="F565">
            <v>51</v>
          </cell>
          <cell r="G565" t="str">
            <v>F</v>
          </cell>
        </row>
        <row r="566">
          <cell r="F566">
            <v>24</v>
          </cell>
          <cell r="G566" t="str">
            <v>M</v>
          </cell>
        </row>
        <row r="567">
          <cell r="F567">
            <v>43</v>
          </cell>
          <cell r="G567" t="str">
            <v>F</v>
          </cell>
        </row>
        <row r="568">
          <cell r="F568">
            <v>54</v>
          </cell>
          <cell r="G568" t="str">
            <v>M</v>
          </cell>
        </row>
        <row r="569">
          <cell r="F569">
            <v>48</v>
          </cell>
          <cell r="G569" t="str">
            <v>M</v>
          </cell>
        </row>
        <row r="570">
          <cell r="F570">
            <v>28</v>
          </cell>
          <cell r="G570" t="str">
            <v>M</v>
          </cell>
        </row>
        <row r="571">
          <cell r="F571">
            <v>43</v>
          </cell>
          <cell r="G571" t="str">
            <v>M</v>
          </cell>
        </row>
        <row r="572">
          <cell r="F572">
            <v>22</v>
          </cell>
          <cell r="G572" t="str">
            <v>M</v>
          </cell>
        </row>
        <row r="573">
          <cell r="F573">
            <v>27</v>
          </cell>
          <cell r="G573" t="str">
            <v>M</v>
          </cell>
        </row>
        <row r="574">
          <cell r="F574">
            <v>27</v>
          </cell>
          <cell r="G574" t="str">
            <v>F</v>
          </cell>
        </row>
        <row r="575">
          <cell r="F575">
            <v>50</v>
          </cell>
          <cell r="G575" t="str">
            <v>F</v>
          </cell>
        </row>
        <row r="576">
          <cell r="F576">
            <v>30</v>
          </cell>
          <cell r="G576" t="str">
            <v>M</v>
          </cell>
        </row>
        <row r="577">
          <cell r="F577">
            <v>38</v>
          </cell>
          <cell r="G577" t="str">
            <v>F</v>
          </cell>
        </row>
        <row r="578">
          <cell r="F578">
            <v>31</v>
          </cell>
          <cell r="G578" t="str">
            <v>M</v>
          </cell>
        </row>
        <row r="579">
          <cell r="F579">
            <v>33</v>
          </cell>
          <cell r="G579" t="str">
            <v>M</v>
          </cell>
        </row>
        <row r="580">
          <cell r="F580">
            <v>23</v>
          </cell>
          <cell r="G580" t="str">
            <v>M</v>
          </cell>
        </row>
        <row r="581">
          <cell r="F581">
            <v>45</v>
          </cell>
          <cell r="G581" t="str">
            <v>M</v>
          </cell>
        </row>
        <row r="582">
          <cell r="F582">
            <v>42</v>
          </cell>
          <cell r="G582" t="str">
            <v>M</v>
          </cell>
        </row>
        <row r="583">
          <cell r="F583">
            <v>23</v>
          </cell>
          <cell r="G583" t="str">
            <v>M</v>
          </cell>
        </row>
        <row r="584">
          <cell r="F584">
            <v>13</v>
          </cell>
          <cell r="G584" t="str">
            <v>M</v>
          </cell>
        </row>
        <row r="585">
          <cell r="F585">
            <v>73</v>
          </cell>
          <cell r="G585" t="str">
            <v>M</v>
          </cell>
        </row>
        <row r="586">
          <cell r="F586">
            <v>89</v>
          </cell>
          <cell r="G586" t="str">
            <v>F</v>
          </cell>
        </row>
        <row r="587">
          <cell r="F587">
            <v>42</v>
          </cell>
          <cell r="G587" t="str">
            <v>F</v>
          </cell>
        </row>
        <row r="588">
          <cell r="F588">
            <v>58</v>
          </cell>
          <cell r="G588" t="str">
            <v>M</v>
          </cell>
        </row>
        <row r="589">
          <cell r="F589">
            <v>23</v>
          </cell>
          <cell r="G589" t="str">
            <v>F</v>
          </cell>
        </row>
        <row r="590">
          <cell r="F590">
            <v>31</v>
          </cell>
          <cell r="G590" t="str">
            <v>M</v>
          </cell>
        </row>
        <row r="591">
          <cell r="F591">
            <v>81</v>
          </cell>
          <cell r="G591" t="str">
            <v>M</v>
          </cell>
        </row>
        <row r="592">
          <cell r="F592">
            <v>57</v>
          </cell>
          <cell r="G592" t="str">
            <v>M</v>
          </cell>
        </row>
        <row r="593">
          <cell r="F593">
            <v>38</v>
          </cell>
          <cell r="G593" t="str">
            <v>M</v>
          </cell>
        </row>
        <row r="594">
          <cell r="F594">
            <v>19</v>
          </cell>
          <cell r="G594" t="str">
            <v>M</v>
          </cell>
        </row>
        <row r="595">
          <cell r="F595">
            <v>23</v>
          </cell>
          <cell r="G595" t="str">
            <v>M</v>
          </cell>
        </row>
        <row r="596">
          <cell r="F596">
            <v>64</v>
          </cell>
          <cell r="G596" t="str">
            <v>M</v>
          </cell>
        </row>
        <row r="597">
          <cell r="F597">
            <v>28</v>
          </cell>
          <cell r="G597" t="str">
            <v>M</v>
          </cell>
        </row>
        <row r="598">
          <cell r="F598">
            <v>56</v>
          </cell>
          <cell r="G598" t="str">
            <v>F</v>
          </cell>
        </row>
        <row r="599">
          <cell r="F599">
            <v>33</v>
          </cell>
          <cell r="G599" t="str">
            <v>F</v>
          </cell>
        </row>
        <row r="600">
          <cell r="F600">
            <v>31</v>
          </cell>
          <cell r="G600" t="str">
            <v>M</v>
          </cell>
        </row>
        <row r="601">
          <cell r="F601">
            <v>26</v>
          </cell>
          <cell r="G601" t="str">
            <v>M</v>
          </cell>
        </row>
        <row r="602">
          <cell r="F602">
            <v>42</v>
          </cell>
          <cell r="G602" t="str">
            <v>F</v>
          </cell>
        </row>
        <row r="603">
          <cell r="F603">
            <v>43</v>
          </cell>
          <cell r="G603" t="str">
            <v>F</v>
          </cell>
        </row>
        <row r="604">
          <cell r="F604">
            <v>35</v>
          </cell>
          <cell r="G604" t="str">
            <v>M</v>
          </cell>
        </row>
        <row r="605">
          <cell r="F605">
            <v>45</v>
          </cell>
          <cell r="G605" t="str">
            <v>M</v>
          </cell>
        </row>
        <row r="606">
          <cell r="F606">
            <v>44</v>
          </cell>
          <cell r="G606" t="str">
            <v>F</v>
          </cell>
        </row>
        <row r="607">
          <cell r="F607">
            <v>60</v>
          </cell>
          <cell r="G607" t="str">
            <v>M</v>
          </cell>
        </row>
        <row r="608">
          <cell r="F608">
            <v>56</v>
          </cell>
          <cell r="G608" t="str">
            <v>F</v>
          </cell>
        </row>
        <row r="609">
          <cell r="F609">
            <v>45</v>
          </cell>
          <cell r="G609" t="str">
            <v>M</v>
          </cell>
        </row>
        <row r="610">
          <cell r="F610">
            <v>53</v>
          </cell>
          <cell r="G610" t="str">
            <v>F</v>
          </cell>
        </row>
        <row r="611">
          <cell r="F611">
            <v>39</v>
          </cell>
          <cell r="G611" t="str">
            <v>M</v>
          </cell>
        </row>
        <row r="612">
          <cell r="F612">
            <v>67</v>
          </cell>
          <cell r="G612" t="str">
            <v>M</v>
          </cell>
        </row>
        <row r="613">
          <cell r="F613">
            <v>40</v>
          </cell>
          <cell r="G613" t="str">
            <v>F</v>
          </cell>
        </row>
        <row r="614">
          <cell r="F614">
            <v>17</v>
          </cell>
          <cell r="G614" t="str">
            <v>M</v>
          </cell>
        </row>
        <row r="615">
          <cell r="F615">
            <v>75</v>
          </cell>
          <cell r="G615" t="str">
            <v>M</v>
          </cell>
        </row>
        <row r="616">
          <cell r="F616">
            <v>1</v>
          </cell>
          <cell r="G616" t="str">
            <v>M</v>
          </cell>
        </row>
        <row r="617">
          <cell r="F617">
            <v>72</v>
          </cell>
          <cell r="G617" t="str">
            <v>F</v>
          </cell>
        </row>
        <row r="618">
          <cell r="F618">
            <v>48</v>
          </cell>
          <cell r="G618" t="str">
            <v>F</v>
          </cell>
        </row>
        <row r="619">
          <cell r="F619">
            <v>61</v>
          </cell>
          <cell r="G619" t="str">
            <v>M</v>
          </cell>
        </row>
        <row r="620">
          <cell r="F620">
            <v>59</v>
          </cell>
          <cell r="G620" t="str">
            <v>F</v>
          </cell>
        </row>
        <row r="621">
          <cell r="F621">
            <v>19</v>
          </cell>
          <cell r="G621" t="str">
            <v>M</v>
          </cell>
        </row>
        <row r="622">
          <cell r="F622">
            <v>28</v>
          </cell>
          <cell r="G622" t="str">
            <v>M</v>
          </cell>
        </row>
        <row r="623">
          <cell r="F623">
            <v>61</v>
          </cell>
          <cell r="G623" t="str">
            <v>M</v>
          </cell>
        </row>
        <row r="624">
          <cell r="F624">
            <v>32</v>
          </cell>
          <cell r="G624" t="str">
            <v>F</v>
          </cell>
        </row>
        <row r="625">
          <cell r="F625">
            <v>28</v>
          </cell>
          <cell r="G625" t="str">
            <v>F</v>
          </cell>
        </row>
        <row r="626">
          <cell r="F626">
            <v>44</v>
          </cell>
          <cell r="G626" t="str">
            <v>F</v>
          </cell>
        </row>
        <row r="627">
          <cell r="F627">
            <v>23</v>
          </cell>
          <cell r="G627" t="str">
            <v>M</v>
          </cell>
        </row>
        <row r="628">
          <cell r="F628">
            <v>35</v>
          </cell>
          <cell r="G628" t="str">
            <v>F</v>
          </cell>
        </row>
        <row r="629">
          <cell r="F629">
            <v>43</v>
          </cell>
          <cell r="G629" t="str">
            <v>M</v>
          </cell>
        </row>
        <row r="630">
          <cell r="F630">
            <v>24</v>
          </cell>
          <cell r="G630" t="str">
            <v>F</v>
          </cell>
        </row>
        <row r="631">
          <cell r="F631">
            <v>24</v>
          </cell>
          <cell r="G631" t="str">
            <v>M</v>
          </cell>
        </row>
        <row r="632">
          <cell r="F632">
            <v>24</v>
          </cell>
          <cell r="G632" t="str">
            <v>M</v>
          </cell>
        </row>
        <row r="633">
          <cell r="F633">
            <v>29</v>
          </cell>
          <cell r="G633" t="str">
            <v>F</v>
          </cell>
        </row>
        <row r="634">
          <cell r="F634">
            <v>25</v>
          </cell>
          <cell r="G634" t="str">
            <v>F</v>
          </cell>
        </row>
        <row r="635">
          <cell r="F635">
            <v>48</v>
          </cell>
          <cell r="G635" t="str">
            <v>F</v>
          </cell>
        </row>
        <row r="636">
          <cell r="F636">
            <v>22</v>
          </cell>
          <cell r="G636" t="str">
            <v>F</v>
          </cell>
        </row>
        <row r="637">
          <cell r="F637">
            <v>25</v>
          </cell>
          <cell r="G637" t="str">
            <v>F</v>
          </cell>
        </row>
        <row r="638">
          <cell r="F638">
            <v>29</v>
          </cell>
          <cell r="G638" t="str">
            <v>F</v>
          </cell>
        </row>
        <row r="639">
          <cell r="F639">
            <v>52</v>
          </cell>
          <cell r="G639" t="str">
            <v>F</v>
          </cell>
        </row>
        <row r="640">
          <cell r="F640">
            <v>12</v>
          </cell>
          <cell r="G640" t="str">
            <v>F</v>
          </cell>
        </row>
        <row r="641">
          <cell r="F641">
            <v>52</v>
          </cell>
          <cell r="G641" t="str">
            <v>M</v>
          </cell>
        </row>
        <row r="642">
          <cell r="F642">
            <v>53</v>
          </cell>
          <cell r="G642" t="str">
            <v>F</v>
          </cell>
        </row>
        <row r="643">
          <cell r="F643">
            <v>67</v>
          </cell>
          <cell r="G643" t="str">
            <v>M</v>
          </cell>
        </row>
        <row r="644">
          <cell r="F644">
            <v>7</v>
          </cell>
          <cell r="G644" t="str">
            <v>M</v>
          </cell>
        </row>
        <row r="645">
          <cell r="F645">
            <v>48</v>
          </cell>
          <cell r="G645" t="str">
            <v>M</v>
          </cell>
        </row>
        <row r="646">
          <cell r="F646">
            <v>17</v>
          </cell>
          <cell r="G646" t="str">
            <v>M</v>
          </cell>
        </row>
        <row r="647">
          <cell r="F647">
            <v>46</v>
          </cell>
          <cell r="G647" t="str">
            <v>M</v>
          </cell>
        </row>
        <row r="648">
          <cell r="F648">
            <v>54</v>
          </cell>
          <cell r="G648" t="str">
            <v>F</v>
          </cell>
        </row>
        <row r="649">
          <cell r="F649">
            <v>59</v>
          </cell>
          <cell r="G649" t="str">
            <v>M</v>
          </cell>
        </row>
        <row r="650">
          <cell r="F650">
            <v>30</v>
          </cell>
          <cell r="G650" t="str">
            <v>M</v>
          </cell>
        </row>
        <row r="651">
          <cell r="F651">
            <v>47</v>
          </cell>
          <cell r="G651" t="str">
            <v>F</v>
          </cell>
        </row>
        <row r="652">
          <cell r="F652">
            <v>27</v>
          </cell>
          <cell r="G652" t="str">
            <v>M</v>
          </cell>
        </row>
        <row r="653">
          <cell r="F653">
            <v>35</v>
          </cell>
          <cell r="G653" t="str">
            <v>F</v>
          </cell>
        </row>
        <row r="654">
          <cell r="F654">
            <v>51</v>
          </cell>
          <cell r="G654" t="str">
            <v>F</v>
          </cell>
        </row>
        <row r="655">
          <cell r="F655">
            <v>25</v>
          </cell>
          <cell r="G655" t="str">
            <v>F</v>
          </cell>
        </row>
        <row r="656">
          <cell r="F656">
            <v>25</v>
          </cell>
          <cell r="G656" t="str">
            <v>F</v>
          </cell>
        </row>
        <row r="657">
          <cell r="F657">
            <v>45</v>
          </cell>
          <cell r="G657" t="str">
            <v>M</v>
          </cell>
        </row>
        <row r="658">
          <cell r="F658">
            <v>30</v>
          </cell>
          <cell r="G658" t="str">
            <v>F</v>
          </cell>
        </row>
        <row r="659">
          <cell r="F659">
            <v>56</v>
          </cell>
          <cell r="G659" t="str">
            <v>M</v>
          </cell>
        </row>
        <row r="660">
          <cell r="F660">
            <v>62</v>
          </cell>
          <cell r="G660" t="str">
            <v>F</v>
          </cell>
        </row>
        <row r="661">
          <cell r="F661">
            <v>36</v>
          </cell>
          <cell r="G661" t="str">
            <v>F</v>
          </cell>
        </row>
        <row r="662">
          <cell r="F662">
            <v>52</v>
          </cell>
          <cell r="G662" t="str">
            <v>F</v>
          </cell>
        </row>
        <row r="663">
          <cell r="F663">
            <v>5</v>
          </cell>
          <cell r="G663" t="str">
            <v>M</v>
          </cell>
        </row>
        <row r="664">
          <cell r="F664">
            <v>44</v>
          </cell>
          <cell r="G664" t="str">
            <v>M</v>
          </cell>
        </row>
        <row r="665">
          <cell r="F665">
            <v>38</v>
          </cell>
          <cell r="G665" t="str">
            <v>M</v>
          </cell>
        </row>
        <row r="666">
          <cell r="F666">
            <v>0</v>
          </cell>
          <cell r="G666" t="str">
            <v>M</v>
          </cell>
        </row>
        <row r="667">
          <cell r="F667">
            <v>30</v>
          </cell>
          <cell r="G667" t="str">
            <v>M</v>
          </cell>
        </row>
        <row r="668">
          <cell r="F668">
            <v>39</v>
          </cell>
          <cell r="G668" t="str">
            <v>F</v>
          </cell>
        </row>
        <row r="669">
          <cell r="F669">
            <v>31</v>
          </cell>
          <cell r="G669" t="str">
            <v>F</v>
          </cell>
        </row>
        <row r="670">
          <cell r="F670">
            <v>34</v>
          </cell>
          <cell r="G670" t="str">
            <v>F</v>
          </cell>
        </row>
        <row r="671">
          <cell r="F671">
            <v>26</v>
          </cell>
          <cell r="G671" t="str">
            <v>M</v>
          </cell>
        </row>
        <row r="672">
          <cell r="F672">
            <v>35</v>
          </cell>
          <cell r="G672" t="str">
            <v>M</v>
          </cell>
        </row>
        <row r="673">
          <cell r="F673">
            <v>28</v>
          </cell>
          <cell r="G673" t="str">
            <v>M</v>
          </cell>
        </row>
        <row r="674">
          <cell r="F674">
            <v>92</v>
          </cell>
          <cell r="G674" t="str">
            <v>F</v>
          </cell>
        </row>
        <row r="675">
          <cell r="F675">
            <v>20</v>
          </cell>
          <cell r="G675" t="str">
            <v>F</v>
          </cell>
        </row>
        <row r="676">
          <cell r="F676">
            <v>29</v>
          </cell>
          <cell r="G676" t="str">
            <v>F</v>
          </cell>
        </row>
        <row r="677">
          <cell r="F677">
            <v>38</v>
          </cell>
          <cell r="G677" t="str">
            <v>M</v>
          </cell>
        </row>
        <row r="678">
          <cell r="F678">
            <v>55</v>
          </cell>
          <cell r="G678" t="str">
            <v>F</v>
          </cell>
        </row>
        <row r="679">
          <cell r="F679">
            <v>61</v>
          </cell>
          <cell r="G679" t="str">
            <v>F</v>
          </cell>
        </row>
        <row r="680">
          <cell r="F680">
            <v>26</v>
          </cell>
          <cell r="G680" t="str">
            <v>M</v>
          </cell>
        </row>
        <row r="681">
          <cell r="F681">
            <v>14</v>
          </cell>
          <cell r="G681" t="str">
            <v>F</v>
          </cell>
        </row>
        <row r="682">
          <cell r="F682">
            <v>72</v>
          </cell>
          <cell r="G682" t="str">
            <v>M</v>
          </cell>
        </row>
        <row r="683">
          <cell r="F683">
            <v>32</v>
          </cell>
          <cell r="G683" t="str">
            <v>M</v>
          </cell>
        </row>
        <row r="684">
          <cell r="F684">
            <v>48</v>
          </cell>
          <cell r="G684" t="str">
            <v>F</v>
          </cell>
        </row>
        <row r="685">
          <cell r="F685">
            <v>20</v>
          </cell>
          <cell r="G685" t="str">
            <v>M</v>
          </cell>
        </row>
        <row r="686">
          <cell r="F686">
            <v>40</v>
          </cell>
          <cell r="G686" t="str">
            <v>M</v>
          </cell>
        </row>
        <row r="687">
          <cell r="F687">
            <v>61</v>
          </cell>
          <cell r="G687" t="str">
            <v>F</v>
          </cell>
        </row>
        <row r="688">
          <cell r="F688">
            <v>29</v>
          </cell>
          <cell r="G688" t="str">
            <v>F</v>
          </cell>
        </row>
        <row r="689">
          <cell r="F689">
            <v>53</v>
          </cell>
          <cell r="G689" t="str">
            <v>F</v>
          </cell>
        </row>
        <row r="690">
          <cell r="F690">
            <v>67</v>
          </cell>
          <cell r="G690" t="str">
            <v>M</v>
          </cell>
        </row>
        <row r="691">
          <cell r="F691">
            <v>31</v>
          </cell>
          <cell r="G691" t="str">
            <v>M</v>
          </cell>
        </row>
        <row r="692">
          <cell r="F692">
            <v>59</v>
          </cell>
          <cell r="G692" t="str">
            <v>M</v>
          </cell>
        </row>
        <row r="693">
          <cell r="F693">
            <v>8</v>
          </cell>
          <cell r="G693" t="str">
            <v>M</v>
          </cell>
        </row>
        <row r="694">
          <cell r="F694">
            <v>40</v>
          </cell>
          <cell r="G694" t="str">
            <v>F</v>
          </cell>
        </row>
        <row r="695">
          <cell r="F695">
            <v>31</v>
          </cell>
          <cell r="G695" t="str">
            <v>M</v>
          </cell>
        </row>
        <row r="696">
          <cell r="F696">
            <v>78</v>
          </cell>
          <cell r="G696" t="str">
            <v>F</v>
          </cell>
        </row>
        <row r="697">
          <cell r="F697">
            <v>25</v>
          </cell>
          <cell r="G697" t="str">
            <v>F</v>
          </cell>
        </row>
        <row r="698">
          <cell r="F698">
            <v>22</v>
          </cell>
          <cell r="G698" t="str">
            <v>F</v>
          </cell>
        </row>
        <row r="699">
          <cell r="F699">
            <v>22</v>
          </cell>
          <cell r="G699" t="str">
            <v>F</v>
          </cell>
        </row>
        <row r="700">
          <cell r="F700">
            <v>29</v>
          </cell>
          <cell r="G700" t="str">
            <v>M</v>
          </cell>
        </row>
        <row r="701">
          <cell r="F701">
            <v>51</v>
          </cell>
          <cell r="G701" t="str">
            <v>M</v>
          </cell>
        </row>
        <row r="702">
          <cell r="F702">
            <v>42</v>
          </cell>
          <cell r="G702" t="str">
            <v>F</v>
          </cell>
        </row>
        <row r="703">
          <cell r="F703">
            <v>40</v>
          </cell>
          <cell r="G703" t="str">
            <v>M</v>
          </cell>
        </row>
        <row r="704">
          <cell r="F704">
            <v>27</v>
          </cell>
          <cell r="G704" t="str">
            <v>M</v>
          </cell>
        </row>
        <row r="705">
          <cell r="F705">
            <v>65</v>
          </cell>
          <cell r="G705" t="str">
            <v>M</v>
          </cell>
        </row>
        <row r="706">
          <cell r="F706">
            <v>34</v>
          </cell>
          <cell r="G706" t="str">
            <v>M</v>
          </cell>
        </row>
        <row r="707">
          <cell r="F707">
            <v>55</v>
          </cell>
          <cell r="G707" t="str">
            <v>F</v>
          </cell>
        </row>
        <row r="708">
          <cell r="F708">
            <v>29</v>
          </cell>
          <cell r="G708" t="str">
            <v>M</v>
          </cell>
        </row>
        <row r="709">
          <cell r="F709">
            <v>42</v>
          </cell>
          <cell r="G709" t="str">
            <v>M</v>
          </cell>
        </row>
        <row r="710">
          <cell r="F710">
            <v>43</v>
          </cell>
          <cell r="G710" t="str">
            <v>M</v>
          </cell>
        </row>
        <row r="711">
          <cell r="F711">
            <v>26</v>
          </cell>
          <cell r="G711" t="str">
            <v>F</v>
          </cell>
        </row>
        <row r="712">
          <cell r="F712">
            <v>47</v>
          </cell>
          <cell r="G712" t="str">
            <v>M</v>
          </cell>
        </row>
        <row r="713">
          <cell r="F713">
            <v>24</v>
          </cell>
          <cell r="G713" t="str">
            <v>F</v>
          </cell>
        </row>
        <row r="714">
          <cell r="F714">
            <v>44</v>
          </cell>
          <cell r="G714" t="str">
            <v>M</v>
          </cell>
        </row>
        <row r="715">
          <cell r="F715">
            <v>33</v>
          </cell>
          <cell r="G715" t="str">
            <v>M</v>
          </cell>
        </row>
        <row r="716">
          <cell r="F716">
            <v>35</v>
          </cell>
          <cell r="G716" t="str">
            <v>M</v>
          </cell>
        </row>
        <row r="717">
          <cell r="F717">
            <v>41</v>
          </cell>
          <cell r="G717" t="str">
            <v>M</v>
          </cell>
        </row>
        <row r="718">
          <cell r="F718">
            <v>38</v>
          </cell>
          <cell r="G718" t="str">
            <v>F</v>
          </cell>
        </row>
        <row r="719">
          <cell r="F719">
            <v>43</v>
          </cell>
          <cell r="G719" t="str">
            <v>M</v>
          </cell>
        </row>
        <row r="720">
          <cell r="F720">
            <v>32</v>
          </cell>
          <cell r="G720" t="str">
            <v>M</v>
          </cell>
        </row>
        <row r="721">
          <cell r="F721">
            <v>47</v>
          </cell>
          <cell r="G721" t="str">
            <v>F</v>
          </cell>
        </row>
        <row r="722">
          <cell r="F722">
            <v>19</v>
          </cell>
          <cell r="G722" t="str">
            <v>F</v>
          </cell>
        </row>
        <row r="723">
          <cell r="F723">
            <v>44</v>
          </cell>
          <cell r="G723" t="str">
            <v>F</v>
          </cell>
        </row>
        <row r="724">
          <cell r="F724">
            <v>52</v>
          </cell>
          <cell r="G724" t="str">
            <v>M</v>
          </cell>
        </row>
        <row r="725">
          <cell r="G725" t="str">
            <v>F</v>
          </cell>
        </row>
        <row r="726">
          <cell r="F726">
            <v>45</v>
          </cell>
          <cell r="G726" t="str">
            <v>F</v>
          </cell>
        </row>
        <row r="727">
          <cell r="F727">
            <v>34</v>
          </cell>
          <cell r="G727" t="str">
            <v>M</v>
          </cell>
        </row>
        <row r="728">
          <cell r="F728">
            <v>45</v>
          </cell>
          <cell r="G728" t="str">
            <v>M</v>
          </cell>
        </row>
        <row r="729">
          <cell r="F729">
            <v>6</v>
          </cell>
          <cell r="G729" t="str">
            <v>M</v>
          </cell>
        </row>
        <row r="730">
          <cell r="F730">
            <v>59</v>
          </cell>
          <cell r="G730" t="str">
            <v>M</v>
          </cell>
        </row>
        <row r="731">
          <cell r="F731">
            <v>87</v>
          </cell>
          <cell r="G731" t="str">
            <v>M</v>
          </cell>
        </row>
        <row r="732">
          <cell r="F732">
            <v>60</v>
          </cell>
          <cell r="G732" t="str">
            <v>M</v>
          </cell>
        </row>
        <row r="733">
          <cell r="F733">
            <v>49</v>
          </cell>
          <cell r="G733" t="str">
            <v>F</v>
          </cell>
        </row>
        <row r="734">
          <cell r="F734">
            <v>26</v>
          </cell>
          <cell r="G734" t="str">
            <v>F</v>
          </cell>
        </row>
        <row r="735">
          <cell r="F735">
            <v>57</v>
          </cell>
          <cell r="G735" t="str">
            <v>M</v>
          </cell>
        </row>
        <row r="736">
          <cell r="F736">
            <v>74</v>
          </cell>
          <cell r="G736" t="str">
            <v>F</v>
          </cell>
        </row>
        <row r="737">
          <cell r="F737">
            <v>49</v>
          </cell>
          <cell r="G737" t="str">
            <v>M</v>
          </cell>
        </row>
        <row r="738">
          <cell r="F738">
            <v>24</v>
          </cell>
          <cell r="G738" t="str">
            <v>F</v>
          </cell>
        </row>
        <row r="739">
          <cell r="F739">
            <v>26</v>
          </cell>
          <cell r="G739" t="str">
            <v>M</v>
          </cell>
        </row>
        <row r="740">
          <cell r="F740">
            <v>45</v>
          </cell>
          <cell r="G740" t="str">
            <v>F</v>
          </cell>
        </row>
        <row r="741">
          <cell r="F741">
            <v>28</v>
          </cell>
          <cell r="G741" t="str">
            <v>F</v>
          </cell>
        </row>
        <row r="742">
          <cell r="F742">
            <v>57</v>
          </cell>
          <cell r="G742" t="str">
            <v>F</v>
          </cell>
        </row>
        <row r="743">
          <cell r="F743">
            <v>36</v>
          </cell>
          <cell r="G743" t="str">
            <v>M</v>
          </cell>
        </row>
        <row r="744">
          <cell r="F744">
            <v>22</v>
          </cell>
          <cell r="G744" t="str">
            <v>F</v>
          </cell>
        </row>
        <row r="745">
          <cell r="F745">
            <v>33</v>
          </cell>
          <cell r="G745" t="str">
            <v>M</v>
          </cell>
        </row>
        <row r="746">
          <cell r="F746">
            <v>62</v>
          </cell>
          <cell r="G746" t="str">
            <v>F</v>
          </cell>
        </row>
        <row r="747">
          <cell r="F747">
            <v>36</v>
          </cell>
          <cell r="G747" t="str">
            <v>F</v>
          </cell>
        </row>
        <row r="748">
          <cell r="F748">
            <v>59</v>
          </cell>
          <cell r="G748" t="str">
            <v>F</v>
          </cell>
        </row>
        <row r="749">
          <cell r="F749">
            <v>35</v>
          </cell>
          <cell r="G749" t="str">
            <v>M</v>
          </cell>
        </row>
        <row r="750">
          <cell r="F750">
            <v>41</v>
          </cell>
          <cell r="G750" t="str">
            <v>F</v>
          </cell>
        </row>
        <row r="751">
          <cell r="F751">
            <v>29</v>
          </cell>
          <cell r="G751" t="str">
            <v>M</v>
          </cell>
        </row>
        <row r="752">
          <cell r="F752">
            <v>55</v>
          </cell>
          <cell r="G752" t="str">
            <v>M</v>
          </cell>
        </row>
        <row r="753">
          <cell r="F753">
            <v>58</v>
          </cell>
          <cell r="G753" t="str">
            <v>F</v>
          </cell>
        </row>
        <row r="754">
          <cell r="F754">
            <v>57</v>
          </cell>
          <cell r="G754" t="str">
            <v>M</v>
          </cell>
        </row>
        <row r="755">
          <cell r="F755">
            <v>23</v>
          </cell>
          <cell r="G755" t="str">
            <v>M</v>
          </cell>
        </row>
        <row r="756">
          <cell r="F756">
            <v>18</v>
          </cell>
          <cell r="G756" t="str">
            <v>F</v>
          </cell>
        </row>
        <row r="757">
          <cell r="F757">
            <v>31</v>
          </cell>
          <cell r="G757" t="str">
            <v>F</v>
          </cell>
        </row>
        <row r="758">
          <cell r="G758" t="str">
            <v>F</v>
          </cell>
        </row>
        <row r="759">
          <cell r="F759">
            <v>15</v>
          </cell>
          <cell r="G759" t="str">
            <v>M</v>
          </cell>
        </row>
        <row r="760">
          <cell r="F760">
            <v>39</v>
          </cell>
          <cell r="G760" t="str">
            <v>M</v>
          </cell>
        </row>
        <row r="761">
          <cell r="F761">
            <v>33</v>
          </cell>
          <cell r="G761" t="str">
            <v>F</v>
          </cell>
        </row>
        <row r="762">
          <cell r="F762">
            <v>53</v>
          </cell>
          <cell r="G762" t="str">
            <v>M</v>
          </cell>
        </row>
        <row r="763">
          <cell r="F763">
            <v>29</v>
          </cell>
          <cell r="G763" t="str">
            <v>F</v>
          </cell>
        </row>
        <row r="764">
          <cell r="F764">
            <v>47</v>
          </cell>
          <cell r="G764" t="str">
            <v>M</v>
          </cell>
        </row>
        <row r="765">
          <cell r="F765">
            <v>73</v>
          </cell>
          <cell r="G765" t="str">
            <v>F</v>
          </cell>
        </row>
        <row r="766">
          <cell r="F766">
            <v>85</v>
          </cell>
          <cell r="G766" t="str">
            <v>M</v>
          </cell>
        </row>
        <row r="767">
          <cell r="F767">
            <v>97</v>
          </cell>
          <cell r="G767" t="str">
            <v>M</v>
          </cell>
        </row>
        <row r="768">
          <cell r="F768">
            <v>87</v>
          </cell>
          <cell r="G768" t="str">
            <v>M</v>
          </cell>
        </row>
        <row r="769">
          <cell r="F769">
            <v>67</v>
          </cell>
          <cell r="G769" t="str">
            <v>M</v>
          </cell>
        </row>
        <row r="770">
          <cell r="F770">
            <v>94</v>
          </cell>
          <cell r="G770" t="str">
            <v>F</v>
          </cell>
        </row>
        <row r="771">
          <cell r="F771">
            <v>95</v>
          </cell>
          <cell r="G771" t="str">
            <v>F</v>
          </cell>
        </row>
        <row r="772">
          <cell r="F772">
            <v>39</v>
          </cell>
          <cell r="G772" t="str">
            <v>M</v>
          </cell>
        </row>
        <row r="773">
          <cell r="F773">
            <v>26</v>
          </cell>
          <cell r="G773" t="str">
            <v>F</v>
          </cell>
        </row>
        <row r="774">
          <cell r="G774" t="str">
            <v>M</v>
          </cell>
        </row>
        <row r="775">
          <cell r="F775">
            <v>85</v>
          </cell>
          <cell r="G775" t="str">
            <v>M</v>
          </cell>
        </row>
        <row r="776">
          <cell r="F776">
            <v>48</v>
          </cell>
          <cell r="G776" t="str">
            <v>M</v>
          </cell>
        </row>
        <row r="777">
          <cell r="F777">
            <v>26</v>
          </cell>
          <cell r="G777" t="str">
            <v>F</v>
          </cell>
        </row>
        <row r="778">
          <cell r="F778">
            <v>49</v>
          </cell>
          <cell r="G778" t="str">
            <v>F</v>
          </cell>
        </row>
        <row r="779">
          <cell r="F779">
            <v>26</v>
          </cell>
          <cell r="G779" t="str">
            <v>F</v>
          </cell>
        </row>
        <row r="780">
          <cell r="F780">
            <v>48</v>
          </cell>
          <cell r="G780" t="str">
            <v>F</v>
          </cell>
        </row>
        <row r="781">
          <cell r="F781">
            <v>32</v>
          </cell>
          <cell r="G781" t="str">
            <v>F</v>
          </cell>
        </row>
        <row r="782">
          <cell r="F782">
            <v>66</v>
          </cell>
          <cell r="G782" t="str">
            <v>F</v>
          </cell>
        </row>
        <row r="783">
          <cell r="F783">
            <v>61</v>
          </cell>
          <cell r="G783" t="str">
            <v>F</v>
          </cell>
        </row>
        <row r="784">
          <cell r="F784">
            <v>81</v>
          </cell>
          <cell r="G784" t="str">
            <v>F</v>
          </cell>
        </row>
        <row r="785">
          <cell r="F785">
            <v>67</v>
          </cell>
          <cell r="G785" t="str">
            <v>M</v>
          </cell>
        </row>
        <row r="786">
          <cell r="F786">
            <v>45</v>
          </cell>
          <cell r="G786" t="str">
            <v>M</v>
          </cell>
        </row>
        <row r="787">
          <cell r="F787">
            <v>36</v>
          </cell>
          <cell r="G787" t="str">
            <v>F</v>
          </cell>
        </row>
        <row r="788">
          <cell r="F788">
            <v>43</v>
          </cell>
          <cell r="G788" t="str">
            <v>M</v>
          </cell>
        </row>
        <row r="789">
          <cell r="F789">
            <v>57</v>
          </cell>
          <cell r="G789" t="str">
            <v>F</v>
          </cell>
        </row>
        <row r="790">
          <cell r="F790">
            <v>54</v>
          </cell>
          <cell r="G790" t="str">
            <v>M</v>
          </cell>
        </row>
        <row r="791">
          <cell r="F791">
            <v>39</v>
          </cell>
          <cell r="G791" t="str">
            <v>M</v>
          </cell>
        </row>
        <row r="792">
          <cell r="F792">
            <v>60</v>
          </cell>
          <cell r="G792" t="str">
            <v>F</v>
          </cell>
        </row>
        <row r="793">
          <cell r="F793">
            <v>66</v>
          </cell>
          <cell r="G793" t="str">
            <v>M</v>
          </cell>
        </row>
        <row r="794">
          <cell r="F794">
            <v>60</v>
          </cell>
          <cell r="G794" t="str">
            <v>F</v>
          </cell>
        </row>
        <row r="795">
          <cell r="F795">
            <v>54</v>
          </cell>
          <cell r="G795" t="str">
            <v>F</v>
          </cell>
        </row>
        <row r="796">
          <cell r="F796">
            <v>32</v>
          </cell>
          <cell r="G796" t="str">
            <v>M</v>
          </cell>
        </row>
        <row r="797">
          <cell r="F797">
            <v>57</v>
          </cell>
          <cell r="G797" t="str">
            <v>M</v>
          </cell>
        </row>
        <row r="798">
          <cell r="F798">
            <v>33</v>
          </cell>
          <cell r="G798" t="str">
            <v>M</v>
          </cell>
        </row>
        <row r="799">
          <cell r="F799">
            <v>81</v>
          </cell>
          <cell r="G799" t="str">
            <v>M</v>
          </cell>
        </row>
        <row r="800">
          <cell r="F800">
            <v>26</v>
          </cell>
          <cell r="G800" t="str">
            <v>M</v>
          </cell>
        </row>
        <row r="801">
          <cell r="F801">
            <v>36</v>
          </cell>
          <cell r="G801" t="str">
            <v>M</v>
          </cell>
        </row>
        <row r="802">
          <cell r="F802">
            <v>49</v>
          </cell>
          <cell r="G802" t="str">
            <v>M</v>
          </cell>
        </row>
        <row r="803">
          <cell r="F803">
            <v>53</v>
          </cell>
          <cell r="G803" t="str">
            <v>F</v>
          </cell>
        </row>
        <row r="804">
          <cell r="F804">
            <v>49</v>
          </cell>
          <cell r="G804" t="str">
            <v>F</v>
          </cell>
        </row>
        <row r="805">
          <cell r="F805">
            <v>31</v>
          </cell>
          <cell r="G805" t="str">
            <v>F</v>
          </cell>
        </row>
        <row r="806">
          <cell r="F806">
            <v>37</v>
          </cell>
          <cell r="G806" t="str">
            <v>F</v>
          </cell>
        </row>
        <row r="807">
          <cell r="F807">
            <v>31</v>
          </cell>
          <cell r="G807" t="str">
            <v>M</v>
          </cell>
        </row>
        <row r="808">
          <cell r="F808">
            <v>28</v>
          </cell>
          <cell r="G808" t="str">
            <v>F</v>
          </cell>
        </row>
        <row r="809">
          <cell r="F809">
            <v>25</v>
          </cell>
          <cell r="G809" t="str">
            <v>F</v>
          </cell>
        </row>
        <row r="810">
          <cell r="F810">
            <v>23</v>
          </cell>
          <cell r="G810" t="str">
            <v>F</v>
          </cell>
        </row>
        <row r="811">
          <cell r="F811">
            <v>41</v>
          </cell>
          <cell r="G811" t="str">
            <v>F</v>
          </cell>
        </row>
        <row r="812">
          <cell r="F812">
            <v>34</v>
          </cell>
          <cell r="G812" t="str">
            <v>F</v>
          </cell>
        </row>
        <row r="813">
          <cell r="F813">
            <v>33</v>
          </cell>
          <cell r="G813" t="str">
            <v>F</v>
          </cell>
        </row>
        <row r="814">
          <cell r="F814">
            <v>48</v>
          </cell>
          <cell r="G814" t="str">
            <v>F</v>
          </cell>
        </row>
        <row r="815">
          <cell r="F815">
            <v>50</v>
          </cell>
          <cell r="G815" t="str">
            <v>M</v>
          </cell>
        </row>
        <row r="816">
          <cell r="F816">
            <v>31</v>
          </cell>
          <cell r="G816" t="str">
            <v>F</v>
          </cell>
        </row>
        <row r="817">
          <cell r="F817">
            <v>38</v>
          </cell>
          <cell r="G817" t="str">
            <v>M</v>
          </cell>
        </row>
        <row r="818">
          <cell r="F818">
            <v>49</v>
          </cell>
          <cell r="G818" t="str">
            <v>F</v>
          </cell>
        </row>
        <row r="819">
          <cell r="F819">
            <v>41</v>
          </cell>
          <cell r="G819" t="str">
            <v>M</v>
          </cell>
        </row>
        <row r="820">
          <cell r="F820">
            <v>19</v>
          </cell>
          <cell r="G820" t="str">
            <v>F</v>
          </cell>
        </row>
        <row r="821">
          <cell r="F821">
            <v>47</v>
          </cell>
          <cell r="G821" t="str">
            <v>F</v>
          </cell>
        </row>
        <row r="822">
          <cell r="F822">
            <v>27</v>
          </cell>
          <cell r="G822" t="str">
            <v>F</v>
          </cell>
        </row>
        <row r="823">
          <cell r="F823">
            <v>33</v>
          </cell>
          <cell r="G823" t="str">
            <v>F</v>
          </cell>
        </row>
        <row r="824">
          <cell r="F824">
            <v>25</v>
          </cell>
          <cell r="G824" t="str">
            <v>M</v>
          </cell>
        </row>
        <row r="825">
          <cell r="F825">
            <v>51</v>
          </cell>
          <cell r="G825" t="str">
            <v>F</v>
          </cell>
        </row>
        <row r="826">
          <cell r="F826">
            <v>35</v>
          </cell>
          <cell r="G826" t="str">
            <v>F</v>
          </cell>
        </row>
        <row r="827">
          <cell r="F827">
            <v>45</v>
          </cell>
          <cell r="G827" t="str">
            <v>M</v>
          </cell>
        </row>
        <row r="828">
          <cell r="F828">
            <v>31</v>
          </cell>
          <cell r="G828" t="str">
            <v>M</v>
          </cell>
        </row>
        <row r="829">
          <cell r="F829">
            <v>18</v>
          </cell>
          <cell r="G829" t="str">
            <v>F</v>
          </cell>
        </row>
        <row r="830">
          <cell r="F830">
            <v>61</v>
          </cell>
          <cell r="G830" t="str">
            <v>F</v>
          </cell>
        </row>
        <row r="831">
          <cell r="F831">
            <v>49</v>
          </cell>
          <cell r="G831" t="str">
            <v>M</v>
          </cell>
        </row>
        <row r="832">
          <cell r="F832">
            <v>27</v>
          </cell>
          <cell r="G832" t="str">
            <v>M</v>
          </cell>
        </row>
        <row r="833">
          <cell r="F833">
            <v>36</v>
          </cell>
          <cell r="G833" t="str">
            <v>M</v>
          </cell>
        </row>
        <row r="834">
          <cell r="F834">
            <v>51</v>
          </cell>
          <cell r="G834" t="str">
            <v>F</v>
          </cell>
        </row>
        <row r="835">
          <cell r="F835">
            <v>40</v>
          </cell>
          <cell r="G835" t="str">
            <v>F</v>
          </cell>
        </row>
        <row r="836">
          <cell r="F836">
            <v>37</v>
          </cell>
          <cell r="G836" t="str">
            <v>M</v>
          </cell>
        </row>
        <row r="837">
          <cell r="F837">
            <v>36</v>
          </cell>
          <cell r="G837" t="str">
            <v>M</v>
          </cell>
        </row>
        <row r="838">
          <cell r="F838">
            <v>17</v>
          </cell>
          <cell r="G838" t="str">
            <v>M</v>
          </cell>
        </row>
        <row r="839">
          <cell r="F839">
            <v>42</v>
          </cell>
          <cell r="G839" t="str">
            <v>F</v>
          </cell>
        </row>
        <row r="840">
          <cell r="F840">
            <v>69</v>
          </cell>
          <cell r="G840" t="str">
            <v>M</v>
          </cell>
        </row>
        <row r="841">
          <cell r="F841">
            <v>71</v>
          </cell>
          <cell r="G841" t="str">
            <v>F</v>
          </cell>
        </row>
        <row r="842">
          <cell r="F842">
            <v>73</v>
          </cell>
          <cell r="G842" t="str">
            <v>M</v>
          </cell>
        </row>
        <row r="843">
          <cell r="F843">
            <v>33</v>
          </cell>
          <cell r="G843" t="str">
            <v>F</v>
          </cell>
        </row>
        <row r="844">
          <cell r="F844">
            <v>37</v>
          </cell>
          <cell r="G844" t="str">
            <v>F</v>
          </cell>
        </row>
        <row r="845">
          <cell r="F845">
            <v>53</v>
          </cell>
          <cell r="G845" t="str">
            <v>M</v>
          </cell>
        </row>
        <row r="846">
          <cell r="F846">
            <v>35</v>
          </cell>
          <cell r="G846" t="str">
            <v>M</v>
          </cell>
        </row>
        <row r="847">
          <cell r="F847">
            <v>57</v>
          </cell>
          <cell r="G847" t="str">
            <v>M</v>
          </cell>
        </row>
        <row r="848">
          <cell r="F848">
            <v>41</v>
          </cell>
          <cell r="G848" t="str">
            <v>M</v>
          </cell>
        </row>
        <row r="849">
          <cell r="F849">
            <v>27</v>
          </cell>
          <cell r="G849" t="str">
            <v>F</v>
          </cell>
        </row>
        <row r="850">
          <cell r="F850">
            <v>16</v>
          </cell>
          <cell r="G850" t="str">
            <v>F</v>
          </cell>
        </row>
        <row r="851">
          <cell r="F851">
            <v>34</v>
          </cell>
          <cell r="G851" t="str">
            <v>M</v>
          </cell>
        </row>
        <row r="852">
          <cell r="F852">
            <v>34</v>
          </cell>
          <cell r="G852" t="str">
            <v>F</v>
          </cell>
        </row>
        <row r="853">
          <cell r="F853">
            <v>16</v>
          </cell>
          <cell r="G853" t="str">
            <v>F</v>
          </cell>
        </row>
        <row r="854">
          <cell r="F854">
            <v>69</v>
          </cell>
          <cell r="G854" t="str">
            <v>M</v>
          </cell>
        </row>
        <row r="855">
          <cell r="F855">
            <v>72</v>
          </cell>
          <cell r="G855" t="str">
            <v>F</v>
          </cell>
        </row>
        <row r="856">
          <cell r="F856">
            <v>90</v>
          </cell>
          <cell r="G856" t="str">
            <v>F</v>
          </cell>
        </row>
        <row r="857">
          <cell r="F857">
            <v>49</v>
          </cell>
          <cell r="G857" t="str">
            <v>F</v>
          </cell>
        </row>
        <row r="858">
          <cell r="F858">
            <v>58</v>
          </cell>
          <cell r="G858" t="str">
            <v>F</v>
          </cell>
        </row>
        <row r="859">
          <cell r="F859">
            <v>47</v>
          </cell>
          <cell r="G859" t="str">
            <v>F</v>
          </cell>
        </row>
        <row r="860">
          <cell r="F860">
            <v>38</v>
          </cell>
          <cell r="G860" t="str">
            <v>F</v>
          </cell>
        </row>
        <row r="861">
          <cell r="F861">
            <v>26</v>
          </cell>
          <cell r="G861" t="str">
            <v>F</v>
          </cell>
        </row>
        <row r="862">
          <cell r="F862">
            <v>60</v>
          </cell>
          <cell r="G862" t="str">
            <v>M</v>
          </cell>
        </row>
        <row r="863">
          <cell r="F863">
            <v>34</v>
          </cell>
          <cell r="G863" t="str">
            <v>M</v>
          </cell>
        </row>
        <row r="864">
          <cell r="F864">
            <v>25</v>
          </cell>
          <cell r="G864" t="str">
            <v>F</v>
          </cell>
        </row>
        <row r="865">
          <cell r="F865">
            <v>36</v>
          </cell>
          <cell r="G865" t="str">
            <v>F</v>
          </cell>
        </row>
        <row r="866">
          <cell r="F866">
            <v>49</v>
          </cell>
          <cell r="G866" t="str">
            <v>M</v>
          </cell>
        </row>
        <row r="867">
          <cell r="F867">
            <v>68</v>
          </cell>
          <cell r="G867" t="str">
            <v>M</v>
          </cell>
        </row>
        <row r="868">
          <cell r="F868">
            <v>61</v>
          </cell>
          <cell r="G868" t="str">
            <v>F</v>
          </cell>
        </row>
        <row r="869">
          <cell r="F869">
            <v>38</v>
          </cell>
          <cell r="G869" t="str">
            <v>M</v>
          </cell>
        </row>
        <row r="870">
          <cell r="F870">
            <v>28</v>
          </cell>
          <cell r="G870" t="str">
            <v>F</v>
          </cell>
        </row>
        <row r="871">
          <cell r="F871">
            <v>57</v>
          </cell>
          <cell r="G871" t="str">
            <v>F</v>
          </cell>
        </row>
        <row r="872">
          <cell r="F872">
            <v>24</v>
          </cell>
          <cell r="G872" t="str">
            <v>M</v>
          </cell>
        </row>
        <row r="873">
          <cell r="F873">
            <v>49</v>
          </cell>
          <cell r="G873" t="str">
            <v>F</v>
          </cell>
        </row>
        <row r="874">
          <cell r="F874">
            <v>31</v>
          </cell>
          <cell r="G874" t="str">
            <v>M</v>
          </cell>
        </row>
        <row r="875">
          <cell r="F875">
            <v>53</v>
          </cell>
          <cell r="G875" t="str">
            <v>M</v>
          </cell>
        </row>
        <row r="876">
          <cell r="F876">
            <v>39</v>
          </cell>
          <cell r="G876" t="str">
            <v>M</v>
          </cell>
        </row>
        <row r="877">
          <cell r="F877">
            <v>62</v>
          </cell>
          <cell r="G877" t="str">
            <v>M</v>
          </cell>
        </row>
        <row r="878">
          <cell r="F878">
            <v>37</v>
          </cell>
          <cell r="G878" t="str">
            <v>F</v>
          </cell>
        </row>
        <row r="879">
          <cell r="F879">
            <v>39</v>
          </cell>
          <cell r="G879" t="str">
            <v>M</v>
          </cell>
        </row>
        <row r="880">
          <cell r="F880">
            <v>63</v>
          </cell>
          <cell r="G880" t="str">
            <v>M</v>
          </cell>
        </row>
        <row r="881">
          <cell r="F881">
            <v>0</v>
          </cell>
          <cell r="G881" t="str">
            <v>M</v>
          </cell>
        </row>
        <row r="882">
          <cell r="F882">
            <v>22</v>
          </cell>
          <cell r="G882" t="str">
            <v>F</v>
          </cell>
        </row>
        <row r="883">
          <cell r="F883">
            <v>1</v>
          </cell>
          <cell r="G883" t="str">
            <v>F</v>
          </cell>
        </row>
        <row r="884">
          <cell r="F884">
            <v>36</v>
          </cell>
          <cell r="G884" t="str">
            <v>F</v>
          </cell>
        </row>
        <row r="885">
          <cell r="F885">
            <v>1</v>
          </cell>
          <cell r="G885" t="str">
            <v>M</v>
          </cell>
        </row>
        <row r="886">
          <cell r="F886">
            <v>31</v>
          </cell>
          <cell r="G886" t="str">
            <v>M</v>
          </cell>
        </row>
        <row r="887">
          <cell r="F887">
            <v>8</v>
          </cell>
          <cell r="G887" t="str">
            <v>F</v>
          </cell>
        </row>
        <row r="888">
          <cell r="F888">
            <v>40</v>
          </cell>
          <cell r="G888" t="str">
            <v>F</v>
          </cell>
        </row>
        <row r="889">
          <cell r="F889">
            <v>16</v>
          </cell>
          <cell r="G889" t="str">
            <v>F</v>
          </cell>
        </row>
        <row r="890">
          <cell r="F890">
            <v>48</v>
          </cell>
          <cell r="G890" t="str">
            <v>M</v>
          </cell>
        </row>
        <row r="891">
          <cell r="F891">
            <v>31</v>
          </cell>
          <cell r="G891" t="str">
            <v>F</v>
          </cell>
        </row>
        <row r="892">
          <cell r="F892">
            <v>54</v>
          </cell>
          <cell r="G892" t="str">
            <v>M</v>
          </cell>
        </row>
        <row r="893">
          <cell r="F893">
            <v>58</v>
          </cell>
          <cell r="G893" t="str">
            <v>M</v>
          </cell>
        </row>
        <row r="894">
          <cell r="F894">
            <v>41</v>
          </cell>
          <cell r="G894" t="str">
            <v>M</v>
          </cell>
        </row>
        <row r="895">
          <cell r="F895">
            <v>34</v>
          </cell>
          <cell r="G895" t="str">
            <v>M</v>
          </cell>
        </row>
        <row r="896">
          <cell r="F896">
            <v>22</v>
          </cell>
          <cell r="G896" t="str">
            <v>M</v>
          </cell>
        </row>
        <row r="897">
          <cell r="F897">
            <v>20</v>
          </cell>
          <cell r="G897" t="str">
            <v>F</v>
          </cell>
        </row>
        <row r="898">
          <cell r="F898">
            <v>42</v>
          </cell>
          <cell r="G898" t="str">
            <v>F</v>
          </cell>
        </row>
        <row r="899">
          <cell r="F899">
            <v>52</v>
          </cell>
          <cell r="G899" t="str">
            <v>M</v>
          </cell>
        </row>
        <row r="900">
          <cell r="F900">
            <v>41</v>
          </cell>
          <cell r="G900" t="str">
            <v>F</v>
          </cell>
        </row>
        <row r="901">
          <cell r="F901">
            <v>79</v>
          </cell>
          <cell r="G901" t="str">
            <v>F</v>
          </cell>
        </row>
        <row r="902">
          <cell r="F902">
            <v>44</v>
          </cell>
          <cell r="G902" t="str">
            <v>F</v>
          </cell>
        </row>
        <row r="903">
          <cell r="F903">
            <v>74</v>
          </cell>
          <cell r="G903" t="str">
            <v>F</v>
          </cell>
        </row>
        <row r="904">
          <cell r="F904">
            <v>81</v>
          </cell>
          <cell r="G904" t="str">
            <v>F</v>
          </cell>
        </row>
        <row r="905">
          <cell r="F905">
            <v>80</v>
          </cell>
          <cell r="G905" t="str">
            <v>F</v>
          </cell>
        </row>
        <row r="906">
          <cell r="F906">
            <v>75</v>
          </cell>
          <cell r="G906" t="str">
            <v>F</v>
          </cell>
        </row>
        <row r="907">
          <cell r="F907">
            <v>43</v>
          </cell>
          <cell r="G907" t="str">
            <v>F</v>
          </cell>
        </row>
        <row r="908">
          <cell r="F908">
            <v>90</v>
          </cell>
          <cell r="G908" t="str">
            <v>F</v>
          </cell>
        </row>
        <row r="909">
          <cell r="F909">
            <v>89</v>
          </cell>
          <cell r="G909" t="str">
            <v>F</v>
          </cell>
        </row>
        <row r="910">
          <cell r="F910">
            <v>43</v>
          </cell>
          <cell r="G910" t="str">
            <v>M</v>
          </cell>
        </row>
        <row r="911">
          <cell r="F911">
            <v>33</v>
          </cell>
          <cell r="G911" t="str">
            <v>F</v>
          </cell>
        </row>
        <row r="912">
          <cell r="F912">
            <v>47</v>
          </cell>
          <cell r="G912" t="str">
            <v>M</v>
          </cell>
        </row>
        <row r="913">
          <cell r="F913">
            <v>68</v>
          </cell>
          <cell r="G913" t="str">
            <v>F</v>
          </cell>
        </row>
        <row r="914">
          <cell r="F914">
            <v>43</v>
          </cell>
          <cell r="G914" t="str">
            <v>F</v>
          </cell>
        </row>
        <row r="915">
          <cell r="F915">
            <v>22</v>
          </cell>
          <cell r="G915" t="str">
            <v>F</v>
          </cell>
        </row>
        <row r="916">
          <cell r="F916">
            <v>58</v>
          </cell>
          <cell r="G916" t="str">
            <v>M</v>
          </cell>
        </row>
        <row r="917">
          <cell r="F917">
            <v>33</v>
          </cell>
          <cell r="G917" t="str">
            <v>F</v>
          </cell>
        </row>
        <row r="918">
          <cell r="F918">
            <v>36</v>
          </cell>
          <cell r="G918" t="str">
            <v>F</v>
          </cell>
        </row>
        <row r="919">
          <cell r="F919">
            <v>33</v>
          </cell>
          <cell r="G919" t="str">
            <v>F</v>
          </cell>
        </row>
        <row r="920">
          <cell r="F920">
            <v>30</v>
          </cell>
          <cell r="G920" t="str">
            <v>F</v>
          </cell>
        </row>
        <row r="921">
          <cell r="F921">
            <v>61</v>
          </cell>
          <cell r="G921" t="str">
            <v>F</v>
          </cell>
        </row>
        <row r="922">
          <cell r="F922">
            <v>33</v>
          </cell>
          <cell r="G922" t="str">
            <v>M</v>
          </cell>
        </row>
        <row r="923">
          <cell r="F923">
            <v>25</v>
          </cell>
          <cell r="G923" t="str">
            <v>F</v>
          </cell>
        </row>
        <row r="924">
          <cell r="F924">
            <v>30</v>
          </cell>
          <cell r="G924" t="str">
            <v>F</v>
          </cell>
        </row>
        <row r="925">
          <cell r="F925">
            <v>42</v>
          </cell>
          <cell r="G925" t="str">
            <v>M</v>
          </cell>
        </row>
        <row r="926">
          <cell r="F926">
            <v>27</v>
          </cell>
          <cell r="G926" t="str">
            <v>F</v>
          </cell>
        </row>
        <row r="927">
          <cell r="F927">
            <v>42</v>
          </cell>
          <cell r="G927" t="str">
            <v>M</v>
          </cell>
        </row>
        <row r="928">
          <cell r="F928">
            <v>53</v>
          </cell>
          <cell r="G928" t="str">
            <v>F</v>
          </cell>
        </row>
        <row r="929">
          <cell r="F929">
            <v>30</v>
          </cell>
          <cell r="G929" t="str">
            <v>F</v>
          </cell>
        </row>
        <row r="930">
          <cell r="F930">
            <v>68</v>
          </cell>
          <cell r="G930" t="str">
            <v>F</v>
          </cell>
        </row>
        <row r="931">
          <cell r="F931">
            <v>26</v>
          </cell>
          <cell r="G931" t="str">
            <v>M</v>
          </cell>
        </row>
        <row r="932">
          <cell r="F932">
            <v>29</v>
          </cell>
          <cell r="G932" t="str">
            <v>F</v>
          </cell>
        </row>
        <row r="933">
          <cell r="F933">
            <v>60</v>
          </cell>
          <cell r="G933" t="str">
            <v>M</v>
          </cell>
        </row>
        <row r="934">
          <cell r="F934">
            <v>1</v>
          </cell>
          <cell r="G934" t="str">
            <v>F</v>
          </cell>
        </row>
        <row r="935">
          <cell r="F935">
            <v>33</v>
          </cell>
          <cell r="G935" t="str">
            <v>F</v>
          </cell>
        </row>
        <row r="936">
          <cell r="F936">
            <v>19</v>
          </cell>
          <cell r="G936" t="str">
            <v>M</v>
          </cell>
        </row>
        <row r="937">
          <cell r="F937">
            <v>43</v>
          </cell>
          <cell r="G937" t="str">
            <v>M</v>
          </cell>
        </row>
        <row r="938">
          <cell r="F938">
            <v>37</v>
          </cell>
          <cell r="G938" t="str">
            <v>F</v>
          </cell>
        </row>
        <row r="939">
          <cell r="F939">
            <v>17</v>
          </cell>
          <cell r="G939" t="str">
            <v>M</v>
          </cell>
        </row>
        <row r="940">
          <cell r="F940">
            <v>51</v>
          </cell>
          <cell r="G940" t="str">
            <v>F</v>
          </cell>
        </row>
        <row r="941">
          <cell r="F941">
            <v>24</v>
          </cell>
          <cell r="G941" t="str">
            <v>F</v>
          </cell>
        </row>
        <row r="942">
          <cell r="F942">
            <v>30</v>
          </cell>
          <cell r="G942" t="str">
            <v>F</v>
          </cell>
        </row>
        <row r="943">
          <cell r="F943">
            <v>30</v>
          </cell>
          <cell r="G943" t="str">
            <v>M</v>
          </cell>
        </row>
        <row r="944">
          <cell r="F944">
            <v>29</v>
          </cell>
          <cell r="G944" t="str">
            <v>F</v>
          </cell>
        </row>
        <row r="945">
          <cell r="F945">
            <v>53</v>
          </cell>
          <cell r="G945" t="str">
            <v>F</v>
          </cell>
        </row>
        <row r="946">
          <cell r="F946">
            <v>54</v>
          </cell>
          <cell r="G946" t="str">
            <v>F</v>
          </cell>
        </row>
        <row r="947">
          <cell r="F947">
            <v>38</v>
          </cell>
          <cell r="G947" t="str">
            <v>F</v>
          </cell>
        </row>
        <row r="948">
          <cell r="F948">
            <v>37</v>
          </cell>
          <cell r="G948" t="str">
            <v>M</v>
          </cell>
        </row>
        <row r="949">
          <cell r="F949">
            <v>21</v>
          </cell>
          <cell r="G949" t="str">
            <v>M</v>
          </cell>
        </row>
        <row r="950">
          <cell r="F950">
            <v>16</v>
          </cell>
          <cell r="G950" t="str">
            <v>F</v>
          </cell>
        </row>
        <row r="951">
          <cell r="F951">
            <v>37</v>
          </cell>
          <cell r="G951" t="str">
            <v>M</v>
          </cell>
        </row>
        <row r="952">
          <cell r="F952">
            <v>30</v>
          </cell>
          <cell r="G952" t="str">
            <v>F</v>
          </cell>
        </row>
        <row r="953">
          <cell r="F953">
            <v>30</v>
          </cell>
          <cell r="G953" t="str">
            <v>M</v>
          </cell>
        </row>
        <row r="954">
          <cell r="F954">
            <v>31</v>
          </cell>
          <cell r="G954" t="str">
            <v>M</v>
          </cell>
        </row>
        <row r="955">
          <cell r="F955">
            <v>31</v>
          </cell>
          <cell r="G955" t="str">
            <v>F</v>
          </cell>
        </row>
        <row r="956">
          <cell r="F956">
            <v>74</v>
          </cell>
          <cell r="G956" t="str">
            <v>F</v>
          </cell>
        </row>
        <row r="957">
          <cell r="F957">
            <v>31</v>
          </cell>
          <cell r="G957" t="str">
            <v>F</v>
          </cell>
        </row>
        <row r="958">
          <cell r="F958">
            <v>25</v>
          </cell>
          <cell r="G958" t="str">
            <v>F</v>
          </cell>
        </row>
        <row r="959">
          <cell r="F959">
            <v>35</v>
          </cell>
          <cell r="G959" t="str">
            <v>F</v>
          </cell>
        </row>
        <row r="960">
          <cell r="F960">
            <v>58</v>
          </cell>
          <cell r="G960" t="str">
            <v>M</v>
          </cell>
        </row>
        <row r="961">
          <cell r="F961">
            <v>49</v>
          </cell>
          <cell r="G961" t="str">
            <v>M</v>
          </cell>
        </row>
        <row r="962">
          <cell r="F962">
            <v>93</v>
          </cell>
          <cell r="G962" t="str">
            <v>F</v>
          </cell>
        </row>
        <row r="963">
          <cell r="F963">
            <v>17</v>
          </cell>
          <cell r="G963" t="str">
            <v>M</v>
          </cell>
        </row>
        <row r="964">
          <cell r="F964">
            <v>28</v>
          </cell>
          <cell r="G964" t="str">
            <v>F</v>
          </cell>
        </row>
        <row r="965">
          <cell r="F965">
            <v>27</v>
          </cell>
          <cell r="G965" t="str">
            <v>F</v>
          </cell>
        </row>
        <row r="966">
          <cell r="F966">
            <v>74</v>
          </cell>
          <cell r="G966" t="str">
            <v>F</v>
          </cell>
        </row>
        <row r="967">
          <cell r="F967">
            <v>19</v>
          </cell>
          <cell r="G967" t="str">
            <v>M</v>
          </cell>
        </row>
        <row r="968">
          <cell r="F968">
            <v>40</v>
          </cell>
          <cell r="G968" t="str">
            <v>M</v>
          </cell>
        </row>
        <row r="969">
          <cell r="F969">
            <v>25</v>
          </cell>
          <cell r="G969" t="str">
            <v>M</v>
          </cell>
        </row>
        <row r="970">
          <cell r="F970">
            <v>29</v>
          </cell>
          <cell r="G970" t="str">
            <v>F</v>
          </cell>
        </row>
        <row r="971">
          <cell r="F971">
            <v>43</v>
          </cell>
          <cell r="G971" t="str">
            <v>F</v>
          </cell>
        </row>
        <row r="972">
          <cell r="F972">
            <v>20</v>
          </cell>
          <cell r="G972" t="str">
            <v>M</v>
          </cell>
        </row>
        <row r="973">
          <cell r="F973">
            <v>39</v>
          </cell>
          <cell r="G973" t="str">
            <v>M</v>
          </cell>
        </row>
        <row r="974">
          <cell r="F974">
            <v>49</v>
          </cell>
          <cell r="G974" t="str">
            <v>F</v>
          </cell>
        </row>
        <row r="975">
          <cell r="F975">
            <v>17</v>
          </cell>
          <cell r="G975" t="str">
            <v>F</v>
          </cell>
        </row>
        <row r="976">
          <cell r="F976">
            <v>33</v>
          </cell>
          <cell r="G976" t="str">
            <v>F</v>
          </cell>
        </row>
        <row r="977">
          <cell r="F977">
            <v>16</v>
          </cell>
          <cell r="G977" t="str">
            <v>F</v>
          </cell>
        </row>
        <row r="978">
          <cell r="F978">
            <v>43</v>
          </cell>
          <cell r="G978" t="str">
            <v>F</v>
          </cell>
        </row>
        <row r="979">
          <cell r="F979">
            <v>40</v>
          </cell>
          <cell r="G979" t="str">
            <v>M</v>
          </cell>
        </row>
        <row r="980">
          <cell r="F980">
            <v>34</v>
          </cell>
          <cell r="G980" t="str">
            <v>M</v>
          </cell>
        </row>
        <row r="981">
          <cell r="F981">
            <v>69</v>
          </cell>
          <cell r="G981" t="str">
            <v>F</v>
          </cell>
        </row>
        <row r="982">
          <cell r="F982">
            <v>28</v>
          </cell>
          <cell r="G982" t="str">
            <v>F</v>
          </cell>
        </row>
        <row r="983">
          <cell r="F983">
            <v>44</v>
          </cell>
          <cell r="G983" t="str">
            <v>F</v>
          </cell>
        </row>
        <row r="984">
          <cell r="F984">
            <v>34</v>
          </cell>
          <cell r="G984" t="str">
            <v>M</v>
          </cell>
        </row>
        <row r="985">
          <cell r="F985">
            <v>18</v>
          </cell>
          <cell r="G985" t="str">
            <v>F</v>
          </cell>
        </row>
        <row r="986">
          <cell r="F986">
            <v>40</v>
          </cell>
          <cell r="G986" t="str">
            <v>M</v>
          </cell>
        </row>
        <row r="987">
          <cell r="F987">
            <v>25</v>
          </cell>
          <cell r="G987" t="str">
            <v>M</v>
          </cell>
        </row>
        <row r="988">
          <cell r="F988">
            <v>48</v>
          </cell>
          <cell r="G988" t="str">
            <v>M</v>
          </cell>
        </row>
        <row r="989">
          <cell r="F989">
            <v>27</v>
          </cell>
          <cell r="G989" t="str">
            <v>M</v>
          </cell>
        </row>
        <row r="990">
          <cell r="F990">
            <v>36</v>
          </cell>
          <cell r="G990" t="str">
            <v>M</v>
          </cell>
        </row>
        <row r="991">
          <cell r="F991">
            <v>37</v>
          </cell>
          <cell r="G991" t="str">
            <v>F</v>
          </cell>
        </row>
        <row r="992">
          <cell r="F992">
            <v>33</v>
          </cell>
          <cell r="G992" t="str">
            <v>F</v>
          </cell>
        </row>
        <row r="993">
          <cell r="F993">
            <v>37</v>
          </cell>
          <cell r="G993" t="str">
            <v>M</v>
          </cell>
        </row>
        <row r="994">
          <cell r="F994">
            <v>24</v>
          </cell>
          <cell r="G994" t="str">
            <v>M</v>
          </cell>
        </row>
        <row r="995">
          <cell r="F995">
            <v>44</v>
          </cell>
          <cell r="G995" t="str">
            <v>M</v>
          </cell>
        </row>
        <row r="996">
          <cell r="F996">
            <v>65</v>
          </cell>
          <cell r="G996" t="str">
            <v>F</v>
          </cell>
        </row>
        <row r="997">
          <cell r="F997">
            <v>59</v>
          </cell>
          <cell r="G997" t="str">
            <v>M</v>
          </cell>
        </row>
        <row r="998">
          <cell r="F998">
            <v>68</v>
          </cell>
          <cell r="G998" t="str">
            <v>M</v>
          </cell>
        </row>
        <row r="999">
          <cell r="F999">
            <v>40</v>
          </cell>
          <cell r="G999" t="str">
            <v>F</v>
          </cell>
        </row>
        <row r="1000">
          <cell r="F1000">
            <v>38</v>
          </cell>
          <cell r="G1000" t="str">
            <v>M</v>
          </cell>
        </row>
        <row r="1001">
          <cell r="F1001">
            <v>75</v>
          </cell>
          <cell r="G1001" t="str">
            <v>F</v>
          </cell>
        </row>
        <row r="1002">
          <cell r="F1002">
            <v>52</v>
          </cell>
          <cell r="G1002" t="str">
            <v>F</v>
          </cell>
        </row>
        <row r="1003">
          <cell r="F1003">
            <v>51</v>
          </cell>
          <cell r="G1003" t="str">
            <v>M</v>
          </cell>
        </row>
        <row r="1004">
          <cell r="F1004">
            <v>35</v>
          </cell>
          <cell r="G1004" t="str">
            <v>F</v>
          </cell>
        </row>
        <row r="1005">
          <cell r="F1005">
            <v>40</v>
          </cell>
          <cell r="G1005" t="str">
            <v>M</v>
          </cell>
        </row>
        <row r="1006">
          <cell r="F1006">
            <v>31</v>
          </cell>
          <cell r="G1006" t="str">
            <v>F</v>
          </cell>
        </row>
        <row r="1007">
          <cell r="F1007">
            <v>20</v>
          </cell>
          <cell r="G1007" t="str">
            <v>F</v>
          </cell>
        </row>
        <row r="1008">
          <cell r="F1008">
            <v>48</v>
          </cell>
          <cell r="G1008" t="str">
            <v>M</v>
          </cell>
        </row>
        <row r="1009">
          <cell r="F1009">
            <v>18</v>
          </cell>
          <cell r="G1009" t="str">
            <v>M</v>
          </cell>
        </row>
        <row r="1010">
          <cell r="F1010">
            <v>27</v>
          </cell>
          <cell r="G1010" t="str">
            <v>F</v>
          </cell>
        </row>
        <row r="1011">
          <cell r="F1011">
            <v>38</v>
          </cell>
          <cell r="G1011" t="str">
            <v>M</v>
          </cell>
        </row>
        <row r="1012">
          <cell r="F1012">
            <v>70</v>
          </cell>
          <cell r="G1012" t="str">
            <v>F</v>
          </cell>
        </row>
        <row r="1013">
          <cell r="F1013">
            <v>35</v>
          </cell>
          <cell r="G1013" t="str">
            <v>M</v>
          </cell>
        </row>
        <row r="1014">
          <cell r="F1014">
            <v>31</v>
          </cell>
          <cell r="G1014" t="str">
            <v>M</v>
          </cell>
        </row>
        <row r="1015">
          <cell r="F1015">
            <v>29</v>
          </cell>
          <cell r="G1015" t="str">
            <v>F</v>
          </cell>
        </row>
        <row r="1016">
          <cell r="F1016">
            <v>16</v>
          </cell>
          <cell r="G1016" t="str">
            <v>F</v>
          </cell>
        </row>
        <row r="1017">
          <cell r="F1017">
            <v>25</v>
          </cell>
          <cell r="G1017" t="str">
            <v>M</v>
          </cell>
        </row>
        <row r="1018">
          <cell r="F1018">
            <v>46</v>
          </cell>
          <cell r="G1018" t="str">
            <v>F</v>
          </cell>
        </row>
        <row r="1019">
          <cell r="F1019">
            <v>14</v>
          </cell>
          <cell r="G1019" t="str">
            <v>F</v>
          </cell>
        </row>
        <row r="1020">
          <cell r="F1020">
            <v>65</v>
          </cell>
          <cell r="G1020" t="str">
            <v>F</v>
          </cell>
        </row>
        <row r="1021">
          <cell r="F1021">
            <v>24</v>
          </cell>
          <cell r="G1021" t="str">
            <v>F</v>
          </cell>
        </row>
        <row r="1022">
          <cell r="F1022">
            <v>27</v>
          </cell>
          <cell r="G1022" t="str">
            <v>M</v>
          </cell>
        </row>
        <row r="1023">
          <cell r="F1023">
            <v>52</v>
          </cell>
          <cell r="G1023" t="str">
            <v>F</v>
          </cell>
        </row>
        <row r="1024">
          <cell r="F1024">
            <v>54</v>
          </cell>
          <cell r="G1024" t="str">
            <v>F</v>
          </cell>
        </row>
        <row r="1025">
          <cell r="F1025">
            <v>38</v>
          </cell>
          <cell r="G1025" t="str">
            <v>M</v>
          </cell>
        </row>
        <row r="1026">
          <cell r="F1026">
            <v>36</v>
          </cell>
          <cell r="G1026" t="str">
            <v>M</v>
          </cell>
        </row>
        <row r="1027">
          <cell r="F1027">
            <v>72</v>
          </cell>
          <cell r="G1027" t="str">
            <v>M</v>
          </cell>
        </row>
        <row r="1028">
          <cell r="F1028">
            <v>76</v>
          </cell>
          <cell r="G1028" t="str">
            <v>M</v>
          </cell>
        </row>
        <row r="1029">
          <cell r="F1029">
            <v>65</v>
          </cell>
          <cell r="G1029" t="str">
            <v>M</v>
          </cell>
        </row>
        <row r="1030">
          <cell r="F1030">
            <v>43</v>
          </cell>
          <cell r="G1030" t="str">
            <v>F</v>
          </cell>
        </row>
        <row r="1031">
          <cell r="F1031">
            <v>25</v>
          </cell>
          <cell r="G1031" t="str">
            <v>F</v>
          </cell>
        </row>
        <row r="1032">
          <cell r="F1032">
            <v>35</v>
          </cell>
          <cell r="G1032" t="str">
            <v>F</v>
          </cell>
        </row>
        <row r="1033">
          <cell r="F1033">
            <v>45</v>
          </cell>
          <cell r="G1033" t="str">
            <v>M</v>
          </cell>
        </row>
        <row r="1034">
          <cell r="F1034">
            <v>33</v>
          </cell>
          <cell r="G1034" t="str">
            <v>M</v>
          </cell>
        </row>
        <row r="1035">
          <cell r="F1035">
            <v>32</v>
          </cell>
          <cell r="G1035" t="str">
            <v>F</v>
          </cell>
        </row>
        <row r="1036">
          <cell r="F1036">
            <v>57</v>
          </cell>
          <cell r="G1036" t="str">
            <v>F</v>
          </cell>
        </row>
        <row r="1037">
          <cell r="F1037">
            <v>62</v>
          </cell>
          <cell r="G1037" t="str">
            <v>F</v>
          </cell>
        </row>
        <row r="1038">
          <cell r="F1038">
            <v>32</v>
          </cell>
          <cell r="G1038" t="str">
            <v>M</v>
          </cell>
        </row>
        <row r="1039">
          <cell r="F1039">
            <v>45</v>
          </cell>
          <cell r="G1039" t="str">
            <v>F</v>
          </cell>
        </row>
        <row r="1040">
          <cell r="F1040">
            <v>34</v>
          </cell>
          <cell r="G1040" t="str">
            <v>M</v>
          </cell>
        </row>
        <row r="1041">
          <cell r="F1041">
            <v>32</v>
          </cell>
          <cell r="G1041" t="str">
            <v>M</v>
          </cell>
        </row>
        <row r="1042">
          <cell r="F1042">
            <v>61</v>
          </cell>
          <cell r="G1042" t="str">
            <v>M</v>
          </cell>
        </row>
        <row r="1043">
          <cell r="F1043">
            <v>35</v>
          </cell>
          <cell r="G1043" t="str">
            <v>F</v>
          </cell>
        </row>
        <row r="1044">
          <cell r="F1044">
            <v>28</v>
          </cell>
          <cell r="G1044" t="str">
            <v>F</v>
          </cell>
        </row>
        <row r="1045">
          <cell r="F1045">
            <v>62</v>
          </cell>
          <cell r="G1045" t="str">
            <v>F</v>
          </cell>
        </row>
        <row r="1046">
          <cell r="F1046">
            <v>40</v>
          </cell>
          <cell r="G1046" t="str">
            <v>M</v>
          </cell>
        </row>
        <row r="1047">
          <cell r="F1047">
            <v>58</v>
          </cell>
          <cell r="G1047" t="str">
            <v>F</v>
          </cell>
        </row>
        <row r="1048">
          <cell r="F1048">
            <v>58</v>
          </cell>
          <cell r="G1048" t="str">
            <v>F</v>
          </cell>
        </row>
        <row r="1049">
          <cell r="F1049">
            <v>64</v>
          </cell>
          <cell r="G1049" t="str">
            <v>M</v>
          </cell>
        </row>
        <row r="1050">
          <cell r="F1050">
            <v>46</v>
          </cell>
          <cell r="G1050" t="str">
            <v>F</v>
          </cell>
        </row>
        <row r="1051">
          <cell r="F1051">
            <v>45</v>
          </cell>
          <cell r="G1051" t="str">
            <v>F</v>
          </cell>
        </row>
        <row r="1052">
          <cell r="F1052">
            <v>25</v>
          </cell>
          <cell r="G1052" t="str">
            <v>M</v>
          </cell>
        </row>
        <row r="1053">
          <cell r="F1053">
            <v>36</v>
          </cell>
          <cell r="G1053" t="str">
            <v>F</v>
          </cell>
        </row>
        <row r="1054">
          <cell r="F1054">
            <v>42</v>
          </cell>
          <cell r="G1054" t="str">
            <v>F</v>
          </cell>
        </row>
        <row r="1055">
          <cell r="F1055">
            <v>17</v>
          </cell>
          <cell r="G1055" t="str">
            <v>F</v>
          </cell>
        </row>
        <row r="1056">
          <cell r="F1056">
            <v>19</v>
          </cell>
          <cell r="G1056" t="str">
            <v>F</v>
          </cell>
        </row>
        <row r="1057">
          <cell r="F1057">
            <v>39</v>
          </cell>
          <cell r="G1057" t="str">
            <v>F</v>
          </cell>
        </row>
        <row r="1058">
          <cell r="F1058">
            <v>48</v>
          </cell>
          <cell r="G1058" t="str">
            <v>M</v>
          </cell>
        </row>
        <row r="1059">
          <cell r="F1059">
            <v>34</v>
          </cell>
          <cell r="G1059" t="str">
            <v>M</v>
          </cell>
        </row>
        <row r="1060">
          <cell r="F1060">
            <v>36</v>
          </cell>
          <cell r="G1060" t="str">
            <v>F</v>
          </cell>
        </row>
        <row r="1061">
          <cell r="F1061">
            <v>30</v>
          </cell>
          <cell r="G1061" t="str">
            <v>M</v>
          </cell>
        </row>
        <row r="1062">
          <cell r="F1062">
            <v>4</v>
          </cell>
          <cell r="G1062" t="str">
            <v>F</v>
          </cell>
        </row>
        <row r="1063">
          <cell r="F1063">
            <v>5</v>
          </cell>
          <cell r="G1063" t="str">
            <v>F</v>
          </cell>
        </row>
        <row r="1064">
          <cell r="F1064">
            <v>2</v>
          </cell>
          <cell r="G1064" t="str">
            <v>M</v>
          </cell>
        </row>
        <row r="1065">
          <cell r="F1065">
            <v>23</v>
          </cell>
          <cell r="G1065" t="str">
            <v>F</v>
          </cell>
        </row>
        <row r="1066">
          <cell r="F1066">
            <v>13</v>
          </cell>
          <cell r="G1066" t="str">
            <v>F</v>
          </cell>
        </row>
        <row r="1067">
          <cell r="F1067">
            <v>38</v>
          </cell>
          <cell r="G1067" t="str">
            <v>F</v>
          </cell>
        </row>
        <row r="1068">
          <cell r="F1068">
            <v>29</v>
          </cell>
          <cell r="G1068" t="str">
            <v>F</v>
          </cell>
        </row>
        <row r="1069">
          <cell r="F1069">
            <v>45</v>
          </cell>
          <cell r="G1069" t="str">
            <v>F</v>
          </cell>
        </row>
        <row r="1070">
          <cell r="F1070">
            <v>28</v>
          </cell>
          <cell r="G1070" t="str">
            <v>M</v>
          </cell>
        </row>
        <row r="1071">
          <cell r="F1071">
            <v>47</v>
          </cell>
          <cell r="G1071" t="str">
            <v>M</v>
          </cell>
        </row>
        <row r="1072">
          <cell r="F1072">
            <v>27</v>
          </cell>
          <cell r="G1072" t="str">
            <v>F</v>
          </cell>
        </row>
        <row r="1073">
          <cell r="F1073">
            <v>50</v>
          </cell>
          <cell r="G1073" t="str">
            <v>M</v>
          </cell>
        </row>
        <row r="1074">
          <cell r="F1074">
            <v>35</v>
          </cell>
          <cell r="G1074" t="str">
            <v>F</v>
          </cell>
        </row>
        <row r="1075">
          <cell r="F1075">
            <v>37</v>
          </cell>
          <cell r="G1075" t="str">
            <v>F</v>
          </cell>
        </row>
        <row r="1076">
          <cell r="F1076">
            <v>40</v>
          </cell>
          <cell r="G1076" t="str">
            <v>F</v>
          </cell>
        </row>
        <row r="1077">
          <cell r="F1077">
            <v>54</v>
          </cell>
          <cell r="G1077" t="str">
            <v>M</v>
          </cell>
        </row>
        <row r="1078">
          <cell r="F1078">
            <v>18</v>
          </cell>
          <cell r="G1078" t="str">
            <v>M</v>
          </cell>
        </row>
        <row r="1079">
          <cell r="F1079">
            <v>21</v>
          </cell>
          <cell r="G1079" t="str">
            <v>F</v>
          </cell>
        </row>
        <row r="1080">
          <cell r="F1080">
            <v>22</v>
          </cell>
          <cell r="G1080" t="str">
            <v>M</v>
          </cell>
        </row>
        <row r="1081">
          <cell r="F1081">
            <v>19</v>
          </cell>
          <cell r="G1081" t="str">
            <v>M</v>
          </cell>
        </row>
        <row r="1082">
          <cell r="F1082">
            <v>78</v>
          </cell>
          <cell r="G1082" t="str">
            <v>F</v>
          </cell>
        </row>
        <row r="1083">
          <cell r="F1083">
            <v>69</v>
          </cell>
          <cell r="G1083" t="str">
            <v>M</v>
          </cell>
        </row>
        <row r="1084">
          <cell r="F1084">
            <v>86</v>
          </cell>
          <cell r="G1084" t="str">
            <v>F</v>
          </cell>
        </row>
        <row r="1085">
          <cell r="F1085">
            <v>1</v>
          </cell>
          <cell r="G1085" t="str">
            <v>F</v>
          </cell>
        </row>
        <row r="1086">
          <cell r="F1086">
            <v>47</v>
          </cell>
          <cell r="G1086" t="str">
            <v>M</v>
          </cell>
        </row>
        <row r="1087">
          <cell r="F1087">
            <v>19</v>
          </cell>
          <cell r="G1087" t="str">
            <v>F</v>
          </cell>
        </row>
        <row r="1088">
          <cell r="F1088">
            <v>53</v>
          </cell>
          <cell r="G1088" t="str">
            <v>F</v>
          </cell>
        </row>
        <row r="1089">
          <cell r="F1089">
            <v>24</v>
          </cell>
          <cell r="G1089" t="str">
            <v>F</v>
          </cell>
        </row>
        <row r="1090">
          <cell r="F1090">
            <v>34</v>
          </cell>
          <cell r="G1090" t="str">
            <v>F</v>
          </cell>
        </row>
        <row r="1091">
          <cell r="F1091">
            <v>36</v>
          </cell>
          <cell r="G1091" t="str">
            <v>M</v>
          </cell>
        </row>
        <row r="1092">
          <cell r="F1092">
            <v>69</v>
          </cell>
          <cell r="G1092" t="str">
            <v>M</v>
          </cell>
        </row>
        <row r="1093">
          <cell r="F1093">
            <v>48</v>
          </cell>
          <cell r="G1093" t="str">
            <v>M</v>
          </cell>
        </row>
        <row r="1094">
          <cell r="F1094">
            <v>21</v>
          </cell>
          <cell r="G1094" t="str">
            <v>F</v>
          </cell>
        </row>
        <row r="1095">
          <cell r="F1095">
            <v>13</v>
          </cell>
          <cell r="G1095" t="str">
            <v>F</v>
          </cell>
        </row>
        <row r="1096">
          <cell r="F1096">
            <v>8</v>
          </cell>
          <cell r="G1096" t="str">
            <v>F</v>
          </cell>
        </row>
        <row r="1097">
          <cell r="F1097">
            <v>65</v>
          </cell>
          <cell r="G1097" t="str">
            <v>F</v>
          </cell>
        </row>
        <row r="1098">
          <cell r="F1098">
            <v>25</v>
          </cell>
          <cell r="G1098" t="str">
            <v>F</v>
          </cell>
        </row>
        <row r="1099">
          <cell r="F1099">
            <v>69</v>
          </cell>
          <cell r="G1099" t="str">
            <v>F</v>
          </cell>
        </row>
        <row r="1100">
          <cell r="F1100">
            <v>54</v>
          </cell>
          <cell r="G1100" t="str">
            <v>M</v>
          </cell>
        </row>
        <row r="1101">
          <cell r="F1101">
            <v>54</v>
          </cell>
          <cell r="G1101" t="str">
            <v>F</v>
          </cell>
        </row>
        <row r="1102">
          <cell r="F1102">
            <v>37</v>
          </cell>
          <cell r="G1102" t="str">
            <v>F</v>
          </cell>
        </row>
        <row r="1103">
          <cell r="F1103">
            <v>44</v>
          </cell>
          <cell r="G1103" t="str">
            <v>F</v>
          </cell>
        </row>
        <row r="1104">
          <cell r="F1104">
            <v>38</v>
          </cell>
          <cell r="G1104" t="str">
            <v>M</v>
          </cell>
        </row>
        <row r="1105">
          <cell r="F1105">
            <v>14</v>
          </cell>
          <cell r="G1105" t="str">
            <v>M</v>
          </cell>
        </row>
        <row r="1106">
          <cell r="F1106">
            <v>93</v>
          </cell>
          <cell r="G1106" t="str">
            <v>F</v>
          </cell>
        </row>
        <row r="1107">
          <cell r="F1107">
            <v>62</v>
          </cell>
          <cell r="G1107" t="str">
            <v>F</v>
          </cell>
        </row>
        <row r="1108">
          <cell r="F1108">
            <v>54</v>
          </cell>
          <cell r="G1108" t="str">
            <v>M</v>
          </cell>
        </row>
        <row r="1109">
          <cell r="F1109">
            <v>53</v>
          </cell>
          <cell r="G1109" t="str">
            <v>M</v>
          </cell>
        </row>
        <row r="1110">
          <cell r="F1110">
            <v>33</v>
          </cell>
          <cell r="G1110" t="str">
            <v>F</v>
          </cell>
        </row>
        <row r="1111">
          <cell r="F1111">
            <v>20</v>
          </cell>
          <cell r="G1111" t="str">
            <v>F</v>
          </cell>
        </row>
        <row r="1112">
          <cell r="F1112">
            <v>20</v>
          </cell>
          <cell r="G1112" t="str">
            <v>M</v>
          </cell>
        </row>
        <row r="1113">
          <cell r="F1113">
            <v>19</v>
          </cell>
          <cell r="G1113" t="str">
            <v>F</v>
          </cell>
        </row>
        <row r="1114">
          <cell r="F1114">
            <v>23</v>
          </cell>
          <cell r="G1114" t="str">
            <v>M</v>
          </cell>
        </row>
        <row r="1115">
          <cell r="F1115">
            <v>28</v>
          </cell>
          <cell r="G1115" t="str">
            <v>F</v>
          </cell>
        </row>
        <row r="1116">
          <cell r="F1116">
            <v>42</v>
          </cell>
          <cell r="G1116" t="str">
            <v>F</v>
          </cell>
        </row>
        <row r="1117">
          <cell r="F1117">
            <v>53</v>
          </cell>
          <cell r="G1117" t="str">
            <v>M</v>
          </cell>
        </row>
        <row r="1118">
          <cell r="F1118">
            <v>29</v>
          </cell>
          <cell r="G1118" t="str">
            <v>F</v>
          </cell>
        </row>
        <row r="1119">
          <cell r="F1119">
            <v>27</v>
          </cell>
          <cell r="G1119" t="str">
            <v>F</v>
          </cell>
        </row>
        <row r="1120">
          <cell r="F1120">
            <v>26</v>
          </cell>
          <cell r="G1120" t="str">
            <v>M</v>
          </cell>
        </row>
        <row r="1121">
          <cell r="F1121">
            <v>47</v>
          </cell>
          <cell r="G1121" t="str">
            <v>M</v>
          </cell>
        </row>
        <row r="1122">
          <cell r="F1122">
            <v>35</v>
          </cell>
          <cell r="G1122" t="str">
            <v>F</v>
          </cell>
        </row>
        <row r="1123">
          <cell r="F1123">
            <v>23</v>
          </cell>
          <cell r="G1123" t="str">
            <v>M</v>
          </cell>
        </row>
        <row r="1124">
          <cell r="F1124">
            <v>37</v>
          </cell>
          <cell r="G1124" t="str">
            <v>F</v>
          </cell>
        </row>
        <row r="1125">
          <cell r="F1125">
            <v>39</v>
          </cell>
          <cell r="G1125" t="str">
            <v>F</v>
          </cell>
        </row>
        <row r="1126">
          <cell r="F1126">
            <v>30</v>
          </cell>
          <cell r="G1126" t="str">
            <v>F</v>
          </cell>
        </row>
        <row r="1127">
          <cell r="F1127">
            <v>47</v>
          </cell>
          <cell r="G1127" t="str">
            <v>F</v>
          </cell>
        </row>
        <row r="1128">
          <cell r="F1128">
            <v>36</v>
          </cell>
          <cell r="G1128" t="str">
            <v>M</v>
          </cell>
        </row>
        <row r="1129">
          <cell r="F1129">
            <v>46</v>
          </cell>
          <cell r="G1129" t="str">
            <v>M</v>
          </cell>
        </row>
        <row r="1130">
          <cell r="F1130">
            <v>42</v>
          </cell>
          <cell r="G1130" t="str">
            <v>F</v>
          </cell>
        </row>
        <row r="1131">
          <cell r="F1131">
            <v>29</v>
          </cell>
          <cell r="G1131" t="str">
            <v>F</v>
          </cell>
        </row>
        <row r="1132">
          <cell r="F1132">
            <v>39</v>
          </cell>
          <cell r="G1132" t="str">
            <v>F</v>
          </cell>
        </row>
        <row r="1133">
          <cell r="F1133">
            <v>20</v>
          </cell>
          <cell r="G1133" t="str">
            <v>F</v>
          </cell>
        </row>
        <row r="1134">
          <cell r="F1134">
            <v>61</v>
          </cell>
          <cell r="G1134" t="str">
            <v>F</v>
          </cell>
        </row>
        <row r="1135">
          <cell r="F1135">
            <v>32</v>
          </cell>
          <cell r="G1135" t="str">
            <v>M</v>
          </cell>
        </row>
        <row r="1136">
          <cell r="F1136">
            <v>45</v>
          </cell>
          <cell r="G1136" t="str">
            <v>M</v>
          </cell>
        </row>
        <row r="1137">
          <cell r="F1137">
            <v>34</v>
          </cell>
          <cell r="G1137" t="str">
            <v>F</v>
          </cell>
        </row>
        <row r="1138">
          <cell r="F1138">
            <v>25</v>
          </cell>
          <cell r="G1138" t="str">
            <v>M</v>
          </cell>
        </row>
        <row r="1139">
          <cell r="F1139">
            <v>32</v>
          </cell>
          <cell r="G1139" t="str">
            <v>F</v>
          </cell>
        </row>
        <row r="1140">
          <cell r="F1140">
            <v>38</v>
          </cell>
          <cell r="G1140" t="str">
            <v>M</v>
          </cell>
        </row>
        <row r="1141">
          <cell r="F1141">
            <v>32</v>
          </cell>
          <cell r="G1141" t="str">
            <v>F</v>
          </cell>
        </row>
        <row r="1142">
          <cell r="F1142">
            <v>18</v>
          </cell>
          <cell r="G1142" t="str">
            <v>F</v>
          </cell>
        </row>
        <row r="1143">
          <cell r="F1143">
            <v>25</v>
          </cell>
          <cell r="G1143" t="str">
            <v>F</v>
          </cell>
        </row>
        <row r="1144">
          <cell r="F1144">
            <v>40</v>
          </cell>
          <cell r="G1144" t="str">
            <v>M</v>
          </cell>
        </row>
        <row r="1145">
          <cell r="F1145">
            <v>21</v>
          </cell>
          <cell r="G1145" t="str">
            <v>M</v>
          </cell>
        </row>
        <row r="1146">
          <cell r="F1146">
            <v>55</v>
          </cell>
          <cell r="G1146" t="str">
            <v>F</v>
          </cell>
        </row>
        <row r="1147">
          <cell r="F1147">
            <v>37</v>
          </cell>
          <cell r="G1147" t="str">
            <v>F</v>
          </cell>
        </row>
        <row r="1148">
          <cell r="F1148">
            <v>40</v>
          </cell>
          <cell r="G1148" t="str">
            <v>F</v>
          </cell>
        </row>
        <row r="1149">
          <cell r="F1149">
            <v>2</v>
          </cell>
          <cell r="G1149" t="str">
            <v>M</v>
          </cell>
        </row>
        <row r="1150">
          <cell r="F1150">
            <v>42</v>
          </cell>
          <cell r="G1150" t="str">
            <v>F</v>
          </cell>
        </row>
        <row r="1151">
          <cell r="F1151">
            <v>57</v>
          </cell>
          <cell r="G1151" t="str">
            <v>F</v>
          </cell>
        </row>
        <row r="1152">
          <cell r="F1152">
            <v>28</v>
          </cell>
          <cell r="G1152" t="str">
            <v>M</v>
          </cell>
        </row>
        <row r="1153">
          <cell r="F1153">
            <v>50</v>
          </cell>
          <cell r="G1153" t="str">
            <v>M</v>
          </cell>
        </row>
        <row r="1154">
          <cell r="F1154">
            <v>17</v>
          </cell>
          <cell r="G1154" t="str">
            <v>F</v>
          </cell>
        </row>
        <row r="1155">
          <cell r="F1155">
            <v>45</v>
          </cell>
          <cell r="G1155" t="str">
            <v>M</v>
          </cell>
        </row>
        <row r="1156">
          <cell r="F1156">
            <v>68</v>
          </cell>
          <cell r="G1156" t="str">
            <v>F</v>
          </cell>
        </row>
        <row r="1157">
          <cell r="F1157">
            <v>83</v>
          </cell>
          <cell r="G1157" t="str">
            <v>M</v>
          </cell>
        </row>
        <row r="1158">
          <cell r="F1158">
            <v>36</v>
          </cell>
          <cell r="G1158" t="str">
            <v>M</v>
          </cell>
        </row>
        <row r="1159">
          <cell r="F1159">
            <v>81</v>
          </cell>
          <cell r="G1159" t="str">
            <v>M</v>
          </cell>
        </row>
        <row r="1160">
          <cell r="F1160">
            <v>56</v>
          </cell>
          <cell r="G1160" t="str">
            <v>F</v>
          </cell>
        </row>
        <row r="1161">
          <cell r="F1161">
            <v>79</v>
          </cell>
          <cell r="G1161" t="str">
            <v>F</v>
          </cell>
        </row>
        <row r="1162">
          <cell r="F1162">
            <v>61</v>
          </cell>
          <cell r="G1162" t="str">
            <v>F</v>
          </cell>
        </row>
        <row r="1163">
          <cell r="F1163">
            <v>0</v>
          </cell>
          <cell r="G1163" t="str">
            <v>F</v>
          </cell>
        </row>
        <row r="1164">
          <cell r="F1164">
            <v>85</v>
          </cell>
          <cell r="G1164" t="str">
            <v>M</v>
          </cell>
        </row>
        <row r="1165">
          <cell r="F1165">
            <v>38</v>
          </cell>
          <cell r="G1165" t="str">
            <v>M</v>
          </cell>
        </row>
        <row r="1166">
          <cell r="F1166">
            <v>32</v>
          </cell>
          <cell r="G1166" t="str">
            <v>M</v>
          </cell>
        </row>
        <row r="1167">
          <cell r="F1167">
            <v>38</v>
          </cell>
          <cell r="G1167" t="str">
            <v>F</v>
          </cell>
        </row>
        <row r="1168">
          <cell r="F1168">
            <v>41</v>
          </cell>
          <cell r="G1168" t="str">
            <v>F</v>
          </cell>
        </row>
        <row r="1169">
          <cell r="F1169">
            <v>65</v>
          </cell>
          <cell r="G1169" t="str">
            <v>M</v>
          </cell>
        </row>
        <row r="1170">
          <cell r="F1170">
            <v>57</v>
          </cell>
          <cell r="G1170" t="str">
            <v>F</v>
          </cell>
        </row>
        <row r="1171">
          <cell r="F1171">
            <v>34</v>
          </cell>
          <cell r="G1171" t="str">
            <v>M</v>
          </cell>
        </row>
        <row r="1172">
          <cell r="F1172">
            <v>43</v>
          </cell>
          <cell r="G1172" t="str">
            <v>F</v>
          </cell>
        </row>
        <row r="1173">
          <cell r="F1173">
            <v>29</v>
          </cell>
          <cell r="G1173" t="str">
            <v>F</v>
          </cell>
        </row>
        <row r="1174">
          <cell r="F1174">
            <v>38</v>
          </cell>
          <cell r="G1174" t="str">
            <v>F</v>
          </cell>
        </row>
        <row r="1175">
          <cell r="F1175">
            <v>39</v>
          </cell>
          <cell r="G1175" t="str">
            <v>F</v>
          </cell>
        </row>
        <row r="1176">
          <cell r="F1176">
            <v>23</v>
          </cell>
          <cell r="G1176" t="str">
            <v>M</v>
          </cell>
        </row>
        <row r="1177">
          <cell r="F1177">
            <v>32</v>
          </cell>
          <cell r="G1177" t="str">
            <v>M</v>
          </cell>
        </row>
        <row r="1178">
          <cell r="F1178">
            <v>84</v>
          </cell>
          <cell r="G1178" t="str">
            <v>M</v>
          </cell>
        </row>
        <row r="1179">
          <cell r="F1179">
            <v>53</v>
          </cell>
          <cell r="G1179" t="str">
            <v>F</v>
          </cell>
        </row>
        <row r="1180">
          <cell r="F1180">
            <v>40</v>
          </cell>
          <cell r="G1180" t="str">
            <v>F</v>
          </cell>
        </row>
        <row r="1181">
          <cell r="F1181">
            <v>19</v>
          </cell>
          <cell r="G1181" t="str">
            <v>M</v>
          </cell>
        </row>
        <row r="1182">
          <cell r="F1182">
            <v>35</v>
          </cell>
          <cell r="G1182" t="str">
            <v>F</v>
          </cell>
        </row>
        <row r="1183">
          <cell r="F1183">
            <v>30</v>
          </cell>
          <cell r="G1183" t="str">
            <v>F</v>
          </cell>
        </row>
        <row r="1184">
          <cell r="F1184">
            <v>41</v>
          </cell>
          <cell r="G1184" t="str">
            <v>M</v>
          </cell>
        </row>
        <row r="1185">
          <cell r="F1185">
            <v>42</v>
          </cell>
          <cell r="G1185" t="str">
            <v>M</v>
          </cell>
        </row>
        <row r="1186">
          <cell r="F1186">
            <v>30</v>
          </cell>
          <cell r="G1186" t="str">
            <v>F</v>
          </cell>
        </row>
        <row r="1187">
          <cell r="F1187">
            <v>48</v>
          </cell>
          <cell r="G1187" t="str">
            <v>F</v>
          </cell>
        </row>
        <row r="1188">
          <cell r="F1188">
            <v>22</v>
          </cell>
          <cell r="G1188" t="str">
            <v>M</v>
          </cell>
        </row>
        <row r="1189">
          <cell r="F1189">
            <v>39</v>
          </cell>
          <cell r="G1189" t="str">
            <v>F</v>
          </cell>
        </row>
        <row r="1190">
          <cell r="F1190">
            <v>44</v>
          </cell>
          <cell r="G1190" t="str">
            <v>F</v>
          </cell>
        </row>
        <row r="1191">
          <cell r="F1191">
            <v>26</v>
          </cell>
          <cell r="G1191" t="str">
            <v>F</v>
          </cell>
        </row>
        <row r="1192">
          <cell r="F1192">
            <v>51</v>
          </cell>
          <cell r="G1192" t="str">
            <v>M</v>
          </cell>
        </row>
        <row r="1193">
          <cell r="F1193">
            <v>48</v>
          </cell>
          <cell r="G1193" t="str">
            <v>M</v>
          </cell>
        </row>
        <row r="1194">
          <cell r="F1194">
            <v>19</v>
          </cell>
          <cell r="G1194" t="str">
            <v>M</v>
          </cell>
        </row>
        <row r="1195">
          <cell r="F1195">
            <v>36</v>
          </cell>
          <cell r="G1195" t="str">
            <v>M</v>
          </cell>
        </row>
        <row r="1196">
          <cell r="F1196">
            <v>37</v>
          </cell>
          <cell r="G1196" t="str">
            <v>F</v>
          </cell>
        </row>
        <row r="1197">
          <cell r="F1197">
            <v>20</v>
          </cell>
          <cell r="G1197" t="str">
            <v>F</v>
          </cell>
        </row>
        <row r="1198">
          <cell r="F1198">
            <v>51</v>
          </cell>
          <cell r="G1198" t="str">
            <v>F</v>
          </cell>
        </row>
        <row r="1199">
          <cell r="F1199">
            <v>21</v>
          </cell>
          <cell r="G1199" t="str">
            <v>F</v>
          </cell>
        </row>
        <row r="1200">
          <cell r="F1200">
            <v>34</v>
          </cell>
          <cell r="G1200" t="str">
            <v>F</v>
          </cell>
        </row>
        <row r="1201">
          <cell r="F1201">
            <v>19</v>
          </cell>
          <cell r="G1201" t="str">
            <v>M</v>
          </cell>
        </row>
        <row r="1202">
          <cell r="F1202">
            <v>21</v>
          </cell>
          <cell r="G1202" t="str">
            <v>M</v>
          </cell>
        </row>
        <row r="1203">
          <cell r="F1203">
            <v>31</v>
          </cell>
          <cell r="G1203" t="str">
            <v>F</v>
          </cell>
        </row>
        <row r="1204">
          <cell r="F1204">
            <v>46</v>
          </cell>
          <cell r="G1204" t="str">
            <v>F</v>
          </cell>
        </row>
        <row r="1205">
          <cell r="F1205">
            <v>25</v>
          </cell>
          <cell r="G1205" t="str">
            <v>M</v>
          </cell>
        </row>
        <row r="1206">
          <cell r="F1206">
            <v>43</v>
          </cell>
          <cell r="G1206" t="str">
            <v>M</v>
          </cell>
        </row>
        <row r="1207">
          <cell r="F1207">
            <v>78</v>
          </cell>
          <cell r="G1207" t="str">
            <v>M</v>
          </cell>
        </row>
        <row r="1208">
          <cell r="F1208">
            <v>40</v>
          </cell>
          <cell r="G1208" t="str">
            <v>F</v>
          </cell>
        </row>
        <row r="1209">
          <cell r="F1209">
            <v>67</v>
          </cell>
          <cell r="G1209" t="str">
            <v>F</v>
          </cell>
        </row>
        <row r="1210">
          <cell r="F1210">
            <v>41</v>
          </cell>
          <cell r="G1210" t="str">
            <v>F</v>
          </cell>
        </row>
        <row r="1211">
          <cell r="F1211">
            <v>71</v>
          </cell>
          <cell r="G1211" t="str">
            <v>F</v>
          </cell>
        </row>
        <row r="1212">
          <cell r="F1212">
            <v>77</v>
          </cell>
          <cell r="G1212" t="str">
            <v>F</v>
          </cell>
        </row>
        <row r="1213">
          <cell r="F1213">
            <v>53</v>
          </cell>
          <cell r="G1213" t="str">
            <v>F</v>
          </cell>
        </row>
        <row r="1214">
          <cell r="F1214">
            <v>39</v>
          </cell>
          <cell r="G1214" t="str">
            <v>F</v>
          </cell>
        </row>
        <row r="1215">
          <cell r="F1215">
            <v>48</v>
          </cell>
          <cell r="G1215" t="str">
            <v>F</v>
          </cell>
        </row>
        <row r="1216">
          <cell r="F1216">
            <v>47</v>
          </cell>
          <cell r="G1216" t="str">
            <v>M</v>
          </cell>
        </row>
        <row r="1217">
          <cell r="F1217">
            <v>39</v>
          </cell>
          <cell r="G1217" t="str">
            <v>M</v>
          </cell>
        </row>
        <row r="1218">
          <cell r="F1218">
            <v>36</v>
          </cell>
          <cell r="G1218" t="str">
            <v>M</v>
          </cell>
        </row>
        <row r="1219">
          <cell r="F1219">
            <v>24</v>
          </cell>
          <cell r="G1219" t="str">
            <v>F</v>
          </cell>
        </row>
        <row r="1220">
          <cell r="F1220">
            <v>41</v>
          </cell>
          <cell r="G1220" t="str">
            <v>M</v>
          </cell>
        </row>
        <row r="1221">
          <cell r="F1221">
            <v>41</v>
          </cell>
          <cell r="G1221" t="str">
            <v>M</v>
          </cell>
        </row>
        <row r="1222">
          <cell r="F1222">
            <v>72</v>
          </cell>
          <cell r="G1222" t="str">
            <v>F</v>
          </cell>
        </row>
        <row r="1223">
          <cell r="F1223">
            <v>32</v>
          </cell>
          <cell r="G1223" t="str">
            <v>M</v>
          </cell>
        </row>
        <row r="1224">
          <cell r="F1224">
            <v>48</v>
          </cell>
          <cell r="G1224" t="str">
            <v>F</v>
          </cell>
        </row>
        <row r="1225">
          <cell r="F1225">
            <v>36</v>
          </cell>
          <cell r="G1225" t="str">
            <v>F</v>
          </cell>
        </row>
        <row r="1226">
          <cell r="F1226">
            <v>30</v>
          </cell>
          <cell r="G1226" t="str">
            <v>F</v>
          </cell>
        </row>
        <row r="1227">
          <cell r="F1227">
            <v>64</v>
          </cell>
          <cell r="G1227" t="str">
            <v>F</v>
          </cell>
        </row>
        <row r="1228">
          <cell r="F1228">
            <v>24</v>
          </cell>
          <cell r="G1228" t="str">
            <v>M</v>
          </cell>
        </row>
        <row r="1229">
          <cell r="F1229">
            <v>39</v>
          </cell>
          <cell r="G1229" t="str">
            <v>M</v>
          </cell>
        </row>
        <row r="1230">
          <cell r="F1230">
            <v>30</v>
          </cell>
          <cell r="G1230" t="str">
            <v>M</v>
          </cell>
        </row>
        <row r="1231">
          <cell r="F1231">
            <v>48</v>
          </cell>
          <cell r="G1231" t="str">
            <v>F</v>
          </cell>
        </row>
        <row r="1232">
          <cell r="F1232">
            <v>32</v>
          </cell>
          <cell r="G1232" t="str">
            <v>F</v>
          </cell>
        </row>
        <row r="1233">
          <cell r="F1233">
            <v>54</v>
          </cell>
          <cell r="G1233" t="str">
            <v>F</v>
          </cell>
        </row>
        <row r="1234">
          <cell r="F1234">
            <v>69</v>
          </cell>
          <cell r="G1234" t="str">
            <v>F</v>
          </cell>
        </row>
        <row r="1235">
          <cell r="F1235">
            <v>31</v>
          </cell>
          <cell r="G1235" t="str">
            <v>M</v>
          </cell>
        </row>
        <row r="1236">
          <cell r="F1236">
            <v>27</v>
          </cell>
          <cell r="G1236" t="str">
            <v>F</v>
          </cell>
        </row>
        <row r="1237">
          <cell r="F1237">
            <v>25</v>
          </cell>
          <cell r="G1237" t="str">
            <v>F</v>
          </cell>
        </row>
        <row r="1238">
          <cell r="F1238">
            <v>49</v>
          </cell>
          <cell r="G1238" t="str">
            <v>M</v>
          </cell>
        </row>
        <row r="1239">
          <cell r="F1239">
            <v>46</v>
          </cell>
          <cell r="G1239" t="str">
            <v>F</v>
          </cell>
        </row>
        <row r="1240">
          <cell r="F1240">
            <v>43</v>
          </cell>
          <cell r="G1240" t="str">
            <v>F</v>
          </cell>
        </row>
        <row r="1241">
          <cell r="F1241">
            <v>5</v>
          </cell>
          <cell r="G1241" t="str">
            <v>M</v>
          </cell>
        </row>
        <row r="1242">
          <cell r="F1242">
            <v>67</v>
          </cell>
          <cell r="G1242" t="str">
            <v>M</v>
          </cell>
        </row>
        <row r="1243">
          <cell r="F1243">
            <v>52</v>
          </cell>
          <cell r="G1243" t="str">
            <v>M</v>
          </cell>
        </row>
        <row r="1244">
          <cell r="F1244">
            <v>27</v>
          </cell>
          <cell r="G1244" t="str">
            <v>F</v>
          </cell>
        </row>
        <row r="1245">
          <cell r="F1245">
            <v>26</v>
          </cell>
          <cell r="G1245" t="str">
            <v>M</v>
          </cell>
        </row>
        <row r="1246">
          <cell r="F1246">
            <v>26</v>
          </cell>
          <cell r="G1246" t="str">
            <v>M</v>
          </cell>
        </row>
        <row r="1247">
          <cell r="F1247">
            <v>10</v>
          </cell>
          <cell r="G1247" t="str">
            <v>F</v>
          </cell>
        </row>
        <row r="1248">
          <cell r="F1248">
            <v>52</v>
          </cell>
          <cell r="G1248" t="str">
            <v>F</v>
          </cell>
        </row>
        <row r="1249">
          <cell r="F1249">
            <v>64</v>
          </cell>
          <cell r="G1249" t="str">
            <v>F</v>
          </cell>
        </row>
        <row r="1250">
          <cell r="F1250">
            <v>48</v>
          </cell>
          <cell r="G1250" t="str">
            <v>F</v>
          </cell>
        </row>
        <row r="1251">
          <cell r="F1251">
            <v>39</v>
          </cell>
          <cell r="G1251" t="str">
            <v>M</v>
          </cell>
        </row>
        <row r="1252">
          <cell r="F1252">
            <v>58</v>
          </cell>
          <cell r="G1252" t="str">
            <v>F</v>
          </cell>
        </row>
        <row r="1253">
          <cell r="F1253">
            <v>47</v>
          </cell>
          <cell r="G1253" t="str">
            <v>F</v>
          </cell>
        </row>
        <row r="1254">
          <cell r="F1254">
            <v>39</v>
          </cell>
          <cell r="G1254" t="str">
            <v>F</v>
          </cell>
        </row>
        <row r="1255">
          <cell r="F1255">
            <v>41</v>
          </cell>
          <cell r="G1255" t="str">
            <v>M</v>
          </cell>
        </row>
        <row r="1256">
          <cell r="F1256">
            <v>43</v>
          </cell>
          <cell r="G1256" t="str">
            <v>F</v>
          </cell>
        </row>
        <row r="1257">
          <cell r="F1257">
            <v>50</v>
          </cell>
          <cell r="G1257" t="str">
            <v>F</v>
          </cell>
        </row>
        <row r="1258">
          <cell r="F1258">
            <v>39</v>
          </cell>
          <cell r="G1258" t="str">
            <v>M</v>
          </cell>
        </row>
        <row r="1259">
          <cell r="F1259">
            <v>67</v>
          </cell>
          <cell r="G1259" t="str">
            <v>F</v>
          </cell>
        </row>
        <row r="1260">
          <cell r="F1260">
            <v>50</v>
          </cell>
          <cell r="G1260" t="str">
            <v>F</v>
          </cell>
        </row>
        <row r="1261">
          <cell r="F1261">
            <v>26</v>
          </cell>
          <cell r="G1261" t="str">
            <v>M</v>
          </cell>
        </row>
        <row r="1262">
          <cell r="F1262">
            <v>36</v>
          </cell>
          <cell r="G1262" t="str">
            <v>M</v>
          </cell>
        </row>
        <row r="1263">
          <cell r="F1263">
            <v>24</v>
          </cell>
          <cell r="G1263" t="str">
            <v>M</v>
          </cell>
        </row>
        <row r="1264">
          <cell r="F1264">
            <v>41</v>
          </cell>
          <cell r="G1264" t="str">
            <v>M</v>
          </cell>
        </row>
        <row r="1265">
          <cell r="F1265">
            <v>23</v>
          </cell>
          <cell r="G1265" t="str">
            <v>M</v>
          </cell>
        </row>
        <row r="1266">
          <cell r="F1266">
            <v>30</v>
          </cell>
          <cell r="G1266" t="str">
            <v>F</v>
          </cell>
        </row>
        <row r="1267">
          <cell r="F1267">
            <v>56</v>
          </cell>
          <cell r="G1267" t="str">
            <v>F</v>
          </cell>
        </row>
        <row r="1268">
          <cell r="F1268">
            <v>55</v>
          </cell>
          <cell r="G1268" t="str">
            <v>M</v>
          </cell>
        </row>
        <row r="1269">
          <cell r="F1269">
            <v>46</v>
          </cell>
          <cell r="G1269" t="str">
            <v>F</v>
          </cell>
        </row>
        <row r="1270">
          <cell r="F1270">
            <v>14</v>
          </cell>
          <cell r="G1270" t="str">
            <v>F</v>
          </cell>
        </row>
        <row r="1271">
          <cell r="F1271">
            <v>63</v>
          </cell>
          <cell r="G1271" t="str">
            <v>F</v>
          </cell>
        </row>
        <row r="1272">
          <cell r="F1272">
            <v>51</v>
          </cell>
          <cell r="G1272" t="str">
            <v>F</v>
          </cell>
        </row>
        <row r="1273">
          <cell r="F1273">
            <v>34</v>
          </cell>
          <cell r="G1273" t="str">
            <v>F</v>
          </cell>
        </row>
        <row r="1274">
          <cell r="F1274">
            <v>72</v>
          </cell>
          <cell r="G1274" t="str">
            <v>F</v>
          </cell>
        </row>
        <row r="1275">
          <cell r="F1275">
            <v>73</v>
          </cell>
          <cell r="G1275" t="str">
            <v>F</v>
          </cell>
        </row>
        <row r="1276">
          <cell r="F1276">
            <v>53</v>
          </cell>
          <cell r="G1276" t="str">
            <v>M</v>
          </cell>
        </row>
        <row r="1277">
          <cell r="F1277">
            <v>33</v>
          </cell>
          <cell r="G1277" t="str">
            <v>M</v>
          </cell>
        </row>
        <row r="1278">
          <cell r="F1278">
            <v>33</v>
          </cell>
          <cell r="G1278" t="str">
            <v>M</v>
          </cell>
        </row>
        <row r="1279">
          <cell r="F1279">
            <v>23</v>
          </cell>
          <cell r="G1279" t="str">
            <v>F</v>
          </cell>
        </row>
        <row r="1280">
          <cell r="F1280">
            <v>2</v>
          </cell>
          <cell r="G1280" t="str">
            <v>F</v>
          </cell>
        </row>
        <row r="1281">
          <cell r="F1281">
            <v>45</v>
          </cell>
          <cell r="G1281" t="str">
            <v>F</v>
          </cell>
        </row>
        <row r="1282">
          <cell r="F1282">
            <v>37</v>
          </cell>
          <cell r="G1282" t="str">
            <v>F</v>
          </cell>
        </row>
        <row r="1283">
          <cell r="F1283">
            <v>49</v>
          </cell>
          <cell r="G1283" t="str">
            <v>M</v>
          </cell>
        </row>
        <row r="1284">
          <cell r="F1284">
            <v>46</v>
          </cell>
          <cell r="G1284" t="str">
            <v>M</v>
          </cell>
        </row>
        <row r="1285">
          <cell r="F1285">
            <v>68</v>
          </cell>
          <cell r="G1285" t="str">
            <v>F</v>
          </cell>
        </row>
        <row r="1286">
          <cell r="F1286">
            <v>31</v>
          </cell>
          <cell r="G1286" t="str">
            <v>M</v>
          </cell>
        </row>
        <row r="1287">
          <cell r="F1287">
            <v>8</v>
          </cell>
          <cell r="G1287" t="str">
            <v>F</v>
          </cell>
        </row>
        <row r="1288">
          <cell r="F1288">
            <v>38</v>
          </cell>
          <cell r="G1288" t="str">
            <v>M</v>
          </cell>
        </row>
        <row r="1289">
          <cell r="F1289">
            <v>80</v>
          </cell>
          <cell r="G1289" t="str">
            <v>F</v>
          </cell>
        </row>
        <row r="1290">
          <cell r="F1290">
            <v>25</v>
          </cell>
          <cell r="G1290" t="str">
            <v>F</v>
          </cell>
        </row>
        <row r="1291">
          <cell r="F1291">
            <v>48</v>
          </cell>
          <cell r="G1291" t="str">
            <v>M</v>
          </cell>
        </row>
        <row r="1292">
          <cell r="F1292">
            <v>17</v>
          </cell>
          <cell r="G1292" t="str">
            <v>M</v>
          </cell>
        </row>
        <row r="1293">
          <cell r="F1293">
            <v>20</v>
          </cell>
          <cell r="G1293" t="str">
            <v>F</v>
          </cell>
        </row>
        <row r="1294">
          <cell r="F1294">
            <v>19</v>
          </cell>
          <cell r="G1294" t="str">
            <v>M</v>
          </cell>
        </row>
        <row r="1295">
          <cell r="F1295">
            <v>26</v>
          </cell>
          <cell r="G1295" t="str">
            <v>M</v>
          </cell>
        </row>
        <row r="1296">
          <cell r="F1296">
            <v>19</v>
          </cell>
          <cell r="G1296" t="str">
            <v>M</v>
          </cell>
        </row>
        <row r="1297">
          <cell r="F1297">
            <v>71</v>
          </cell>
          <cell r="G1297" t="str">
            <v>F</v>
          </cell>
        </row>
        <row r="1298">
          <cell r="F1298">
            <v>33</v>
          </cell>
          <cell r="G1298" t="str">
            <v>M</v>
          </cell>
        </row>
        <row r="1299">
          <cell r="F1299">
            <v>32</v>
          </cell>
          <cell r="G1299" t="str">
            <v>F</v>
          </cell>
        </row>
        <row r="1300">
          <cell r="F1300">
            <v>31</v>
          </cell>
          <cell r="G1300" t="str">
            <v>F</v>
          </cell>
        </row>
        <row r="1301">
          <cell r="F1301">
            <v>38</v>
          </cell>
          <cell r="G1301" t="str">
            <v>M</v>
          </cell>
        </row>
        <row r="1302">
          <cell r="F1302">
            <v>23</v>
          </cell>
          <cell r="G1302" t="str">
            <v>F</v>
          </cell>
        </row>
        <row r="1303">
          <cell r="F1303">
            <v>43</v>
          </cell>
          <cell r="G1303" t="str">
            <v>F</v>
          </cell>
        </row>
        <row r="1304">
          <cell r="F1304">
            <v>54</v>
          </cell>
          <cell r="G1304" t="str">
            <v>M</v>
          </cell>
        </row>
        <row r="1305">
          <cell r="F1305">
            <v>4</v>
          </cell>
          <cell r="G1305" t="str">
            <v>M</v>
          </cell>
        </row>
        <row r="1306">
          <cell r="F1306">
            <v>65</v>
          </cell>
          <cell r="G1306" t="str">
            <v>M</v>
          </cell>
        </row>
        <row r="1307">
          <cell r="F1307">
            <v>2</v>
          </cell>
          <cell r="G1307" t="str">
            <v>M</v>
          </cell>
        </row>
        <row r="1308">
          <cell r="F1308">
            <v>57</v>
          </cell>
          <cell r="G1308" t="str">
            <v>M</v>
          </cell>
        </row>
        <row r="1309">
          <cell r="F1309">
            <v>41</v>
          </cell>
          <cell r="G1309" t="str">
            <v>F</v>
          </cell>
        </row>
        <row r="1310">
          <cell r="F1310">
            <v>36</v>
          </cell>
          <cell r="G1310" t="str">
            <v>M</v>
          </cell>
        </row>
        <row r="1311">
          <cell r="F1311">
            <v>62</v>
          </cell>
          <cell r="G1311" t="str">
            <v>M</v>
          </cell>
        </row>
        <row r="1312">
          <cell r="F1312">
            <v>73</v>
          </cell>
          <cell r="G1312" t="str">
            <v>F</v>
          </cell>
        </row>
        <row r="1313">
          <cell r="F1313">
            <v>42</v>
          </cell>
          <cell r="G1313" t="str">
            <v>F</v>
          </cell>
        </row>
        <row r="1314">
          <cell r="F1314">
            <v>34</v>
          </cell>
          <cell r="G1314" t="str">
            <v>F</v>
          </cell>
        </row>
        <row r="1315">
          <cell r="F1315">
            <v>25</v>
          </cell>
          <cell r="G1315" t="str">
            <v>M</v>
          </cell>
        </row>
        <row r="1316">
          <cell r="F1316">
            <v>80</v>
          </cell>
          <cell r="G1316" t="str">
            <v>M</v>
          </cell>
        </row>
        <row r="1317">
          <cell r="F1317">
            <v>82</v>
          </cell>
          <cell r="G1317" t="str">
            <v>M</v>
          </cell>
        </row>
        <row r="1318">
          <cell r="F1318">
            <v>31</v>
          </cell>
          <cell r="G1318" t="str">
            <v>F</v>
          </cell>
        </row>
        <row r="1319">
          <cell r="F1319">
            <v>88</v>
          </cell>
          <cell r="G1319" t="str">
            <v>F</v>
          </cell>
        </row>
        <row r="1320">
          <cell r="F1320">
            <v>19</v>
          </cell>
          <cell r="G1320" t="str">
            <v>M</v>
          </cell>
        </row>
        <row r="1321">
          <cell r="F1321">
            <v>36</v>
          </cell>
          <cell r="G1321" t="str">
            <v>M</v>
          </cell>
        </row>
        <row r="1322">
          <cell r="F1322">
            <v>31</v>
          </cell>
          <cell r="G1322" t="str">
            <v>M</v>
          </cell>
        </row>
        <row r="1323">
          <cell r="F1323">
            <v>58</v>
          </cell>
          <cell r="G1323" t="str">
            <v>F</v>
          </cell>
        </row>
        <row r="1324">
          <cell r="F1324">
            <v>34</v>
          </cell>
          <cell r="G1324" t="str">
            <v>F</v>
          </cell>
        </row>
        <row r="1325">
          <cell r="F1325">
            <v>66</v>
          </cell>
          <cell r="G1325" t="str">
            <v>F</v>
          </cell>
        </row>
        <row r="1326">
          <cell r="F1326">
            <v>50</v>
          </cell>
          <cell r="G1326" t="str">
            <v>M</v>
          </cell>
        </row>
        <row r="1327">
          <cell r="F1327">
            <v>39</v>
          </cell>
          <cell r="G1327" t="str">
            <v>M</v>
          </cell>
        </row>
        <row r="1328">
          <cell r="F1328">
            <v>20</v>
          </cell>
          <cell r="G1328" t="str">
            <v>M</v>
          </cell>
        </row>
        <row r="1329">
          <cell r="F1329">
            <v>70</v>
          </cell>
          <cell r="G1329" t="str">
            <v>F</v>
          </cell>
        </row>
        <row r="1330">
          <cell r="F1330">
            <v>21</v>
          </cell>
          <cell r="G1330" t="str">
            <v>M</v>
          </cell>
        </row>
        <row r="1331">
          <cell r="F1331">
            <v>40</v>
          </cell>
          <cell r="G1331" t="str">
            <v>M</v>
          </cell>
        </row>
        <row r="1332">
          <cell r="F1332">
            <v>38</v>
          </cell>
          <cell r="G1332" t="str">
            <v>M</v>
          </cell>
        </row>
        <row r="1333">
          <cell r="F1333">
            <v>19</v>
          </cell>
          <cell r="G1333" t="str">
            <v>M</v>
          </cell>
        </row>
        <row r="1334">
          <cell r="F1334">
            <v>67</v>
          </cell>
          <cell r="G1334" t="str">
            <v>M</v>
          </cell>
        </row>
        <row r="1335">
          <cell r="F1335">
            <v>9</v>
          </cell>
          <cell r="G1335" t="str">
            <v>M</v>
          </cell>
        </row>
        <row r="1336">
          <cell r="F1336">
            <v>52</v>
          </cell>
          <cell r="G1336" t="str">
            <v>M</v>
          </cell>
        </row>
        <row r="1337">
          <cell r="F1337">
            <v>11</v>
          </cell>
          <cell r="G1337" t="str">
            <v>M</v>
          </cell>
        </row>
        <row r="1338">
          <cell r="F1338">
            <v>46</v>
          </cell>
          <cell r="G1338" t="str">
            <v>M</v>
          </cell>
        </row>
        <row r="1339">
          <cell r="F1339">
            <v>21</v>
          </cell>
          <cell r="G1339" t="str">
            <v>F</v>
          </cell>
        </row>
        <row r="1340">
          <cell r="F1340">
            <v>3</v>
          </cell>
          <cell r="G1340" t="str">
            <v>M</v>
          </cell>
        </row>
        <row r="1341">
          <cell r="F1341">
            <v>33</v>
          </cell>
          <cell r="G1341" t="str">
            <v>F</v>
          </cell>
        </row>
        <row r="1342">
          <cell r="F1342">
            <v>38</v>
          </cell>
          <cell r="G1342" t="str">
            <v>M</v>
          </cell>
        </row>
        <row r="1343">
          <cell r="F1343">
            <v>25</v>
          </cell>
          <cell r="G1343" t="str">
            <v>M</v>
          </cell>
        </row>
        <row r="1344">
          <cell r="F1344">
            <v>25</v>
          </cell>
          <cell r="G1344" t="str">
            <v>M</v>
          </cell>
        </row>
        <row r="1345">
          <cell r="F1345">
            <v>15</v>
          </cell>
          <cell r="G1345" t="str">
            <v>F</v>
          </cell>
        </row>
        <row r="1346">
          <cell r="F1346">
            <v>41</v>
          </cell>
          <cell r="G1346" t="str">
            <v>F</v>
          </cell>
        </row>
        <row r="1347">
          <cell r="F1347">
            <v>7</v>
          </cell>
          <cell r="G1347" t="str">
            <v>M</v>
          </cell>
        </row>
        <row r="1348">
          <cell r="F1348">
            <v>36</v>
          </cell>
          <cell r="G1348" t="str">
            <v>F</v>
          </cell>
        </row>
        <row r="1349">
          <cell r="F1349">
            <v>44</v>
          </cell>
          <cell r="G1349" t="str">
            <v>F</v>
          </cell>
        </row>
        <row r="1350">
          <cell r="F1350">
            <v>35</v>
          </cell>
          <cell r="G1350" t="str">
            <v>M</v>
          </cell>
        </row>
        <row r="1351">
          <cell r="F1351">
            <v>9</v>
          </cell>
          <cell r="G1351" t="str">
            <v>F</v>
          </cell>
        </row>
        <row r="1352">
          <cell r="F1352">
            <v>31</v>
          </cell>
          <cell r="G1352" t="str">
            <v>F</v>
          </cell>
        </row>
        <row r="1353">
          <cell r="F1353">
            <v>22</v>
          </cell>
          <cell r="G1353" t="str">
            <v>F</v>
          </cell>
        </row>
        <row r="1354">
          <cell r="F1354">
            <v>44</v>
          </cell>
          <cell r="G1354" t="str">
            <v>M</v>
          </cell>
        </row>
        <row r="1355">
          <cell r="F1355">
            <v>39</v>
          </cell>
          <cell r="G1355" t="str">
            <v>F</v>
          </cell>
        </row>
        <row r="1356">
          <cell r="F1356">
            <v>60</v>
          </cell>
          <cell r="G1356" t="str">
            <v>F</v>
          </cell>
        </row>
        <row r="1357">
          <cell r="F1357">
            <v>50</v>
          </cell>
          <cell r="G1357" t="str">
            <v>F</v>
          </cell>
        </row>
        <row r="1358">
          <cell r="F1358">
            <v>20</v>
          </cell>
          <cell r="G1358" t="str">
            <v>F</v>
          </cell>
        </row>
        <row r="1359">
          <cell r="F1359">
            <v>39</v>
          </cell>
          <cell r="G1359" t="str">
            <v>M</v>
          </cell>
        </row>
        <row r="1360">
          <cell r="F1360">
            <v>28</v>
          </cell>
          <cell r="G1360" t="str">
            <v>M</v>
          </cell>
        </row>
        <row r="1361">
          <cell r="F1361">
            <v>19</v>
          </cell>
          <cell r="G1361" t="str">
            <v>M</v>
          </cell>
        </row>
        <row r="1362">
          <cell r="F1362">
            <v>60</v>
          </cell>
          <cell r="G1362" t="str">
            <v>F</v>
          </cell>
        </row>
        <row r="1363">
          <cell r="F1363">
            <v>20</v>
          </cell>
          <cell r="G1363" t="str">
            <v>F</v>
          </cell>
        </row>
        <row r="1364">
          <cell r="F1364">
            <v>66</v>
          </cell>
          <cell r="G1364" t="str">
            <v>M</v>
          </cell>
        </row>
        <row r="1365">
          <cell r="F1365">
            <v>2</v>
          </cell>
          <cell r="G1365" t="str">
            <v>F</v>
          </cell>
        </row>
        <row r="1366">
          <cell r="F1366">
            <v>45</v>
          </cell>
          <cell r="G1366" t="str">
            <v>M</v>
          </cell>
        </row>
        <row r="1367">
          <cell r="F1367">
            <v>1</v>
          </cell>
          <cell r="G1367" t="str">
            <v>F</v>
          </cell>
        </row>
        <row r="1368">
          <cell r="F1368">
            <v>34</v>
          </cell>
          <cell r="G1368" t="str">
            <v>M</v>
          </cell>
        </row>
        <row r="1369">
          <cell r="F1369">
            <v>46</v>
          </cell>
          <cell r="G1369" t="str">
            <v>M</v>
          </cell>
        </row>
        <row r="1370">
          <cell r="F1370">
            <v>26</v>
          </cell>
          <cell r="G1370" t="str">
            <v>F</v>
          </cell>
        </row>
        <row r="1371">
          <cell r="F1371">
            <v>48</v>
          </cell>
          <cell r="G1371" t="str">
            <v>F</v>
          </cell>
        </row>
        <row r="1372">
          <cell r="F1372">
            <v>39</v>
          </cell>
          <cell r="G1372" t="str">
            <v>F</v>
          </cell>
        </row>
        <row r="1373">
          <cell r="F1373">
            <v>39</v>
          </cell>
          <cell r="G1373" t="str">
            <v>M</v>
          </cell>
        </row>
        <row r="1374">
          <cell r="F1374">
            <v>65</v>
          </cell>
          <cell r="G1374" t="str">
            <v>F</v>
          </cell>
        </row>
        <row r="1375">
          <cell r="F1375">
            <v>32</v>
          </cell>
          <cell r="G1375" t="str">
            <v>M</v>
          </cell>
        </row>
        <row r="1376">
          <cell r="F1376">
            <v>27</v>
          </cell>
          <cell r="G1376" t="str">
            <v>M</v>
          </cell>
        </row>
        <row r="1377">
          <cell r="F1377">
            <v>42</v>
          </cell>
          <cell r="G1377" t="str">
            <v>F</v>
          </cell>
        </row>
        <row r="1378">
          <cell r="F1378">
            <v>22</v>
          </cell>
          <cell r="G1378" t="str">
            <v>F</v>
          </cell>
        </row>
        <row r="1379">
          <cell r="F1379">
            <v>16</v>
          </cell>
          <cell r="G1379" t="str">
            <v>F</v>
          </cell>
        </row>
        <row r="1380">
          <cell r="F1380">
            <v>41</v>
          </cell>
          <cell r="G1380" t="str">
            <v>F</v>
          </cell>
        </row>
        <row r="1381">
          <cell r="F1381">
            <v>78</v>
          </cell>
          <cell r="G1381" t="str">
            <v>F</v>
          </cell>
        </row>
        <row r="1382">
          <cell r="F1382">
            <v>48</v>
          </cell>
          <cell r="G1382" t="str">
            <v>F</v>
          </cell>
        </row>
        <row r="1383">
          <cell r="F1383">
            <v>40</v>
          </cell>
          <cell r="G1383" t="str">
            <v>M</v>
          </cell>
        </row>
        <row r="1384">
          <cell r="F1384">
            <v>41</v>
          </cell>
          <cell r="G1384" t="str">
            <v>M</v>
          </cell>
        </row>
        <row r="1385">
          <cell r="F1385">
            <v>43</v>
          </cell>
          <cell r="G1385" t="str">
            <v>F</v>
          </cell>
        </row>
        <row r="1386">
          <cell r="F1386">
            <v>25</v>
          </cell>
          <cell r="G1386" t="str">
            <v>F</v>
          </cell>
        </row>
        <row r="1387">
          <cell r="F1387">
            <v>22</v>
          </cell>
          <cell r="G1387" t="str">
            <v>F</v>
          </cell>
        </row>
        <row r="1388">
          <cell r="F1388">
            <v>52</v>
          </cell>
          <cell r="G1388" t="str">
            <v>M</v>
          </cell>
        </row>
        <row r="1389">
          <cell r="F1389">
            <v>30</v>
          </cell>
          <cell r="G1389" t="str">
            <v>F</v>
          </cell>
        </row>
        <row r="1390">
          <cell r="F1390">
            <v>35</v>
          </cell>
          <cell r="G1390" t="str">
            <v>M</v>
          </cell>
        </row>
        <row r="1391">
          <cell r="F1391">
            <v>56</v>
          </cell>
          <cell r="G1391" t="str">
            <v>M</v>
          </cell>
        </row>
        <row r="1392">
          <cell r="F1392">
            <v>38</v>
          </cell>
          <cell r="G1392" t="str">
            <v>F</v>
          </cell>
        </row>
        <row r="1393">
          <cell r="F1393">
            <v>27</v>
          </cell>
          <cell r="G1393" t="str">
            <v>F</v>
          </cell>
        </row>
        <row r="1394">
          <cell r="F1394">
            <v>39</v>
          </cell>
          <cell r="G1394" t="str">
            <v>F</v>
          </cell>
        </row>
        <row r="1395">
          <cell r="F1395">
            <v>70</v>
          </cell>
          <cell r="G1395" t="str">
            <v>M</v>
          </cell>
        </row>
        <row r="1396">
          <cell r="F1396">
            <v>38</v>
          </cell>
          <cell r="G1396" t="str">
            <v>F</v>
          </cell>
        </row>
        <row r="1397">
          <cell r="F1397">
            <v>49</v>
          </cell>
          <cell r="G1397" t="str">
            <v>M</v>
          </cell>
        </row>
        <row r="1398">
          <cell r="F1398">
            <v>39</v>
          </cell>
          <cell r="G1398" t="str">
            <v>M</v>
          </cell>
        </row>
        <row r="1399">
          <cell r="F1399">
            <v>61</v>
          </cell>
          <cell r="G1399" t="str">
            <v>F</v>
          </cell>
        </row>
        <row r="1400">
          <cell r="F1400">
            <v>43</v>
          </cell>
          <cell r="G1400" t="str">
            <v>M</v>
          </cell>
        </row>
        <row r="1401">
          <cell r="F1401">
            <v>86</v>
          </cell>
          <cell r="G1401" t="str">
            <v>F</v>
          </cell>
        </row>
        <row r="1402">
          <cell r="F1402">
            <v>39</v>
          </cell>
          <cell r="G1402" t="str">
            <v>M</v>
          </cell>
        </row>
        <row r="1403">
          <cell r="F1403">
            <v>55</v>
          </cell>
          <cell r="G1403" t="str">
            <v>M</v>
          </cell>
        </row>
        <row r="1404">
          <cell r="F1404">
            <v>22</v>
          </cell>
          <cell r="G1404" t="str">
            <v>F</v>
          </cell>
        </row>
        <row r="1405">
          <cell r="F1405">
            <v>52</v>
          </cell>
          <cell r="G1405" t="str">
            <v>F</v>
          </cell>
        </row>
        <row r="1406">
          <cell r="F1406">
            <v>38</v>
          </cell>
          <cell r="G1406" t="str">
            <v>M</v>
          </cell>
        </row>
        <row r="1407">
          <cell r="F1407">
            <v>68</v>
          </cell>
          <cell r="G1407" t="str">
            <v>M</v>
          </cell>
        </row>
        <row r="1408">
          <cell r="F1408">
            <v>36</v>
          </cell>
          <cell r="G1408" t="str">
            <v>M</v>
          </cell>
        </row>
        <row r="1409">
          <cell r="F1409">
            <v>54</v>
          </cell>
          <cell r="G1409" t="str">
            <v>F</v>
          </cell>
        </row>
        <row r="1410">
          <cell r="F1410">
            <v>23</v>
          </cell>
          <cell r="G1410" t="str">
            <v>F</v>
          </cell>
        </row>
        <row r="1411">
          <cell r="F1411">
            <v>14</v>
          </cell>
          <cell r="G1411" t="str">
            <v>F</v>
          </cell>
        </row>
        <row r="1412">
          <cell r="F1412">
            <v>40</v>
          </cell>
          <cell r="G1412" t="str">
            <v>F</v>
          </cell>
        </row>
        <row r="1413">
          <cell r="F1413">
            <v>76</v>
          </cell>
          <cell r="G1413" t="str">
            <v>M</v>
          </cell>
        </row>
        <row r="1414">
          <cell r="F1414">
            <v>50</v>
          </cell>
          <cell r="G1414" t="str">
            <v>M</v>
          </cell>
        </row>
        <row r="1415">
          <cell r="F1415">
            <v>28</v>
          </cell>
          <cell r="G1415" t="str">
            <v>F</v>
          </cell>
        </row>
        <row r="1416">
          <cell r="F1416">
            <v>58</v>
          </cell>
          <cell r="G1416" t="str">
            <v>M</v>
          </cell>
        </row>
        <row r="1417">
          <cell r="F1417">
            <v>23</v>
          </cell>
          <cell r="G1417" t="str">
            <v>M</v>
          </cell>
        </row>
        <row r="1418">
          <cell r="F1418">
            <v>55</v>
          </cell>
          <cell r="G1418" t="str">
            <v>F</v>
          </cell>
        </row>
        <row r="1419">
          <cell r="F1419">
            <v>34</v>
          </cell>
          <cell r="G1419" t="str">
            <v>M</v>
          </cell>
        </row>
        <row r="1420">
          <cell r="F1420">
            <v>31</v>
          </cell>
          <cell r="G1420" t="str">
            <v>F</v>
          </cell>
        </row>
        <row r="1421">
          <cell r="F1421">
            <v>38</v>
          </cell>
          <cell r="G1421" t="str">
            <v>M</v>
          </cell>
        </row>
        <row r="1422">
          <cell r="F1422">
            <v>38</v>
          </cell>
          <cell r="G1422" t="str">
            <v>M</v>
          </cell>
        </row>
        <row r="1423">
          <cell r="F1423">
            <v>39</v>
          </cell>
          <cell r="G1423" t="str">
            <v>M</v>
          </cell>
        </row>
        <row r="1424">
          <cell r="F1424">
            <v>40</v>
          </cell>
          <cell r="G1424" t="str">
            <v>M</v>
          </cell>
        </row>
        <row r="1425">
          <cell r="F1425">
            <v>69</v>
          </cell>
          <cell r="G1425" t="str">
            <v>M</v>
          </cell>
        </row>
        <row r="1426">
          <cell r="F1426">
            <v>36</v>
          </cell>
          <cell r="G1426" t="str">
            <v>F</v>
          </cell>
        </row>
        <row r="1427">
          <cell r="F1427">
            <v>61</v>
          </cell>
          <cell r="G1427" t="str">
            <v>F</v>
          </cell>
        </row>
        <row r="1428">
          <cell r="F1428">
            <v>26</v>
          </cell>
          <cell r="G1428" t="str">
            <v>M</v>
          </cell>
        </row>
        <row r="1429">
          <cell r="F1429">
            <v>9</v>
          </cell>
          <cell r="G1429" t="str">
            <v>M</v>
          </cell>
        </row>
        <row r="1430">
          <cell r="F1430">
            <v>42</v>
          </cell>
          <cell r="G1430" t="str">
            <v>M</v>
          </cell>
        </row>
        <row r="1431">
          <cell r="F1431">
            <v>83</v>
          </cell>
          <cell r="G1431" t="str">
            <v>F</v>
          </cell>
        </row>
        <row r="1432">
          <cell r="F1432">
            <v>40</v>
          </cell>
          <cell r="G1432" t="str">
            <v>F</v>
          </cell>
        </row>
        <row r="1433">
          <cell r="F1433">
            <v>52</v>
          </cell>
          <cell r="G1433" t="str">
            <v>F</v>
          </cell>
        </row>
        <row r="1434">
          <cell r="F1434">
            <v>41</v>
          </cell>
          <cell r="G1434" t="str">
            <v>F</v>
          </cell>
        </row>
        <row r="1435">
          <cell r="F1435">
            <v>14</v>
          </cell>
          <cell r="G1435" t="str">
            <v>F</v>
          </cell>
        </row>
        <row r="1436">
          <cell r="F1436">
            <v>54</v>
          </cell>
          <cell r="G1436" t="str">
            <v>F</v>
          </cell>
        </row>
        <row r="1437">
          <cell r="F1437">
            <v>27</v>
          </cell>
          <cell r="G1437" t="str">
            <v>F</v>
          </cell>
        </row>
        <row r="1438">
          <cell r="F1438">
            <v>23</v>
          </cell>
          <cell r="G1438" t="str">
            <v>F</v>
          </cell>
        </row>
        <row r="1439">
          <cell r="F1439">
            <v>34</v>
          </cell>
          <cell r="G1439" t="str">
            <v>F</v>
          </cell>
        </row>
        <row r="1440">
          <cell r="F1440">
            <v>25</v>
          </cell>
          <cell r="G1440" t="str">
            <v>M</v>
          </cell>
        </row>
        <row r="1441">
          <cell r="F1441">
            <v>50</v>
          </cell>
          <cell r="G1441" t="str">
            <v>M</v>
          </cell>
        </row>
        <row r="1442">
          <cell r="F1442">
            <v>26</v>
          </cell>
          <cell r="G1442" t="str">
            <v>F</v>
          </cell>
        </row>
        <row r="1443">
          <cell r="F1443">
            <v>44</v>
          </cell>
          <cell r="G1443" t="str">
            <v>M</v>
          </cell>
        </row>
        <row r="1444">
          <cell r="F1444">
            <v>16</v>
          </cell>
          <cell r="G1444" t="str">
            <v>M</v>
          </cell>
        </row>
        <row r="1445">
          <cell r="F1445">
            <v>52</v>
          </cell>
          <cell r="G1445" t="str">
            <v>M</v>
          </cell>
        </row>
        <row r="1446">
          <cell r="F1446">
            <v>84</v>
          </cell>
          <cell r="G1446" t="str">
            <v>M</v>
          </cell>
        </row>
        <row r="1447">
          <cell r="F1447">
            <v>42</v>
          </cell>
          <cell r="G1447" t="str">
            <v>F</v>
          </cell>
        </row>
        <row r="1448">
          <cell r="F1448">
            <v>38</v>
          </cell>
          <cell r="G1448" t="str">
            <v>M</v>
          </cell>
        </row>
        <row r="1449">
          <cell r="F1449">
            <v>34</v>
          </cell>
          <cell r="G1449" t="str">
            <v>M</v>
          </cell>
        </row>
        <row r="1450">
          <cell r="F1450">
            <v>40</v>
          </cell>
          <cell r="G1450" t="str">
            <v>M</v>
          </cell>
        </row>
        <row r="1451">
          <cell r="F1451">
            <v>23</v>
          </cell>
          <cell r="G1451" t="str">
            <v>F</v>
          </cell>
        </row>
        <row r="1452">
          <cell r="F1452">
            <v>39</v>
          </cell>
          <cell r="G1452" t="str">
            <v>F</v>
          </cell>
        </row>
        <row r="1453">
          <cell r="F1453">
            <v>55</v>
          </cell>
          <cell r="G1453" t="str">
            <v>F</v>
          </cell>
        </row>
        <row r="1454">
          <cell r="F1454">
            <v>21</v>
          </cell>
          <cell r="G1454" t="str">
            <v>F</v>
          </cell>
        </row>
        <row r="1455">
          <cell r="F1455">
            <v>38</v>
          </cell>
          <cell r="G1455" t="str">
            <v>M</v>
          </cell>
        </row>
        <row r="1456">
          <cell r="F1456">
            <v>39</v>
          </cell>
          <cell r="G1456" t="str">
            <v>F</v>
          </cell>
        </row>
        <row r="1457">
          <cell r="F1457">
            <v>48</v>
          </cell>
          <cell r="G1457" t="str">
            <v>M</v>
          </cell>
        </row>
        <row r="1458">
          <cell r="F1458">
            <v>38</v>
          </cell>
          <cell r="G1458" t="str">
            <v>M</v>
          </cell>
        </row>
        <row r="1459">
          <cell r="F1459">
            <v>53</v>
          </cell>
          <cell r="G1459" t="str">
            <v>F</v>
          </cell>
        </row>
        <row r="1460">
          <cell r="F1460">
            <v>39</v>
          </cell>
          <cell r="G1460" t="str">
            <v>F</v>
          </cell>
        </row>
        <row r="1461">
          <cell r="F1461">
            <v>34</v>
          </cell>
          <cell r="G1461" t="str">
            <v>M</v>
          </cell>
        </row>
        <row r="1462">
          <cell r="F1462">
            <v>50</v>
          </cell>
          <cell r="G1462" t="str">
            <v>M</v>
          </cell>
        </row>
        <row r="1463">
          <cell r="F1463">
            <v>23</v>
          </cell>
          <cell r="G1463" t="str">
            <v>F</v>
          </cell>
        </row>
        <row r="1464">
          <cell r="F1464">
            <v>24</v>
          </cell>
          <cell r="G1464" t="str">
            <v>M</v>
          </cell>
        </row>
        <row r="1465">
          <cell r="F1465">
            <v>38</v>
          </cell>
          <cell r="G1465" t="str">
            <v>M</v>
          </cell>
        </row>
        <row r="1466">
          <cell r="F1466">
            <v>36</v>
          </cell>
          <cell r="G1466" t="str">
            <v>F</v>
          </cell>
        </row>
        <row r="1467">
          <cell r="F1467">
            <v>84</v>
          </cell>
          <cell r="G1467" t="str">
            <v>F</v>
          </cell>
        </row>
        <row r="1468">
          <cell r="F1468">
            <v>22</v>
          </cell>
          <cell r="G1468" t="str">
            <v>M</v>
          </cell>
        </row>
        <row r="1469">
          <cell r="G1469" t="str">
            <v>M</v>
          </cell>
        </row>
        <row r="1470">
          <cell r="F1470">
            <v>63</v>
          </cell>
          <cell r="G1470" t="str">
            <v>F</v>
          </cell>
        </row>
        <row r="1471">
          <cell r="F1471">
            <v>15</v>
          </cell>
          <cell r="G1471" t="str">
            <v>F</v>
          </cell>
        </row>
        <row r="1472">
          <cell r="F1472">
            <v>46</v>
          </cell>
          <cell r="G1472" t="str">
            <v>M</v>
          </cell>
        </row>
        <row r="1473">
          <cell r="F1473">
            <v>74</v>
          </cell>
          <cell r="G1473" t="str">
            <v>M</v>
          </cell>
        </row>
        <row r="1474">
          <cell r="F1474">
            <v>30</v>
          </cell>
          <cell r="G1474" t="str">
            <v>M</v>
          </cell>
        </row>
        <row r="1475">
          <cell r="F1475">
            <v>64</v>
          </cell>
          <cell r="G1475" t="str">
            <v>F</v>
          </cell>
        </row>
        <row r="1476">
          <cell r="F1476">
            <v>56</v>
          </cell>
          <cell r="G1476" t="str">
            <v>F</v>
          </cell>
        </row>
        <row r="1477">
          <cell r="F1477">
            <v>64</v>
          </cell>
          <cell r="G1477" t="str">
            <v>F</v>
          </cell>
        </row>
        <row r="1478">
          <cell r="F1478">
            <v>74</v>
          </cell>
          <cell r="G1478" t="str">
            <v>F</v>
          </cell>
        </row>
        <row r="1479">
          <cell r="F1479">
            <v>46</v>
          </cell>
          <cell r="G1479" t="str">
            <v>M</v>
          </cell>
        </row>
        <row r="1480">
          <cell r="F1480">
            <v>18</v>
          </cell>
          <cell r="G1480" t="str">
            <v>F</v>
          </cell>
        </row>
        <row r="1481">
          <cell r="F1481">
            <v>37</v>
          </cell>
          <cell r="G1481" t="str">
            <v>F</v>
          </cell>
        </row>
        <row r="1482">
          <cell r="F1482">
            <v>45</v>
          </cell>
          <cell r="G1482" t="str">
            <v>M</v>
          </cell>
        </row>
        <row r="1483">
          <cell r="F1483">
            <v>17</v>
          </cell>
          <cell r="G1483" t="str">
            <v>M</v>
          </cell>
        </row>
        <row r="1484">
          <cell r="F1484">
            <v>59</v>
          </cell>
          <cell r="G1484" t="str">
            <v>M</v>
          </cell>
        </row>
        <row r="1485">
          <cell r="F1485">
            <v>46</v>
          </cell>
          <cell r="G1485" t="str">
            <v>M</v>
          </cell>
        </row>
        <row r="1486">
          <cell r="F1486">
            <v>40</v>
          </cell>
          <cell r="G1486" t="str">
            <v>F</v>
          </cell>
        </row>
        <row r="1487">
          <cell r="F1487">
            <v>44</v>
          </cell>
          <cell r="G1487" t="str">
            <v>M</v>
          </cell>
        </row>
        <row r="1488">
          <cell r="F1488">
            <v>68</v>
          </cell>
          <cell r="G1488" t="str">
            <v>M</v>
          </cell>
        </row>
        <row r="1489">
          <cell r="F1489">
            <v>64</v>
          </cell>
          <cell r="G1489" t="str">
            <v>F</v>
          </cell>
        </row>
        <row r="1490">
          <cell r="F1490">
            <v>36</v>
          </cell>
          <cell r="G1490" t="str">
            <v>M</v>
          </cell>
        </row>
        <row r="1491">
          <cell r="F1491">
            <v>34</v>
          </cell>
          <cell r="G1491" t="str">
            <v>F</v>
          </cell>
        </row>
        <row r="1492">
          <cell r="F1492">
            <v>40</v>
          </cell>
          <cell r="G1492" t="str">
            <v>F</v>
          </cell>
        </row>
        <row r="1493">
          <cell r="G1493" t="str">
            <v>F</v>
          </cell>
        </row>
        <row r="1494">
          <cell r="F1494">
            <v>25</v>
          </cell>
          <cell r="G1494" t="str">
            <v>F</v>
          </cell>
        </row>
        <row r="1495">
          <cell r="F1495">
            <v>41</v>
          </cell>
          <cell r="G1495" t="str">
            <v>M</v>
          </cell>
        </row>
        <row r="1496">
          <cell r="F1496">
            <v>54</v>
          </cell>
          <cell r="G1496" t="str">
            <v>M</v>
          </cell>
        </row>
        <row r="1497">
          <cell r="F1497">
            <v>69</v>
          </cell>
          <cell r="G1497" t="str">
            <v>M</v>
          </cell>
        </row>
        <row r="1498">
          <cell r="F1498">
            <v>2</v>
          </cell>
          <cell r="G1498" t="str">
            <v>M</v>
          </cell>
        </row>
        <row r="1499">
          <cell r="F1499">
            <v>30</v>
          </cell>
          <cell r="G1499" t="str">
            <v>M</v>
          </cell>
        </row>
        <row r="1500">
          <cell r="F1500">
            <v>53</v>
          </cell>
          <cell r="G1500" t="str">
            <v>M</v>
          </cell>
        </row>
        <row r="1501">
          <cell r="F1501">
            <v>67</v>
          </cell>
          <cell r="G1501" t="str">
            <v>F</v>
          </cell>
        </row>
        <row r="1502">
          <cell r="F1502">
            <v>7</v>
          </cell>
          <cell r="G1502" t="str">
            <v>M</v>
          </cell>
        </row>
        <row r="1503">
          <cell r="F1503">
            <v>33</v>
          </cell>
          <cell r="G1503" t="str">
            <v>M</v>
          </cell>
        </row>
        <row r="1504">
          <cell r="F1504">
            <v>32</v>
          </cell>
          <cell r="G1504" t="str">
            <v>F</v>
          </cell>
        </row>
        <row r="1505">
          <cell r="F1505">
            <v>40</v>
          </cell>
          <cell r="G1505" t="str">
            <v>M</v>
          </cell>
        </row>
        <row r="1506">
          <cell r="F1506">
            <v>20</v>
          </cell>
          <cell r="G1506" t="str">
            <v>M</v>
          </cell>
        </row>
        <row r="1507">
          <cell r="F1507">
            <v>17</v>
          </cell>
          <cell r="G1507" t="str">
            <v>F</v>
          </cell>
        </row>
        <row r="1508">
          <cell r="F1508">
            <v>40</v>
          </cell>
          <cell r="G1508" t="str">
            <v>M</v>
          </cell>
        </row>
        <row r="1509">
          <cell r="F1509">
            <v>15</v>
          </cell>
          <cell r="G1509" t="str">
            <v>M</v>
          </cell>
        </row>
        <row r="1510">
          <cell r="F1510">
            <v>48</v>
          </cell>
          <cell r="G1510" t="str">
            <v>F</v>
          </cell>
        </row>
        <row r="1511">
          <cell r="F1511">
            <v>29</v>
          </cell>
          <cell r="G1511" t="str">
            <v>F</v>
          </cell>
        </row>
        <row r="1512">
          <cell r="F1512">
            <v>19</v>
          </cell>
          <cell r="G1512" t="str">
            <v>F</v>
          </cell>
        </row>
        <row r="1513">
          <cell r="F1513">
            <v>36</v>
          </cell>
          <cell r="G1513" t="str">
            <v>F</v>
          </cell>
        </row>
        <row r="1514">
          <cell r="F1514">
            <v>49</v>
          </cell>
          <cell r="G1514" t="str">
            <v>F</v>
          </cell>
        </row>
        <row r="1515">
          <cell r="F1515">
            <v>16</v>
          </cell>
          <cell r="G1515" t="str">
            <v>M</v>
          </cell>
        </row>
        <row r="1516">
          <cell r="F1516">
            <v>73</v>
          </cell>
          <cell r="G1516" t="str">
            <v>M</v>
          </cell>
        </row>
        <row r="1517">
          <cell r="F1517">
            <v>27</v>
          </cell>
          <cell r="G1517" t="str">
            <v>F</v>
          </cell>
        </row>
        <row r="1518">
          <cell r="F1518">
            <v>38</v>
          </cell>
          <cell r="G1518" t="str">
            <v>M</v>
          </cell>
        </row>
        <row r="1519">
          <cell r="F1519">
            <v>35</v>
          </cell>
          <cell r="G1519" t="str">
            <v>M</v>
          </cell>
        </row>
        <row r="1520">
          <cell r="F1520">
            <v>30</v>
          </cell>
          <cell r="G1520" t="str">
            <v>M</v>
          </cell>
        </row>
        <row r="1521">
          <cell r="F1521">
            <v>52</v>
          </cell>
          <cell r="G1521" t="str">
            <v>F</v>
          </cell>
        </row>
        <row r="1522">
          <cell r="F1522">
            <v>34</v>
          </cell>
          <cell r="G1522" t="str">
            <v>M</v>
          </cell>
        </row>
        <row r="1523">
          <cell r="F1523">
            <v>34</v>
          </cell>
          <cell r="G1523" t="str">
            <v>M</v>
          </cell>
        </row>
        <row r="1524">
          <cell r="F1524">
            <v>35</v>
          </cell>
          <cell r="G1524" t="str">
            <v>F</v>
          </cell>
        </row>
        <row r="1525">
          <cell r="F1525">
            <v>55</v>
          </cell>
          <cell r="G1525" t="str">
            <v>M</v>
          </cell>
        </row>
        <row r="1526">
          <cell r="F1526">
            <v>67</v>
          </cell>
          <cell r="G1526" t="str">
            <v>F</v>
          </cell>
        </row>
        <row r="1527">
          <cell r="F1527">
            <v>53</v>
          </cell>
          <cell r="G1527" t="str">
            <v>F</v>
          </cell>
        </row>
        <row r="1528">
          <cell r="F1528">
            <v>3</v>
          </cell>
          <cell r="G1528" t="str">
            <v>F</v>
          </cell>
        </row>
        <row r="1529">
          <cell r="F1529">
            <v>50</v>
          </cell>
          <cell r="G1529" t="str">
            <v>M</v>
          </cell>
        </row>
        <row r="1530">
          <cell r="F1530">
            <v>15</v>
          </cell>
          <cell r="G1530" t="str">
            <v>F</v>
          </cell>
        </row>
        <row r="1531">
          <cell r="F1531">
            <v>69</v>
          </cell>
          <cell r="G1531" t="str">
            <v>F</v>
          </cell>
        </row>
        <row r="1532">
          <cell r="F1532">
            <v>27</v>
          </cell>
          <cell r="G1532" t="str">
            <v>M</v>
          </cell>
        </row>
        <row r="1533">
          <cell r="F1533">
            <v>54</v>
          </cell>
          <cell r="G1533" t="str">
            <v>M</v>
          </cell>
        </row>
        <row r="1534">
          <cell r="F1534">
            <v>39</v>
          </cell>
          <cell r="G1534" t="str">
            <v>M</v>
          </cell>
        </row>
        <row r="1535">
          <cell r="F1535">
            <v>29</v>
          </cell>
          <cell r="G1535" t="str">
            <v>F</v>
          </cell>
        </row>
        <row r="1536">
          <cell r="F1536">
            <v>40</v>
          </cell>
          <cell r="G1536" t="str">
            <v>M</v>
          </cell>
        </row>
        <row r="1537">
          <cell r="F1537">
            <v>64</v>
          </cell>
          <cell r="G1537" t="str">
            <v>F</v>
          </cell>
        </row>
        <row r="1538">
          <cell r="F1538">
            <v>32</v>
          </cell>
          <cell r="G1538" t="str">
            <v>F</v>
          </cell>
        </row>
        <row r="1539">
          <cell r="G1539" t="str">
            <v>M</v>
          </cell>
        </row>
        <row r="1540">
          <cell r="F1540">
            <v>41</v>
          </cell>
          <cell r="G1540" t="str">
            <v>M</v>
          </cell>
        </row>
        <row r="1541">
          <cell r="F1541">
            <v>24</v>
          </cell>
          <cell r="G1541" t="str">
            <v>F</v>
          </cell>
        </row>
        <row r="1542">
          <cell r="F1542">
            <v>39</v>
          </cell>
          <cell r="G1542" t="str">
            <v>M</v>
          </cell>
        </row>
        <row r="1543">
          <cell r="F1543">
            <v>38</v>
          </cell>
          <cell r="G1543" t="str">
            <v>F</v>
          </cell>
        </row>
        <row r="1544">
          <cell r="F1544">
            <v>34</v>
          </cell>
          <cell r="G1544" t="str">
            <v>M</v>
          </cell>
        </row>
        <row r="1545">
          <cell r="F1545">
            <v>41</v>
          </cell>
          <cell r="G1545" t="str">
            <v>F</v>
          </cell>
        </row>
        <row r="1546">
          <cell r="F1546">
            <v>49</v>
          </cell>
          <cell r="G1546" t="str">
            <v>F</v>
          </cell>
        </row>
        <row r="1547">
          <cell r="F1547">
            <v>41</v>
          </cell>
          <cell r="G1547" t="str">
            <v>F</v>
          </cell>
        </row>
        <row r="1548">
          <cell r="G1548" t="str">
            <v>F</v>
          </cell>
        </row>
        <row r="1549">
          <cell r="F1549">
            <v>44</v>
          </cell>
          <cell r="G1549" t="str">
            <v>F</v>
          </cell>
        </row>
        <row r="1550">
          <cell r="F1550">
            <v>33</v>
          </cell>
          <cell r="G1550" t="str">
            <v>F</v>
          </cell>
        </row>
        <row r="1551">
          <cell r="F1551">
            <v>24</v>
          </cell>
          <cell r="G1551" t="str">
            <v>M</v>
          </cell>
        </row>
        <row r="1552">
          <cell r="F1552">
            <v>33</v>
          </cell>
          <cell r="G1552" t="str">
            <v>M</v>
          </cell>
        </row>
        <row r="1553">
          <cell r="F1553">
            <v>49</v>
          </cell>
          <cell r="G1553" t="str">
            <v>F</v>
          </cell>
        </row>
        <row r="1554">
          <cell r="F1554">
            <v>49</v>
          </cell>
          <cell r="G1554" t="str">
            <v>M</v>
          </cell>
        </row>
        <row r="1555">
          <cell r="F1555">
            <v>33</v>
          </cell>
          <cell r="G1555" t="str">
            <v>M</v>
          </cell>
        </row>
        <row r="1556">
          <cell r="F1556">
            <v>62</v>
          </cell>
          <cell r="G1556" t="str">
            <v>F</v>
          </cell>
        </row>
        <row r="1557">
          <cell r="F1557">
            <v>38</v>
          </cell>
          <cell r="G1557" t="str">
            <v>F</v>
          </cell>
        </row>
        <row r="1558">
          <cell r="F1558">
            <v>53</v>
          </cell>
          <cell r="G1558" t="str">
            <v>M</v>
          </cell>
        </row>
        <row r="1559">
          <cell r="F1559">
            <v>66</v>
          </cell>
          <cell r="G1559" t="str">
            <v>M</v>
          </cell>
        </row>
        <row r="1560">
          <cell r="F1560">
            <v>52</v>
          </cell>
          <cell r="G1560" t="str">
            <v>M</v>
          </cell>
        </row>
        <row r="1561">
          <cell r="F1561">
            <v>41</v>
          </cell>
          <cell r="G1561" t="str">
            <v>F</v>
          </cell>
        </row>
        <row r="1562">
          <cell r="F1562">
            <v>20</v>
          </cell>
          <cell r="G1562" t="str">
            <v>F</v>
          </cell>
        </row>
        <row r="1563">
          <cell r="F1563">
            <v>43</v>
          </cell>
          <cell r="G1563" t="str">
            <v>M</v>
          </cell>
        </row>
        <row r="1564">
          <cell r="F1564">
            <v>30</v>
          </cell>
          <cell r="G1564" t="str">
            <v>F</v>
          </cell>
        </row>
        <row r="1565">
          <cell r="F1565">
            <v>27</v>
          </cell>
          <cell r="G1565" t="str">
            <v>F</v>
          </cell>
        </row>
        <row r="1566">
          <cell r="F1566">
            <v>32</v>
          </cell>
          <cell r="G1566" t="str">
            <v>M</v>
          </cell>
        </row>
        <row r="1567">
          <cell r="F1567">
            <v>45</v>
          </cell>
          <cell r="G1567" t="str">
            <v>F</v>
          </cell>
        </row>
        <row r="1568">
          <cell r="F1568">
            <v>15</v>
          </cell>
          <cell r="G1568" t="str">
            <v>F</v>
          </cell>
        </row>
        <row r="1569">
          <cell r="F1569">
            <v>67</v>
          </cell>
          <cell r="G1569" t="str">
            <v>M</v>
          </cell>
        </row>
        <row r="1570">
          <cell r="F1570">
            <v>34</v>
          </cell>
          <cell r="G1570" t="str">
            <v>F</v>
          </cell>
        </row>
        <row r="1571">
          <cell r="F1571">
            <v>38</v>
          </cell>
          <cell r="G1571" t="str">
            <v>F</v>
          </cell>
        </row>
        <row r="1572">
          <cell r="F1572">
            <v>54</v>
          </cell>
          <cell r="G1572" t="str">
            <v>M</v>
          </cell>
        </row>
        <row r="1573">
          <cell r="F1573">
            <v>32</v>
          </cell>
          <cell r="G1573" t="str">
            <v>F</v>
          </cell>
        </row>
        <row r="1574">
          <cell r="F1574">
            <v>45</v>
          </cell>
          <cell r="G1574" t="str">
            <v>M</v>
          </cell>
        </row>
        <row r="1575">
          <cell r="F1575">
            <v>35</v>
          </cell>
          <cell r="G1575" t="str">
            <v>M</v>
          </cell>
        </row>
        <row r="1576">
          <cell r="F1576">
            <v>26</v>
          </cell>
          <cell r="G1576" t="str">
            <v>M</v>
          </cell>
        </row>
        <row r="1577">
          <cell r="F1577">
            <v>47</v>
          </cell>
          <cell r="G1577" t="str">
            <v>M</v>
          </cell>
        </row>
        <row r="1578">
          <cell r="F1578">
            <v>36</v>
          </cell>
          <cell r="G1578" t="str">
            <v>F</v>
          </cell>
        </row>
        <row r="1579">
          <cell r="F1579">
            <v>37</v>
          </cell>
          <cell r="G1579" t="str">
            <v>M</v>
          </cell>
        </row>
        <row r="1580">
          <cell r="F1580">
            <v>39</v>
          </cell>
          <cell r="G1580" t="str">
            <v>M</v>
          </cell>
        </row>
        <row r="1581">
          <cell r="F1581">
            <v>38</v>
          </cell>
          <cell r="G1581" t="str">
            <v>F</v>
          </cell>
        </row>
        <row r="1582">
          <cell r="F1582">
            <v>37</v>
          </cell>
          <cell r="G1582" t="str">
            <v>M</v>
          </cell>
        </row>
        <row r="1583">
          <cell r="F1583">
            <v>23</v>
          </cell>
          <cell r="G1583" t="str">
            <v>F</v>
          </cell>
        </row>
        <row r="1584">
          <cell r="F1584">
            <v>31</v>
          </cell>
          <cell r="G1584" t="str">
            <v>F</v>
          </cell>
        </row>
        <row r="1585">
          <cell r="F1585">
            <v>32</v>
          </cell>
          <cell r="G1585" t="str">
            <v>F</v>
          </cell>
        </row>
        <row r="1586">
          <cell r="F1586">
            <v>25</v>
          </cell>
          <cell r="G1586" t="str">
            <v>M</v>
          </cell>
        </row>
        <row r="1587">
          <cell r="F1587">
            <v>84</v>
          </cell>
          <cell r="G1587" t="str">
            <v>F</v>
          </cell>
        </row>
        <row r="1588">
          <cell r="F1588">
            <v>25</v>
          </cell>
          <cell r="G1588" t="str">
            <v>M</v>
          </cell>
        </row>
        <row r="1589">
          <cell r="F1589">
            <v>38</v>
          </cell>
          <cell r="G1589" t="str">
            <v>F</v>
          </cell>
        </row>
        <row r="1590">
          <cell r="F1590">
            <v>38</v>
          </cell>
          <cell r="G1590" t="str">
            <v>F</v>
          </cell>
        </row>
        <row r="1591">
          <cell r="F1591">
            <v>34</v>
          </cell>
          <cell r="G1591" t="str">
            <v>M</v>
          </cell>
        </row>
        <row r="1592">
          <cell r="F1592">
            <v>45</v>
          </cell>
          <cell r="G1592" t="str">
            <v>F</v>
          </cell>
        </row>
        <row r="1593">
          <cell r="F1593">
            <v>32</v>
          </cell>
          <cell r="G1593" t="str">
            <v>F</v>
          </cell>
        </row>
        <row r="1594">
          <cell r="F1594">
            <v>39</v>
          </cell>
          <cell r="G1594" t="str">
            <v>M</v>
          </cell>
        </row>
        <row r="1595">
          <cell r="F1595">
            <v>33</v>
          </cell>
          <cell r="G1595" t="str">
            <v>M</v>
          </cell>
        </row>
        <row r="1596">
          <cell r="F1596">
            <v>39</v>
          </cell>
          <cell r="G1596" t="str">
            <v>M</v>
          </cell>
        </row>
        <row r="1597">
          <cell r="F1597">
            <v>47</v>
          </cell>
          <cell r="G1597" t="str">
            <v>M</v>
          </cell>
        </row>
        <row r="1598">
          <cell r="F1598">
            <v>58</v>
          </cell>
          <cell r="G1598" t="str">
            <v>F</v>
          </cell>
        </row>
        <row r="1599">
          <cell r="F1599">
            <v>31</v>
          </cell>
          <cell r="G1599" t="str">
            <v>F</v>
          </cell>
        </row>
        <row r="1600">
          <cell r="F1600">
            <v>35</v>
          </cell>
          <cell r="G1600" t="str">
            <v>F</v>
          </cell>
        </row>
        <row r="1601">
          <cell r="F1601">
            <v>37</v>
          </cell>
          <cell r="G1601" t="str">
            <v>M</v>
          </cell>
        </row>
        <row r="1602">
          <cell r="F1602">
            <v>54</v>
          </cell>
          <cell r="G1602" t="str">
            <v>M</v>
          </cell>
        </row>
        <row r="1603">
          <cell r="F1603">
            <v>41</v>
          </cell>
          <cell r="G1603" t="str">
            <v>M</v>
          </cell>
        </row>
        <row r="1604">
          <cell r="F1604">
            <v>37</v>
          </cell>
          <cell r="G1604" t="str">
            <v>F</v>
          </cell>
        </row>
        <row r="1605">
          <cell r="F1605">
            <v>71</v>
          </cell>
          <cell r="G1605" t="str">
            <v>F</v>
          </cell>
        </row>
        <row r="1606">
          <cell r="F1606">
            <v>27</v>
          </cell>
          <cell r="G1606" t="str">
            <v>M</v>
          </cell>
        </row>
        <row r="1607">
          <cell r="F1607">
            <v>43</v>
          </cell>
          <cell r="G1607" t="str">
            <v>F</v>
          </cell>
        </row>
        <row r="1608">
          <cell r="F1608">
            <v>53</v>
          </cell>
          <cell r="G1608" t="str">
            <v>M</v>
          </cell>
        </row>
        <row r="1609">
          <cell r="F1609">
            <v>44</v>
          </cell>
          <cell r="G1609" t="str">
            <v>M</v>
          </cell>
        </row>
        <row r="1610">
          <cell r="F1610">
            <v>37</v>
          </cell>
          <cell r="G1610" t="str">
            <v>F</v>
          </cell>
        </row>
        <row r="1611">
          <cell r="F1611">
            <v>34</v>
          </cell>
          <cell r="G1611" t="str">
            <v>M</v>
          </cell>
        </row>
        <row r="1612">
          <cell r="F1612">
            <v>38</v>
          </cell>
          <cell r="G1612" t="str">
            <v>F</v>
          </cell>
        </row>
        <row r="1613">
          <cell r="F1613">
            <v>75</v>
          </cell>
          <cell r="G1613" t="str">
            <v>M</v>
          </cell>
        </row>
        <row r="1614">
          <cell r="F1614">
            <v>40</v>
          </cell>
          <cell r="G1614" t="str">
            <v>M</v>
          </cell>
        </row>
        <row r="1615">
          <cell r="F1615">
            <v>27</v>
          </cell>
          <cell r="G1615" t="str">
            <v>M</v>
          </cell>
        </row>
        <row r="1616">
          <cell r="F1616">
            <v>34</v>
          </cell>
          <cell r="G1616" t="str">
            <v>M</v>
          </cell>
        </row>
        <row r="1617">
          <cell r="F1617">
            <v>62</v>
          </cell>
          <cell r="G1617" t="str">
            <v>M</v>
          </cell>
        </row>
        <row r="1618">
          <cell r="F1618">
            <v>44</v>
          </cell>
          <cell r="G1618" t="str">
            <v>M</v>
          </cell>
        </row>
        <row r="1619">
          <cell r="F1619">
            <v>59</v>
          </cell>
          <cell r="G1619" t="str">
            <v>M</v>
          </cell>
        </row>
        <row r="1620">
          <cell r="F1620">
            <v>29</v>
          </cell>
          <cell r="G1620" t="str">
            <v>F</v>
          </cell>
        </row>
        <row r="1621">
          <cell r="F1621">
            <v>23</v>
          </cell>
          <cell r="G1621" t="str">
            <v>M</v>
          </cell>
        </row>
        <row r="1622">
          <cell r="F1622">
            <v>22</v>
          </cell>
          <cell r="G1622" t="str">
            <v>F</v>
          </cell>
        </row>
        <row r="1623">
          <cell r="F1623">
            <v>36</v>
          </cell>
          <cell r="G1623" t="str">
            <v>M</v>
          </cell>
        </row>
        <row r="1624">
          <cell r="F1624">
            <v>27</v>
          </cell>
          <cell r="G1624" t="str">
            <v>F</v>
          </cell>
        </row>
        <row r="1625">
          <cell r="F1625">
            <v>54</v>
          </cell>
          <cell r="G1625" t="str">
            <v>F</v>
          </cell>
        </row>
        <row r="1626">
          <cell r="F1626">
            <v>45</v>
          </cell>
          <cell r="G1626" t="str">
            <v>F</v>
          </cell>
        </row>
        <row r="1627">
          <cell r="F1627">
            <v>36</v>
          </cell>
          <cell r="G1627" t="str">
            <v>F</v>
          </cell>
        </row>
        <row r="1628">
          <cell r="F1628">
            <v>20</v>
          </cell>
          <cell r="G1628" t="str">
            <v>M</v>
          </cell>
        </row>
        <row r="1629">
          <cell r="F1629">
            <v>59</v>
          </cell>
          <cell r="G1629" t="str">
            <v>F</v>
          </cell>
        </row>
        <row r="1630">
          <cell r="F1630">
            <v>29</v>
          </cell>
          <cell r="G1630" t="str">
            <v>M</v>
          </cell>
        </row>
        <row r="1631">
          <cell r="F1631">
            <v>2</v>
          </cell>
          <cell r="G1631" t="str">
            <v>M</v>
          </cell>
        </row>
        <row r="1632">
          <cell r="F1632">
            <v>46</v>
          </cell>
          <cell r="G1632" t="str">
            <v>F</v>
          </cell>
        </row>
        <row r="1633">
          <cell r="F1633">
            <v>50</v>
          </cell>
          <cell r="G1633" t="str">
            <v>M</v>
          </cell>
        </row>
        <row r="1634">
          <cell r="G1634" t="str">
            <v>M</v>
          </cell>
        </row>
        <row r="1635">
          <cell r="F1635">
            <v>19</v>
          </cell>
          <cell r="G1635" t="str">
            <v>M</v>
          </cell>
        </row>
        <row r="1636">
          <cell r="F1636">
            <v>27</v>
          </cell>
          <cell r="G1636" t="str">
            <v>M</v>
          </cell>
        </row>
        <row r="1637">
          <cell r="F1637">
            <v>40</v>
          </cell>
          <cell r="G1637" t="str">
            <v>F</v>
          </cell>
        </row>
        <row r="1638">
          <cell r="F1638">
            <v>40</v>
          </cell>
          <cell r="G1638" t="str">
            <v>M</v>
          </cell>
        </row>
        <row r="1639">
          <cell r="F1639">
            <v>25</v>
          </cell>
          <cell r="G1639" t="str">
            <v>M</v>
          </cell>
        </row>
        <row r="1640">
          <cell r="F1640">
            <v>57</v>
          </cell>
          <cell r="G1640" t="str">
            <v>M</v>
          </cell>
        </row>
        <row r="1641">
          <cell r="F1641">
            <v>36</v>
          </cell>
          <cell r="G1641" t="str">
            <v>F</v>
          </cell>
        </row>
        <row r="1642">
          <cell r="F1642">
            <v>20</v>
          </cell>
          <cell r="G1642" t="str">
            <v>M</v>
          </cell>
        </row>
        <row r="1643">
          <cell r="F1643">
            <v>43</v>
          </cell>
          <cell r="G1643" t="str">
            <v>M</v>
          </cell>
        </row>
        <row r="1644">
          <cell r="F1644">
            <v>37</v>
          </cell>
          <cell r="G1644" t="str">
            <v>M</v>
          </cell>
        </row>
        <row r="1645">
          <cell r="F1645">
            <v>33</v>
          </cell>
          <cell r="G1645" t="str">
            <v>F</v>
          </cell>
        </row>
        <row r="1646">
          <cell r="F1646">
            <v>53</v>
          </cell>
          <cell r="G1646" t="str">
            <v>M</v>
          </cell>
        </row>
        <row r="1647">
          <cell r="F1647">
            <v>43</v>
          </cell>
          <cell r="G1647" t="str">
            <v>F</v>
          </cell>
        </row>
        <row r="1648">
          <cell r="F1648">
            <v>31</v>
          </cell>
          <cell r="G1648" t="str">
            <v>F</v>
          </cell>
        </row>
        <row r="1649">
          <cell r="F1649">
            <v>28</v>
          </cell>
          <cell r="G1649" t="str">
            <v>F</v>
          </cell>
        </row>
        <row r="1650">
          <cell r="F1650">
            <v>36</v>
          </cell>
          <cell r="G1650" t="str">
            <v>F</v>
          </cell>
        </row>
        <row r="1651">
          <cell r="F1651">
            <v>43</v>
          </cell>
          <cell r="G1651" t="str">
            <v>F</v>
          </cell>
        </row>
        <row r="1652">
          <cell r="F1652">
            <v>47</v>
          </cell>
          <cell r="G1652" t="str">
            <v>M</v>
          </cell>
        </row>
        <row r="1653">
          <cell r="F1653">
            <v>37</v>
          </cell>
          <cell r="G1653" t="str">
            <v>M</v>
          </cell>
        </row>
        <row r="1654">
          <cell r="F1654">
            <v>39</v>
          </cell>
          <cell r="G1654" t="str">
            <v>F</v>
          </cell>
        </row>
        <row r="1655">
          <cell r="G1655" t="str">
            <v>F</v>
          </cell>
        </row>
        <row r="1656">
          <cell r="F1656">
            <v>33</v>
          </cell>
          <cell r="G1656" t="str">
            <v>M</v>
          </cell>
        </row>
        <row r="1657">
          <cell r="F1657">
            <v>45</v>
          </cell>
          <cell r="G1657" t="str">
            <v>M</v>
          </cell>
        </row>
        <row r="1658">
          <cell r="F1658">
            <v>41</v>
          </cell>
          <cell r="G1658" t="str">
            <v>M</v>
          </cell>
        </row>
        <row r="1659">
          <cell r="F1659">
            <v>72</v>
          </cell>
          <cell r="G1659" t="str">
            <v>M</v>
          </cell>
        </row>
        <row r="1660">
          <cell r="F1660">
            <v>44</v>
          </cell>
          <cell r="G1660" t="str">
            <v>M</v>
          </cell>
        </row>
        <row r="1661">
          <cell r="F1661">
            <v>38</v>
          </cell>
          <cell r="G1661" t="str">
            <v>M</v>
          </cell>
        </row>
        <row r="1662">
          <cell r="F1662">
            <v>84</v>
          </cell>
          <cell r="G1662" t="str">
            <v>M</v>
          </cell>
        </row>
        <row r="1663">
          <cell r="F1663">
            <v>30</v>
          </cell>
          <cell r="G1663" t="str">
            <v>M</v>
          </cell>
        </row>
        <row r="1664">
          <cell r="F1664">
            <v>41</v>
          </cell>
          <cell r="G1664" t="str">
            <v>F</v>
          </cell>
        </row>
        <row r="1665">
          <cell r="F1665">
            <v>36</v>
          </cell>
          <cell r="G1665" t="str">
            <v>F</v>
          </cell>
        </row>
        <row r="1666">
          <cell r="F1666">
            <v>36</v>
          </cell>
          <cell r="G1666" t="str">
            <v>F</v>
          </cell>
        </row>
        <row r="1667">
          <cell r="F1667">
            <v>71</v>
          </cell>
          <cell r="G1667" t="str">
            <v>F</v>
          </cell>
        </row>
        <row r="1668">
          <cell r="F1668">
            <v>67</v>
          </cell>
          <cell r="G1668" t="str">
            <v>M</v>
          </cell>
        </row>
        <row r="1669">
          <cell r="F1669">
            <v>34</v>
          </cell>
          <cell r="G1669" t="str">
            <v>F</v>
          </cell>
        </row>
        <row r="1670">
          <cell r="F1670">
            <v>35</v>
          </cell>
          <cell r="G1670" t="str">
            <v>M</v>
          </cell>
        </row>
        <row r="1671">
          <cell r="F1671">
            <v>43</v>
          </cell>
          <cell r="G1671" t="str">
            <v>F</v>
          </cell>
        </row>
        <row r="1672">
          <cell r="F1672">
            <v>39</v>
          </cell>
          <cell r="G1672" t="str">
            <v>F</v>
          </cell>
        </row>
        <row r="1673">
          <cell r="F1673">
            <v>67</v>
          </cell>
          <cell r="G1673" t="str">
            <v>F</v>
          </cell>
        </row>
        <row r="1674">
          <cell r="F1674">
            <v>19</v>
          </cell>
          <cell r="G1674" t="str">
            <v>F</v>
          </cell>
        </row>
        <row r="1675">
          <cell r="F1675">
            <v>57</v>
          </cell>
          <cell r="G1675" t="str">
            <v>M</v>
          </cell>
        </row>
        <row r="1676">
          <cell r="F1676">
            <v>41</v>
          </cell>
          <cell r="G1676" t="str">
            <v>F</v>
          </cell>
        </row>
        <row r="1677">
          <cell r="F1677">
            <v>22</v>
          </cell>
          <cell r="G1677" t="str">
            <v>M</v>
          </cell>
        </row>
        <row r="1678">
          <cell r="F1678">
            <v>21</v>
          </cell>
          <cell r="G1678" t="str">
            <v>M</v>
          </cell>
        </row>
        <row r="1679">
          <cell r="F1679">
            <v>36</v>
          </cell>
          <cell r="G1679" t="str">
            <v>F</v>
          </cell>
        </row>
        <row r="1680">
          <cell r="F1680">
            <v>46</v>
          </cell>
          <cell r="G1680" t="str">
            <v>M</v>
          </cell>
        </row>
        <row r="1681">
          <cell r="F1681">
            <v>34</v>
          </cell>
          <cell r="G1681" t="str">
            <v>F</v>
          </cell>
        </row>
        <row r="1682">
          <cell r="F1682">
            <v>67</v>
          </cell>
          <cell r="G1682" t="str">
            <v>M</v>
          </cell>
        </row>
        <row r="1683">
          <cell r="F1683">
            <v>22</v>
          </cell>
          <cell r="G1683" t="str">
            <v>M</v>
          </cell>
        </row>
        <row r="1684">
          <cell r="F1684">
            <v>40</v>
          </cell>
          <cell r="G1684" t="str">
            <v>M</v>
          </cell>
        </row>
        <row r="1685">
          <cell r="F1685">
            <v>40</v>
          </cell>
          <cell r="G1685" t="str">
            <v>F</v>
          </cell>
        </row>
        <row r="1686">
          <cell r="F1686">
            <v>54</v>
          </cell>
          <cell r="G1686" t="str">
            <v>F</v>
          </cell>
        </row>
        <row r="1687">
          <cell r="F1687">
            <v>24</v>
          </cell>
          <cell r="G1687" t="str">
            <v>M</v>
          </cell>
        </row>
        <row r="1688">
          <cell r="F1688">
            <v>62</v>
          </cell>
          <cell r="G1688" t="str">
            <v>M</v>
          </cell>
        </row>
        <row r="1689">
          <cell r="F1689">
            <v>23</v>
          </cell>
          <cell r="G1689" t="str">
            <v>M</v>
          </cell>
        </row>
        <row r="1690">
          <cell r="F1690">
            <v>39</v>
          </cell>
          <cell r="G1690" t="str">
            <v>F</v>
          </cell>
        </row>
        <row r="1691">
          <cell r="F1691">
            <v>63</v>
          </cell>
          <cell r="G1691" t="str">
            <v>F</v>
          </cell>
        </row>
        <row r="1692">
          <cell r="F1692">
            <v>39</v>
          </cell>
          <cell r="G1692" t="str">
            <v>M</v>
          </cell>
        </row>
        <row r="1693">
          <cell r="F1693">
            <v>34</v>
          </cell>
          <cell r="G1693" t="str">
            <v>F</v>
          </cell>
        </row>
        <row r="1694">
          <cell r="F1694">
            <v>29</v>
          </cell>
          <cell r="G1694" t="str">
            <v>M</v>
          </cell>
        </row>
        <row r="1695">
          <cell r="F1695">
            <v>73</v>
          </cell>
          <cell r="G1695" t="str">
            <v>F</v>
          </cell>
        </row>
        <row r="1696">
          <cell r="F1696">
            <v>50</v>
          </cell>
          <cell r="G1696" t="str">
            <v>M</v>
          </cell>
        </row>
        <row r="1697">
          <cell r="F1697">
            <v>21</v>
          </cell>
          <cell r="G1697" t="str">
            <v>F</v>
          </cell>
        </row>
        <row r="1698">
          <cell r="F1698">
            <v>27</v>
          </cell>
          <cell r="G1698" t="str">
            <v>F</v>
          </cell>
        </row>
        <row r="1699">
          <cell r="F1699">
            <v>0</v>
          </cell>
          <cell r="G1699" t="str">
            <v>F</v>
          </cell>
        </row>
        <row r="1700">
          <cell r="F1700">
            <v>34</v>
          </cell>
          <cell r="G1700" t="str">
            <v>F</v>
          </cell>
        </row>
        <row r="1701">
          <cell r="F1701">
            <v>37</v>
          </cell>
          <cell r="G1701" t="str">
            <v>F</v>
          </cell>
        </row>
        <row r="1702">
          <cell r="F1702">
            <v>49</v>
          </cell>
          <cell r="G1702" t="str">
            <v>F</v>
          </cell>
        </row>
        <row r="1703">
          <cell r="F1703">
            <v>66</v>
          </cell>
          <cell r="G1703" t="str">
            <v>F</v>
          </cell>
        </row>
        <row r="1704">
          <cell r="F1704">
            <v>41</v>
          </cell>
          <cell r="G1704" t="str">
            <v>F</v>
          </cell>
        </row>
        <row r="1705">
          <cell r="F1705">
            <v>25</v>
          </cell>
          <cell r="G1705" t="str">
            <v>F</v>
          </cell>
        </row>
        <row r="1706">
          <cell r="F1706">
            <v>46</v>
          </cell>
          <cell r="G1706" t="str">
            <v>F</v>
          </cell>
        </row>
        <row r="1707">
          <cell r="F1707">
            <v>49</v>
          </cell>
          <cell r="G1707" t="str">
            <v>F</v>
          </cell>
        </row>
        <row r="1708">
          <cell r="F1708">
            <v>29</v>
          </cell>
          <cell r="G1708" t="str">
            <v>F</v>
          </cell>
        </row>
        <row r="1709">
          <cell r="F1709">
            <v>40</v>
          </cell>
          <cell r="G1709" t="str">
            <v>F</v>
          </cell>
        </row>
        <row r="1710">
          <cell r="F1710">
            <v>51</v>
          </cell>
          <cell r="G1710" t="str">
            <v>F</v>
          </cell>
        </row>
        <row r="1711">
          <cell r="F1711">
            <v>30</v>
          </cell>
          <cell r="G1711" t="str">
            <v>F</v>
          </cell>
        </row>
        <row r="1712">
          <cell r="F1712">
            <v>49</v>
          </cell>
          <cell r="G1712" t="str">
            <v>F</v>
          </cell>
        </row>
        <row r="1713">
          <cell r="F1713">
            <v>52</v>
          </cell>
          <cell r="G1713" t="str">
            <v>M</v>
          </cell>
        </row>
        <row r="1714">
          <cell r="F1714">
            <v>33</v>
          </cell>
          <cell r="G1714" t="str">
            <v>M</v>
          </cell>
        </row>
        <row r="1715">
          <cell r="F1715">
            <v>31</v>
          </cell>
          <cell r="G1715" t="str">
            <v>F</v>
          </cell>
        </row>
        <row r="1716">
          <cell r="F1716">
            <v>43</v>
          </cell>
          <cell r="G1716" t="str">
            <v>M</v>
          </cell>
        </row>
        <row r="1717">
          <cell r="F1717">
            <v>25</v>
          </cell>
          <cell r="G1717" t="str">
            <v>M</v>
          </cell>
        </row>
        <row r="1718">
          <cell r="F1718">
            <v>38</v>
          </cell>
          <cell r="G1718" t="str">
            <v>M</v>
          </cell>
        </row>
        <row r="1719">
          <cell r="F1719">
            <v>30</v>
          </cell>
          <cell r="G1719" t="str">
            <v>F</v>
          </cell>
        </row>
        <row r="1720">
          <cell r="F1720">
            <v>34</v>
          </cell>
          <cell r="G1720" t="str">
            <v>F</v>
          </cell>
        </row>
        <row r="1721">
          <cell r="F1721">
            <v>67</v>
          </cell>
          <cell r="G1721" t="str">
            <v>M</v>
          </cell>
        </row>
        <row r="1722">
          <cell r="F1722">
            <v>59</v>
          </cell>
          <cell r="G1722" t="str">
            <v>M</v>
          </cell>
        </row>
        <row r="1723">
          <cell r="F1723">
            <v>27</v>
          </cell>
          <cell r="G1723" t="str">
            <v>F</v>
          </cell>
        </row>
        <row r="1724">
          <cell r="F1724">
            <v>49</v>
          </cell>
          <cell r="G1724" t="str">
            <v>F</v>
          </cell>
        </row>
        <row r="1725">
          <cell r="F1725">
            <v>40</v>
          </cell>
          <cell r="G1725" t="str">
            <v>M</v>
          </cell>
        </row>
        <row r="1726">
          <cell r="F1726">
            <v>26</v>
          </cell>
          <cell r="G1726" t="str">
            <v>M</v>
          </cell>
        </row>
        <row r="1727">
          <cell r="F1727">
            <v>35</v>
          </cell>
          <cell r="G1727" t="str">
            <v>M</v>
          </cell>
        </row>
        <row r="1728">
          <cell r="F1728">
            <v>21</v>
          </cell>
          <cell r="G1728" t="str">
            <v>F</v>
          </cell>
        </row>
        <row r="1729">
          <cell r="F1729">
            <v>74</v>
          </cell>
          <cell r="G1729" t="str">
            <v>M</v>
          </cell>
        </row>
        <row r="1730">
          <cell r="F1730">
            <v>38</v>
          </cell>
          <cell r="G1730" t="str">
            <v>M</v>
          </cell>
        </row>
        <row r="1731">
          <cell r="F1731">
            <v>43</v>
          </cell>
          <cell r="G1731" t="str">
            <v>F</v>
          </cell>
        </row>
        <row r="1732">
          <cell r="F1732">
            <v>38</v>
          </cell>
          <cell r="G1732" t="str">
            <v>F</v>
          </cell>
        </row>
        <row r="1733">
          <cell r="F1733">
            <v>41</v>
          </cell>
          <cell r="G1733" t="str">
            <v>M</v>
          </cell>
        </row>
        <row r="1734">
          <cell r="F1734">
            <v>39</v>
          </cell>
          <cell r="G1734" t="str">
            <v>M</v>
          </cell>
        </row>
        <row r="1735">
          <cell r="F1735">
            <v>57</v>
          </cell>
          <cell r="G1735" t="str">
            <v>F</v>
          </cell>
        </row>
        <row r="1736">
          <cell r="F1736">
            <v>30</v>
          </cell>
          <cell r="G1736" t="str">
            <v>M</v>
          </cell>
        </row>
        <row r="1737">
          <cell r="F1737">
            <v>28</v>
          </cell>
          <cell r="G1737" t="str">
            <v>M</v>
          </cell>
        </row>
        <row r="1738">
          <cell r="F1738">
            <v>40</v>
          </cell>
          <cell r="G1738" t="str">
            <v>F</v>
          </cell>
        </row>
        <row r="1739">
          <cell r="F1739">
            <v>66</v>
          </cell>
          <cell r="G1739" t="str">
            <v>M</v>
          </cell>
        </row>
        <row r="1740">
          <cell r="F1740">
            <v>29</v>
          </cell>
          <cell r="G1740" t="str">
            <v>M</v>
          </cell>
        </row>
        <row r="1741">
          <cell r="F1741">
            <v>46</v>
          </cell>
          <cell r="G1741" t="str">
            <v>M</v>
          </cell>
        </row>
        <row r="1742">
          <cell r="F1742">
            <v>51</v>
          </cell>
          <cell r="G1742" t="str">
            <v>M</v>
          </cell>
        </row>
        <row r="1743">
          <cell r="F1743">
            <v>31</v>
          </cell>
          <cell r="G1743" t="str">
            <v>M</v>
          </cell>
        </row>
        <row r="1744">
          <cell r="F1744">
            <v>39</v>
          </cell>
          <cell r="G1744" t="str">
            <v>M</v>
          </cell>
        </row>
        <row r="1745">
          <cell r="F1745">
            <v>26</v>
          </cell>
          <cell r="G1745" t="str">
            <v>M</v>
          </cell>
        </row>
        <row r="1746">
          <cell r="F1746">
            <v>35</v>
          </cell>
          <cell r="G1746" t="str">
            <v>F</v>
          </cell>
        </row>
        <row r="1747">
          <cell r="F1747">
            <v>17</v>
          </cell>
          <cell r="G1747" t="str">
            <v>M</v>
          </cell>
        </row>
        <row r="1748">
          <cell r="F1748">
            <v>49</v>
          </cell>
          <cell r="G1748" t="str">
            <v>F</v>
          </cell>
        </row>
        <row r="1749">
          <cell r="F1749">
            <v>31</v>
          </cell>
          <cell r="G1749" t="str">
            <v>M</v>
          </cell>
        </row>
        <row r="1750">
          <cell r="F1750">
            <v>35</v>
          </cell>
          <cell r="G1750" t="str">
            <v>F</v>
          </cell>
        </row>
        <row r="1751">
          <cell r="F1751">
            <v>30</v>
          </cell>
          <cell r="G1751" t="str">
            <v>F</v>
          </cell>
        </row>
        <row r="1752">
          <cell r="F1752">
            <v>71</v>
          </cell>
          <cell r="G1752" t="str">
            <v>M</v>
          </cell>
        </row>
        <row r="1753">
          <cell r="F1753">
            <v>60</v>
          </cell>
          <cell r="G1753" t="str">
            <v>F</v>
          </cell>
        </row>
        <row r="1754">
          <cell r="F1754">
            <v>94</v>
          </cell>
          <cell r="G1754" t="str">
            <v>F</v>
          </cell>
        </row>
        <row r="1755">
          <cell r="F1755">
            <v>25</v>
          </cell>
          <cell r="G1755" t="str">
            <v>F</v>
          </cell>
        </row>
        <row r="1756">
          <cell r="F1756">
            <v>41</v>
          </cell>
          <cell r="G1756" t="str">
            <v>F</v>
          </cell>
        </row>
        <row r="1757">
          <cell r="F1757">
            <v>35</v>
          </cell>
          <cell r="G1757" t="str">
            <v>F</v>
          </cell>
        </row>
        <row r="1758">
          <cell r="F1758">
            <v>27</v>
          </cell>
          <cell r="G1758" t="str">
            <v>M</v>
          </cell>
        </row>
        <row r="1759">
          <cell r="F1759">
            <v>23</v>
          </cell>
          <cell r="G1759" t="str">
            <v>M</v>
          </cell>
        </row>
        <row r="1760">
          <cell r="F1760">
            <v>30</v>
          </cell>
          <cell r="G1760" t="str">
            <v>F</v>
          </cell>
        </row>
        <row r="1761">
          <cell r="F1761">
            <v>30</v>
          </cell>
          <cell r="G1761" t="str">
            <v>F</v>
          </cell>
        </row>
        <row r="1762">
          <cell r="F1762">
            <v>32</v>
          </cell>
          <cell r="G1762" t="str">
            <v>F</v>
          </cell>
        </row>
        <row r="1763">
          <cell r="F1763">
            <v>50</v>
          </cell>
          <cell r="G1763" t="str">
            <v>F</v>
          </cell>
        </row>
        <row r="1764">
          <cell r="F1764">
            <v>57</v>
          </cell>
          <cell r="G1764" t="str">
            <v>F</v>
          </cell>
        </row>
        <row r="1765">
          <cell r="F1765">
            <v>45</v>
          </cell>
          <cell r="G1765" t="str">
            <v>F</v>
          </cell>
        </row>
        <row r="1766">
          <cell r="F1766">
            <v>44</v>
          </cell>
          <cell r="G1766" t="str">
            <v>M</v>
          </cell>
        </row>
        <row r="1767">
          <cell r="F1767">
            <v>31</v>
          </cell>
          <cell r="G1767" t="str">
            <v>F</v>
          </cell>
        </row>
        <row r="1768">
          <cell r="F1768">
            <v>37</v>
          </cell>
          <cell r="G1768" t="str">
            <v>F</v>
          </cell>
        </row>
        <row r="1769">
          <cell r="F1769">
            <v>50</v>
          </cell>
          <cell r="G1769" t="str">
            <v>F</v>
          </cell>
        </row>
        <row r="1770">
          <cell r="F1770">
            <v>32</v>
          </cell>
          <cell r="G1770" t="str">
            <v>M</v>
          </cell>
        </row>
        <row r="1771">
          <cell r="F1771">
            <v>56</v>
          </cell>
          <cell r="G1771" t="str">
            <v>F</v>
          </cell>
        </row>
        <row r="1772">
          <cell r="F1772">
            <v>55</v>
          </cell>
          <cell r="G1772" t="str">
            <v>F</v>
          </cell>
        </row>
        <row r="1773">
          <cell r="F1773">
            <v>38</v>
          </cell>
          <cell r="G1773" t="str">
            <v>M</v>
          </cell>
        </row>
        <row r="1774">
          <cell r="F1774">
            <v>47</v>
          </cell>
          <cell r="G1774" t="str">
            <v>F</v>
          </cell>
        </row>
        <row r="1775">
          <cell r="F1775">
            <v>11</v>
          </cell>
          <cell r="G1775" t="str">
            <v>M</v>
          </cell>
        </row>
        <row r="1776">
          <cell r="F1776">
            <v>37</v>
          </cell>
          <cell r="G1776" t="str">
            <v>M</v>
          </cell>
        </row>
        <row r="1777">
          <cell r="F1777">
            <v>12</v>
          </cell>
          <cell r="G1777" t="str">
            <v>F</v>
          </cell>
        </row>
        <row r="1778">
          <cell r="F1778">
            <v>2</v>
          </cell>
          <cell r="G1778" t="str">
            <v>F</v>
          </cell>
        </row>
        <row r="1779">
          <cell r="F1779">
            <v>24</v>
          </cell>
          <cell r="G1779" t="str">
            <v>M</v>
          </cell>
        </row>
        <row r="1780">
          <cell r="F1780">
            <v>22</v>
          </cell>
          <cell r="G1780" t="str">
            <v>F</v>
          </cell>
        </row>
        <row r="1781">
          <cell r="F1781">
            <v>9</v>
          </cell>
          <cell r="G1781" t="str">
            <v>M</v>
          </cell>
        </row>
        <row r="1782">
          <cell r="F1782">
            <v>36</v>
          </cell>
          <cell r="G1782" t="str">
            <v>F</v>
          </cell>
        </row>
        <row r="1783">
          <cell r="F1783">
            <v>6</v>
          </cell>
          <cell r="G1783" t="str">
            <v>F</v>
          </cell>
        </row>
        <row r="1784">
          <cell r="F1784">
            <v>37</v>
          </cell>
          <cell r="G1784" t="str">
            <v>M</v>
          </cell>
        </row>
        <row r="1785">
          <cell r="F1785">
            <v>15</v>
          </cell>
          <cell r="G1785" t="str">
            <v>F</v>
          </cell>
        </row>
        <row r="1786">
          <cell r="F1786">
            <v>39</v>
          </cell>
          <cell r="G1786" t="str">
            <v>M</v>
          </cell>
        </row>
        <row r="1787">
          <cell r="F1787">
            <v>15</v>
          </cell>
          <cell r="G1787" t="str">
            <v>M</v>
          </cell>
        </row>
        <row r="1788">
          <cell r="F1788">
            <v>46</v>
          </cell>
          <cell r="G1788" t="str">
            <v>F</v>
          </cell>
        </row>
        <row r="1789">
          <cell r="F1789">
            <v>12</v>
          </cell>
          <cell r="G1789" t="str">
            <v>M</v>
          </cell>
        </row>
        <row r="1790">
          <cell r="F1790">
            <v>52</v>
          </cell>
          <cell r="G1790" t="str">
            <v>F</v>
          </cell>
        </row>
        <row r="1791">
          <cell r="F1791">
            <v>2</v>
          </cell>
          <cell r="G1791" t="str">
            <v>F</v>
          </cell>
        </row>
        <row r="1792">
          <cell r="F1792">
            <v>6</v>
          </cell>
          <cell r="G1792" t="str">
            <v>M</v>
          </cell>
        </row>
        <row r="1793">
          <cell r="F1793">
            <v>19</v>
          </cell>
          <cell r="G1793" t="str">
            <v>M</v>
          </cell>
        </row>
        <row r="1794">
          <cell r="F1794">
            <v>36</v>
          </cell>
          <cell r="G1794" t="str">
            <v>M</v>
          </cell>
        </row>
        <row r="1795">
          <cell r="F1795">
            <v>41</v>
          </cell>
          <cell r="G1795" t="str">
            <v>F</v>
          </cell>
        </row>
        <row r="1796">
          <cell r="F1796">
            <v>42</v>
          </cell>
          <cell r="G1796" t="str">
            <v>M</v>
          </cell>
        </row>
        <row r="1797">
          <cell r="F1797">
            <v>49</v>
          </cell>
          <cell r="G1797" t="str">
            <v>F</v>
          </cell>
        </row>
        <row r="1798">
          <cell r="F1798">
            <v>70</v>
          </cell>
          <cell r="G1798" t="str">
            <v>M</v>
          </cell>
        </row>
        <row r="1799">
          <cell r="F1799">
            <v>69</v>
          </cell>
          <cell r="G1799" t="str">
            <v>F</v>
          </cell>
        </row>
        <row r="1800">
          <cell r="F1800">
            <v>30</v>
          </cell>
          <cell r="G1800" t="str">
            <v>M</v>
          </cell>
        </row>
        <row r="1801">
          <cell r="F1801">
            <v>17</v>
          </cell>
          <cell r="G1801" t="str">
            <v>F</v>
          </cell>
        </row>
        <row r="1802">
          <cell r="F1802">
            <v>16</v>
          </cell>
          <cell r="G1802" t="str">
            <v>M</v>
          </cell>
        </row>
        <row r="1803">
          <cell r="F1803">
            <v>31</v>
          </cell>
          <cell r="G1803" t="str">
            <v>M</v>
          </cell>
        </row>
        <row r="1804">
          <cell r="F1804">
            <v>45</v>
          </cell>
          <cell r="G1804" t="str">
            <v>M</v>
          </cell>
        </row>
        <row r="1805">
          <cell r="F1805">
            <v>41</v>
          </cell>
          <cell r="G1805" t="str">
            <v>M</v>
          </cell>
        </row>
        <row r="1806">
          <cell r="F1806">
            <v>47</v>
          </cell>
          <cell r="G1806" t="str">
            <v>F</v>
          </cell>
        </row>
        <row r="1807">
          <cell r="F1807">
            <v>48</v>
          </cell>
          <cell r="G1807" t="str">
            <v>M</v>
          </cell>
        </row>
        <row r="1808">
          <cell r="F1808">
            <v>47</v>
          </cell>
          <cell r="G1808" t="str">
            <v>M</v>
          </cell>
        </row>
        <row r="1809">
          <cell r="F1809">
            <v>44</v>
          </cell>
          <cell r="G1809" t="str">
            <v>F</v>
          </cell>
        </row>
        <row r="1810">
          <cell r="F1810">
            <v>36</v>
          </cell>
          <cell r="G1810" t="str">
            <v>M</v>
          </cell>
        </row>
        <row r="1811">
          <cell r="G1811" t="str">
            <v>F</v>
          </cell>
        </row>
        <row r="1812">
          <cell r="F1812">
            <v>60</v>
          </cell>
          <cell r="G1812" t="str">
            <v>M</v>
          </cell>
        </row>
        <row r="1813">
          <cell r="F1813">
            <v>68</v>
          </cell>
          <cell r="G1813" t="str">
            <v>M</v>
          </cell>
        </row>
        <row r="1814">
          <cell r="F1814">
            <v>37</v>
          </cell>
          <cell r="G1814" t="str">
            <v>M</v>
          </cell>
        </row>
        <row r="1815">
          <cell r="F1815">
            <v>37</v>
          </cell>
          <cell r="G1815" t="str">
            <v>F</v>
          </cell>
        </row>
        <row r="1816">
          <cell r="F1816">
            <v>52</v>
          </cell>
          <cell r="G1816" t="str">
            <v>F</v>
          </cell>
        </row>
        <row r="1817">
          <cell r="F1817">
            <v>1</v>
          </cell>
          <cell r="G1817" t="str">
            <v>M</v>
          </cell>
        </row>
        <row r="1818">
          <cell r="F1818">
            <v>41</v>
          </cell>
          <cell r="G1818" t="str">
            <v>F</v>
          </cell>
        </row>
        <row r="1819">
          <cell r="F1819">
            <v>28</v>
          </cell>
          <cell r="G1819" t="str">
            <v>F</v>
          </cell>
        </row>
        <row r="1820">
          <cell r="F1820">
            <v>44</v>
          </cell>
          <cell r="G1820" t="str">
            <v>M</v>
          </cell>
        </row>
        <row r="1821">
          <cell r="F1821">
            <v>49</v>
          </cell>
          <cell r="G1821" t="str">
            <v>F</v>
          </cell>
        </row>
        <row r="1822">
          <cell r="F1822">
            <v>33</v>
          </cell>
          <cell r="G1822" t="str">
            <v>F</v>
          </cell>
        </row>
        <row r="1823">
          <cell r="F1823">
            <v>25</v>
          </cell>
          <cell r="G1823" t="str">
            <v>F</v>
          </cell>
        </row>
        <row r="1824">
          <cell r="F1824">
            <v>63</v>
          </cell>
          <cell r="G1824" t="str">
            <v>F</v>
          </cell>
        </row>
        <row r="1825">
          <cell r="F1825">
            <v>13</v>
          </cell>
          <cell r="G1825" t="str">
            <v>F</v>
          </cell>
        </row>
        <row r="1826">
          <cell r="F1826">
            <v>28</v>
          </cell>
          <cell r="G1826" t="str">
            <v>F</v>
          </cell>
        </row>
        <row r="1827">
          <cell r="F1827">
            <v>36</v>
          </cell>
          <cell r="G1827" t="str">
            <v>M</v>
          </cell>
        </row>
        <row r="1828">
          <cell r="F1828">
            <v>41</v>
          </cell>
          <cell r="G1828" t="str">
            <v>F</v>
          </cell>
        </row>
        <row r="1829">
          <cell r="F1829">
            <v>32</v>
          </cell>
          <cell r="G1829" t="str">
            <v>M</v>
          </cell>
        </row>
        <row r="1830">
          <cell r="F1830">
            <v>36</v>
          </cell>
          <cell r="G1830" t="str">
            <v>F</v>
          </cell>
        </row>
        <row r="1831">
          <cell r="F1831">
            <v>23</v>
          </cell>
          <cell r="G1831" t="str">
            <v>F</v>
          </cell>
        </row>
        <row r="1832">
          <cell r="F1832">
            <v>36</v>
          </cell>
          <cell r="G1832" t="str">
            <v>M</v>
          </cell>
        </row>
        <row r="1833">
          <cell r="F1833">
            <v>37</v>
          </cell>
          <cell r="G1833" t="str">
            <v>M</v>
          </cell>
        </row>
        <row r="1834">
          <cell r="F1834">
            <v>60</v>
          </cell>
          <cell r="G1834" t="str">
            <v>M</v>
          </cell>
        </row>
        <row r="1835">
          <cell r="F1835">
            <v>28</v>
          </cell>
          <cell r="G1835" t="str">
            <v>F</v>
          </cell>
        </row>
        <row r="1836">
          <cell r="F1836">
            <v>35</v>
          </cell>
          <cell r="G1836" t="str">
            <v>M</v>
          </cell>
        </row>
        <row r="1837">
          <cell r="F1837">
            <v>59</v>
          </cell>
          <cell r="G1837" t="str">
            <v>F</v>
          </cell>
        </row>
        <row r="1838">
          <cell r="F1838">
            <v>55</v>
          </cell>
          <cell r="G1838" t="str">
            <v>M</v>
          </cell>
        </row>
        <row r="1839">
          <cell r="F1839">
            <v>26</v>
          </cell>
          <cell r="G1839" t="str">
            <v>F</v>
          </cell>
        </row>
        <row r="1840">
          <cell r="F1840">
            <v>46</v>
          </cell>
          <cell r="G1840" t="str">
            <v>M</v>
          </cell>
        </row>
        <row r="1841">
          <cell r="F1841">
            <v>87</v>
          </cell>
          <cell r="G1841" t="str">
            <v>F</v>
          </cell>
        </row>
        <row r="1842">
          <cell r="F1842">
            <v>44</v>
          </cell>
          <cell r="G1842" t="str">
            <v>M</v>
          </cell>
        </row>
        <row r="1843">
          <cell r="F1843">
            <v>22</v>
          </cell>
          <cell r="G1843" t="str">
            <v>F</v>
          </cell>
        </row>
        <row r="1844">
          <cell r="F1844">
            <v>69</v>
          </cell>
          <cell r="G1844" t="str">
            <v>M</v>
          </cell>
        </row>
        <row r="1845">
          <cell r="G1845" t="str">
            <v>M</v>
          </cell>
        </row>
        <row r="1846">
          <cell r="F1846">
            <v>37</v>
          </cell>
          <cell r="G1846" t="str">
            <v>M</v>
          </cell>
        </row>
        <row r="1847">
          <cell r="F1847">
            <v>47</v>
          </cell>
          <cell r="G1847" t="str">
            <v>M</v>
          </cell>
        </row>
        <row r="1848">
          <cell r="F1848">
            <v>53</v>
          </cell>
          <cell r="G1848" t="str">
            <v>F</v>
          </cell>
        </row>
        <row r="1849">
          <cell r="F1849">
            <v>41</v>
          </cell>
          <cell r="G1849" t="str">
            <v>F</v>
          </cell>
        </row>
        <row r="1850">
          <cell r="F1850">
            <v>56</v>
          </cell>
          <cell r="G1850" t="str">
            <v>M</v>
          </cell>
        </row>
        <row r="1851">
          <cell r="F1851">
            <v>49</v>
          </cell>
          <cell r="G1851" t="str">
            <v>M</v>
          </cell>
        </row>
        <row r="1852">
          <cell r="F1852">
            <v>31</v>
          </cell>
          <cell r="G1852" t="str">
            <v>F</v>
          </cell>
        </row>
        <row r="1853">
          <cell r="F1853">
            <v>47</v>
          </cell>
          <cell r="G1853" t="str">
            <v>M</v>
          </cell>
        </row>
        <row r="1854">
          <cell r="F1854">
            <v>50</v>
          </cell>
          <cell r="G1854" t="str">
            <v>M</v>
          </cell>
        </row>
        <row r="1855">
          <cell r="F1855">
            <v>49</v>
          </cell>
          <cell r="G1855" t="str">
            <v>F</v>
          </cell>
        </row>
        <row r="1856">
          <cell r="F1856">
            <v>60</v>
          </cell>
          <cell r="G1856" t="str">
            <v>M</v>
          </cell>
        </row>
        <row r="1857">
          <cell r="F1857">
            <v>33</v>
          </cell>
          <cell r="G1857" t="str">
            <v>M</v>
          </cell>
        </row>
        <row r="1858">
          <cell r="F1858">
            <v>28</v>
          </cell>
          <cell r="G1858" t="str">
            <v>F</v>
          </cell>
        </row>
        <row r="1859">
          <cell r="F1859">
            <v>32</v>
          </cell>
          <cell r="G1859" t="str">
            <v>F</v>
          </cell>
        </row>
        <row r="1860">
          <cell r="F1860">
            <v>25</v>
          </cell>
          <cell r="G1860" t="str">
            <v>M</v>
          </cell>
        </row>
        <row r="1861">
          <cell r="F1861">
            <v>60</v>
          </cell>
          <cell r="G1861" t="str">
            <v>F</v>
          </cell>
        </row>
        <row r="1862">
          <cell r="F1862">
            <v>23</v>
          </cell>
          <cell r="G1862" t="str">
            <v>F</v>
          </cell>
        </row>
        <row r="1863">
          <cell r="F1863">
            <v>26</v>
          </cell>
          <cell r="G1863" t="str">
            <v>M</v>
          </cell>
        </row>
        <row r="1864">
          <cell r="F1864">
            <v>30</v>
          </cell>
          <cell r="G1864" t="str">
            <v>M</v>
          </cell>
        </row>
        <row r="1865">
          <cell r="F1865">
            <v>32</v>
          </cell>
          <cell r="G1865" t="str">
            <v>F</v>
          </cell>
        </row>
        <row r="1866">
          <cell r="F1866">
            <v>45</v>
          </cell>
          <cell r="G1866" t="str">
            <v>F</v>
          </cell>
        </row>
        <row r="1867">
          <cell r="F1867">
            <v>39</v>
          </cell>
          <cell r="G1867" t="str">
            <v>F</v>
          </cell>
        </row>
        <row r="1868">
          <cell r="F1868">
            <v>43</v>
          </cell>
          <cell r="G1868" t="str">
            <v>M</v>
          </cell>
        </row>
        <row r="1869">
          <cell r="F1869">
            <v>2</v>
          </cell>
          <cell r="G1869" t="str">
            <v>M</v>
          </cell>
        </row>
        <row r="1870">
          <cell r="F1870">
            <v>18</v>
          </cell>
          <cell r="G1870" t="str">
            <v>M</v>
          </cell>
        </row>
        <row r="1871">
          <cell r="F1871">
            <v>32</v>
          </cell>
          <cell r="G1871" t="str">
            <v>F</v>
          </cell>
        </row>
        <row r="1872">
          <cell r="F1872">
            <v>28</v>
          </cell>
          <cell r="G1872" t="str">
            <v>M</v>
          </cell>
        </row>
        <row r="1873">
          <cell r="F1873">
            <v>39</v>
          </cell>
          <cell r="G1873" t="str">
            <v>M</v>
          </cell>
        </row>
        <row r="1874">
          <cell r="F1874">
            <v>67</v>
          </cell>
          <cell r="G1874" t="str">
            <v>F</v>
          </cell>
        </row>
        <row r="1875">
          <cell r="F1875">
            <v>37</v>
          </cell>
          <cell r="G1875" t="str">
            <v>F</v>
          </cell>
        </row>
        <row r="1876">
          <cell r="F1876">
            <v>26</v>
          </cell>
          <cell r="G1876" t="str">
            <v>F</v>
          </cell>
        </row>
        <row r="1877">
          <cell r="F1877">
            <v>24</v>
          </cell>
          <cell r="G1877" t="str">
            <v>F</v>
          </cell>
        </row>
        <row r="1878">
          <cell r="F1878">
            <v>60</v>
          </cell>
          <cell r="G1878" t="str">
            <v>M</v>
          </cell>
        </row>
        <row r="1879">
          <cell r="F1879">
            <v>28</v>
          </cell>
          <cell r="G1879" t="str">
            <v>F</v>
          </cell>
        </row>
        <row r="1880">
          <cell r="F1880">
            <v>37</v>
          </cell>
          <cell r="G1880" t="str">
            <v>M</v>
          </cell>
        </row>
        <row r="1881">
          <cell r="F1881">
            <v>30</v>
          </cell>
          <cell r="G1881" t="str">
            <v>F</v>
          </cell>
        </row>
        <row r="1882">
          <cell r="F1882">
            <v>36</v>
          </cell>
          <cell r="G1882" t="str">
            <v>M</v>
          </cell>
        </row>
        <row r="1883">
          <cell r="F1883">
            <v>43</v>
          </cell>
          <cell r="G1883" t="str">
            <v>M</v>
          </cell>
        </row>
        <row r="1884">
          <cell r="F1884">
            <v>34</v>
          </cell>
          <cell r="G1884" t="str">
            <v>F</v>
          </cell>
        </row>
        <row r="1885">
          <cell r="F1885">
            <v>59</v>
          </cell>
          <cell r="G1885" t="str">
            <v>M</v>
          </cell>
        </row>
        <row r="1886">
          <cell r="F1886">
            <v>38</v>
          </cell>
          <cell r="G1886" t="str">
            <v>F</v>
          </cell>
        </row>
        <row r="1887">
          <cell r="F1887">
            <v>63</v>
          </cell>
          <cell r="G1887" t="str">
            <v>F</v>
          </cell>
        </row>
        <row r="1888">
          <cell r="F1888">
            <v>25</v>
          </cell>
          <cell r="G1888" t="str">
            <v>M</v>
          </cell>
        </row>
        <row r="1889">
          <cell r="F1889">
            <v>63</v>
          </cell>
          <cell r="G1889" t="str">
            <v>F</v>
          </cell>
        </row>
        <row r="1890">
          <cell r="F1890">
            <v>38</v>
          </cell>
          <cell r="G1890" t="str">
            <v>M</v>
          </cell>
        </row>
        <row r="1891">
          <cell r="F1891">
            <v>31</v>
          </cell>
          <cell r="G1891" t="str">
            <v>F</v>
          </cell>
        </row>
        <row r="1892">
          <cell r="F1892">
            <v>51</v>
          </cell>
          <cell r="G1892" t="str">
            <v>F</v>
          </cell>
        </row>
        <row r="1893">
          <cell r="F1893">
            <v>45</v>
          </cell>
          <cell r="G1893" t="str">
            <v>M</v>
          </cell>
        </row>
        <row r="1894">
          <cell r="F1894">
            <v>41</v>
          </cell>
          <cell r="G1894" t="str">
            <v>M</v>
          </cell>
        </row>
        <row r="1895">
          <cell r="F1895">
            <v>40</v>
          </cell>
          <cell r="G1895" t="str">
            <v>F</v>
          </cell>
        </row>
        <row r="1896">
          <cell r="F1896">
            <v>43</v>
          </cell>
          <cell r="G1896" t="str">
            <v>M</v>
          </cell>
        </row>
        <row r="1897">
          <cell r="F1897">
            <v>74</v>
          </cell>
          <cell r="G1897" t="str">
            <v>F</v>
          </cell>
        </row>
        <row r="1898">
          <cell r="F1898">
            <v>37</v>
          </cell>
          <cell r="G1898" t="str">
            <v>M</v>
          </cell>
        </row>
        <row r="1899">
          <cell r="F1899">
            <v>27</v>
          </cell>
          <cell r="G1899" t="str">
            <v>F</v>
          </cell>
        </row>
        <row r="1900">
          <cell r="F1900">
            <v>35</v>
          </cell>
          <cell r="G1900" t="str">
            <v>M</v>
          </cell>
        </row>
        <row r="1901">
          <cell r="F1901">
            <v>60</v>
          </cell>
          <cell r="G1901" t="str">
            <v>F</v>
          </cell>
        </row>
        <row r="1902">
          <cell r="F1902">
            <v>63</v>
          </cell>
          <cell r="G1902" t="str">
            <v>F</v>
          </cell>
        </row>
        <row r="1903">
          <cell r="F1903">
            <v>29</v>
          </cell>
          <cell r="G1903" t="str">
            <v>F</v>
          </cell>
        </row>
        <row r="1904">
          <cell r="F1904">
            <v>42</v>
          </cell>
          <cell r="G1904" t="str">
            <v>F</v>
          </cell>
        </row>
        <row r="1905">
          <cell r="F1905">
            <v>50</v>
          </cell>
          <cell r="G1905" t="str">
            <v>F</v>
          </cell>
        </row>
        <row r="1906">
          <cell r="F1906">
            <v>34</v>
          </cell>
          <cell r="G1906" t="str">
            <v>F</v>
          </cell>
        </row>
        <row r="1907">
          <cell r="F1907">
            <v>68</v>
          </cell>
          <cell r="G1907" t="str">
            <v>F</v>
          </cell>
        </row>
        <row r="1908">
          <cell r="F1908">
            <v>21</v>
          </cell>
          <cell r="G1908" t="str">
            <v>M</v>
          </cell>
        </row>
        <row r="1909">
          <cell r="F1909">
            <v>81</v>
          </cell>
          <cell r="G1909" t="str">
            <v>M</v>
          </cell>
        </row>
        <row r="1910">
          <cell r="F1910">
            <v>37</v>
          </cell>
          <cell r="G1910" t="str">
            <v>M</v>
          </cell>
        </row>
        <row r="1911">
          <cell r="F1911">
            <v>48</v>
          </cell>
          <cell r="G1911" t="str">
            <v>F</v>
          </cell>
        </row>
        <row r="1912">
          <cell r="F1912">
            <v>23</v>
          </cell>
          <cell r="G1912" t="str">
            <v>F</v>
          </cell>
        </row>
        <row r="2058">
          <cell r="F2058">
            <v>30</v>
          </cell>
          <cell r="G2058" t="str">
            <v>F</v>
          </cell>
        </row>
        <row r="2059">
          <cell r="F2059">
            <v>43</v>
          </cell>
          <cell r="G2059" t="str">
            <v>F</v>
          </cell>
        </row>
        <row r="2060">
          <cell r="F2060">
            <v>38</v>
          </cell>
          <cell r="G2060" t="str">
            <v>M</v>
          </cell>
        </row>
        <row r="2061">
          <cell r="F2061">
            <v>44</v>
          </cell>
          <cell r="G2061" t="str">
            <v>M</v>
          </cell>
        </row>
        <row r="2062">
          <cell r="F2062">
            <v>56</v>
          </cell>
          <cell r="G2062" t="str">
            <v>F</v>
          </cell>
        </row>
        <row r="2063">
          <cell r="F2063">
            <v>42</v>
          </cell>
          <cell r="G2063" t="str">
            <v>F</v>
          </cell>
        </row>
        <row r="2064">
          <cell r="F2064">
            <v>25</v>
          </cell>
          <cell r="G2064" t="str">
            <v>M</v>
          </cell>
        </row>
        <row r="2065">
          <cell r="F2065">
            <v>29</v>
          </cell>
          <cell r="G2065" t="str">
            <v>F</v>
          </cell>
        </row>
        <row r="2066">
          <cell r="F2066">
            <v>27</v>
          </cell>
          <cell r="G2066" t="str">
            <v>M</v>
          </cell>
        </row>
        <row r="2067">
          <cell r="F2067">
            <v>34</v>
          </cell>
          <cell r="G2067" t="str">
            <v>M</v>
          </cell>
        </row>
        <row r="2068">
          <cell r="F2068">
            <v>27</v>
          </cell>
          <cell r="G2068" t="str">
            <v>M</v>
          </cell>
        </row>
        <row r="2069">
          <cell r="F2069">
            <v>25</v>
          </cell>
          <cell r="G2069" t="str">
            <v>F</v>
          </cell>
        </row>
        <row r="2070">
          <cell r="F2070">
            <v>61</v>
          </cell>
          <cell r="G2070" t="str">
            <v>F</v>
          </cell>
        </row>
        <row r="2071">
          <cell r="G2071" t="str">
            <v>F</v>
          </cell>
        </row>
        <row r="2072">
          <cell r="F2072">
            <v>53</v>
          </cell>
          <cell r="G2072" t="str">
            <v>F</v>
          </cell>
        </row>
        <row r="2073">
          <cell r="F2073">
            <v>14</v>
          </cell>
          <cell r="G2073" t="str">
            <v>F</v>
          </cell>
        </row>
        <row r="2074">
          <cell r="F2074">
            <v>43</v>
          </cell>
          <cell r="G2074" t="str">
            <v>M</v>
          </cell>
        </row>
        <row r="2075">
          <cell r="F2075">
            <v>85</v>
          </cell>
          <cell r="G2075" t="str">
            <v>M</v>
          </cell>
        </row>
        <row r="2076">
          <cell r="F2076">
            <v>26</v>
          </cell>
          <cell r="G2076" t="str">
            <v>F</v>
          </cell>
        </row>
        <row r="2077">
          <cell r="F2077">
            <v>21</v>
          </cell>
          <cell r="G2077" t="str">
            <v>M</v>
          </cell>
        </row>
        <row r="2078">
          <cell r="F2078">
            <v>64</v>
          </cell>
          <cell r="G2078" t="str">
            <v>M</v>
          </cell>
        </row>
        <row r="2079">
          <cell r="F2079">
            <v>41</v>
          </cell>
          <cell r="G2079" t="str">
            <v>F</v>
          </cell>
        </row>
        <row r="2080">
          <cell r="G2080" t="str">
            <v>F</v>
          </cell>
        </row>
        <row r="2081">
          <cell r="F2081">
            <v>41</v>
          </cell>
          <cell r="G2081" t="str">
            <v>M</v>
          </cell>
        </row>
        <row r="2082">
          <cell r="F2082">
            <v>29</v>
          </cell>
          <cell r="G2082" t="str">
            <v>M</v>
          </cell>
        </row>
        <row r="2083">
          <cell r="F2083">
            <v>64</v>
          </cell>
          <cell r="G2083" t="str">
            <v>F</v>
          </cell>
        </row>
        <row r="2084">
          <cell r="F2084">
            <v>19</v>
          </cell>
          <cell r="G2084" t="str">
            <v>F</v>
          </cell>
        </row>
        <row r="2085">
          <cell r="F2085">
            <v>32</v>
          </cell>
          <cell r="G2085" t="str">
            <v>M</v>
          </cell>
        </row>
        <row r="2086">
          <cell r="F2086">
            <v>31</v>
          </cell>
          <cell r="G2086" t="str">
            <v>M</v>
          </cell>
        </row>
        <row r="2087">
          <cell r="F2087">
            <v>30</v>
          </cell>
          <cell r="G2087" t="str">
            <v>F</v>
          </cell>
        </row>
        <row r="2088">
          <cell r="F2088">
            <v>31</v>
          </cell>
          <cell r="G2088" t="str">
            <v>M</v>
          </cell>
        </row>
        <row r="2089">
          <cell r="F2089">
            <v>59</v>
          </cell>
          <cell r="G2089" t="str">
            <v>M</v>
          </cell>
        </row>
        <row r="2090">
          <cell r="F2090">
            <v>26</v>
          </cell>
          <cell r="G2090" t="str">
            <v>F</v>
          </cell>
        </row>
        <row r="2091">
          <cell r="F2091">
            <v>30</v>
          </cell>
          <cell r="G2091" t="str">
            <v>F</v>
          </cell>
        </row>
        <row r="2092">
          <cell r="G2092" t="str">
            <v>M</v>
          </cell>
        </row>
        <row r="2093">
          <cell r="G2093" t="str">
            <v>F</v>
          </cell>
        </row>
        <row r="2094">
          <cell r="F2094">
            <v>34</v>
          </cell>
          <cell r="G2094" t="str">
            <v>F</v>
          </cell>
        </row>
        <row r="2095">
          <cell r="F2095">
            <v>20</v>
          </cell>
          <cell r="G2095" t="str">
            <v>F</v>
          </cell>
        </row>
        <row r="2096">
          <cell r="F2096">
            <v>54</v>
          </cell>
          <cell r="G2096" t="str">
            <v>M</v>
          </cell>
        </row>
        <row r="2097">
          <cell r="F2097">
            <v>25</v>
          </cell>
          <cell r="G2097" t="str">
            <v>M</v>
          </cell>
        </row>
        <row r="2098">
          <cell r="F2098">
            <v>55</v>
          </cell>
          <cell r="G2098" t="str">
            <v>M</v>
          </cell>
        </row>
        <row r="2099">
          <cell r="F2099">
            <v>57</v>
          </cell>
          <cell r="G2099" t="str">
            <v>M</v>
          </cell>
        </row>
        <row r="2100">
          <cell r="F2100">
            <v>22</v>
          </cell>
          <cell r="G2100" t="str">
            <v>F</v>
          </cell>
        </row>
        <row r="2101">
          <cell r="F2101">
            <v>45</v>
          </cell>
          <cell r="G2101" t="str">
            <v>F</v>
          </cell>
        </row>
        <row r="2102">
          <cell r="F2102">
            <v>29</v>
          </cell>
          <cell r="G2102" t="str">
            <v>F</v>
          </cell>
        </row>
        <row r="2103">
          <cell r="F2103">
            <v>29</v>
          </cell>
          <cell r="G2103" t="str">
            <v>M</v>
          </cell>
        </row>
        <row r="2104">
          <cell r="F2104">
            <v>30</v>
          </cell>
          <cell r="G2104" t="str">
            <v>M</v>
          </cell>
        </row>
        <row r="2105">
          <cell r="F2105">
            <v>27</v>
          </cell>
          <cell r="G2105" t="str">
            <v>F</v>
          </cell>
        </row>
        <row r="2106">
          <cell r="F2106">
            <v>69</v>
          </cell>
          <cell r="G2106" t="str">
            <v>M</v>
          </cell>
        </row>
        <row r="2107">
          <cell r="F2107">
            <v>31</v>
          </cell>
          <cell r="G2107" t="str">
            <v>F</v>
          </cell>
        </row>
        <row r="2108">
          <cell r="F2108">
            <v>59</v>
          </cell>
          <cell r="G2108" t="str">
            <v>M</v>
          </cell>
        </row>
        <row r="2109">
          <cell r="F2109">
            <v>38</v>
          </cell>
          <cell r="G2109" t="str">
            <v>F</v>
          </cell>
        </row>
        <row r="2110">
          <cell r="F2110">
            <v>42</v>
          </cell>
          <cell r="G2110" t="str">
            <v>M</v>
          </cell>
        </row>
        <row r="2111">
          <cell r="F2111">
            <v>38</v>
          </cell>
          <cell r="G2111" t="str">
            <v>F</v>
          </cell>
        </row>
        <row r="2112">
          <cell r="F2112">
            <v>22</v>
          </cell>
          <cell r="G2112" t="str">
            <v>F</v>
          </cell>
        </row>
        <row r="2113">
          <cell r="F2113">
            <v>23</v>
          </cell>
          <cell r="G2113" t="str">
            <v>F</v>
          </cell>
        </row>
        <row r="2114">
          <cell r="F2114">
            <v>23</v>
          </cell>
          <cell r="G2114" t="str">
            <v>F</v>
          </cell>
        </row>
        <row r="2115">
          <cell r="F2115">
            <v>23</v>
          </cell>
          <cell r="G2115" t="str">
            <v>F</v>
          </cell>
        </row>
        <row r="2116">
          <cell r="F2116">
            <v>32</v>
          </cell>
          <cell r="G2116" t="str">
            <v>M</v>
          </cell>
        </row>
        <row r="2117">
          <cell r="F2117">
            <v>52</v>
          </cell>
          <cell r="G2117" t="str">
            <v>M</v>
          </cell>
        </row>
        <row r="2118">
          <cell r="F2118">
            <v>40</v>
          </cell>
          <cell r="G2118" t="str">
            <v>F</v>
          </cell>
        </row>
        <row r="2119">
          <cell r="F2119">
            <v>49</v>
          </cell>
          <cell r="G2119" t="str">
            <v>M</v>
          </cell>
        </row>
        <row r="2120">
          <cell r="F2120">
            <v>42</v>
          </cell>
          <cell r="G2120" t="str">
            <v>M</v>
          </cell>
        </row>
        <row r="2121">
          <cell r="F2121">
            <v>35</v>
          </cell>
          <cell r="G2121" t="str">
            <v>F</v>
          </cell>
        </row>
        <row r="2122">
          <cell r="F2122">
            <v>57</v>
          </cell>
          <cell r="G2122" t="str">
            <v>M</v>
          </cell>
        </row>
        <row r="2123">
          <cell r="G2123" t="str">
            <v>F</v>
          </cell>
        </row>
        <row r="2124">
          <cell r="F2124">
            <v>73</v>
          </cell>
          <cell r="G2124" t="str">
            <v>M</v>
          </cell>
        </row>
        <row r="2125">
          <cell r="F2125">
            <v>69</v>
          </cell>
          <cell r="G2125" t="str">
            <v>M</v>
          </cell>
        </row>
        <row r="2126">
          <cell r="F2126">
            <v>45</v>
          </cell>
          <cell r="G2126" t="str">
            <v>F</v>
          </cell>
        </row>
        <row r="2127">
          <cell r="F2127">
            <v>28</v>
          </cell>
          <cell r="G2127" t="str">
            <v>F</v>
          </cell>
        </row>
        <row r="2128">
          <cell r="F2128">
            <v>8</v>
          </cell>
          <cell r="G2128" t="str">
            <v>M</v>
          </cell>
        </row>
        <row r="2129">
          <cell r="F2129">
            <v>37</v>
          </cell>
          <cell r="G2129" t="str">
            <v>F</v>
          </cell>
        </row>
        <row r="2130">
          <cell r="F2130">
            <v>63</v>
          </cell>
          <cell r="G2130" t="str">
            <v>M</v>
          </cell>
        </row>
        <row r="2131">
          <cell r="F2131">
            <v>24</v>
          </cell>
          <cell r="G2131" t="str">
            <v>F</v>
          </cell>
        </row>
        <row r="2132">
          <cell r="F2132">
            <v>58</v>
          </cell>
          <cell r="G2132" t="str">
            <v>M</v>
          </cell>
        </row>
        <row r="2133">
          <cell r="F2133">
            <v>53</v>
          </cell>
          <cell r="G2133" t="str">
            <v>M</v>
          </cell>
        </row>
        <row r="2134">
          <cell r="F2134">
            <v>59</v>
          </cell>
          <cell r="G2134" t="str">
            <v>F</v>
          </cell>
        </row>
        <row r="2135">
          <cell r="F2135">
            <v>47</v>
          </cell>
          <cell r="G2135" t="str">
            <v>F</v>
          </cell>
        </row>
        <row r="2136">
          <cell r="F2136">
            <v>34</v>
          </cell>
          <cell r="G2136" t="str">
            <v>F</v>
          </cell>
        </row>
        <row r="2137">
          <cell r="F2137">
            <v>74</v>
          </cell>
          <cell r="G2137" t="str">
            <v>F</v>
          </cell>
        </row>
        <row r="2138">
          <cell r="F2138">
            <v>43</v>
          </cell>
          <cell r="G2138" t="str">
            <v>F</v>
          </cell>
        </row>
        <row r="2139">
          <cell r="F2139">
            <v>56</v>
          </cell>
          <cell r="G2139" t="str">
            <v>F</v>
          </cell>
        </row>
        <row r="2140">
          <cell r="F2140">
            <v>91</v>
          </cell>
          <cell r="G2140" t="str">
            <v>F</v>
          </cell>
        </row>
        <row r="2141">
          <cell r="F2141">
            <v>56</v>
          </cell>
          <cell r="G2141" t="str">
            <v>F</v>
          </cell>
        </row>
        <row r="2142">
          <cell r="F2142">
            <v>26</v>
          </cell>
          <cell r="G2142" t="str">
            <v>F</v>
          </cell>
        </row>
        <row r="2143">
          <cell r="F2143">
            <v>51</v>
          </cell>
          <cell r="G2143" t="str">
            <v>F</v>
          </cell>
        </row>
        <row r="2144">
          <cell r="F2144">
            <v>44</v>
          </cell>
          <cell r="G2144" t="str">
            <v>F</v>
          </cell>
        </row>
        <row r="2145">
          <cell r="F2145">
            <v>33</v>
          </cell>
          <cell r="G2145" t="str">
            <v>M</v>
          </cell>
        </row>
        <row r="2146">
          <cell r="F2146">
            <v>30</v>
          </cell>
          <cell r="G2146" t="str">
            <v>M</v>
          </cell>
        </row>
        <row r="2147">
          <cell r="F2147">
            <v>85</v>
          </cell>
          <cell r="G2147" t="str">
            <v>F</v>
          </cell>
        </row>
        <row r="2148">
          <cell r="F2148">
            <v>72</v>
          </cell>
          <cell r="G2148" t="str">
            <v>M</v>
          </cell>
        </row>
        <row r="2149">
          <cell r="F2149">
            <v>48</v>
          </cell>
          <cell r="G2149" t="str">
            <v>F</v>
          </cell>
        </row>
        <row r="2150">
          <cell r="F2150">
            <v>84</v>
          </cell>
          <cell r="G2150" t="str">
            <v>F</v>
          </cell>
        </row>
        <row r="2151">
          <cell r="F2151">
            <v>43</v>
          </cell>
          <cell r="G2151" t="str">
            <v>F</v>
          </cell>
        </row>
        <row r="2152">
          <cell r="F2152">
            <v>63</v>
          </cell>
          <cell r="G2152" t="str">
            <v>F</v>
          </cell>
        </row>
        <row r="2153">
          <cell r="F2153">
            <v>48</v>
          </cell>
          <cell r="G2153" t="str">
            <v>M</v>
          </cell>
        </row>
        <row r="2154">
          <cell r="F2154">
            <v>85</v>
          </cell>
          <cell r="G2154" t="str">
            <v>M</v>
          </cell>
        </row>
        <row r="2155">
          <cell r="F2155">
            <v>61</v>
          </cell>
          <cell r="G2155" t="str">
            <v>F</v>
          </cell>
        </row>
        <row r="2156">
          <cell r="F2156">
            <v>33</v>
          </cell>
          <cell r="G2156" t="str">
            <v>M</v>
          </cell>
        </row>
        <row r="2157">
          <cell r="F2157">
            <v>64</v>
          </cell>
          <cell r="G2157" t="str">
            <v>M</v>
          </cell>
        </row>
        <row r="2158">
          <cell r="F2158">
            <v>33</v>
          </cell>
          <cell r="G2158" t="str">
            <v>M</v>
          </cell>
        </row>
        <row r="2159">
          <cell r="F2159">
            <v>32</v>
          </cell>
          <cell r="G2159" t="str">
            <v>M</v>
          </cell>
        </row>
        <row r="2160">
          <cell r="F2160">
            <v>61</v>
          </cell>
          <cell r="G2160" t="str">
            <v>F</v>
          </cell>
        </row>
        <row r="2161">
          <cell r="F2161">
            <v>28</v>
          </cell>
          <cell r="G2161" t="str">
            <v>F</v>
          </cell>
        </row>
        <row r="2162">
          <cell r="F2162">
            <v>42</v>
          </cell>
          <cell r="G2162" t="str">
            <v>F</v>
          </cell>
        </row>
        <row r="2163">
          <cell r="F2163">
            <v>47</v>
          </cell>
          <cell r="G2163" t="str">
            <v>M</v>
          </cell>
        </row>
        <row r="2164">
          <cell r="F2164">
            <v>3</v>
          </cell>
          <cell r="G2164" t="str">
            <v>M</v>
          </cell>
        </row>
        <row r="2165">
          <cell r="F2165">
            <v>47</v>
          </cell>
          <cell r="G2165" t="str">
            <v>M</v>
          </cell>
        </row>
        <row r="2166">
          <cell r="F2166">
            <v>28</v>
          </cell>
          <cell r="G2166" t="str">
            <v>F</v>
          </cell>
        </row>
        <row r="2167">
          <cell r="F2167">
            <v>4</v>
          </cell>
          <cell r="G2167" t="str">
            <v>M</v>
          </cell>
        </row>
        <row r="2168">
          <cell r="F2168">
            <v>55</v>
          </cell>
          <cell r="G2168" t="str">
            <v>M</v>
          </cell>
        </row>
        <row r="2169">
          <cell r="F2169">
            <v>3</v>
          </cell>
          <cell r="G2169" t="str">
            <v>F</v>
          </cell>
        </row>
        <row r="2170">
          <cell r="F2170">
            <v>26</v>
          </cell>
          <cell r="G2170" t="str">
            <v>F</v>
          </cell>
        </row>
        <row r="2171">
          <cell r="F2171">
            <v>86</v>
          </cell>
          <cell r="G2171" t="str">
            <v>F</v>
          </cell>
        </row>
        <row r="2172">
          <cell r="F2172">
            <v>22</v>
          </cell>
          <cell r="G2172" t="str">
            <v>F</v>
          </cell>
        </row>
        <row r="2173">
          <cell r="F2173">
            <v>46</v>
          </cell>
          <cell r="G2173" t="str">
            <v>M</v>
          </cell>
        </row>
        <row r="2174">
          <cell r="F2174">
            <v>39</v>
          </cell>
          <cell r="G2174" t="str">
            <v>F</v>
          </cell>
        </row>
        <row r="2175">
          <cell r="F2175">
            <v>36</v>
          </cell>
          <cell r="G2175" t="str">
            <v>F</v>
          </cell>
        </row>
        <row r="2176">
          <cell r="F2176">
            <v>18</v>
          </cell>
          <cell r="G2176" t="str">
            <v>M</v>
          </cell>
        </row>
        <row r="2177">
          <cell r="F2177">
            <v>48</v>
          </cell>
          <cell r="G2177" t="str">
            <v>F</v>
          </cell>
        </row>
        <row r="2178">
          <cell r="F2178">
            <v>26</v>
          </cell>
          <cell r="G2178" t="str">
            <v>F</v>
          </cell>
        </row>
        <row r="2179">
          <cell r="F2179">
            <v>45</v>
          </cell>
          <cell r="G2179" t="str">
            <v>F</v>
          </cell>
        </row>
        <row r="2180">
          <cell r="F2180">
            <v>50</v>
          </cell>
          <cell r="G2180" t="str">
            <v>F</v>
          </cell>
        </row>
        <row r="2181">
          <cell r="F2181">
            <v>44</v>
          </cell>
          <cell r="G2181" t="str">
            <v>F</v>
          </cell>
        </row>
        <row r="2182">
          <cell r="F2182">
            <v>36</v>
          </cell>
          <cell r="G2182" t="str">
            <v>F</v>
          </cell>
        </row>
        <row r="2183">
          <cell r="F2183">
            <v>42</v>
          </cell>
          <cell r="G2183" t="str">
            <v>F</v>
          </cell>
        </row>
        <row r="2184">
          <cell r="F2184">
            <v>64</v>
          </cell>
          <cell r="G2184" t="str">
            <v>F</v>
          </cell>
        </row>
        <row r="2185">
          <cell r="F2185">
            <v>66</v>
          </cell>
          <cell r="G2185" t="str">
            <v>M</v>
          </cell>
        </row>
        <row r="2186">
          <cell r="F2186">
            <v>16</v>
          </cell>
          <cell r="G2186" t="str">
            <v>M</v>
          </cell>
        </row>
        <row r="2187">
          <cell r="F2187">
            <v>18</v>
          </cell>
          <cell r="G2187" t="str">
            <v>F</v>
          </cell>
        </row>
        <row r="2188">
          <cell r="F2188">
            <v>58</v>
          </cell>
          <cell r="G2188" t="str">
            <v>F</v>
          </cell>
        </row>
        <row r="2189">
          <cell r="F2189">
            <v>53</v>
          </cell>
          <cell r="G2189" t="str">
            <v>M</v>
          </cell>
        </row>
        <row r="2190">
          <cell r="F2190">
            <v>36</v>
          </cell>
          <cell r="G2190" t="str">
            <v>F</v>
          </cell>
        </row>
        <row r="2191">
          <cell r="F2191">
            <v>30</v>
          </cell>
          <cell r="G2191" t="str">
            <v>M</v>
          </cell>
        </row>
        <row r="2192">
          <cell r="F2192">
            <v>49</v>
          </cell>
          <cell r="G2192" t="str">
            <v>M</v>
          </cell>
        </row>
        <row r="2193">
          <cell r="F2193">
            <v>32</v>
          </cell>
          <cell r="G2193" t="str">
            <v>F</v>
          </cell>
        </row>
        <row r="2194">
          <cell r="F2194">
            <v>21</v>
          </cell>
          <cell r="G2194" t="str">
            <v>F</v>
          </cell>
        </row>
        <row r="2195">
          <cell r="F2195">
            <v>4</v>
          </cell>
          <cell r="G2195" t="str">
            <v>M</v>
          </cell>
        </row>
        <row r="2196">
          <cell r="F2196">
            <v>63</v>
          </cell>
          <cell r="G2196" t="str">
            <v>M</v>
          </cell>
        </row>
        <row r="2197">
          <cell r="F2197">
            <v>63</v>
          </cell>
          <cell r="G2197" t="str">
            <v>F</v>
          </cell>
        </row>
        <row r="2198">
          <cell r="F2198">
            <v>53</v>
          </cell>
          <cell r="G2198" t="str">
            <v>M</v>
          </cell>
        </row>
        <row r="2199">
          <cell r="F2199">
            <v>37</v>
          </cell>
          <cell r="G2199" t="str">
            <v>F</v>
          </cell>
        </row>
        <row r="2200">
          <cell r="F2200">
            <v>26</v>
          </cell>
          <cell r="G2200" t="str">
            <v>M</v>
          </cell>
        </row>
        <row r="2201">
          <cell r="F2201">
            <v>38</v>
          </cell>
          <cell r="G2201" t="str">
            <v>M</v>
          </cell>
        </row>
        <row r="2202">
          <cell r="F2202">
            <v>42</v>
          </cell>
          <cell r="G2202" t="str">
            <v>M</v>
          </cell>
        </row>
        <row r="2203">
          <cell r="F2203">
            <v>23</v>
          </cell>
          <cell r="G2203" t="str">
            <v>F</v>
          </cell>
        </row>
        <row r="2204">
          <cell r="F2204">
            <v>51</v>
          </cell>
          <cell r="G2204" t="str">
            <v>M</v>
          </cell>
        </row>
        <row r="2205">
          <cell r="F2205">
            <v>50</v>
          </cell>
          <cell r="G2205" t="str">
            <v>F</v>
          </cell>
        </row>
        <row r="2206">
          <cell r="F2206">
            <v>65</v>
          </cell>
          <cell r="G2206" t="str">
            <v>M</v>
          </cell>
        </row>
        <row r="2207">
          <cell r="F2207">
            <v>32</v>
          </cell>
          <cell r="G2207" t="str">
            <v>M</v>
          </cell>
        </row>
        <row r="2208">
          <cell r="F2208">
            <v>69</v>
          </cell>
          <cell r="G2208" t="str">
            <v>M</v>
          </cell>
        </row>
        <row r="2209">
          <cell r="F2209">
            <v>34</v>
          </cell>
          <cell r="G2209" t="str">
            <v>F</v>
          </cell>
        </row>
        <row r="2210">
          <cell r="F2210">
            <v>56</v>
          </cell>
          <cell r="G2210" t="str">
            <v>M</v>
          </cell>
        </row>
        <row r="2211">
          <cell r="F2211">
            <v>27</v>
          </cell>
          <cell r="G2211" t="str">
            <v>M</v>
          </cell>
        </row>
        <row r="2212">
          <cell r="F2212">
            <v>21</v>
          </cell>
          <cell r="G2212" t="str">
            <v>F</v>
          </cell>
        </row>
        <row r="2213">
          <cell r="F2213">
            <v>22</v>
          </cell>
          <cell r="G2213" t="str">
            <v>F</v>
          </cell>
        </row>
        <row r="2214">
          <cell r="F2214">
            <v>15</v>
          </cell>
          <cell r="G2214" t="str">
            <v>M</v>
          </cell>
        </row>
        <row r="2215">
          <cell r="F2215">
            <v>65</v>
          </cell>
          <cell r="G2215" t="str">
            <v>F</v>
          </cell>
        </row>
        <row r="2216">
          <cell r="F2216">
            <v>36</v>
          </cell>
          <cell r="G2216" t="str">
            <v>F</v>
          </cell>
        </row>
        <row r="2217">
          <cell r="F2217">
            <v>71</v>
          </cell>
          <cell r="G2217" t="str">
            <v>M</v>
          </cell>
        </row>
        <row r="2218">
          <cell r="F2218">
            <v>25</v>
          </cell>
          <cell r="G2218" t="str">
            <v>M</v>
          </cell>
        </row>
        <row r="2219">
          <cell r="F2219">
            <v>64</v>
          </cell>
          <cell r="G2219" t="str">
            <v>F</v>
          </cell>
        </row>
        <row r="2220">
          <cell r="F2220">
            <v>42</v>
          </cell>
          <cell r="G2220" t="str">
            <v>F</v>
          </cell>
        </row>
        <row r="2221">
          <cell r="G2221" t="str">
            <v>M</v>
          </cell>
        </row>
        <row r="2222">
          <cell r="F2222">
            <v>35</v>
          </cell>
          <cell r="G2222" t="str">
            <v>F</v>
          </cell>
        </row>
        <row r="2223">
          <cell r="F2223">
            <v>41</v>
          </cell>
          <cell r="G2223" t="str">
            <v>F</v>
          </cell>
        </row>
        <row r="2224">
          <cell r="F2224">
            <v>32</v>
          </cell>
          <cell r="G2224" t="str">
            <v>M</v>
          </cell>
        </row>
        <row r="2225">
          <cell r="F2225">
            <v>38</v>
          </cell>
          <cell r="G2225" t="str">
            <v>M</v>
          </cell>
        </row>
        <row r="2226">
          <cell r="F2226">
            <v>52</v>
          </cell>
          <cell r="G2226" t="str">
            <v>M</v>
          </cell>
        </row>
        <row r="2227">
          <cell r="F2227">
            <v>38</v>
          </cell>
          <cell r="G2227" t="str">
            <v>M</v>
          </cell>
        </row>
        <row r="2228">
          <cell r="F2228">
            <v>69</v>
          </cell>
          <cell r="G2228" t="str">
            <v>M</v>
          </cell>
        </row>
        <row r="2229">
          <cell r="F2229">
            <v>33</v>
          </cell>
          <cell r="G2229" t="str">
            <v>F</v>
          </cell>
        </row>
        <row r="2230">
          <cell r="F2230">
            <v>26</v>
          </cell>
          <cell r="G2230" t="str">
            <v>F</v>
          </cell>
        </row>
        <row r="2231">
          <cell r="F2231">
            <v>45</v>
          </cell>
          <cell r="G2231" t="str">
            <v>F</v>
          </cell>
        </row>
        <row r="2232">
          <cell r="F2232">
            <v>44</v>
          </cell>
          <cell r="G2232" t="str">
            <v>F</v>
          </cell>
        </row>
        <row r="2233">
          <cell r="F2233">
            <v>18</v>
          </cell>
          <cell r="G2233" t="str">
            <v>M</v>
          </cell>
        </row>
        <row r="2234">
          <cell r="F2234">
            <v>38</v>
          </cell>
          <cell r="G2234" t="str">
            <v>M</v>
          </cell>
        </row>
        <row r="2235">
          <cell r="F2235">
            <v>32</v>
          </cell>
          <cell r="G2235" t="str">
            <v>M</v>
          </cell>
        </row>
        <row r="2236">
          <cell r="F2236">
            <v>30</v>
          </cell>
          <cell r="G2236" t="str">
            <v>M</v>
          </cell>
        </row>
        <row r="2237">
          <cell r="F2237">
            <v>26</v>
          </cell>
          <cell r="G2237" t="str">
            <v>M</v>
          </cell>
        </row>
        <row r="2238">
          <cell r="G2238" t="str">
            <v>M</v>
          </cell>
        </row>
        <row r="2239">
          <cell r="F2239">
            <v>29</v>
          </cell>
          <cell r="G2239" t="str">
            <v>M</v>
          </cell>
        </row>
        <row r="2240">
          <cell r="G2240" t="str">
            <v>F</v>
          </cell>
        </row>
        <row r="2241">
          <cell r="G2241" t="str">
            <v>F</v>
          </cell>
        </row>
        <row r="2242">
          <cell r="G2242" t="str">
            <v>M</v>
          </cell>
        </row>
        <row r="2243">
          <cell r="G2243" t="str">
            <v>M</v>
          </cell>
        </row>
        <row r="2244">
          <cell r="G2244" t="str">
            <v>M</v>
          </cell>
        </row>
        <row r="2245">
          <cell r="G2245" t="str">
            <v>F</v>
          </cell>
        </row>
        <row r="2246">
          <cell r="F2246">
            <v>19</v>
          </cell>
          <cell r="G2246" t="str">
            <v>F</v>
          </cell>
        </row>
        <row r="2247">
          <cell r="F2247">
            <v>33</v>
          </cell>
          <cell r="G2247" t="str">
            <v>M</v>
          </cell>
        </row>
        <row r="2248">
          <cell r="F2248">
            <v>48</v>
          </cell>
          <cell r="G2248" t="str">
            <v>F</v>
          </cell>
        </row>
        <row r="2249">
          <cell r="F2249">
            <v>19</v>
          </cell>
          <cell r="G2249" t="str">
            <v>M</v>
          </cell>
        </row>
        <row r="2250">
          <cell r="F2250">
            <v>23</v>
          </cell>
          <cell r="G2250" t="str">
            <v>F</v>
          </cell>
        </row>
        <row r="2251">
          <cell r="F2251">
            <v>48</v>
          </cell>
          <cell r="G2251" t="str">
            <v>M</v>
          </cell>
        </row>
        <row r="2252">
          <cell r="F2252">
            <v>18</v>
          </cell>
          <cell r="G2252" t="str">
            <v>M</v>
          </cell>
        </row>
        <row r="2253">
          <cell r="F2253">
            <v>45</v>
          </cell>
          <cell r="G2253" t="str">
            <v>M</v>
          </cell>
        </row>
        <row r="2254">
          <cell r="F2254">
            <v>45</v>
          </cell>
          <cell r="G2254" t="str">
            <v>M</v>
          </cell>
        </row>
        <row r="2255">
          <cell r="F2255">
            <v>65</v>
          </cell>
          <cell r="G2255" t="str">
            <v>M</v>
          </cell>
        </row>
        <row r="2256">
          <cell r="G2256" t="str">
            <v>F</v>
          </cell>
        </row>
        <row r="2257">
          <cell r="F2257">
            <v>26</v>
          </cell>
          <cell r="G2257" t="str">
            <v>M</v>
          </cell>
        </row>
        <row r="2258">
          <cell r="F2258">
            <v>1</v>
          </cell>
          <cell r="G2258" t="str">
            <v>F</v>
          </cell>
        </row>
        <row r="2259">
          <cell r="F2259">
            <v>1</v>
          </cell>
          <cell r="G2259" t="str">
            <v>F</v>
          </cell>
        </row>
        <row r="2260">
          <cell r="F2260">
            <v>58</v>
          </cell>
          <cell r="G2260" t="str">
            <v>M</v>
          </cell>
        </row>
        <row r="2261">
          <cell r="F2261">
            <v>1</v>
          </cell>
          <cell r="G2261" t="str">
            <v>M</v>
          </cell>
        </row>
        <row r="2262">
          <cell r="F2262">
            <v>64</v>
          </cell>
          <cell r="G2262" t="str">
            <v>F</v>
          </cell>
        </row>
        <row r="2263">
          <cell r="F2263">
            <v>5</v>
          </cell>
          <cell r="G2263" t="str">
            <v>M</v>
          </cell>
        </row>
        <row r="2264">
          <cell r="F2264">
            <v>26</v>
          </cell>
          <cell r="G2264" t="str">
            <v>F</v>
          </cell>
        </row>
        <row r="2265">
          <cell r="F2265">
            <v>38</v>
          </cell>
          <cell r="G2265" t="str">
            <v>M</v>
          </cell>
        </row>
        <row r="2266">
          <cell r="F2266">
            <v>76</v>
          </cell>
          <cell r="G2266" t="str">
            <v>F</v>
          </cell>
        </row>
        <row r="2267">
          <cell r="F2267">
            <v>46</v>
          </cell>
          <cell r="G2267" t="str">
            <v>M</v>
          </cell>
        </row>
        <row r="2268">
          <cell r="F2268">
            <v>63</v>
          </cell>
          <cell r="G2268" t="str">
            <v>M</v>
          </cell>
        </row>
        <row r="2269">
          <cell r="F2269">
            <v>29</v>
          </cell>
          <cell r="G2269" t="str">
            <v>F</v>
          </cell>
        </row>
        <row r="2270">
          <cell r="F2270">
            <v>49</v>
          </cell>
          <cell r="G2270" t="str">
            <v>F</v>
          </cell>
        </row>
        <row r="2271">
          <cell r="F2271">
            <v>29</v>
          </cell>
          <cell r="G2271" t="str">
            <v>F</v>
          </cell>
        </row>
        <row r="2272">
          <cell r="F2272">
            <v>48</v>
          </cell>
          <cell r="G2272" t="str">
            <v>F</v>
          </cell>
        </row>
        <row r="2273">
          <cell r="F2273">
            <v>10</v>
          </cell>
          <cell r="G2273" t="str">
            <v>M</v>
          </cell>
        </row>
        <row r="2274">
          <cell r="F2274">
            <v>25</v>
          </cell>
          <cell r="G2274" t="str">
            <v>M</v>
          </cell>
        </row>
        <row r="2275">
          <cell r="F2275">
            <v>66</v>
          </cell>
          <cell r="G2275" t="str">
            <v>M</v>
          </cell>
        </row>
        <row r="2276">
          <cell r="F2276">
            <v>43</v>
          </cell>
          <cell r="G2276" t="str">
            <v>M</v>
          </cell>
        </row>
        <row r="2277">
          <cell r="F2277">
            <v>45</v>
          </cell>
          <cell r="G2277" t="str">
            <v>F</v>
          </cell>
        </row>
        <row r="2278">
          <cell r="F2278">
            <v>74</v>
          </cell>
          <cell r="G2278" t="str">
            <v>F</v>
          </cell>
        </row>
        <row r="2279">
          <cell r="F2279">
            <v>48</v>
          </cell>
          <cell r="G2279" t="str">
            <v>F</v>
          </cell>
        </row>
        <row r="2280">
          <cell r="F2280">
            <v>19</v>
          </cell>
          <cell r="G2280" t="str">
            <v>F</v>
          </cell>
        </row>
        <row r="2281">
          <cell r="F2281">
            <v>39</v>
          </cell>
          <cell r="G2281" t="str">
            <v>M</v>
          </cell>
        </row>
        <row r="2282">
          <cell r="F2282">
            <v>18</v>
          </cell>
          <cell r="G2282" t="str">
            <v>F</v>
          </cell>
        </row>
        <row r="2283">
          <cell r="F2283">
            <v>52</v>
          </cell>
          <cell r="G2283" t="str">
            <v>M</v>
          </cell>
        </row>
        <row r="2284">
          <cell r="F2284">
            <v>56</v>
          </cell>
          <cell r="G2284" t="str">
            <v>M</v>
          </cell>
        </row>
        <row r="2285">
          <cell r="F2285">
            <v>53</v>
          </cell>
          <cell r="G2285" t="str">
            <v>F</v>
          </cell>
        </row>
        <row r="2286">
          <cell r="F2286">
            <v>87</v>
          </cell>
          <cell r="G2286" t="str">
            <v>F</v>
          </cell>
        </row>
        <row r="2287">
          <cell r="F2287">
            <v>45</v>
          </cell>
          <cell r="G2287" t="str">
            <v>M</v>
          </cell>
        </row>
        <row r="2288">
          <cell r="F2288">
            <v>53</v>
          </cell>
          <cell r="G2288" t="str">
            <v>F</v>
          </cell>
        </row>
        <row r="2289">
          <cell r="F2289">
            <v>45</v>
          </cell>
          <cell r="G2289" t="str">
            <v>F</v>
          </cell>
        </row>
        <row r="2290">
          <cell r="F2290">
            <v>55</v>
          </cell>
          <cell r="G2290" t="str">
            <v>F</v>
          </cell>
        </row>
        <row r="2291">
          <cell r="F2291">
            <v>6</v>
          </cell>
          <cell r="G2291" t="str">
            <v>F</v>
          </cell>
        </row>
        <row r="2292">
          <cell r="F2292">
            <v>42</v>
          </cell>
          <cell r="G2292" t="str">
            <v>M</v>
          </cell>
        </row>
        <row r="2293">
          <cell r="F2293">
            <v>80</v>
          </cell>
          <cell r="G2293" t="str">
            <v>M</v>
          </cell>
        </row>
        <row r="2294">
          <cell r="F2294">
            <v>41</v>
          </cell>
          <cell r="G2294" t="str">
            <v>M</v>
          </cell>
        </row>
        <row r="2295">
          <cell r="F2295">
            <v>58</v>
          </cell>
          <cell r="G2295" t="str">
            <v>F</v>
          </cell>
        </row>
        <row r="2296">
          <cell r="F2296">
            <v>32</v>
          </cell>
          <cell r="G2296" t="str">
            <v>F</v>
          </cell>
        </row>
        <row r="2297">
          <cell r="F2297">
            <v>26</v>
          </cell>
          <cell r="G2297" t="str">
            <v>M</v>
          </cell>
        </row>
        <row r="2298">
          <cell r="F2298">
            <v>5</v>
          </cell>
          <cell r="G2298" t="str">
            <v>F</v>
          </cell>
        </row>
        <row r="2299">
          <cell r="F2299">
            <v>58</v>
          </cell>
          <cell r="G2299" t="str">
            <v>F</v>
          </cell>
        </row>
        <row r="2300">
          <cell r="F2300">
            <v>52</v>
          </cell>
          <cell r="G2300" t="str">
            <v>M</v>
          </cell>
        </row>
        <row r="2301">
          <cell r="F2301">
            <v>29</v>
          </cell>
          <cell r="G2301" t="str">
            <v>F</v>
          </cell>
        </row>
        <row r="2302">
          <cell r="F2302">
            <v>56</v>
          </cell>
          <cell r="G2302" t="str">
            <v>F</v>
          </cell>
        </row>
        <row r="2303">
          <cell r="F2303">
            <v>30</v>
          </cell>
          <cell r="G2303" t="str">
            <v>F</v>
          </cell>
        </row>
        <row r="2304">
          <cell r="F2304">
            <v>64</v>
          </cell>
          <cell r="G2304" t="str">
            <v>F</v>
          </cell>
        </row>
        <row r="2305">
          <cell r="F2305">
            <v>24</v>
          </cell>
          <cell r="G2305" t="str">
            <v>F</v>
          </cell>
        </row>
        <row r="2306">
          <cell r="F2306">
            <v>48</v>
          </cell>
          <cell r="G2306" t="str">
            <v>F</v>
          </cell>
        </row>
        <row r="2307">
          <cell r="F2307">
            <v>33</v>
          </cell>
          <cell r="G2307" t="str">
            <v>M</v>
          </cell>
        </row>
        <row r="2308">
          <cell r="F2308">
            <v>27</v>
          </cell>
          <cell r="G2308" t="str">
            <v>M</v>
          </cell>
        </row>
        <row r="2309">
          <cell r="G2309" t="str">
            <v>M</v>
          </cell>
        </row>
        <row r="2310">
          <cell r="F2310">
            <v>3</v>
          </cell>
          <cell r="G2310" t="str">
            <v>F</v>
          </cell>
        </row>
        <row r="2311">
          <cell r="F2311">
            <v>37</v>
          </cell>
          <cell r="G2311" t="str">
            <v>F</v>
          </cell>
        </row>
        <row r="2312">
          <cell r="F2312">
            <v>55</v>
          </cell>
          <cell r="G2312" t="str">
            <v>F</v>
          </cell>
        </row>
        <row r="2313">
          <cell r="F2313">
            <v>41</v>
          </cell>
          <cell r="G2313" t="str">
            <v>M</v>
          </cell>
        </row>
        <row r="2314">
          <cell r="F2314">
            <v>26</v>
          </cell>
          <cell r="G2314" t="str">
            <v>F</v>
          </cell>
        </row>
        <row r="2315">
          <cell r="F2315">
            <v>39</v>
          </cell>
          <cell r="G2315" t="str">
            <v>F</v>
          </cell>
        </row>
        <row r="2316">
          <cell r="F2316">
            <v>29</v>
          </cell>
          <cell r="G2316" t="str">
            <v>M</v>
          </cell>
        </row>
        <row r="2317">
          <cell r="F2317">
            <v>67</v>
          </cell>
          <cell r="G2317" t="str">
            <v>M</v>
          </cell>
        </row>
        <row r="2318">
          <cell r="F2318">
            <v>53</v>
          </cell>
          <cell r="G2318" t="str">
            <v>F</v>
          </cell>
        </row>
        <row r="2319">
          <cell r="F2319">
            <v>29</v>
          </cell>
          <cell r="G2319" t="str">
            <v>M</v>
          </cell>
        </row>
        <row r="2320">
          <cell r="F2320">
            <v>24</v>
          </cell>
          <cell r="G2320" t="str">
            <v>M</v>
          </cell>
        </row>
        <row r="2321">
          <cell r="F2321">
            <v>38</v>
          </cell>
          <cell r="G2321" t="str">
            <v>M</v>
          </cell>
        </row>
        <row r="2322">
          <cell r="F2322">
            <v>41</v>
          </cell>
          <cell r="G2322" t="str">
            <v>F</v>
          </cell>
        </row>
        <row r="2323">
          <cell r="F2323">
            <v>42</v>
          </cell>
          <cell r="G2323" t="str">
            <v>F</v>
          </cell>
        </row>
        <row r="2324">
          <cell r="F2324">
            <v>63</v>
          </cell>
          <cell r="G2324" t="str">
            <v>M</v>
          </cell>
        </row>
        <row r="2325">
          <cell r="F2325">
            <v>2</v>
          </cell>
          <cell r="G2325" t="str">
            <v>F</v>
          </cell>
        </row>
        <row r="2326">
          <cell r="F2326">
            <v>22</v>
          </cell>
          <cell r="G2326" t="str">
            <v>F</v>
          </cell>
        </row>
        <row r="2327">
          <cell r="F2327">
            <v>55</v>
          </cell>
          <cell r="G2327" t="str">
            <v>F</v>
          </cell>
        </row>
        <row r="2328">
          <cell r="F2328">
            <v>20</v>
          </cell>
          <cell r="G2328" t="str">
            <v>F</v>
          </cell>
        </row>
        <row r="2329">
          <cell r="F2329">
            <v>25</v>
          </cell>
          <cell r="G2329" t="str">
            <v>F</v>
          </cell>
        </row>
        <row r="2330">
          <cell r="F2330">
            <v>19</v>
          </cell>
          <cell r="G2330" t="str">
            <v>F</v>
          </cell>
        </row>
        <row r="2331">
          <cell r="F2331">
            <v>19</v>
          </cell>
          <cell r="G2331" t="str">
            <v>F</v>
          </cell>
        </row>
        <row r="2332">
          <cell r="F2332">
            <v>21</v>
          </cell>
          <cell r="G2332" t="str">
            <v>M</v>
          </cell>
        </row>
        <row r="2333">
          <cell r="F2333">
            <v>47</v>
          </cell>
          <cell r="G2333" t="str">
            <v>F</v>
          </cell>
        </row>
        <row r="2334">
          <cell r="F2334">
            <v>37</v>
          </cell>
          <cell r="G2334" t="str">
            <v>F</v>
          </cell>
        </row>
        <row r="2335">
          <cell r="F2335">
            <v>66</v>
          </cell>
          <cell r="G2335" t="str">
            <v>F</v>
          </cell>
        </row>
        <row r="2336">
          <cell r="F2336">
            <v>22</v>
          </cell>
          <cell r="G2336" t="str">
            <v>F</v>
          </cell>
        </row>
        <row r="2337">
          <cell r="F2337">
            <v>22</v>
          </cell>
          <cell r="G2337" t="str">
            <v>F</v>
          </cell>
        </row>
        <row r="2338">
          <cell r="F2338">
            <v>18</v>
          </cell>
          <cell r="G2338" t="str">
            <v>F</v>
          </cell>
        </row>
        <row r="2339">
          <cell r="F2339">
            <v>27</v>
          </cell>
          <cell r="G2339" t="str">
            <v>M</v>
          </cell>
        </row>
        <row r="2340">
          <cell r="F2340">
            <v>38</v>
          </cell>
          <cell r="G2340" t="str">
            <v>F</v>
          </cell>
        </row>
        <row r="2341">
          <cell r="F2341">
            <v>22</v>
          </cell>
          <cell r="G2341" t="str">
            <v>M</v>
          </cell>
        </row>
        <row r="2342">
          <cell r="F2342">
            <v>2</v>
          </cell>
          <cell r="G2342" t="str">
            <v>F</v>
          </cell>
        </row>
        <row r="2343">
          <cell r="F2343">
            <v>36</v>
          </cell>
          <cell r="G2343" t="str">
            <v>F</v>
          </cell>
        </row>
        <row r="2344">
          <cell r="F2344">
            <v>48</v>
          </cell>
          <cell r="G2344" t="str">
            <v>F</v>
          </cell>
        </row>
        <row r="2345">
          <cell r="F2345">
            <v>23</v>
          </cell>
          <cell r="G2345" t="str">
            <v>F</v>
          </cell>
        </row>
        <row r="2346">
          <cell r="F2346">
            <v>20</v>
          </cell>
          <cell r="G2346" t="str">
            <v>M</v>
          </cell>
        </row>
        <row r="2347">
          <cell r="F2347">
            <v>48</v>
          </cell>
          <cell r="G2347" t="str">
            <v>M</v>
          </cell>
        </row>
        <row r="2348">
          <cell r="F2348">
            <v>17</v>
          </cell>
          <cell r="G2348" t="str">
            <v>M</v>
          </cell>
        </row>
        <row r="2349">
          <cell r="F2349">
            <v>25</v>
          </cell>
          <cell r="G2349" t="str">
            <v>M</v>
          </cell>
        </row>
        <row r="2350">
          <cell r="F2350">
            <v>28</v>
          </cell>
          <cell r="G2350" t="str">
            <v>F</v>
          </cell>
        </row>
        <row r="2351">
          <cell r="F2351">
            <v>23</v>
          </cell>
          <cell r="G2351" t="str">
            <v>M</v>
          </cell>
        </row>
        <row r="2352">
          <cell r="F2352">
            <v>27</v>
          </cell>
          <cell r="G2352" t="str">
            <v>M</v>
          </cell>
        </row>
        <row r="2353">
          <cell r="F2353">
            <v>40</v>
          </cell>
          <cell r="G2353" t="str">
            <v>M</v>
          </cell>
        </row>
        <row r="2354">
          <cell r="F2354">
            <v>54</v>
          </cell>
          <cell r="G2354" t="str">
            <v>F</v>
          </cell>
        </row>
        <row r="2355">
          <cell r="F2355">
            <v>28</v>
          </cell>
          <cell r="G2355" t="str">
            <v>M</v>
          </cell>
        </row>
        <row r="2356">
          <cell r="F2356">
            <v>19</v>
          </cell>
          <cell r="G2356" t="str">
            <v>F</v>
          </cell>
        </row>
        <row r="2357">
          <cell r="G2357" t="str">
            <v>F</v>
          </cell>
        </row>
        <row r="2358">
          <cell r="F2358">
            <v>22</v>
          </cell>
          <cell r="G2358" t="str">
            <v>F</v>
          </cell>
        </row>
        <row r="2359">
          <cell r="F2359">
            <v>54</v>
          </cell>
          <cell r="G2359" t="str">
            <v>F</v>
          </cell>
        </row>
        <row r="2360">
          <cell r="F2360">
            <v>40</v>
          </cell>
          <cell r="G2360" t="str">
            <v>F</v>
          </cell>
        </row>
        <row r="2361">
          <cell r="F2361">
            <v>23</v>
          </cell>
          <cell r="G2361" t="str">
            <v>F</v>
          </cell>
        </row>
        <row r="2362">
          <cell r="F2362">
            <v>40</v>
          </cell>
          <cell r="G2362" t="str">
            <v>F</v>
          </cell>
        </row>
        <row r="2363">
          <cell r="G2363" t="str">
            <v>F</v>
          </cell>
        </row>
        <row r="2364">
          <cell r="G2364" t="str">
            <v>M</v>
          </cell>
        </row>
        <row r="2365">
          <cell r="F2365">
            <v>26</v>
          </cell>
          <cell r="G2365" t="str">
            <v>F</v>
          </cell>
        </row>
        <row r="2366">
          <cell r="F2366">
            <v>36</v>
          </cell>
          <cell r="G2366" t="str">
            <v>F</v>
          </cell>
        </row>
        <row r="2367">
          <cell r="F2367">
            <v>37</v>
          </cell>
          <cell r="G2367" t="str">
            <v>M</v>
          </cell>
        </row>
        <row r="2368">
          <cell r="F2368">
            <v>41</v>
          </cell>
          <cell r="G2368" t="str">
            <v>M</v>
          </cell>
        </row>
        <row r="2369">
          <cell r="F2369">
            <v>39</v>
          </cell>
          <cell r="G2369" t="str">
            <v>F</v>
          </cell>
        </row>
        <row r="2370">
          <cell r="F2370">
            <v>86</v>
          </cell>
          <cell r="G2370" t="str">
            <v>F</v>
          </cell>
        </row>
        <row r="2371">
          <cell r="F2371">
            <v>63</v>
          </cell>
          <cell r="G2371" t="str">
            <v>M</v>
          </cell>
        </row>
        <row r="2372">
          <cell r="F2372">
            <v>46</v>
          </cell>
          <cell r="G2372" t="str">
            <v>F</v>
          </cell>
        </row>
        <row r="2373">
          <cell r="F2373">
            <v>38</v>
          </cell>
          <cell r="G2373" t="str">
            <v>M</v>
          </cell>
        </row>
        <row r="2374">
          <cell r="F2374">
            <v>73</v>
          </cell>
          <cell r="G2374" t="str">
            <v>F</v>
          </cell>
        </row>
        <row r="2375">
          <cell r="F2375">
            <v>37</v>
          </cell>
          <cell r="G2375" t="str">
            <v>M</v>
          </cell>
        </row>
        <row r="2376">
          <cell r="F2376">
            <v>28</v>
          </cell>
          <cell r="G2376" t="str">
            <v>M</v>
          </cell>
        </row>
        <row r="2377">
          <cell r="F2377">
            <v>37</v>
          </cell>
          <cell r="G2377" t="str">
            <v>M</v>
          </cell>
        </row>
        <row r="2378">
          <cell r="F2378">
            <v>64</v>
          </cell>
          <cell r="G2378" t="str">
            <v>M</v>
          </cell>
        </row>
        <row r="2379">
          <cell r="F2379">
            <v>61</v>
          </cell>
          <cell r="G2379" t="str">
            <v>F</v>
          </cell>
        </row>
        <row r="2380">
          <cell r="F2380">
            <v>20</v>
          </cell>
          <cell r="G2380" t="str">
            <v>M</v>
          </cell>
        </row>
        <row r="2381">
          <cell r="F2381">
            <v>50</v>
          </cell>
          <cell r="G2381" t="str">
            <v>M</v>
          </cell>
        </row>
        <row r="2382">
          <cell r="F2382">
            <v>81</v>
          </cell>
          <cell r="G2382" t="str">
            <v>F</v>
          </cell>
        </row>
        <row r="2383">
          <cell r="F2383">
            <v>44</v>
          </cell>
          <cell r="G2383" t="str">
            <v>F</v>
          </cell>
        </row>
        <row r="2384">
          <cell r="F2384">
            <v>55</v>
          </cell>
          <cell r="G2384" t="str">
            <v>F</v>
          </cell>
        </row>
        <row r="2385">
          <cell r="F2385">
            <v>23</v>
          </cell>
          <cell r="G2385" t="str">
            <v>M</v>
          </cell>
        </row>
        <row r="2386">
          <cell r="F2386">
            <v>17</v>
          </cell>
          <cell r="G2386" t="str">
            <v>F</v>
          </cell>
        </row>
        <row r="2387">
          <cell r="F2387">
            <v>32</v>
          </cell>
          <cell r="G2387" t="str">
            <v>M</v>
          </cell>
        </row>
        <row r="2388">
          <cell r="F2388">
            <v>26</v>
          </cell>
          <cell r="G2388" t="str">
            <v>F</v>
          </cell>
        </row>
        <row r="2389">
          <cell r="F2389">
            <v>4</v>
          </cell>
          <cell r="G2389" t="str">
            <v>M</v>
          </cell>
        </row>
        <row r="2390">
          <cell r="F2390">
            <v>56</v>
          </cell>
          <cell r="G2390" t="str">
            <v>M</v>
          </cell>
        </row>
        <row r="2391">
          <cell r="F2391">
            <v>54</v>
          </cell>
          <cell r="G2391" t="str">
            <v>M</v>
          </cell>
        </row>
        <row r="2392">
          <cell r="F2392">
            <v>26</v>
          </cell>
          <cell r="G2392" t="str">
            <v>F</v>
          </cell>
        </row>
        <row r="2393">
          <cell r="F2393">
            <v>27</v>
          </cell>
          <cell r="G2393" t="str">
            <v>F</v>
          </cell>
        </row>
        <row r="2394">
          <cell r="F2394">
            <v>23</v>
          </cell>
          <cell r="G2394" t="str">
            <v>F</v>
          </cell>
        </row>
        <row r="2395">
          <cell r="F2395">
            <v>23</v>
          </cell>
          <cell r="G2395" t="str">
            <v>F</v>
          </cell>
        </row>
        <row r="2396">
          <cell r="F2396">
            <v>64</v>
          </cell>
          <cell r="G2396" t="str">
            <v>F</v>
          </cell>
        </row>
        <row r="2397">
          <cell r="F2397">
            <v>52</v>
          </cell>
          <cell r="G2397" t="str">
            <v>M</v>
          </cell>
        </row>
        <row r="2398">
          <cell r="F2398">
            <v>40</v>
          </cell>
          <cell r="G2398" t="str">
            <v>F</v>
          </cell>
        </row>
        <row r="2399">
          <cell r="F2399">
            <v>64</v>
          </cell>
          <cell r="G2399" t="str">
            <v>F</v>
          </cell>
        </row>
        <row r="2400">
          <cell r="F2400">
            <v>38</v>
          </cell>
          <cell r="G2400" t="str">
            <v>M</v>
          </cell>
        </row>
        <row r="2401">
          <cell r="F2401">
            <v>50</v>
          </cell>
          <cell r="G2401" t="str">
            <v>M</v>
          </cell>
        </row>
        <row r="2402">
          <cell r="F2402">
            <v>18</v>
          </cell>
          <cell r="G2402" t="str">
            <v>M</v>
          </cell>
        </row>
        <row r="2403">
          <cell r="F2403">
            <v>26</v>
          </cell>
          <cell r="G2403" t="str">
            <v>F</v>
          </cell>
        </row>
        <row r="2404">
          <cell r="G2404" t="str">
            <v>M</v>
          </cell>
        </row>
        <row r="2405">
          <cell r="F2405">
            <v>50</v>
          </cell>
          <cell r="G2405" t="str">
            <v>F</v>
          </cell>
        </row>
        <row r="2406">
          <cell r="F2406">
            <v>33</v>
          </cell>
          <cell r="G2406" t="str">
            <v>F</v>
          </cell>
        </row>
        <row r="2407">
          <cell r="F2407">
            <v>21</v>
          </cell>
          <cell r="G2407" t="str">
            <v>M</v>
          </cell>
        </row>
        <row r="2408">
          <cell r="F2408">
            <v>52</v>
          </cell>
          <cell r="G2408" t="str">
            <v>F</v>
          </cell>
        </row>
        <row r="2409">
          <cell r="F2409">
            <v>33</v>
          </cell>
          <cell r="G2409" t="str">
            <v>F</v>
          </cell>
        </row>
        <row r="2410">
          <cell r="G2410" t="str">
            <v>F</v>
          </cell>
        </row>
        <row r="2411">
          <cell r="F2411">
            <v>60</v>
          </cell>
          <cell r="G2411" t="str">
            <v>M</v>
          </cell>
        </row>
        <row r="2412">
          <cell r="F2412">
            <v>20</v>
          </cell>
          <cell r="G2412" t="str">
            <v>M</v>
          </cell>
        </row>
        <row r="2413">
          <cell r="F2413">
            <v>26</v>
          </cell>
          <cell r="G2413" t="str">
            <v>M</v>
          </cell>
        </row>
        <row r="2414">
          <cell r="F2414">
            <v>55</v>
          </cell>
          <cell r="G2414" t="str">
            <v>F</v>
          </cell>
        </row>
        <row r="2415">
          <cell r="F2415">
            <v>56</v>
          </cell>
          <cell r="G2415" t="str">
            <v>M</v>
          </cell>
        </row>
        <row r="2416">
          <cell r="F2416">
            <v>28</v>
          </cell>
          <cell r="G2416" t="str">
            <v>F</v>
          </cell>
        </row>
        <row r="2417">
          <cell r="F2417">
            <v>12</v>
          </cell>
          <cell r="G2417" t="str">
            <v>M</v>
          </cell>
        </row>
        <row r="2418">
          <cell r="F2418">
            <v>18</v>
          </cell>
          <cell r="G2418" t="str">
            <v>M</v>
          </cell>
        </row>
        <row r="2419">
          <cell r="F2419">
            <v>20</v>
          </cell>
          <cell r="G2419" t="str">
            <v>M</v>
          </cell>
        </row>
        <row r="2420">
          <cell r="F2420">
            <v>48</v>
          </cell>
          <cell r="G2420" t="str">
            <v>M</v>
          </cell>
        </row>
        <row r="2421">
          <cell r="F2421">
            <v>49</v>
          </cell>
          <cell r="G2421" t="str">
            <v>F</v>
          </cell>
        </row>
        <row r="2422">
          <cell r="F2422">
            <v>57</v>
          </cell>
          <cell r="G2422" t="str">
            <v>F</v>
          </cell>
        </row>
        <row r="2423">
          <cell r="F2423">
            <v>49</v>
          </cell>
          <cell r="G2423" t="str">
            <v>F</v>
          </cell>
        </row>
        <row r="2424">
          <cell r="F2424">
            <v>28</v>
          </cell>
          <cell r="G2424" t="str">
            <v>F</v>
          </cell>
        </row>
        <row r="2425">
          <cell r="F2425">
            <v>50</v>
          </cell>
          <cell r="G2425" t="str">
            <v>M</v>
          </cell>
        </row>
        <row r="2426">
          <cell r="F2426">
            <v>30</v>
          </cell>
          <cell r="G2426" t="str">
            <v>M</v>
          </cell>
        </row>
        <row r="2427">
          <cell r="F2427">
            <v>20</v>
          </cell>
          <cell r="G2427" t="str">
            <v>M</v>
          </cell>
        </row>
        <row r="2428">
          <cell r="F2428">
            <v>60</v>
          </cell>
          <cell r="G2428" t="str">
            <v>F</v>
          </cell>
        </row>
        <row r="2429">
          <cell r="F2429">
            <v>22</v>
          </cell>
          <cell r="G2429" t="str">
            <v>F</v>
          </cell>
        </row>
        <row r="2430">
          <cell r="F2430">
            <v>28</v>
          </cell>
          <cell r="G2430" t="str">
            <v>F</v>
          </cell>
        </row>
        <row r="2431">
          <cell r="F2431">
            <v>40</v>
          </cell>
          <cell r="G2431" t="str">
            <v>F</v>
          </cell>
        </row>
        <row r="2432">
          <cell r="F2432">
            <v>84</v>
          </cell>
          <cell r="G2432" t="str">
            <v>F</v>
          </cell>
        </row>
        <row r="2433">
          <cell r="F2433">
            <v>40</v>
          </cell>
          <cell r="G2433" t="str">
            <v>M</v>
          </cell>
        </row>
        <row r="2434">
          <cell r="F2434">
            <v>50</v>
          </cell>
          <cell r="G2434" t="str">
            <v>M</v>
          </cell>
        </row>
        <row r="2435">
          <cell r="F2435">
            <v>85</v>
          </cell>
          <cell r="G2435" t="str">
            <v>F</v>
          </cell>
        </row>
        <row r="2436">
          <cell r="F2436">
            <v>55</v>
          </cell>
          <cell r="G2436" t="str">
            <v>M</v>
          </cell>
        </row>
        <row r="2437">
          <cell r="F2437">
            <v>75</v>
          </cell>
          <cell r="G2437" t="str">
            <v>F</v>
          </cell>
        </row>
        <row r="2438">
          <cell r="F2438">
            <v>44</v>
          </cell>
          <cell r="G2438" t="str">
            <v>F</v>
          </cell>
        </row>
        <row r="2439">
          <cell r="F2439">
            <v>0</v>
          </cell>
          <cell r="G2439" t="str">
            <v>M</v>
          </cell>
        </row>
        <row r="2440">
          <cell r="F2440">
            <v>30</v>
          </cell>
          <cell r="G2440" t="str">
            <v>F</v>
          </cell>
        </row>
        <row r="2441">
          <cell r="F2441">
            <v>27</v>
          </cell>
          <cell r="G2441" t="str">
            <v>M</v>
          </cell>
        </row>
        <row r="2442">
          <cell r="F2442">
            <v>30</v>
          </cell>
          <cell r="G2442" t="str">
            <v>F</v>
          </cell>
        </row>
        <row r="2443">
          <cell r="F2443">
            <v>17</v>
          </cell>
          <cell r="G2443" t="str">
            <v>M</v>
          </cell>
        </row>
        <row r="2444">
          <cell r="F2444">
            <v>41</v>
          </cell>
          <cell r="G2444" t="str">
            <v>F</v>
          </cell>
        </row>
        <row r="2445">
          <cell r="F2445">
            <v>34</v>
          </cell>
          <cell r="G2445" t="str">
            <v>F</v>
          </cell>
        </row>
        <row r="2446">
          <cell r="F2446">
            <v>57</v>
          </cell>
          <cell r="G2446" t="str">
            <v>F</v>
          </cell>
        </row>
        <row r="2447">
          <cell r="F2447">
            <v>56</v>
          </cell>
          <cell r="G2447" t="str">
            <v>F</v>
          </cell>
        </row>
        <row r="2448">
          <cell r="F2448">
            <v>23</v>
          </cell>
          <cell r="G2448" t="str">
            <v>F</v>
          </cell>
        </row>
        <row r="2449">
          <cell r="F2449">
            <v>43</v>
          </cell>
          <cell r="G2449" t="str">
            <v>F</v>
          </cell>
        </row>
        <row r="2450">
          <cell r="F2450">
            <v>39</v>
          </cell>
          <cell r="G2450" t="str">
            <v>F</v>
          </cell>
        </row>
        <row r="2451">
          <cell r="F2451">
            <v>37</v>
          </cell>
          <cell r="G2451" t="str">
            <v>M</v>
          </cell>
        </row>
        <row r="2452">
          <cell r="F2452">
            <v>40</v>
          </cell>
          <cell r="G2452" t="str">
            <v>M</v>
          </cell>
        </row>
        <row r="2453">
          <cell r="F2453">
            <v>36</v>
          </cell>
          <cell r="G2453" t="str">
            <v>M</v>
          </cell>
        </row>
        <row r="2454">
          <cell r="F2454">
            <v>40</v>
          </cell>
          <cell r="G2454" t="str">
            <v>F</v>
          </cell>
        </row>
        <row r="2455">
          <cell r="F2455">
            <v>43</v>
          </cell>
          <cell r="G2455" t="str">
            <v>F</v>
          </cell>
        </row>
        <row r="2456">
          <cell r="F2456">
            <v>25</v>
          </cell>
          <cell r="G2456" t="str">
            <v>M</v>
          </cell>
        </row>
        <row r="2457">
          <cell r="F2457">
            <v>43</v>
          </cell>
        </row>
        <row r="2458">
          <cell r="F2458">
            <v>43</v>
          </cell>
          <cell r="G2458" t="str">
            <v>F</v>
          </cell>
        </row>
        <row r="2459">
          <cell r="F2459">
            <v>27</v>
          </cell>
          <cell r="G2459" t="str">
            <v>M</v>
          </cell>
        </row>
        <row r="2460">
          <cell r="F2460">
            <v>78</v>
          </cell>
          <cell r="G2460" t="str">
            <v>F</v>
          </cell>
        </row>
        <row r="2461">
          <cell r="F2461">
            <v>54</v>
          </cell>
          <cell r="G2461" t="str">
            <v>F</v>
          </cell>
        </row>
        <row r="2462">
          <cell r="F2462">
            <v>48</v>
          </cell>
          <cell r="G2462" t="str">
            <v>F</v>
          </cell>
        </row>
        <row r="2463">
          <cell r="F2463">
            <v>12</v>
          </cell>
          <cell r="G2463" t="str">
            <v>F</v>
          </cell>
        </row>
        <row r="2464">
          <cell r="F2464">
            <v>20</v>
          </cell>
          <cell r="G2464" t="str">
            <v>F</v>
          </cell>
        </row>
        <row r="2465">
          <cell r="F2465">
            <v>48</v>
          </cell>
          <cell r="G2465" t="str">
            <v>M</v>
          </cell>
        </row>
        <row r="2466">
          <cell r="F2466">
            <v>64</v>
          </cell>
          <cell r="G2466" t="str">
            <v>F</v>
          </cell>
        </row>
        <row r="2467">
          <cell r="F2467">
            <v>12</v>
          </cell>
          <cell r="G2467" t="str">
            <v>F</v>
          </cell>
        </row>
        <row r="2468">
          <cell r="F2468">
            <v>35</v>
          </cell>
          <cell r="G2468" t="str">
            <v>F</v>
          </cell>
        </row>
        <row r="2469">
          <cell r="F2469">
            <v>48</v>
          </cell>
          <cell r="G2469" t="str">
            <v>M</v>
          </cell>
        </row>
        <row r="2470">
          <cell r="F2470">
            <v>43</v>
          </cell>
          <cell r="G2470" t="str">
            <v>F</v>
          </cell>
        </row>
        <row r="2471">
          <cell r="F2471">
            <v>42</v>
          </cell>
          <cell r="G2471" t="str">
            <v>M</v>
          </cell>
        </row>
        <row r="2472">
          <cell r="F2472">
            <v>38</v>
          </cell>
          <cell r="G2472" t="str">
            <v>M</v>
          </cell>
        </row>
        <row r="2473">
          <cell r="F2473">
            <v>48</v>
          </cell>
          <cell r="G2473" t="str">
            <v>F</v>
          </cell>
        </row>
        <row r="2474">
          <cell r="F2474">
            <v>23</v>
          </cell>
          <cell r="G2474" t="str">
            <v>M</v>
          </cell>
        </row>
        <row r="2475">
          <cell r="F2475">
            <v>57</v>
          </cell>
          <cell r="G2475" t="str">
            <v>F</v>
          </cell>
        </row>
        <row r="2476">
          <cell r="F2476">
            <v>46</v>
          </cell>
          <cell r="G2476" t="str">
            <v>F</v>
          </cell>
        </row>
        <row r="2477">
          <cell r="F2477">
            <v>29</v>
          </cell>
          <cell r="G2477" t="str">
            <v>M</v>
          </cell>
        </row>
        <row r="2478">
          <cell r="F2478">
            <v>13</v>
          </cell>
          <cell r="G2478" t="str">
            <v>F</v>
          </cell>
        </row>
        <row r="2479">
          <cell r="F2479">
            <v>38</v>
          </cell>
          <cell r="G2479" t="str">
            <v>M</v>
          </cell>
        </row>
        <row r="2480">
          <cell r="F2480">
            <v>68</v>
          </cell>
          <cell r="G2480" t="str">
            <v>F</v>
          </cell>
        </row>
        <row r="2481">
          <cell r="F2481">
            <v>17</v>
          </cell>
          <cell r="G2481" t="str">
            <v>M</v>
          </cell>
        </row>
        <row r="2482">
          <cell r="F2482">
            <v>40</v>
          </cell>
          <cell r="G2482" t="str">
            <v>F</v>
          </cell>
        </row>
        <row r="2483">
          <cell r="F2483">
            <v>22</v>
          </cell>
          <cell r="G2483" t="str">
            <v>M</v>
          </cell>
        </row>
        <row r="2484">
          <cell r="F2484">
            <v>21</v>
          </cell>
          <cell r="G2484" t="str">
            <v>F</v>
          </cell>
        </row>
        <row r="2485">
          <cell r="F2485">
            <v>28</v>
          </cell>
          <cell r="G2485" t="str">
            <v>F</v>
          </cell>
        </row>
        <row r="2486">
          <cell r="G2486" t="str">
            <v>F</v>
          </cell>
        </row>
        <row r="2487">
          <cell r="F2487">
            <v>21</v>
          </cell>
        </row>
        <row r="2488">
          <cell r="F2488">
            <v>1</v>
          </cell>
          <cell r="G2488" t="str">
            <v>M</v>
          </cell>
        </row>
        <row r="2489">
          <cell r="F2489">
            <v>48</v>
          </cell>
          <cell r="G2489" t="str">
            <v>M</v>
          </cell>
        </row>
        <row r="2490">
          <cell r="F2490">
            <v>27</v>
          </cell>
          <cell r="G2490" t="str">
            <v>M</v>
          </cell>
        </row>
        <row r="2491">
          <cell r="F2491">
            <v>66</v>
          </cell>
          <cell r="G2491" t="str">
            <v>F</v>
          </cell>
        </row>
        <row r="2492">
          <cell r="F2492">
            <v>33</v>
          </cell>
          <cell r="G2492" t="str">
            <v>F</v>
          </cell>
        </row>
        <row r="2493">
          <cell r="F2493">
            <v>64</v>
          </cell>
          <cell r="G2493" t="str">
            <v>M</v>
          </cell>
        </row>
        <row r="2494">
          <cell r="F2494">
            <v>34</v>
          </cell>
          <cell r="G2494" t="str">
            <v>F</v>
          </cell>
        </row>
        <row r="2495">
          <cell r="F2495">
            <v>27</v>
          </cell>
          <cell r="G2495" t="str">
            <v>M</v>
          </cell>
        </row>
        <row r="2496">
          <cell r="F2496">
            <v>44</v>
          </cell>
          <cell r="G2496" t="str">
            <v>M</v>
          </cell>
        </row>
        <row r="2497">
          <cell r="F2497">
            <v>27</v>
          </cell>
          <cell r="G2497" t="str">
            <v>F</v>
          </cell>
        </row>
        <row r="2498">
          <cell r="F2498">
            <v>33</v>
          </cell>
          <cell r="G2498" t="str">
            <v>F</v>
          </cell>
        </row>
        <row r="2499">
          <cell r="F2499">
            <v>18</v>
          </cell>
          <cell r="G2499" t="str">
            <v>F</v>
          </cell>
        </row>
        <row r="2500">
          <cell r="F2500">
            <v>25</v>
          </cell>
          <cell r="G2500" t="str">
            <v>F</v>
          </cell>
        </row>
        <row r="2501">
          <cell r="F2501">
            <v>38</v>
          </cell>
          <cell r="G2501" t="str">
            <v>F</v>
          </cell>
        </row>
        <row r="2502">
          <cell r="F2502">
            <v>13</v>
          </cell>
          <cell r="G2502" t="str">
            <v>M</v>
          </cell>
        </row>
        <row r="2503">
          <cell r="F2503">
            <v>41</v>
          </cell>
          <cell r="G2503" t="str">
            <v>M</v>
          </cell>
        </row>
        <row r="2504">
          <cell r="F2504">
            <v>33</v>
          </cell>
          <cell r="G2504" t="str">
            <v>F</v>
          </cell>
        </row>
        <row r="2505">
          <cell r="F2505">
            <v>27</v>
          </cell>
          <cell r="G2505" t="str">
            <v>F</v>
          </cell>
        </row>
        <row r="2506">
          <cell r="F2506">
            <v>29</v>
          </cell>
          <cell r="G2506" t="str">
            <v>F</v>
          </cell>
        </row>
        <row r="2507">
          <cell r="F2507">
            <v>20</v>
          </cell>
          <cell r="G2507" t="str">
            <v>M</v>
          </cell>
        </row>
        <row r="2508">
          <cell r="F2508">
            <v>37</v>
          </cell>
          <cell r="G2508" t="str">
            <v>F</v>
          </cell>
        </row>
        <row r="2509">
          <cell r="F2509">
            <v>28</v>
          </cell>
          <cell r="G2509" t="str">
            <v>F</v>
          </cell>
        </row>
        <row r="2510">
          <cell r="F2510">
            <v>34</v>
          </cell>
          <cell r="G2510" t="str">
            <v>F</v>
          </cell>
        </row>
        <row r="2511">
          <cell r="F2511">
            <v>19</v>
          </cell>
          <cell r="G2511" t="str">
            <v>F</v>
          </cell>
        </row>
        <row r="2512">
          <cell r="F2512">
            <v>32</v>
          </cell>
          <cell r="G2512" t="str">
            <v>F</v>
          </cell>
        </row>
        <row r="2513">
          <cell r="F2513">
            <v>23</v>
          </cell>
          <cell r="G2513" t="str">
            <v>F</v>
          </cell>
        </row>
        <row r="2514">
          <cell r="F2514">
            <v>48</v>
          </cell>
          <cell r="G2514" t="str">
            <v>M</v>
          </cell>
        </row>
        <row r="2515">
          <cell r="F2515">
            <v>65</v>
          </cell>
          <cell r="G2515" t="str">
            <v>M</v>
          </cell>
        </row>
        <row r="2516">
          <cell r="F2516">
            <v>22</v>
          </cell>
          <cell r="G2516" t="str">
            <v>M</v>
          </cell>
        </row>
        <row r="2517">
          <cell r="F2517">
            <v>13</v>
          </cell>
          <cell r="G2517" t="str">
            <v>F</v>
          </cell>
        </row>
        <row r="2659">
          <cell r="F2659">
            <v>22</v>
          </cell>
          <cell r="G2659" t="str">
            <v>F</v>
          </cell>
        </row>
        <row r="2660">
          <cell r="F2660">
            <v>35</v>
          </cell>
          <cell r="G2660" t="str">
            <v>M</v>
          </cell>
        </row>
        <row r="2661">
          <cell r="F2661">
            <v>40</v>
          </cell>
          <cell r="G2661" t="str">
            <v>M</v>
          </cell>
        </row>
        <row r="2662">
          <cell r="F2662">
            <v>18</v>
          </cell>
          <cell r="G2662" t="str">
            <v>F</v>
          </cell>
        </row>
        <row r="2663">
          <cell r="F2663">
            <v>24</v>
          </cell>
          <cell r="G2663" t="str">
            <v>M</v>
          </cell>
        </row>
        <row r="2664">
          <cell r="G2664" t="str">
            <v>M</v>
          </cell>
        </row>
        <row r="2665">
          <cell r="F2665">
            <v>27</v>
          </cell>
          <cell r="G2665" t="str">
            <v>M</v>
          </cell>
        </row>
        <row r="2666">
          <cell r="F2666">
            <v>42</v>
          </cell>
          <cell r="G2666" t="str">
            <v>M</v>
          </cell>
        </row>
        <row r="2667">
          <cell r="F2667">
            <v>37</v>
          </cell>
          <cell r="G2667" t="str">
            <v>F</v>
          </cell>
        </row>
        <row r="2668">
          <cell r="F2668">
            <v>37</v>
          </cell>
          <cell r="G2668" t="str">
            <v>M</v>
          </cell>
        </row>
        <row r="2669">
          <cell r="F2669">
            <v>42</v>
          </cell>
          <cell r="G2669" t="str">
            <v>M</v>
          </cell>
        </row>
        <row r="2670">
          <cell r="F2670">
            <v>25</v>
          </cell>
          <cell r="G2670" t="str">
            <v>M</v>
          </cell>
        </row>
        <row r="2671">
          <cell r="F2671">
            <v>41</v>
          </cell>
          <cell r="G2671" t="str">
            <v>M</v>
          </cell>
        </row>
        <row r="2672">
          <cell r="F2672">
            <v>19</v>
          </cell>
          <cell r="G2672" t="str">
            <v>M</v>
          </cell>
        </row>
        <row r="2673">
          <cell r="F2673">
            <v>38</v>
          </cell>
          <cell r="G2673" t="str">
            <v>M</v>
          </cell>
        </row>
        <row r="2674">
          <cell r="G2674" t="str">
            <v>M</v>
          </cell>
        </row>
        <row r="2675">
          <cell r="G2675" t="str">
            <v>M</v>
          </cell>
        </row>
        <row r="2676">
          <cell r="F2676">
            <v>22</v>
          </cell>
          <cell r="G2676" t="str">
            <v>F</v>
          </cell>
        </row>
        <row r="2677">
          <cell r="F2677">
            <v>27</v>
          </cell>
          <cell r="G2677" t="str">
            <v>M</v>
          </cell>
        </row>
        <row r="2678">
          <cell r="F2678">
            <v>21</v>
          </cell>
          <cell r="G2678" t="str">
            <v>F</v>
          </cell>
        </row>
        <row r="2679">
          <cell r="F2679">
            <v>16</v>
          </cell>
          <cell r="G2679" t="str">
            <v>F</v>
          </cell>
        </row>
        <row r="2680">
          <cell r="F2680">
            <v>28</v>
          </cell>
          <cell r="G2680" t="str">
            <v>F</v>
          </cell>
        </row>
        <row r="2681">
          <cell r="F2681">
            <v>29</v>
          </cell>
          <cell r="G2681" t="str">
            <v>M</v>
          </cell>
        </row>
        <row r="2682">
          <cell r="F2682">
            <v>23</v>
          </cell>
          <cell r="G2682" t="str">
            <v>M</v>
          </cell>
        </row>
        <row r="2683">
          <cell r="F2683">
            <v>55</v>
          </cell>
          <cell r="G2683" t="str">
            <v>F</v>
          </cell>
        </row>
        <row r="2684">
          <cell r="F2684">
            <v>22</v>
          </cell>
          <cell r="G2684" t="str">
            <v>M</v>
          </cell>
        </row>
        <row r="2685">
          <cell r="F2685">
            <v>64</v>
          </cell>
          <cell r="G2685" t="str">
            <v>F</v>
          </cell>
        </row>
        <row r="2686">
          <cell r="F2686">
            <v>62</v>
          </cell>
          <cell r="G2686" t="str">
            <v>M</v>
          </cell>
        </row>
        <row r="2687">
          <cell r="F2687">
            <v>28</v>
          </cell>
          <cell r="G2687" t="str">
            <v>F</v>
          </cell>
        </row>
        <row r="2710">
          <cell r="F2710">
            <v>29</v>
          </cell>
          <cell r="G2710" t="str">
            <v>M</v>
          </cell>
        </row>
        <row r="2711">
          <cell r="F2711">
            <v>51</v>
          </cell>
          <cell r="G2711" t="str">
            <v>F</v>
          </cell>
        </row>
        <row r="2712">
          <cell r="F2712">
            <v>23</v>
          </cell>
          <cell r="G2712" t="str">
            <v>F</v>
          </cell>
        </row>
        <row r="2713">
          <cell r="F2713">
            <v>51</v>
          </cell>
          <cell r="G2713" t="str">
            <v>F</v>
          </cell>
        </row>
        <row r="2714">
          <cell r="F2714">
            <v>27</v>
          </cell>
          <cell r="G2714" t="str">
            <v>M</v>
          </cell>
        </row>
        <row r="2715">
          <cell r="F2715">
            <v>63</v>
          </cell>
          <cell r="G2715" t="str">
            <v>M</v>
          </cell>
        </row>
        <row r="2716">
          <cell r="G2716" t="str">
            <v>F</v>
          </cell>
        </row>
        <row r="2717">
          <cell r="F2717">
            <v>19</v>
          </cell>
          <cell r="G2717" t="str">
            <v>F</v>
          </cell>
        </row>
        <row r="2718">
          <cell r="G2718" t="str">
            <v>F</v>
          </cell>
        </row>
        <row r="2719">
          <cell r="G2719" t="str">
            <v>M</v>
          </cell>
        </row>
        <row r="2720">
          <cell r="G2720" t="str">
            <v>F</v>
          </cell>
        </row>
        <row r="2721">
          <cell r="G2721" t="str">
            <v>F</v>
          </cell>
        </row>
        <row r="2722">
          <cell r="G2722" t="str">
            <v>F</v>
          </cell>
        </row>
        <row r="2723">
          <cell r="F2723">
            <v>25</v>
          </cell>
          <cell r="G2723" t="str">
            <v>F</v>
          </cell>
        </row>
        <row r="2724">
          <cell r="F2724">
            <v>45</v>
          </cell>
          <cell r="G2724" t="str">
            <v>F</v>
          </cell>
        </row>
        <row r="2725">
          <cell r="F2725">
            <v>30</v>
          </cell>
          <cell r="G2725" t="str">
            <v>M</v>
          </cell>
        </row>
        <row r="2726">
          <cell r="G2726" t="str">
            <v>M</v>
          </cell>
        </row>
        <row r="2728">
          <cell r="G2728" t="str">
            <v>M</v>
          </cell>
        </row>
        <row r="2729">
          <cell r="F2729">
            <v>66</v>
          </cell>
          <cell r="G2729" t="str">
            <v>F</v>
          </cell>
        </row>
        <row r="2730">
          <cell r="F2730">
            <v>25</v>
          </cell>
          <cell r="G2730" t="str">
            <v>F</v>
          </cell>
        </row>
        <row r="2731">
          <cell r="F2731">
            <v>27</v>
          </cell>
          <cell r="G2731" t="str">
            <v>M</v>
          </cell>
        </row>
        <row r="2732">
          <cell r="F2732">
            <v>40</v>
          </cell>
          <cell r="G2732" t="str">
            <v>M</v>
          </cell>
        </row>
        <row r="2733">
          <cell r="G2733" t="str">
            <v>F</v>
          </cell>
        </row>
        <row r="2734">
          <cell r="G2734" t="str">
            <v>M</v>
          </cell>
        </row>
        <row r="2735">
          <cell r="G2735" t="str">
            <v>F</v>
          </cell>
        </row>
        <row r="2736">
          <cell r="G2736" t="str">
            <v>F</v>
          </cell>
        </row>
        <row r="2737">
          <cell r="G2737" t="str">
            <v>M</v>
          </cell>
        </row>
        <row r="2738">
          <cell r="F2738">
            <v>27</v>
          </cell>
          <cell r="G2738" t="str">
            <v>F</v>
          </cell>
        </row>
        <row r="2739">
          <cell r="G2739" t="str">
            <v>M</v>
          </cell>
        </row>
        <row r="2740">
          <cell r="F2740">
            <v>27</v>
          </cell>
          <cell r="G2740" t="str">
            <v>M</v>
          </cell>
        </row>
        <row r="2741">
          <cell r="F2741">
            <v>41</v>
          </cell>
          <cell r="G2741" t="str">
            <v>M</v>
          </cell>
        </row>
        <row r="2742">
          <cell r="G2742" t="str">
            <v>F</v>
          </cell>
        </row>
        <row r="2743">
          <cell r="G2743" t="str">
            <v>F</v>
          </cell>
        </row>
        <row r="2744">
          <cell r="G2744" t="str">
            <v>F</v>
          </cell>
        </row>
        <row r="2745">
          <cell r="F2745">
            <v>19</v>
          </cell>
          <cell r="G2745" t="str">
            <v>M</v>
          </cell>
        </row>
        <row r="2746">
          <cell r="G2746" t="str">
            <v>F</v>
          </cell>
        </row>
        <row r="2747">
          <cell r="G2747" t="str">
            <v>M</v>
          </cell>
        </row>
        <row r="2748">
          <cell r="G2748" t="str">
            <v>M</v>
          </cell>
        </row>
        <row r="2749">
          <cell r="F2749">
            <v>24</v>
          </cell>
          <cell r="G2749" t="str">
            <v>F</v>
          </cell>
        </row>
        <row r="2750">
          <cell r="F2750">
            <v>26</v>
          </cell>
          <cell r="G2750" t="str">
            <v>F</v>
          </cell>
        </row>
        <row r="2751">
          <cell r="G2751" t="str">
            <v>M</v>
          </cell>
        </row>
        <row r="2752">
          <cell r="F2752">
            <v>40</v>
          </cell>
          <cell r="G2752" t="str">
            <v>F</v>
          </cell>
        </row>
        <row r="2753">
          <cell r="G2753" t="str">
            <v>F</v>
          </cell>
        </row>
        <row r="2754">
          <cell r="F2754">
            <v>36</v>
          </cell>
          <cell r="G2754" t="str">
            <v>F</v>
          </cell>
        </row>
        <row r="2755">
          <cell r="F2755">
            <v>37</v>
          </cell>
          <cell r="G2755" t="str">
            <v>F</v>
          </cell>
        </row>
        <row r="2756">
          <cell r="G2756" t="str">
            <v>M</v>
          </cell>
        </row>
        <row r="2757">
          <cell r="G2757" t="str">
            <v>F</v>
          </cell>
        </row>
        <row r="2758">
          <cell r="G2758" t="str">
            <v>F</v>
          </cell>
        </row>
        <row r="2759">
          <cell r="G2759" t="str">
            <v>M</v>
          </cell>
        </row>
        <row r="2760">
          <cell r="G2760" t="str">
            <v>F</v>
          </cell>
        </row>
        <row r="2761">
          <cell r="G2761" t="str">
            <v>M</v>
          </cell>
        </row>
        <row r="2762">
          <cell r="G2762" t="str">
            <v>F</v>
          </cell>
        </row>
        <row r="2763">
          <cell r="G2763" t="str">
            <v>M</v>
          </cell>
        </row>
        <row r="2764">
          <cell r="G2764" t="str">
            <v>M</v>
          </cell>
        </row>
        <row r="2765">
          <cell r="F2765">
            <v>15</v>
          </cell>
          <cell r="G2765" t="str">
            <v>F</v>
          </cell>
        </row>
        <row r="2766">
          <cell r="F2766">
            <v>36</v>
          </cell>
          <cell r="G2766" t="str">
            <v>F</v>
          </cell>
        </row>
        <row r="2767">
          <cell r="G2767" t="str">
            <v>F</v>
          </cell>
        </row>
        <row r="2768">
          <cell r="F2768">
            <v>37</v>
          </cell>
          <cell r="G2768" t="str">
            <v>F</v>
          </cell>
        </row>
        <row r="2769">
          <cell r="F2769">
            <v>24</v>
          </cell>
          <cell r="G2769" t="str">
            <v>M</v>
          </cell>
        </row>
        <row r="2770">
          <cell r="F2770">
            <v>27</v>
          </cell>
          <cell r="G2770" t="str">
            <v>M</v>
          </cell>
        </row>
      </sheetData>
      <sheetData sheetId="1">
        <row r="15">
          <cell r="T15" t="str">
            <v>0 a 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9.897838310186" refreshedVersion="6" recordCount="188" xr:uid="{B5FD9516-A152-4416-B1C1-B2D543B25883}">
  <cacheSource type="worksheet">
    <worksheetSource ref="A1:O189" sheet="Concepción del Uruguay" r:id="rId2"/>
  </cacheSource>
  <cacheFields count="15">
    <cacheField name="Notif ER" numFmtId="0">
      <sharedItems containsSemiMixedTypes="0" containsNonDate="0" containsDate="1" containsString="0" minDate="2020-06-23T00:00:00" maxDate="2020-10-19T00:00:00"/>
    </cacheField>
    <cacheField name="Fecha Notificación" numFmtId="0">
      <sharedItems containsSemiMixedTypes="0" containsNonDate="0" containsDate="1" containsString="0" minDate="2020-06-20T00:00:00" maxDate="2020-10-18T00:00:00"/>
    </cacheField>
    <cacheField name="AP Y NOM" numFmtId="0">
      <sharedItems/>
    </cacheField>
    <cacheField name="DNI" numFmtId="0">
      <sharedItems containsSemiMixedTypes="0" containsString="0" containsNumber="1" containsInteger="1" minValue="2278481" maxValue="900775363"/>
    </cacheField>
    <cacheField name="Institución" numFmtId="0">
      <sharedItems/>
    </cacheField>
    <cacheField name="Edad" numFmtId="0">
      <sharedItems containsSemiMixedTypes="0" containsString="0" containsNumber="1" containsInteger="1" minValue="0" maxValue="96"/>
    </cacheField>
    <cacheField name="Sexo" numFmtId="0">
      <sharedItems/>
    </cacheField>
    <cacheField name=" " numFmtId="0">
      <sharedItems containsDate="1" containsMixedTypes="1" minDate="2020-06-19T00:00:00" maxDate="2020-10-15T00:00:00"/>
    </cacheField>
    <cacheField name="Hisopado " numFmtId="0">
      <sharedItems containsDate="1" containsMixedTypes="1" minDate="2020-06-20T00:00:00" maxDate="2020-10-17T00:00:00"/>
    </cacheField>
    <cacheField name="Ct" numFmtId="0">
      <sharedItems containsBlank="1" containsMixedTypes="1" containsNumber="1" minValue="15.7" maxValue="36.9"/>
    </cacheField>
    <cacheField name="Alta (tentativo)" numFmtId="0">
      <sharedItems containsDate="1" containsBlank="1" containsMixedTypes="1" minDate="2020-07-01T00:00:00" maxDate="2020-10-28T00:00:00"/>
    </cacheField>
    <cacheField name="Internado" numFmtId="0">
      <sharedItems/>
    </cacheField>
    <cacheField name="Nexo" numFmtId="0">
      <sharedItems count="2">
        <s v="SI"/>
        <s v="NO"/>
      </sharedItems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9.897907986109" refreshedVersion="6" recordCount="993" xr:uid="{49DDABF7-2B02-4C8E-85B9-8DA2F812A178}">
  <cacheSource type="worksheet">
    <worksheetSource ref="A1:O994" sheet="Concepción del Uruguay" r:id="rId2"/>
  </cacheSource>
  <cacheFields count="15">
    <cacheField name="Notif ER" numFmtId="0">
      <sharedItems containsNonDate="0" containsDate="1" containsString="0" containsBlank="1" minDate="2020-06-23T00:00:00" maxDate="2020-11-27T00:00:00"/>
    </cacheField>
    <cacheField name="Fecha Notificación" numFmtId="0">
      <sharedItems containsNonDate="0" containsDate="1" containsString="0" containsBlank="1" minDate="2020-06-20T00:00:00" maxDate="2020-11-26T00:00:00"/>
    </cacheField>
    <cacheField name="AP Y NOM" numFmtId="0">
      <sharedItems/>
    </cacheField>
    <cacheField name="DNI" numFmtId="0">
      <sharedItems containsString="0" containsBlank="1" containsNumber="1" containsInteger="1" minValue="287482" maxValue="900789595"/>
    </cacheField>
    <cacheField name="Institución" numFmtId="0">
      <sharedItems/>
    </cacheField>
    <cacheField name="Edad" numFmtId="0">
      <sharedItems containsString="0" containsBlank="1" containsNumber="1" containsInteger="1" minValue="0" maxValue="97"/>
    </cacheField>
    <cacheField name="Sexo" numFmtId="0">
      <sharedItems count="2">
        <s v="M"/>
        <s v="F"/>
      </sharedItems>
    </cacheField>
    <cacheField name=" " numFmtId="0">
      <sharedItems containsDate="1" containsBlank="1" containsMixedTypes="1" minDate="2020-06-19T00:00:00" maxDate="2020-11-24T00:00:00"/>
    </cacheField>
    <cacheField name="Hisopado " numFmtId="0">
      <sharedItems containsDate="1" containsBlank="1" containsMixedTypes="1" minDate="2020-06-20T00:00:00" maxDate="2020-11-25T00:00:00"/>
    </cacheField>
    <cacheField name="Ct" numFmtId="0">
      <sharedItems containsDate="1" containsBlank="1" containsMixedTypes="1" minDate="2020-01-16T00:00:00" maxDate="1899-12-30T00:00:00"/>
    </cacheField>
    <cacheField name="Alta (tentativo)" numFmtId="0">
      <sharedItems containsDate="1" containsBlank="1" containsMixedTypes="1" minDate="2020-07-01T00:00:00" maxDate="2020-12-06T00:00:00"/>
    </cacheField>
    <cacheField name="Internado" numFmtId="0">
      <sharedItems containsBlank="1"/>
    </cacheField>
    <cacheField name="Nexo" numFmtId="0">
      <sharedItems containsBlank="1"/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d v="2020-06-23T00:00:00"/>
    <d v="2020-06-20T00:00:00"/>
    <s v="CABRAL, MATIAS"/>
    <n v="27835528"/>
    <s v="Hospital Urquiza"/>
    <n v="40"/>
    <s v="M"/>
    <d v="2020-06-19T00:00:00"/>
    <d v="2020-06-20T00:00:00"/>
    <m/>
    <d v="2020-07-01T00:00:00"/>
    <s v="NO"/>
    <x v="0"/>
    <m/>
    <m/>
  </r>
  <r>
    <d v="2020-07-09T00:00:00"/>
    <d v="2020-07-07T00:00:00"/>
    <s v="PARRAVICINI, FRANCISCO"/>
    <n v="57524248"/>
    <s v="Hospital Urquiza"/>
    <n v="1"/>
    <s v="M"/>
    <s v="ASINTOMATICO"/>
    <d v="2020-07-07T00:00:00"/>
    <m/>
    <d v="2020-07-18T00:00:00"/>
    <s v="NO"/>
    <x v="0"/>
    <m/>
    <m/>
  </r>
  <r>
    <d v="2020-07-11T00:00:00"/>
    <d v="2020-07-09T00:00:00"/>
    <s v="PADOVESSE, JOSEFINA"/>
    <n v="44821265"/>
    <s v="Hospital Urquiza"/>
    <n v="16"/>
    <s v="F"/>
    <s v="ASINTOMATICO"/>
    <d v="2020-07-09T00:00:00"/>
    <m/>
    <d v="2020-07-20T00:00:00"/>
    <s v="NO"/>
    <x v="0"/>
    <m/>
    <m/>
  </r>
  <r>
    <d v="2020-07-12T00:00:00"/>
    <d v="2020-07-11T00:00:00"/>
    <s v="GODI, JESICA NATALIA"/>
    <n v="36248412"/>
    <s v="Hospital Urquiza"/>
    <n v="28"/>
    <s v="F"/>
    <d v="2020-07-08T00:00:00"/>
    <d v="2020-07-11T00:00:00"/>
    <m/>
    <d v="2020-07-22T00:00:00"/>
    <s v="NO"/>
    <x v="0"/>
    <m/>
    <m/>
  </r>
  <r>
    <d v="2020-07-13T00:00:00"/>
    <d v="2020-07-12T00:00:00"/>
    <s v="PERALTA, SOFIA VICTORIA"/>
    <n v="41907087"/>
    <s v="Hospital Urquiza"/>
    <n v="21"/>
    <s v="F"/>
    <d v="2020-07-01T00:00:00"/>
    <d v="2020-07-10T00:00:00"/>
    <m/>
    <d v="2020-07-21T00:00:00"/>
    <s v="SI"/>
    <x v="0"/>
    <m/>
    <m/>
  </r>
  <r>
    <d v="2020-07-13T00:00:00"/>
    <d v="2020-07-11T00:00:00"/>
    <s v="ZAMANIEGO, ORLANDO"/>
    <n v="13599845"/>
    <s v="Hospital Urquiza"/>
    <n v="60"/>
    <s v="M"/>
    <d v="2020-07-07T00:00:00"/>
    <d v="2020-07-11T00:00:00"/>
    <m/>
    <d v="2020-07-22T00:00:00"/>
    <s v="SI"/>
    <x v="1"/>
    <m/>
    <m/>
  </r>
  <r>
    <d v="2020-07-14T00:00:00"/>
    <d v="2020-07-12T00:00:00"/>
    <s v="NOIR, MÓNICA VALERIA"/>
    <n v="26033688"/>
    <s v="Hospital Urquiza"/>
    <n v="43"/>
    <s v="F"/>
    <d v="2020-07-12T00:00:00"/>
    <d v="2020-07-12T00:00:00"/>
    <m/>
    <d v="2020-07-23T00:00:00"/>
    <s v="NO"/>
    <x v="0"/>
    <m/>
    <m/>
  </r>
  <r>
    <d v="2020-07-14T00:00:00"/>
    <d v="2020-07-12T00:00:00"/>
    <s v="ORTMANN, ERICA EDITH"/>
    <n v="29598072"/>
    <s v="Hospital Urquiza"/>
    <n v="38"/>
    <s v="F"/>
    <d v="2020-07-12T00:00:00"/>
    <d v="2020-07-12T00:00:00"/>
    <m/>
    <d v="2020-07-23T00:00:00"/>
    <s v="NO"/>
    <x v="0"/>
    <m/>
    <m/>
  </r>
  <r>
    <d v="2020-07-14T00:00:00"/>
    <d v="2020-07-12T00:00:00"/>
    <s v="GOMEZ, MARIA GUADALUPE"/>
    <n v="37081366"/>
    <s v="Hospital Urquiza"/>
    <n v="33"/>
    <s v="F"/>
    <s v="SIN DATO"/>
    <d v="2020-07-12T00:00:00"/>
    <m/>
    <d v="2020-07-23T00:00:00"/>
    <s v="NO"/>
    <x v="0"/>
    <m/>
    <m/>
  </r>
  <r>
    <d v="2020-07-14T00:00:00"/>
    <d v="2020-07-12T00:00:00"/>
    <s v="SÁNCHEZ, EMILSE NOEMI"/>
    <n v="32184956"/>
    <s v="Hospital Urquiza"/>
    <n v="34"/>
    <s v="F"/>
    <s v="ASINTOMATICO"/>
    <d v="2020-07-12T00:00:00"/>
    <m/>
    <d v="2020-07-23T00:00:00"/>
    <s v="NO"/>
    <x v="0"/>
    <m/>
    <m/>
  </r>
  <r>
    <d v="2020-07-31T00:00:00"/>
    <d v="2020-07-29T00:00:00"/>
    <s v="MIÑO, ALEJANDRO"/>
    <n v="35558889"/>
    <s v="Hospital Urquiza"/>
    <n v="29"/>
    <s v="M"/>
    <d v="2020-07-22T00:00:00"/>
    <d v="2020-07-29T00:00:00"/>
    <m/>
    <d v="2020-08-10T00:00:00"/>
    <s v="SI"/>
    <x v="0"/>
    <m/>
    <m/>
  </r>
  <r>
    <d v="2020-08-09T00:00:00"/>
    <d v="2020-08-07T00:00:00"/>
    <s v="MARTIN, MARCOS"/>
    <n v="31123269"/>
    <s v="Hospital Urquiza"/>
    <n v="35"/>
    <s v="M"/>
    <d v="2020-08-02T00:00:00"/>
    <d v="2020-08-07T00:00:00"/>
    <m/>
    <d v="2020-08-18T00:00:00"/>
    <s v="SI"/>
    <x v="0"/>
    <m/>
    <m/>
  </r>
  <r>
    <d v="2020-08-22T00:00:00"/>
    <d v="2020-08-21T00:00:00"/>
    <s v="SALAS, MARIA AGUSTINA"/>
    <n v="32726695"/>
    <s v="Hospital Urquiza"/>
    <n v="33"/>
    <s v="F"/>
    <d v="2020-08-17T00:00:00"/>
    <d v="2020-08-20T00:00:00"/>
    <m/>
    <d v="2020-08-31T00:00:00"/>
    <s v="NO"/>
    <x v="0"/>
    <m/>
    <m/>
  </r>
  <r>
    <d v="2020-08-26T00:00:00"/>
    <d v="2020-08-25T00:00:00"/>
    <s v="PEIRAN, VALERIA"/>
    <n v="22906149"/>
    <s v="Hospital Urquiza"/>
    <n v="48"/>
    <s v="F"/>
    <d v="2020-08-18T00:00:00"/>
    <d v="2020-08-24T00:00:00"/>
    <n v="24.3"/>
    <d v="2020-09-04T00:00:00"/>
    <s v="NO"/>
    <x v="1"/>
    <m/>
    <m/>
  </r>
  <r>
    <d v="2020-08-26T00:00:00"/>
    <d v="2020-08-25T00:00:00"/>
    <s v="ARAVI, VLADIMIR"/>
    <n v="31394651"/>
    <s v="Hospital Urquiza"/>
    <n v="35"/>
    <s v="M"/>
    <d v="2020-08-21T00:00:00"/>
    <d v="2020-08-24T00:00:00"/>
    <n v="19.2"/>
    <d v="2020-09-04T00:00:00"/>
    <s v="NO"/>
    <x v="1"/>
    <m/>
    <m/>
  </r>
  <r>
    <d v="2020-08-27T00:00:00"/>
    <d v="2020-08-26T00:00:00"/>
    <s v="PEIRAN, GABRIELA NOEMI"/>
    <n v="24527182"/>
    <s v="Hospital Urquiza"/>
    <n v="45"/>
    <s v="F"/>
    <d v="2020-08-17T00:00:00"/>
    <d v="2020-08-26T00:00:00"/>
    <n v="20.3"/>
    <d v="2020-09-06T00:00:00"/>
    <s v="NO"/>
    <x v="0"/>
    <m/>
    <m/>
  </r>
  <r>
    <d v="2020-08-28T00:00:00"/>
    <d v="2020-08-27T00:00:00"/>
    <s v="CAFFERATA, FABRICIO"/>
    <n v="29766654"/>
    <s v="Hospital Urquiza"/>
    <n v="37"/>
    <s v="M"/>
    <d v="2020-08-18T00:00:00"/>
    <d v="2020-08-26T00:00:00"/>
    <n v="31"/>
    <d v="2020-09-06T00:00:00"/>
    <s v="NO"/>
    <x v="0"/>
    <m/>
    <m/>
  </r>
  <r>
    <d v="2020-08-28T00:00:00"/>
    <d v="2020-08-27T00:00:00"/>
    <s v="PERALTA, MAIA"/>
    <n v="34024011"/>
    <s v="Hospital Urquiza"/>
    <n v="32"/>
    <s v="F"/>
    <d v="2020-08-22T00:00:00"/>
    <d v="2020-08-26T00:00:00"/>
    <n v="18.5"/>
    <d v="2020-09-06T00:00:00"/>
    <s v="NO"/>
    <x v="0"/>
    <m/>
    <m/>
  </r>
  <r>
    <d v="2020-08-28T00:00:00"/>
    <d v="2020-08-27T00:00:00"/>
    <s v="SCHIMP, CARINA"/>
    <n v="24880642"/>
    <s v="Hospital Urquiza"/>
    <n v="44"/>
    <s v="F"/>
    <d v="2020-08-18T00:00:00"/>
    <d v="2020-08-25T00:00:00"/>
    <n v="24"/>
    <d v="2020-09-05T00:00:00"/>
    <s v="NO"/>
    <x v="1"/>
    <m/>
    <m/>
  </r>
  <r>
    <d v="2020-08-30T00:00:00"/>
    <d v="2020-08-29T00:00:00"/>
    <s v="MEDINA, ROBERTO"/>
    <n v="20361146"/>
    <s v="INBICU"/>
    <n v="54"/>
    <s v="M"/>
    <d v="2020-08-27T00:00:00"/>
    <d v="2020-08-28T00:00:00"/>
    <s v="NC"/>
    <d v="2020-09-08T00:00:00"/>
    <s v="NO"/>
    <x v="0"/>
    <m/>
    <m/>
  </r>
  <r>
    <d v="2020-09-01T00:00:00"/>
    <d v="2020-08-31T00:00:00"/>
    <s v="PAPETTI, JORGE"/>
    <n v="11248508"/>
    <s v="Hospital Urquiza"/>
    <n v="65"/>
    <s v="M"/>
    <d v="2020-08-27T00:00:00"/>
    <d v="2020-08-28T00:00:00"/>
    <n v="22"/>
    <d v="2020-09-08T00:00:00"/>
    <s v="NO"/>
    <x v="1"/>
    <m/>
    <m/>
  </r>
  <r>
    <d v="2020-09-01T00:00:00"/>
    <d v="2020-08-31T00:00:00"/>
    <s v="SALUM, ALEJANDRO"/>
    <n v="34615051"/>
    <s v="Hospital Urquiza"/>
    <n v="31"/>
    <s v="M"/>
    <d v="2020-08-27T00:00:00"/>
    <d v="2020-08-30T00:00:00"/>
    <n v="26.7"/>
    <d v="2020-09-10T00:00:00"/>
    <s v="NO"/>
    <x v="1"/>
    <m/>
    <m/>
  </r>
  <r>
    <d v="2020-09-02T00:00:00"/>
    <d v="2020-09-01T00:00:00"/>
    <s v="CALIBA, DANILO"/>
    <n v="27294244"/>
    <s v="Hospital Urquiza"/>
    <n v="41"/>
    <s v="M"/>
    <d v="2020-08-27T00:00:00"/>
    <d v="2020-08-30T00:00:00"/>
    <n v="35.6"/>
    <d v="2020-09-10T00:00:00"/>
    <s v="NO"/>
    <x v="1"/>
    <m/>
    <m/>
  </r>
  <r>
    <d v="2020-09-02T00:00:00"/>
    <d v="2020-09-01T00:00:00"/>
    <s v="ROSSANO, GRACIELA"/>
    <n v="12259878"/>
    <s v="Hospital Urquiza"/>
    <n v="63"/>
    <s v="F"/>
    <d v="2020-08-27T00:00:00"/>
    <d v="2020-08-31T00:00:00"/>
    <n v="35.1"/>
    <d v="2020-09-11T00:00:00"/>
    <s v="NO"/>
    <x v="0"/>
    <m/>
    <m/>
  </r>
  <r>
    <d v="2020-09-03T00:00:00"/>
    <d v="2020-09-01T00:00:00"/>
    <s v="THEA, LUCIANO"/>
    <n v="32411076"/>
    <s v="Hospital Urquiza"/>
    <n v="34"/>
    <s v="M"/>
    <d v="2020-08-28T00:00:00"/>
    <d v="2020-09-01T00:00:00"/>
    <n v="28.3"/>
    <d v="2020-09-12T00:00:00"/>
    <s v="NO"/>
    <x v="1"/>
    <m/>
    <m/>
  </r>
  <r>
    <d v="2020-09-03T00:00:00"/>
    <d v="2020-09-01T00:00:00"/>
    <s v="MOSCATELLI, GLORIA"/>
    <n v="22906191"/>
    <s v="Hospital Urquiza"/>
    <n v="48"/>
    <s v="F"/>
    <s v="NC"/>
    <d v="2020-09-01T00:00:00"/>
    <n v="27.8"/>
    <d v="2020-09-12T00:00:00"/>
    <s v="NO"/>
    <x v="1"/>
    <m/>
    <m/>
  </r>
  <r>
    <d v="2020-09-03T00:00:00"/>
    <d v="2020-08-02T00:00:00"/>
    <s v="VALIENTE, FERNANDO"/>
    <n v="33422630"/>
    <s v="Hospital Urquiza"/>
    <n v="32"/>
    <s v="M"/>
    <d v="2020-08-24T00:00:00"/>
    <d v="2020-09-01T00:00:00"/>
    <n v="21.9"/>
    <d v="2020-09-12T00:00:00"/>
    <s v="NO"/>
    <x v="1"/>
    <m/>
    <m/>
  </r>
  <r>
    <d v="2020-09-06T00:00:00"/>
    <d v="2020-09-05T00:00:00"/>
    <s v="PULIDO, HORACIO"/>
    <n v="17552424"/>
    <s v="Hospital Urquiza"/>
    <n v="54"/>
    <s v="M"/>
    <d v="2020-09-04T00:00:00"/>
    <d v="2020-09-04T00:00:00"/>
    <n v="21.4"/>
    <d v="2020-09-15T00:00:00"/>
    <s v="SI"/>
    <x v="0"/>
    <m/>
    <m/>
  </r>
  <r>
    <d v="2020-09-06T00:00:00"/>
    <d v="2020-09-05T00:00:00"/>
    <s v="ALDAZ MARLENE"/>
    <n v="2278481"/>
    <s v="BASSO"/>
    <n v="32"/>
    <s v="F"/>
    <d v="2020-08-28T00:00:00"/>
    <d v="2020-09-01T00:00:00"/>
    <n v="24.9"/>
    <d v="2020-09-12T00:00:00"/>
    <s v="NO"/>
    <x v="1"/>
    <m/>
    <m/>
  </r>
  <r>
    <d v="2020-09-08T00:00:00"/>
    <d v="2020-08-06T00:00:00"/>
    <s v="SORIA, JONATHAN"/>
    <n v="33130525"/>
    <s v="Hospital Urquiza"/>
    <n v="32"/>
    <s v="M"/>
    <d v="2020-08-30T00:00:00"/>
    <d v="2020-09-06T00:00:00"/>
    <n v="29.2"/>
    <d v="2020-09-17T00:00:00"/>
    <s v="NO"/>
    <x v="1"/>
    <m/>
    <m/>
  </r>
  <r>
    <d v="2020-09-10T00:00:00"/>
    <d v="2020-09-08T00:00:00"/>
    <s v="MAGNIN, ALEJO"/>
    <n v="28779135"/>
    <s v="Hospital Urquiza"/>
    <n v="38"/>
    <s v="M"/>
    <d v="2020-09-05T00:00:00"/>
    <d v="2020-09-08T00:00:00"/>
    <n v="25.2"/>
    <d v="2020-09-19T00:00:00"/>
    <s v="NO"/>
    <x v="1"/>
    <m/>
    <m/>
  </r>
  <r>
    <d v="2020-09-10T00:00:00"/>
    <d v="2020-09-09T00:00:00"/>
    <s v="PARODI, MERCEDES"/>
    <n v="5298608"/>
    <s v="Cooperativa Medica"/>
    <n v="74"/>
    <s v="F"/>
    <d v="2020-09-03T00:00:00"/>
    <d v="2020-09-08T00:00:00"/>
    <n v="26.6"/>
    <s v="19/20/2020"/>
    <s v="SI"/>
    <x v="1"/>
    <m/>
    <m/>
  </r>
  <r>
    <d v="2020-09-11T00:00:00"/>
    <d v="2020-09-10T00:00:00"/>
    <s v="PARODI, JUAN DOMINGO"/>
    <n v="8420801"/>
    <s v="Cooperativa Medica"/>
    <n v="73"/>
    <s v="M"/>
    <d v="2020-09-02T00:00:00"/>
    <d v="2020-08-09T00:00:00"/>
    <n v="23"/>
    <s v="20/20/2020"/>
    <s v="SI"/>
    <x v="0"/>
    <m/>
    <s v="SI"/>
  </r>
  <r>
    <d v="2020-09-15T00:00:00"/>
    <d v="2020-09-14T00:00:00"/>
    <s v="MAGNE, DANIEL"/>
    <n v="24236381"/>
    <s v="Hospital Urquiza"/>
    <n v="44"/>
    <s v="M"/>
    <d v="2020-09-09T00:00:00"/>
    <d v="2020-08-12T00:00:00"/>
    <n v="23"/>
    <d v="2020-09-23T00:00:00"/>
    <s v="NO"/>
    <x v="0"/>
    <m/>
    <m/>
  </r>
  <r>
    <d v="2020-09-15T00:00:00"/>
    <d v="2020-09-14T00:00:00"/>
    <s v="CENTURIÓN, JOSÉ MARÍA "/>
    <n v="38544354"/>
    <s v="Hospital Urquiza"/>
    <n v="25"/>
    <s v="M"/>
    <d v="2020-09-11T00:00:00"/>
    <d v="2020-08-13T00:00:00"/>
    <n v="22.1"/>
    <d v="2020-09-24T00:00:00"/>
    <s v="NO"/>
    <x v="1"/>
    <m/>
    <m/>
  </r>
  <r>
    <d v="2020-09-15T00:00:00"/>
    <d v="2020-09-14T00:00:00"/>
    <s v="MERELLO, JOSÉ"/>
    <n v="28959287"/>
    <s v="Hospital Urquiza"/>
    <n v="38"/>
    <s v="M"/>
    <d v="2020-09-09T00:00:00"/>
    <d v="2020-09-13T00:00:00"/>
    <n v="24.2"/>
    <d v="2020-09-24T00:00:00"/>
    <s v="NO"/>
    <x v="1"/>
    <m/>
    <m/>
  </r>
  <r>
    <d v="2020-09-15T00:00:00"/>
    <d v="2020-09-14T00:00:00"/>
    <s v="TOURFINI, CRISTIAN"/>
    <n v="30406754"/>
    <s v="Hospital Urquiza"/>
    <n v="37"/>
    <s v="M"/>
    <d v="2020-09-09T00:00:00"/>
    <d v="2020-09-13T00:00:00"/>
    <n v="29.6"/>
    <d v="2020-09-24T00:00:00"/>
    <s v="SI"/>
    <x v="1"/>
    <m/>
    <m/>
  </r>
  <r>
    <d v="2020-09-15T00:00:00"/>
    <d v="2020-09-14T00:00:00"/>
    <s v="TRON, DAIANA"/>
    <n v="37289670"/>
    <s v="Hospital Urquiza"/>
    <n v="27"/>
    <s v="F"/>
    <d v="2020-09-09T00:00:00"/>
    <d v="2020-09-13T00:00:00"/>
    <n v="24.6"/>
    <d v="2020-09-24T00:00:00"/>
    <s v="NO"/>
    <x v="1"/>
    <m/>
    <m/>
  </r>
  <r>
    <d v="2020-09-16T00:00:00"/>
    <d v="2020-09-14T00:00:00"/>
    <s v="DELFINO, JONATHAN"/>
    <n v="25902258"/>
    <s v="Hospital Urquiza"/>
    <n v="43"/>
    <s v="M"/>
    <d v="2020-09-11T00:00:00"/>
    <d v="2020-09-12T00:00:00"/>
    <n v="24.3"/>
    <d v="2020-09-23T00:00:00"/>
    <s v="NO"/>
    <x v="0"/>
    <m/>
    <m/>
  </r>
  <r>
    <d v="2020-09-16T00:00:00"/>
    <d v="2020-09-15T00:00:00"/>
    <s v="LENARDUZZI, NATALIA"/>
    <n v="29044457"/>
    <s v="Hospital Urquiza"/>
    <n v="38"/>
    <s v="F"/>
    <d v="2020-09-12T00:00:00"/>
    <d v="2020-09-15T00:00:00"/>
    <n v="23.1"/>
    <d v="2020-09-26T00:00:00"/>
    <s v="NO"/>
    <x v="0"/>
    <m/>
    <m/>
  </r>
  <r>
    <d v="2020-09-17T00:00:00"/>
    <d v="2020-09-16T00:00:00"/>
    <s v="RIEDEL, MARIA CLARA"/>
    <n v="38515294"/>
    <s v="Hospital Urquiza"/>
    <n v="24"/>
    <s v="F"/>
    <d v="2020-09-12T00:00:00"/>
    <d v="2020-09-15T00:00:00"/>
    <n v="28.2"/>
    <d v="2020-09-26T00:00:00"/>
    <s v="NO"/>
    <x v="0"/>
    <m/>
    <m/>
  </r>
  <r>
    <d v="2020-09-18T00:00:00"/>
    <d v="2020-09-17T00:00:00"/>
    <s v="RODRIGUEZ, GASTÓN"/>
    <n v="32525946"/>
    <s v="Hospital Urquiza"/>
    <n v="33"/>
    <s v="M"/>
    <d v="2020-09-13T00:00:00"/>
    <d v="2020-09-16T00:00:00"/>
    <n v="20.100000000000001"/>
    <d v="2020-09-27T00:00:00"/>
    <s v="NO"/>
    <x v="1"/>
    <m/>
    <m/>
  </r>
  <r>
    <d v="2020-09-17T00:00:00"/>
    <d v="2020-09-16T00:00:00"/>
    <s v="BEORDA, VIRGINIA "/>
    <n v="29281098"/>
    <s v="Hospital Urquiza"/>
    <n v="38"/>
    <s v="F"/>
    <d v="2020-09-13T00:00:00"/>
    <d v="2020-09-15T00:00:00"/>
    <n v="21.8"/>
    <d v="2020-09-26T00:00:00"/>
    <s v="NO"/>
    <x v="0"/>
    <m/>
    <m/>
  </r>
  <r>
    <d v="2020-09-17T00:00:00"/>
    <d v="2020-09-16T00:00:00"/>
    <s v="SIGNES, LAURA"/>
    <n v="13599858"/>
    <s v="Hospital Urquiza"/>
    <n v="60"/>
    <s v="F"/>
    <d v="2020-09-14T00:00:00"/>
    <d v="2020-09-15T00:00:00"/>
    <n v="26.7"/>
    <d v="2020-09-26T00:00:00"/>
    <s v="NO"/>
    <x v="1"/>
    <m/>
    <m/>
  </r>
  <r>
    <d v="2020-09-18T00:00:00"/>
    <d v="2020-09-17T00:00:00"/>
    <s v="DOMINGUEZ, AGUSTIN"/>
    <n v="43295799"/>
    <s v="Hospital Urquiza"/>
    <n v="19"/>
    <s v="M"/>
    <d v="2020-09-12T00:00:00"/>
    <d v="2020-09-16T00:00:00"/>
    <n v="17.5"/>
    <d v="2020-09-27T00:00:00"/>
    <s v="NO"/>
    <x v="1"/>
    <m/>
    <m/>
  </r>
  <r>
    <d v="2020-09-18T00:00:00"/>
    <d v="2020-09-17T00:00:00"/>
    <s v="BOXLER JOHANA"/>
    <n v="38515951"/>
    <s v="Hospital Urquiza"/>
    <n v="26"/>
    <s v="F"/>
    <d v="2020-09-10T00:00:00"/>
    <d v="2020-09-16T00:00:00"/>
    <n v="23.4"/>
    <d v="2020-09-28T00:00:00"/>
    <s v="NO"/>
    <x v="0"/>
    <m/>
    <m/>
  </r>
  <r>
    <d v="2020-09-18T00:00:00"/>
    <d v="2020-09-14T00:00:00"/>
    <s v="GARRO, MAGDALENA"/>
    <n v="34110145"/>
    <s v="INBICU"/>
    <n v="35"/>
    <s v="F"/>
    <s v="ASINTOMATICO"/>
    <d v="2020-09-15T00:00:00"/>
    <m/>
    <d v="2020-09-26T00:00:00"/>
    <s v="NO"/>
    <x v="1"/>
    <m/>
    <m/>
  </r>
  <r>
    <d v="2020-09-19T00:00:00"/>
    <d v="2020-09-18T00:00:00"/>
    <s v="MORENO ARIEL EDGARDO"/>
    <n v="23158916"/>
    <s v="Hospital Urquiza"/>
    <n v="47"/>
    <s v="M"/>
    <d v="2020-09-14T00:00:00"/>
    <d v="2020-09-18T00:00:00"/>
    <n v="21.5"/>
    <d v="2020-09-29T00:00:00"/>
    <s v="NO"/>
    <x v="1"/>
    <m/>
    <m/>
  </r>
  <r>
    <d v="2020-09-19T00:00:00"/>
    <d v="2020-09-18T00:00:00"/>
    <s v="MEYER, MIRIAM"/>
    <n v="23275330"/>
    <s v="Hospital Urquiza"/>
    <n v="47"/>
    <s v="F"/>
    <d v="2020-09-13T00:00:00"/>
    <d v="2020-09-17T00:00:00"/>
    <n v="20.5"/>
    <d v="2020-09-28T00:00:00"/>
    <s v="NO"/>
    <x v="1"/>
    <m/>
    <m/>
  </r>
  <r>
    <d v="2020-09-19T00:00:00"/>
    <d v="2020-09-18T00:00:00"/>
    <s v="VENTURINO VIERA, DAHIANA"/>
    <n v="18902575"/>
    <s v="Hospital Urquiza"/>
    <n v="31"/>
    <s v="F"/>
    <d v="2020-09-16T00:00:00"/>
    <d v="2020-09-17T00:00:00"/>
    <n v="20.2"/>
    <d v="2020-09-28T00:00:00"/>
    <s v="NO"/>
    <x v="1"/>
    <m/>
    <m/>
  </r>
  <r>
    <d v="2020-09-19T00:00:00"/>
    <d v="2020-09-18T00:00:00"/>
    <s v="VERDINELLI, NICOLAS"/>
    <n v="37338030"/>
    <s v="Hospital Urquiza"/>
    <n v="27"/>
    <s v="M"/>
    <d v="2020-09-13T00:00:00"/>
    <d v="2020-09-17T00:00:00"/>
    <n v="26.3"/>
    <d v="2020-09-28T00:00:00"/>
    <s v="NO"/>
    <x v="1"/>
    <m/>
    <m/>
  </r>
  <r>
    <d v="2020-09-20T00:00:00"/>
    <d v="2020-09-20T00:00:00"/>
    <s v="SABAÑO, JESICA LORENA"/>
    <n v="36056657"/>
    <s v="Hospital Urquiza"/>
    <n v="28"/>
    <s v="F"/>
    <d v="2020-09-16T00:00:00"/>
    <d v="2020-09-18T00:00:00"/>
    <n v="32.5"/>
    <d v="2020-09-29T00:00:00"/>
    <s v="NO"/>
    <x v="1"/>
    <m/>
    <m/>
  </r>
  <r>
    <d v="2020-09-20T00:00:00"/>
    <d v="2020-09-20T00:00:00"/>
    <s v="VERGARA, LUIS FRANCISCO"/>
    <n v="31395475"/>
    <s v="Hospital Urquiza"/>
    <n v="35"/>
    <s v="M"/>
    <d v="2020-09-14T00:00:00"/>
    <d v="2020-09-18T00:00:00"/>
    <n v="30.6"/>
    <d v="2020-09-29T00:00:00"/>
    <s v="NO"/>
    <x v="1"/>
    <m/>
    <m/>
  </r>
  <r>
    <d v="2020-09-22T00:00:00"/>
    <d v="2020-09-22T00:00:00"/>
    <s v="ETCHEPARE, MATILDE"/>
    <n v="31874059"/>
    <s v="Hospital Urquiza"/>
    <n v="34"/>
    <s v="F"/>
    <d v="2020-09-17T00:00:00"/>
    <d v="2020-09-19T00:00:00"/>
    <n v="22.1"/>
    <d v="2020-09-30T00:00:00"/>
    <s v="NO"/>
    <x v="0"/>
    <m/>
    <m/>
  </r>
  <r>
    <d v="2020-09-22T00:00:00"/>
    <d v="2020-09-23T00:00:00"/>
    <s v="PELAY PERALTA, MARTA"/>
    <n v="26173201"/>
    <s v="Hospital Urquiza"/>
    <n v="42"/>
    <s v="F"/>
    <d v="2020-09-16T00:00:00"/>
    <d v="2020-09-21T00:00:00"/>
    <n v="23.1"/>
    <d v="2020-10-02T00:00:00"/>
    <s v="NO"/>
    <x v="1"/>
    <m/>
    <m/>
  </r>
  <r>
    <d v="2020-09-23T00:00:00"/>
    <d v="2020-09-23T00:00:00"/>
    <s v="BOFFA, TAMARA BEATRIZ"/>
    <n v="32411043"/>
    <s v="Hospital Urquiza"/>
    <n v="34"/>
    <s v="F"/>
    <d v="2020-09-18T00:00:00"/>
    <d v="2020-09-21T00:00:00"/>
    <n v="20.9"/>
    <d v="2020-10-02T00:00:00"/>
    <s v="NO"/>
    <x v="0"/>
    <m/>
    <m/>
  </r>
  <r>
    <d v="2020-09-24T00:00:00"/>
    <d v="2020-09-23T00:00:00"/>
    <s v="RODENAS, JOSEFINA"/>
    <n v="58376097"/>
    <s v="Hospital Urquiza"/>
    <n v="0"/>
    <s v="F"/>
    <d v="2020-09-17T00:00:00"/>
    <s v="NC"/>
    <s v="NC"/>
    <d v="2020-10-04T00:00:00"/>
    <s v="NO"/>
    <x v="0"/>
    <s v="SI"/>
    <m/>
  </r>
  <r>
    <d v="2020-09-25T00:00:00"/>
    <d v="2020-09-24T00:00:00"/>
    <s v="BENAY, MATIAS"/>
    <n v="33422679"/>
    <s v="Hospital Urquiza"/>
    <n v="32"/>
    <s v="M"/>
    <d v="2020-09-20T00:00:00"/>
    <d v="2020-09-22T00:00:00"/>
    <n v="26.5"/>
    <d v="2020-10-03T00:00:00"/>
    <s v="NO"/>
    <x v="1"/>
    <m/>
    <m/>
  </r>
  <r>
    <d v="2020-09-25T00:00:00"/>
    <d v="2020-09-25T00:00:00"/>
    <s v="TISSOCCO, MARIA AGUSTINA"/>
    <n v="33422666"/>
    <s v="Hospital Urquiza"/>
    <n v="32"/>
    <s v="F"/>
    <d v="2020-09-17T00:00:00"/>
    <d v="2020-09-23T00:00:00"/>
    <n v="21.7"/>
    <d v="2020-10-04T00:00:00"/>
    <s v="NO"/>
    <x v="1"/>
    <m/>
    <m/>
  </r>
  <r>
    <d v="2020-09-26T00:00:00"/>
    <d v="2020-09-26T00:00:00"/>
    <s v="TISSOCCO, SILVIA"/>
    <n v="21696770"/>
    <s v="Hospital Urquiza"/>
    <n v="49"/>
    <s v="F"/>
    <d v="2020-09-20T00:00:00"/>
    <d v="2020-09-24T00:00:00"/>
    <n v="25.5"/>
    <d v="2020-10-05T00:00:00"/>
    <s v="NO"/>
    <x v="0"/>
    <m/>
    <m/>
  </r>
  <r>
    <d v="2020-09-28T00:00:00"/>
    <d v="2020-09-27T00:00:00"/>
    <s v="ACOSTA, BRIAN VALENTIN"/>
    <n v="36100784"/>
    <s v="Centro Bioquimico Privado"/>
    <n v="28"/>
    <s v="M"/>
    <d v="2020-09-22T00:00:00"/>
    <d v="2020-09-22T00:00:00"/>
    <m/>
    <d v="2020-10-03T00:00:00"/>
    <s v="NO"/>
    <x v="0"/>
    <m/>
    <m/>
  </r>
  <r>
    <d v="2020-09-29T00:00:00"/>
    <d v="2020-09-28T00:00:00"/>
    <s v="FERREYRA, FRANCISCO CAMILO"/>
    <n v="16174861"/>
    <s v="Cooperativa Medica"/>
    <n v="57"/>
    <s v="M"/>
    <d v="2020-09-23T00:00:00"/>
    <d v="2020-09-25T00:00:00"/>
    <n v="24.7"/>
    <d v="2020-10-06T00:00:00"/>
    <s v="SI"/>
    <x v="1"/>
    <m/>
    <s v="SI"/>
  </r>
  <r>
    <d v="2020-09-29T00:00:00"/>
    <d v="2020-09-28T00:00:00"/>
    <s v="SASTRE, ORLANDO"/>
    <n v="5831175"/>
    <s v="Hospital Urquiza"/>
    <n v="75"/>
    <s v="M"/>
    <d v="2020-09-24T00:00:00"/>
    <d v="2020-09-26T00:00:00"/>
    <n v="18.5"/>
    <d v="2020-10-06T00:00:00"/>
    <s v="SI"/>
    <x v="1"/>
    <m/>
    <m/>
  </r>
  <r>
    <d v="2020-09-29T00:00:00"/>
    <d v="2020-09-28T00:00:00"/>
    <s v="RODENAS, EMMANUEL JORGE"/>
    <n v="31027557"/>
    <s v="Hospital Urquiza"/>
    <n v="36"/>
    <s v="M"/>
    <d v="2020-09-20T00:00:00"/>
    <s v="NC"/>
    <s v="NC"/>
    <d v="2020-10-01T00:00:00"/>
    <s v="NO"/>
    <x v="0"/>
    <s v="SI"/>
    <m/>
  </r>
  <r>
    <d v="2020-09-30T00:00:00"/>
    <d v="2020-09-29T00:00:00"/>
    <s v="GOCHEZ ROBERTO GUSTAVO"/>
    <n v="21032534"/>
    <s v="Hospital Urquiza"/>
    <n v="50"/>
    <s v="M"/>
    <d v="2020-09-25T00:00:00"/>
    <d v="2020-09-28T00:00:00"/>
    <n v="20.6"/>
    <d v="2020-10-09T00:00:00"/>
    <s v="NO"/>
    <x v="1"/>
    <m/>
    <m/>
  </r>
  <r>
    <d v="2020-09-30T00:00:00"/>
    <d v="2020-09-29T00:00:00"/>
    <s v="OCHOTECO, ANTONELLA DAIANA"/>
    <n v="38770989"/>
    <s v="Hospital Urquiza"/>
    <n v="25"/>
    <s v="F"/>
    <d v="2020-09-27T00:00:00"/>
    <d v="2020-09-28T00:00:00"/>
    <n v="20.100000000000001"/>
    <d v="2020-10-09T00:00:00"/>
    <s v="NO"/>
    <x v="1"/>
    <m/>
    <m/>
  </r>
  <r>
    <d v="2020-09-30T00:00:00"/>
    <d v="2020-09-29T00:00:00"/>
    <s v="SASTRE, NICOLAS FABRICIO"/>
    <n v="26610739"/>
    <s v="Hospital Urquiza"/>
    <n v="25"/>
    <s v="M"/>
    <d v="2020-09-25T00:00:00"/>
    <d v="2020-09-28T00:00:00"/>
    <n v="15.7"/>
    <d v="2020-10-09T00:00:00"/>
    <s v="NO"/>
    <x v="0"/>
    <m/>
    <m/>
  </r>
  <r>
    <d v="2020-10-01T00:00:00"/>
    <d v="2020-09-30T00:00:00"/>
    <s v="AGUIRRE, MARIA FLORENCIA"/>
    <n v="35115231"/>
    <s v="Hospital Urquiza"/>
    <n v="30"/>
    <s v="F"/>
    <d v="2020-09-22T00:00:00"/>
    <d v="2020-09-29T00:00:00"/>
    <n v="25.6"/>
    <d v="2020-10-10T00:00:00"/>
    <s v="NO"/>
    <x v="0"/>
    <m/>
    <m/>
  </r>
  <r>
    <d v="2020-10-01T00:00:00"/>
    <d v="2020-09-30T00:00:00"/>
    <s v="FERREYRA, EDUARDO MATIAS"/>
    <n v="32417652"/>
    <s v="Hospital Urquiza"/>
    <n v="34"/>
    <s v="M"/>
    <d v="2020-09-22T00:00:00"/>
    <d v="2020-09-29T00:00:00"/>
    <n v="25.7"/>
    <d v="2020-10-10T00:00:00"/>
    <s v="SI"/>
    <x v="0"/>
    <m/>
    <m/>
  </r>
  <r>
    <d v="2020-10-01T00:00:00"/>
    <d v="2020-09-30T00:00:00"/>
    <s v="ROLDAN NEUBAUER, GUSTAVO"/>
    <n v="23275456"/>
    <s v="Hospital Urquiza"/>
    <n v="47"/>
    <s v="M"/>
    <d v="2020-09-28T00:00:00"/>
    <d v="2020-09-29T00:00:00"/>
    <n v="29.2"/>
    <d v="2020-10-10T00:00:00"/>
    <s v="NO"/>
    <x v="1"/>
    <m/>
    <m/>
  </r>
  <r>
    <d v="2020-10-01T00:00:00"/>
    <d v="2020-09-30T00:00:00"/>
    <s v="GASARO, CESAR"/>
    <n v="25722781"/>
    <s v="Hospital Urquiza"/>
    <n v="43"/>
    <s v="M"/>
    <d v="2020-09-25T00:00:00"/>
    <d v="2020-09-29T00:00:00"/>
    <n v="27.7"/>
    <d v="2020-10-10T00:00:00"/>
    <s v="SI"/>
    <x v="1"/>
    <m/>
    <m/>
  </r>
  <r>
    <d v="2020-10-01T00:00:00"/>
    <d v="2020-09-30T00:00:00"/>
    <s v="CHANSEAUD, MAIRA"/>
    <n v="39580588"/>
    <s v="Cooperativa Medica"/>
    <n v="23"/>
    <s v="F"/>
    <d v="2020-09-26T00:00:00"/>
    <d v="2020-09-29T00:00:00"/>
    <n v="30.8"/>
    <d v="2020-10-10T00:00:00"/>
    <s v="NO"/>
    <x v="1"/>
    <m/>
    <m/>
  </r>
  <r>
    <d v="2020-10-02T00:00:00"/>
    <d v="2020-10-01T00:00:00"/>
    <s v="RAUSCH, RICARDO RAMON"/>
    <n v="27359314"/>
    <s v="Clinica Uruguay"/>
    <n v="41"/>
    <s v="M"/>
    <d v="2020-09-28T00:00:00"/>
    <d v="2020-09-30T00:00:00"/>
    <n v="21.7"/>
    <d v="2020-10-11T00:00:00"/>
    <s v="NO"/>
    <x v="1"/>
    <m/>
    <m/>
  </r>
  <r>
    <d v="2020-10-02T00:00:00"/>
    <d v="2020-10-01T00:00:00"/>
    <s v="DARQUIER, JULIETA"/>
    <n v="37948343"/>
    <s v="Cooperativa Medica"/>
    <n v="26"/>
    <s v="F"/>
    <d v="2020-09-26T00:00:00"/>
    <d v="2020-09-30T00:00:00"/>
    <n v="26"/>
    <d v="2020-10-11T00:00:00"/>
    <s v="NO"/>
    <x v="1"/>
    <m/>
    <m/>
  </r>
  <r>
    <d v="2020-10-02T00:00:00"/>
    <d v="2020-10-01T00:00:00"/>
    <s v="BARAÑAO, MILTON"/>
    <n v="37338079"/>
    <s v="Hospital Urquiza"/>
    <n v="27"/>
    <s v="M"/>
    <d v="2020-09-28T00:00:00"/>
    <d v="2020-09-30T00:00:00"/>
    <n v="18.600000000000001"/>
    <d v="2020-10-11T00:00:00"/>
    <s v="NO"/>
    <x v="1"/>
    <m/>
    <m/>
  </r>
  <r>
    <d v="2020-10-02T00:00:00"/>
    <d v="2020-10-01T00:00:00"/>
    <s v="GONZALEZ, MARIA ANGELICA"/>
    <n v="5298518"/>
    <s v="Hospital Urquiza"/>
    <n v="74"/>
    <s v="F"/>
    <d v="2020-09-24T00:00:00"/>
    <s v="NC"/>
    <s v="NC"/>
    <d v="2020-10-05T00:00:00"/>
    <s v="SI"/>
    <x v="0"/>
    <s v="SI"/>
    <s v="SI"/>
  </r>
  <r>
    <d v="2020-10-02T00:00:00"/>
    <d v="2020-10-01T00:00:00"/>
    <s v="SASTRE, ALEJANDRO ADRIAN"/>
    <n v="22389711"/>
    <s v="Hospital Urquiza"/>
    <n v="48"/>
    <s v="M"/>
    <d v="2020-09-19T00:00:00"/>
    <s v="NC"/>
    <s v="NC"/>
    <d v="2020-09-30T00:00:00"/>
    <s v="NO"/>
    <x v="0"/>
    <s v="SI"/>
    <m/>
  </r>
  <r>
    <d v="2020-10-03T00:00:00"/>
    <d v="2020-10-02T00:00:00"/>
    <s v="TORRES, RENZO GABRIEL"/>
    <n v="39841351"/>
    <s v="Hospital Urquiza"/>
    <n v="23"/>
    <s v="M"/>
    <d v="2020-09-28T00:00:00"/>
    <d v="2020-10-01T00:00:00"/>
    <n v="23.3"/>
    <d v="2020-10-12T00:00:00"/>
    <s v="NO"/>
    <x v="1"/>
    <m/>
    <m/>
  </r>
  <r>
    <d v="2020-10-04T00:00:00"/>
    <d v="2020-10-03T00:00:00"/>
    <s v="PARRA, EDUARDO ANDRES"/>
    <n v="29136096"/>
    <s v="Clinica Uruguay"/>
    <n v="38"/>
    <s v="M"/>
    <d v="2020-10-01T00:00:00"/>
    <d v="2020-10-01T00:00:00"/>
    <n v="33.4"/>
    <d v="2020-10-12T00:00:00"/>
    <s v="NO"/>
    <x v="0"/>
    <m/>
    <m/>
  </r>
  <r>
    <d v="2020-10-04T00:00:00"/>
    <d v="2020-10-03T00:00:00"/>
    <s v="LAIÑO, AMERICO MAXIMILIANO"/>
    <n v="28920342"/>
    <s v="Hospital Urquiza"/>
    <n v="39"/>
    <s v="M"/>
    <d v="2020-09-29T00:00:00"/>
    <d v="2020-10-02T00:00:00"/>
    <n v="20.8"/>
    <d v="2020-10-13T00:00:00"/>
    <s v="NO"/>
    <x v="0"/>
    <m/>
    <m/>
  </r>
  <r>
    <d v="2020-10-04T00:00:00"/>
    <d v="2020-10-03T00:00:00"/>
    <s v="ROJAS, ELBA YOLANDA"/>
    <n v="16056517"/>
    <s v="Hospital Urquiza"/>
    <n v="58"/>
    <s v="F"/>
    <d v="2020-09-26T00:00:00"/>
    <d v="2020-10-02T00:00:00"/>
    <n v="20"/>
    <d v="2020-10-13T00:00:00"/>
    <s v="NO"/>
    <x v="0"/>
    <m/>
    <m/>
  </r>
  <r>
    <d v="2020-10-06T00:00:00"/>
    <d v="2020-10-05T00:00:00"/>
    <s v="DE BATTISTA, HUGO"/>
    <n v="2696411"/>
    <s v="Hospital Urquiza"/>
    <n v="41"/>
    <s v="M"/>
    <d v="2020-10-02T00:00:00"/>
    <d v="2020-10-04T00:00:00"/>
    <n v="20.9"/>
    <d v="2020-10-15T00:00:00"/>
    <s v="NO"/>
    <x v="1"/>
    <m/>
    <m/>
  </r>
  <r>
    <d v="2020-10-06T00:00:00"/>
    <d v="2020-10-05T00:00:00"/>
    <s v="SCHMIDT, ANA MARIA"/>
    <n v="29598286"/>
    <s v="Hospital Urquiza"/>
    <n v="37"/>
    <s v="F"/>
    <d v="2020-10-01T00:00:00"/>
    <d v="2020-10-04T00:00:00"/>
    <n v="22.3"/>
    <d v="2020-10-15T00:00:00"/>
    <s v="NO"/>
    <x v="1"/>
    <m/>
    <m/>
  </r>
  <r>
    <d v="2020-10-06T00:00:00"/>
    <d v="2020-10-05T00:00:00"/>
    <s v="SIGNORIO, CARLOS"/>
    <n v="12510805"/>
    <s v="Hospital Urquiza"/>
    <n v="61"/>
    <s v="M"/>
    <d v="2020-10-01T00:00:00"/>
    <d v="2020-10-04T00:00:00"/>
    <n v="17.399999999999999"/>
    <d v="2020-10-15T00:00:00"/>
    <s v="NO"/>
    <x v="0"/>
    <m/>
    <m/>
  </r>
  <r>
    <d v="2020-10-06T00:00:00"/>
    <d v="2020-10-05T00:00:00"/>
    <s v="ROMERO, CAROLINA ELIZABETH"/>
    <n v="24015086"/>
    <s v="Hospital Urquiza"/>
    <n v="46"/>
    <s v="F"/>
    <d v="2020-09-30T00:00:00"/>
    <s v="NC"/>
    <s v="NC"/>
    <d v="2020-10-11T00:00:00"/>
    <s v="NO"/>
    <x v="0"/>
    <s v="SI"/>
    <m/>
  </r>
  <r>
    <d v="2020-10-06T00:00:00"/>
    <d v="2020-10-05T00:00:00"/>
    <s v="GOCHEZ ROMERO, CARMELA"/>
    <n v="48622733"/>
    <s v="Hospital Urquiza"/>
    <n v="12"/>
    <s v="F"/>
    <d v="2020-09-30T00:00:00"/>
    <s v="NC"/>
    <s v="NC"/>
    <d v="2020-10-11T00:00:00"/>
    <s v="NO"/>
    <x v="0"/>
    <s v="SI"/>
    <m/>
  </r>
  <r>
    <d v="2020-10-07T00:00:00"/>
    <d v="2020-10-06T00:00:00"/>
    <s v="RODRIGUEZ CLAUS ABIGAIL"/>
    <n v="18870602"/>
    <s v="Hospital Urquiza"/>
    <n v="33"/>
    <s v="F"/>
    <d v="2020-10-05T00:00:00"/>
    <d v="2020-10-06T00:00:00"/>
    <n v="19.3"/>
    <d v="2020-10-17T00:00:00"/>
    <s v="NO"/>
    <x v="1"/>
    <m/>
    <m/>
  </r>
  <r>
    <d v="2020-10-07T00:00:00"/>
    <d v="2020-10-06T00:00:00"/>
    <s v="GUIONET ANDRES EMANUEL"/>
    <n v="37338364"/>
    <s v="Hospital Urquiza"/>
    <n v="26"/>
    <s v="M"/>
    <d v="2020-10-01T00:00:00"/>
    <d v="2020-10-05T00:00:00"/>
    <n v="25.2"/>
    <d v="2020-10-16T00:00:00"/>
    <s v="NO"/>
    <x v="1"/>
    <m/>
    <m/>
  </r>
  <r>
    <d v="2020-10-07T00:00:00"/>
    <d v="2020-10-06T00:00:00"/>
    <s v="MOSCATELLI, ARIEL GUSTAVO"/>
    <n v="16506481"/>
    <s v="Hospital Urquiza"/>
    <n v="57"/>
    <s v="M"/>
    <d v="2020-10-02T00:00:00"/>
    <d v="2020-10-05T00:00:00"/>
    <n v="21.9"/>
    <d v="2020-10-16T00:00:00"/>
    <s v="NO"/>
    <x v="0"/>
    <m/>
    <m/>
  </r>
  <r>
    <d v="2020-10-07T00:00:00"/>
    <d v="2020-10-06T00:00:00"/>
    <s v="GASARO, MARCELA NOEMI"/>
    <n v="22149646"/>
    <s v="Hospital Urquiza"/>
    <n v="50"/>
    <s v="F"/>
    <d v="2020-10-01T00:00:00"/>
    <d v="2020-10-05T00:00:00"/>
    <n v="24.7"/>
    <d v="2020-10-16T00:00:00"/>
    <s v="NO"/>
    <x v="0"/>
    <m/>
    <m/>
  </r>
  <r>
    <d v="2020-10-07T00:00:00"/>
    <d v="2020-10-06T00:00:00"/>
    <s v="CLARAMONTE, NANCY"/>
    <n v="21887333"/>
    <s v="Hospital Urquiza"/>
    <n v="49"/>
    <s v="F"/>
    <d v="2020-10-02T00:00:00"/>
    <d v="2020-10-05T00:00:00"/>
    <n v="22.1"/>
    <d v="2020-10-16T00:00:00"/>
    <s v="NO"/>
    <x v="0"/>
    <m/>
    <m/>
  </r>
  <r>
    <d v="2020-10-07T00:00:00"/>
    <d v="2020-10-06T00:00:00"/>
    <s v="HERLEIN, YOLANDA"/>
    <n v="24245239"/>
    <s v="Hospital Urquiza"/>
    <n v="45"/>
    <s v="F"/>
    <d v="2020-09-28T00:00:00"/>
    <d v="2020-10-05T00:00:00"/>
    <n v="23.9"/>
    <d v="2020-10-16T00:00:00"/>
    <s v="NO"/>
    <x v="1"/>
    <m/>
    <m/>
  </r>
  <r>
    <d v="2020-10-08T00:00:00"/>
    <d v="2020-10-07T00:00:00"/>
    <s v="DE BATTISTA, VITTO"/>
    <n v="54455280"/>
    <s v="Hospital Urquiza"/>
    <n v="5"/>
    <s v="M"/>
    <d v="2020-10-03T00:00:00"/>
    <s v="NC"/>
    <s v="NC"/>
    <m/>
    <s v="NO"/>
    <x v="0"/>
    <s v="SI"/>
    <m/>
  </r>
  <r>
    <d v="2020-10-08T00:00:00"/>
    <d v="2020-10-07T00:00:00"/>
    <s v="MINETTO, LUCRECIA"/>
    <n v="30619945"/>
    <s v="Hospital Urquiza"/>
    <n v="35"/>
    <s v="F"/>
    <d v="2020-10-02T00:00:00"/>
    <d v="2020-10-06T00:00:00"/>
    <n v="22.3"/>
    <d v="2020-10-17T00:00:00"/>
    <s v="NO"/>
    <x v="0"/>
    <m/>
    <m/>
  </r>
  <r>
    <d v="2020-10-08T00:00:00"/>
    <d v="2020-10-07T00:00:00"/>
    <s v="FERREYRA, HECTOR"/>
    <n v="5818971"/>
    <s v="Hospital Urquiza"/>
    <n v="80"/>
    <s v="M"/>
    <d v="2020-09-18T00:00:00"/>
    <d v="2020-10-06T00:00:00"/>
    <n v="28.4"/>
    <d v="2020-10-17T00:00:00"/>
    <s v="SI"/>
    <x v="1"/>
    <m/>
    <m/>
  </r>
  <r>
    <d v="2020-10-08T00:00:00"/>
    <d v="2020-10-07T00:00:00"/>
    <s v="PALACIO, ROCIO"/>
    <n v="34464916"/>
    <s v="Hospital Urquiza"/>
    <n v="31"/>
    <s v="F"/>
    <d v="2020-10-05T00:00:00"/>
    <d v="2020-10-06T00:00:00"/>
    <n v="19.3"/>
    <d v="2020-10-17T00:00:00"/>
    <s v="SI"/>
    <x v="1"/>
    <m/>
    <m/>
  </r>
  <r>
    <d v="2020-10-08T00:00:00"/>
    <d v="2020-10-07T00:00:00"/>
    <s v="GUIRIN, NICOLAS"/>
    <n v="56660689"/>
    <s v="Hospital Urquiza"/>
    <n v="2"/>
    <s v="M"/>
    <d v="2020-10-05T00:00:00"/>
    <d v="2020-10-06T00:00:00"/>
    <n v="19.399999999999999"/>
    <d v="2020-10-17T00:00:00"/>
    <s v="SI"/>
    <x v="1"/>
    <m/>
    <m/>
  </r>
  <r>
    <d v="2020-10-08T00:00:00"/>
    <d v="2020-10-07T00:00:00"/>
    <s v="GUIRIN, VALENTINO"/>
    <n v="54154868"/>
    <s v="Hospital Urquiza"/>
    <n v="6"/>
    <s v="M"/>
    <d v="2020-10-05T00:00:00"/>
    <d v="2020-10-06T00:00:00"/>
    <n v="24.3"/>
    <d v="2020-10-17T00:00:00"/>
    <s v="SI"/>
    <x v="1"/>
    <m/>
    <m/>
  </r>
  <r>
    <d v="2020-10-08T00:00:00"/>
    <d v="2020-10-07T00:00:00"/>
    <s v="GUIRIN, SEBASTIAN"/>
    <n v="26964795"/>
    <s v="Hospital Urquiza"/>
    <n v="41"/>
    <s v="M"/>
    <d v="2020-10-01T00:00:00"/>
    <d v="2020-10-06T00:00:00"/>
    <n v="24.8"/>
    <d v="2020-10-17T00:00:00"/>
    <s v="NO"/>
    <x v="1"/>
    <m/>
    <m/>
  </r>
  <r>
    <d v="2020-10-08T00:00:00"/>
    <d v="2020-10-07T00:00:00"/>
    <s v="GASARO, AGUSTIN"/>
    <n v="44735130"/>
    <s v="Hospital Urquiza"/>
    <n v="17"/>
    <s v="M"/>
    <d v="2020-10-04T00:00:00"/>
    <d v="2020-10-06T00:00:00"/>
    <n v="22.6"/>
    <d v="2020-10-17T00:00:00"/>
    <s v="NO"/>
    <x v="0"/>
    <m/>
    <m/>
  </r>
  <r>
    <d v="2020-10-09T00:00:00"/>
    <d v="2020-10-08T00:00:00"/>
    <s v="FAVRE, NELYS IRMA"/>
    <n v="3917587"/>
    <s v="Hospital Urquiza"/>
    <n v="79"/>
    <s v="F"/>
    <d v="2020-09-22T00:00:00"/>
    <s v="NC"/>
    <s v="NC"/>
    <m/>
    <s v="SI"/>
    <x v="0"/>
    <s v="SI"/>
    <m/>
  </r>
  <r>
    <d v="2020-10-09T00:00:00"/>
    <d v="2020-10-08T00:00:00"/>
    <s v="FERREYRA, FABIANA"/>
    <n v="17552034"/>
    <s v="Hospital Urquiza"/>
    <n v="54"/>
    <s v="F"/>
    <d v="2020-09-26T00:00:00"/>
    <s v="NC"/>
    <s v="NC"/>
    <m/>
    <s v="NO"/>
    <x v="0"/>
    <s v="SI"/>
    <m/>
  </r>
  <r>
    <d v="2020-10-09T00:00:00"/>
    <d v="2020-10-08T00:00:00"/>
    <s v="BARBOZA, MARIANO"/>
    <n v="33025114"/>
    <s v="Hospital Urquiza"/>
    <n v="33"/>
    <s v="M"/>
    <d v="2020-09-29T00:00:00"/>
    <d v="2020-10-02T00:00:00"/>
    <s v="Ag"/>
    <d v="2020-10-13T00:00:00"/>
    <s v="NO"/>
    <x v="1"/>
    <m/>
    <m/>
  </r>
  <r>
    <d v="2020-10-09T00:00:00"/>
    <d v="2020-10-08T00:00:00"/>
    <s v="LAVAL, JOANA ESTAFANIA"/>
    <n v="39262244"/>
    <s v="Hospital Urquiza"/>
    <n v="24"/>
    <s v="F"/>
    <d v="2020-10-05T00:00:00"/>
    <d v="2020-10-07T00:00:00"/>
    <n v="25.2"/>
    <d v="2020-10-18T00:00:00"/>
    <s v="NO"/>
    <x v="0"/>
    <m/>
    <m/>
  </r>
  <r>
    <d v="2020-10-09T00:00:00"/>
    <d v="2020-10-08T00:00:00"/>
    <s v="GARGANO, ALBERTO MIGUEL"/>
    <n v="17329713"/>
    <s v="Hospital Urquiza"/>
    <n v="55"/>
    <s v="M"/>
    <d v="2020-10-01T00:00:00"/>
    <d v="2020-10-07T00:00:00"/>
    <n v="30.5"/>
    <d v="2020-10-18T00:00:00"/>
    <s v="NO"/>
    <x v="0"/>
    <m/>
    <m/>
  </r>
  <r>
    <d v="2020-10-09T00:00:00"/>
    <d v="2020-10-08T00:00:00"/>
    <s v="D ANGELIS, JUAN IGNACIO"/>
    <n v="32411298"/>
    <s v="Hospital Urquiza"/>
    <n v="34"/>
    <s v="M"/>
    <d v="2020-10-05T00:00:00"/>
    <d v="2020-10-07T00:00:00"/>
    <n v="16.899999999999999"/>
    <d v="2020-10-18T00:00:00"/>
    <s v="NO"/>
    <x v="1"/>
    <m/>
    <m/>
  </r>
  <r>
    <d v="2020-10-09T00:00:00"/>
    <d v="2020-10-08T00:00:00"/>
    <s v="GONZALEZ ITALO, JAVIER"/>
    <n v="17954738"/>
    <s v="Clinica Uruguay"/>
    <n v="54"/>
    <s v="M"/>
    <d v="2020-10-02T00:00:00"/>
    <d v="2020-10-07T00:00:00"/>
    <n v="32.5"/>
    <d v="2020-10-18T00:00:00"/>
    <s v="SI"/>
    <x v="1"/>
    <m/>
    <m/>
  </r>
  <r>
    <d v="2020-10-09T00:00:00"/>
    <d v="2020-10-08T00:00:00"/>
    <s v="PASCAL, EFRAIN HECTOR"/>
    <n v="5764583"/>
    <s v="Hospital Urquiza"/>
    <n v="96"/>
    <s v="M"/>
    <d v="2020-10-04T00:00:00"/>
    <d v="2020-10-07T00:00:00"/>
    <n v="21"/>
    <d v="2020-10-18T00:00:00"/>
    <s v="NO"/>
    <x v="0"/>
    <m/>
    <m/>
  </r>
  <r>
    <d v="2020-10-09T00:00:00"/>
    <d v="2020-10-08T00:00:00"/>
    <s v="MENDEZ, ROBERTO"/>
    <n v="29870427"/>
    <s v="Hospital Urquiza"/>
    <n v="37"/>
    <s v="M"/>
    <d v="2020-10-02T00:00:00"/>
    <d v="2020-10-07T00:00:00"/>
    <n v="30"/>
    <d v="2020-10-18T00:00:00"/>
    <s v="NO"/>
    <x v="1"/>
    <m/>
    <m/>
  </r>
  <r>
    <d v="2020-10-09T00:00:00"/>
    <d v="2020-10-08T00:00:00"/>
    <s v="SORIA, CLAUDIO"/>
    <n v="24236424"/>
    <s v="Hospital Urquiza"/>
    <n v="44"/>
    <s v="M"/>
    <d v="2020-10-05T00:00:00"/>
    <d v="2020-10-07T00:00:00"/>
    <n v="18.399999999999999"/>
    <d v="2020-10-18T00:00:00"/>
    <s v="NO"/>
    <x v="1"/>
    <m/>
    <m/>
  </r>
  <r>
    <d v="2020-10-09T00:00:00"/>
    <d v="2020-10-08T00:00:00"/>
    <s v="CORTI, CRISTHIAN"/>
    <n v="37292102"/>
    <s v="Hospital Urquiza"/>
    <n v="27"/>
    <s v="M"/>
    <d v="2020-10-05T00:00:00"/>
    <d v="2020-10-07T00:00:00"/>
    <n v="19.7"/>
    <d v="2020-10-18T00:00:00"/>
    <s v="NO"/>
    <x v="1"/>
    <m/>
    <m/>
  </r>
  <r>
    <d v="2020-10-10T00:00:00"/>
    <d v="2020-10-09T00:00:00"/>
    <s v="CERGNEUX, CAMILA"/>
    <n v="39841356"/>
    <s v="Hospital Urquiza"/>
    <n v="23"/>
    <s v="F"/>
    <d v="2020-10-05T00:00:00"/>
    <s v="NC"/>
    <s v="NC"/>
    <d v="2020-10-16T00:00:00"/>
    <s v="NO"/>
    <x v="0"/>
    <s v="SI"/>
    <m/>
  </r>
  <r>
    <d v="2020-10-10T00:00:00"/>
    <d v="2020-10-09T00:00:00"/>
    <s v="RATTO, ROBERTO ANTONIO"/>
    <n v="13306712"/>
    <s v="Hospital Urquiza"/>
    <n v="61"/>
    <s v="M"/>
    <d v="2020-10-02T00:00:00"/>
    <d v="2020-10-08T00:00:00"/>
    <n v="30.3"/>
    <d v="2020-10-19T00:00:00"/>
    <s v="NO"/>
    <x v="1"/>
    <m/>
    <m/>
  </r>
  <r>
    <d v="2020-10-10T00:00:00"/>
    <d v="2020-10-09T00:00:00"/>
    <s v="KOZUL, VALENTINA "/>
    <n v="34850076"/>
    <s v="Hospital Urquiza"/>
    <n v="33"/>
    <s v="F"/>
    <d v="2020-10-06T00:00:00"/>
    <d v="2020-10-08T00:00:00"/>
    <n v="21.2"/>
    <d v="2020-10-19T00:00:00"/>
    <s v="NO"/>
    <x v="0"/>
    <m/>
    <m/>
  </r>
  <r>
    <d v="2020-10-10T00:00:00"/>
    <d v="2020-10-09T00:00:00"/>
    <s v="SASTRE, JONATHAN EXEQUIEL"/>
    <n v="36248702"/>
    <s v="Centro Bioquimico Privado"/>
    <n v="28"/>
    <s v="M"/>
    <d v="2020-10-06T00:00:00"/>
    <d v="2020-10-06T00:00:00"/>
    <m/>
    <d v="2020-10-17T00:00:00"/>
    <s v="NO"/>
    <x v="0"/>
    <m/>
    <m/>
  </r>
  <r>
    <d v="2020-10-11T00:00:00"/>
    <d v="2020-10-10T00:00:00"/>
    <s v="GUIRIN, MARCELA YANINA"/>
    <n v="30549806"/>
    <s v="Hospital Urquiza"/>
    <n v="36"/>
    <s v="F"/>
    <d v="2020-10-07T00:00:00"/>
    <s v="NC"/>
    <s v="NC"/>
    <d v="2020-10-18T00:00:00"/>
    <s v="NO"/>
    <x v="0"/>
    <s v="SI"/>
    <m/>
  </r>
  <r>
    <d v="2020-10-11T00:00:00"/>
    <d v="2020-10-10T00:00:00"/>
    <s v="JACOB, CARLOS ANGEL"/>
    <n v="5793177"/>
    <s v="Cooperativa Medica"/>
    <n v="87"/>
    <s v="M"/>
    <d v="2020-10-07T00:00:00"/>
    <d v="2020-10-09T00:00:00"/>
    <n v="27.4"/>
    <d v="2020-10-20T00:00:00"/>
    <s v="SI"/>
    <x v="0"/>
    <m/>
    <m/>
  </r>
  <r>
    <d v="2020-10-11T00:00:00"/>
    <d v="2020-10-10T00:00:00"/>
    <s v="BURGOS, ANABEL VIVIANA"/>
    <n v="32600422"/>
    <s v="Cooperativa Medica"/>
    <n v="33"/>
    <s v="F"/>
    <d v="2020-10-09T00:00:00"/>
    <d v="2020-10-09T00:00:00"/>
    <n v="22.2"/>
    <d v="2020-10-20T00:00:00"/>
    <s v="NO"/>
    <x v="0"/>
    <m/>
    <m/>
  </r>
  <r>
    <d v="2020-10-11T00:00:00"/>
    <d v="2020-10-10T00:00:00"/>
    <s v="PARLATTO, LEANDRO RAUL"/>
    <n v="30549814"/>
    <s v="Hospital Urquiza"/>
    <n v="36"/>
    <s v="M"/>
    <d v="2020-10-08T00:00:00"/>
    <d v="2020-10-09T00:00:00"/>
    <n v="18.3"/>
    <d v="2020-10-20T00:00:00"/>
    <s v="NO"/>
    <x v="0"/>
    <m/>
    <m/>
  </r>
  <r>
    <d v="2020-10-11T00:00:00"/>
    <d v="2020-10-10T00:00:00"/>
    <s v="CASTRO, MARTIN"/>
    <n v="8592611"/>
    <s v="Cooperativa Medica"/>
    <n v="69"/>
    <s v="M"/>
    <d v="2020-10-03T00:00:00"/>
    <d v="2020-10-09T00:00:00"/>
    <n v="18.399999999999999"/>
    <d v="2020-10-20T00:00:00"/>
    <s v="SI"/>
    <x v="1"/>
    <m/>
    <m/>
  </r>
  <r>
    <d v="2020-10-11T00:00:00"/>
    <d v="2020-10-10T00:00:00"/>
    <s v="SANABRIA, ALEXIA MICAELA"/>
    <n v="33645532"/>
    <s v="Hospital Urquiza"/>
    <n v="32"/>
    <s v="F"/>
    <d v="2020-10-05T00:00:00"/>
    <d v="2020-10-09T00:00:00"/>
    <n v="30.2"/>
    <d v="2020-10-20T00:00:00"/>
    <s v="NO"/>
    <x v="0"/>
    <m/>
    <m/>
  </r>
  <r>
    <d v="2020-10-11T00:00:00"/>
    <d v="2020-10-10T00:00:00"/>
    <s v="BARRETO, CRISTIAN "/>
    <n v="33709670"/>
    <s v="Hospital Urquiza"/>
    <n v="32"/>
    <s v="M"/>
    <d v="2020-10-03T00:00:00"/>
    <d v="2020-10-09T00:00:00"/>
    <n v="26"/>
    <d v="2020-10-20T00:00:00"/>
    <s v="NO"/>
    <x v="1"/>
    <m/>
    <m/>
  </r>
  <r>
    <d v="2020-10-12T00:00:00"/>
    <d v="2020-10-11T00:00:00"/>
    <s v="CABRERA, MARIA TERESA"/>
    <n v="10380373"/>
    <s v="Hospital Urquiza"/>
    <n v="68"/>
    <s v="F"/>
    <d v="2020-10-09T00:00:00"/>
    <s v="NC"/>
    <s v="NC"/>
    <d v="2020-10-20T00:00:00"/>
    <s v="NO"/>
    <x v="0"/>
    <s v="SI"/>
    <m/>
  </r>
  <r>
    <d v="2020-10-12T00:00:00"/>
    <d v="2020-10-11T00:00:00"/>
    <s v="BERNHARDT, ANA PAZ"/>
    <n v="51021328"/>
    <s v="Hospital Urquiza"/>
    <n v="9"/>
    <s v="F"/>
    <d v="2020-10-09T00:00:00"/>
    <s v="NC"/>
    <s v="NC"/>
    <d v="2020-10-20T00:00:00"/>
    <s v="NO"/>
    <x v="0"/>
    <s v="SI"/>
    <m/>
  </r>
  <r>
    <d v="2020-10-12T00:00:00"/>
    <d v="2020-10-11T00:00:00"/>
    <s v="GARGANO, SHEILA ROCIO"/>
    <n v="35700248"/>
    <s v="Hospital Urquiza"/>
    <n v="29"/>
    <s v="F"/>
    <d v="2020-10-08T00:00:00"/>
    <s v="NC"/>
    <s v="NC"/>
    <d v="2020-10-19T00:00:00"/>
    <s v="NO"/>
    <x v="0"/>
    <s v="SI"/>
    <m/>
  </r>
  <r>
    <d v="2020-10-12T00:00:00"/>
    <d v="2020-10-11T00:00:00"/>
    <s v="BERNHARDT, DAVID ARIEL"/>
    <n v="45846481"/>
    <s v="Hospital Urquiza"/>
    <n v="16"/>
    <s v="M"/>
    <d v="2020-10-03T00:00:00"/>
    <s v="NC"/>
    <s v="NC"/>
    <d v="2020-10-14T00:00:00"/>
    <s v="NO"/>
    <x v="0"/>
    <s v="SI"/>
    <m/>
  </r>
  <r>
    <d v="2020-10-14T00:00:00"/>
    <d v="2020-10-13T00:00:00"/>
    <s v="RODRIGUEZ, MALVINA SOLEDAD"/>
    <n v="30227702"/>
    <s v="Hospital Urquiza"/>
    <n v="37"/>
    <s v="F"/>
    <d v="2020-10-10T00:00:00"/>
    <d v="2020-10-12T00:00:00"/>
    <n v="23.7"/>
    <d v="2020-10-23T00:00:00"/>
    <s v="NO"/>
    <x v="1"/>
    <m/>
    <m/>
  </r>
  <r>
    <d v="2020-10-14T00:00:00"/>
    <d v="2020-10-13T00:00:00"/>
    <s v="CANAVESSI, MARIO"/>
    <n v="28533787"/>
    <s v="Hospital Urquiza"/>
    <n v="39"/>
    <s v="M"/>
    <d v="2020-10-08T00:00:00"/>
    <d v="2020-10-12T00:00:00"/>
    <n v="20.2"/>
    <d v="2020-10-23T00:00:00"/>
    <s v="NO"/>
    <x v="0"/>
    <m/>
    <m/>
  </r>
  <r>
    <d v="2020-10-14T00:00:00"/>
    <d v="2020-10-13T00:00:00"/>
    <s v="BARRETO, HUGO CESAR"/>
    <n v="14128439"/>
    <s v="Hospital Urquiza"/>
    <n v="60"/>
    <s v="M"/>
    <d v="2020-10-08T00:00:00"/>
    <d v="2020-10-12T00:00:00"/>
    <n v="23"/>
    <d v="2020-10-23T00:00:00"/>
    <s v="NO"/>
    <x v="0"/>
    <m/>
    <m/>
  </r>
  <r>
    <d v="2020-10-14T00:00:00"/>
    <d v="2020-10-13T00:00:00"/>
    <s v="VIERA, MARIA FERNANDA"/>
    <n v="36546090"/>
    <s v="Cooperativa Medica"/>
    <n v="28"/>
    <s v="F"/>
    <d v="2020-10-10T00:00:00"/>
    <d v="2020-10-12T00:00:00"/>
    <n v="24"/>
    <d v="2020-10-23T00:00:00"/>
    <s v="NO"/>
    <x v="1"/>
    <m/>
    <m/>
  </r>
  <r>
    <d v="2020-10-14T00:00:00"/>
    <d v="2020-10-13T00:00:00"/>
    <s v="RODRIGUEZ, GISELA PAOLA"/>
    <n v="30549695"/>
    <s v="Hospital Urquiza"/>
    <n v="36"/>
    <s v="F"/>
    <d v="2020-10-10T00:00:00"/>
    <d v="2020-10-12T00:00:00"/>
    <n v="17.7"/>
    <d v="2020-10-23T00:00:00"/>
    <s v="NO"/>
    <x v="1"/>
    <m/>
    <m/>
  </r>
  <r>
    <d v="2020-10-14T00:00:00"/>
    <d v="2020-10-13T00:00:00"/>
    <s v="FROSSARD ELSA FABIANA"/>
    <n v="17238048"/>
    <s v="Hospital Urquiza"/>
    <n v="56"/>
    <s v="F"/>
    <d v="2020-10-10T00:00:00"/>
    <d v="2020-10-12T00:00:00"/>
    <n v="20.3"/>
    <d v="2020-10-23T00:00:00"/>
    <s v="NO"/>
    <x v="1"/>
    <m/>
    <m/>
  </r>
  <r>
    <d v="2020-10-14T00:00:00"/>
    <d v="2020-10-13T00:00:00"/>
    <s v="PILEPICH, FABIANA"/>
    <n v="26610871"/>
    <s v="Hospital Urquiza"/>
    <n v="42"/>
    <s v="F"/>
    <d v="2020-10-08T00:00:00"/>
    <d v="2020-10-12T00:00:00"/>
    <n v="24.6"/>
    <d v="2020-10-23T00:00:00"/>
    <s v="NO"/>
    <x v="1"/>
    <m/>
    <m/>
  </r>
  <r>
    <d v="2020-10-14T00:00:00"/>
    <d v="2020-10-13T00:00:00"/>
    <s v="CASANOVA, MARIA CARLA"/>
    <n v="34850229"/>
    <s v="Hospital Urquiza"/>
    <n v="30"/>
    <s v="F"/>
    <d v="2020-10-10T00:00:00"/>
    <d v="2020-10-12T00:00:00"/>
    <n v="21"/>
    <d v="2020-10-23T00:00:00"/>
    <s v="NO"/>
    <x v="1"/>
    <m/>
    <m/>
  </r>
  <r>
    <d v="2020-10-14T00:00:00"/>
    <d v="2020-10-13T00:00:00"/>
    <s v="RUIZ DIAZ, LUIS MIGUEL"/>
    <n v="16989388"/>
    <s v="Hospital Urquiza"/>
    <n v="55"/>
    <s v="M"/>
    <d v="2020-10-06T00:00:00"/>
    <d v="2020-10-11T00:00:00"/>
    <n v="26.7"/>
    <d v="2020-10-22T00:00:00"/>
    <s v="NO"/>
    <x v="0"/>
    <m/>
    <m/>
  </r>
  <r>
    <d v="2020-10-14T00:00:00"/>
    <d v="2020-10-13T00:00:00"/>
    <s v="KLENNER, MARIA"/>
    <n v="25572646"/>
    <s v="Hospital Urquiza"/>
    <n v="43"/>
    <s v="F"/>
    <d v="2020-10-06T00:00:00"/>
    <d v="2020-10-10T00:00:00"/>
    <n v="22.3"/>
    <d v="2020-10-21T00:00:00"/>
    <s v="NO"/>
    <x v="1"/>
    <m/>
    <m/>
  </r>
  <r>
    <d v="2020-10-14T00:00:00"/>
    <d v="2020-10-13T00:00:00"/>
    <s v="PREDIGER, GUSTAVO"/>
    <n v="22150862"/>
    <s v="Hospital Urquiza"/>
    <n v="48"/>
    <s v="M"/>
    <d v="2020-10-09T00:00:00"/>
    <d v="2020-10-12T00:00:00"/>
    <n v="20"/>
    <d v="2020-10-23T00:00:00"/>
    <s v="NO"/>
    <x v="1"/>
    <m/>
    <m/>
  </r>
  <r>
    <d v="2020-10-14T00:00:00"/>
    <d v="2020-10-13T00:00:00"/>
    <s v="PEREZ, JUAN CARLOS"/>
    <n v="18179417"/>
    <s v="Hospital Urquiza"/>
    <n v="53"/>
    <s v="M"/>
    <d v="2020-10-09T00:00:00"/>
    <d v="2020-10-13T00:00:00"/>
    <n v="20.7"/>
    <d v="2020-10-24T00:00:00"/>
    <s v="NO"/>
    <x v="1"/>
    <m/>
    <m/>
  </r>
  <r>
    <d v="2020-10-15T00:00:00"/>
    <d v="2020-10-14T00:00:00"/>
    <s v="EROLES ALEJANDRO SEBASTIAN"/>
    <n v="30166731"/>
    <s v="Hospital Urquiza"/>
    <n v="37"/>
    <s v="M"/>
    <d v="2020-10-13T00:00:00"/>
    <d v="2020-10-13T00:00:00"/>
    <n v="22.5"/>
    <d v="2020-10-24T00:00:00"/>
    <s v="NO"/>
    <x v="1"/>
    <m/>
    <m/>
  </r>
  <r>
    <d v="2020-10-15T00:00:00"/>
    <d v="2020-10-14T00:00:00"/>
    <s v="VIDAL, NESTOR"/>
    <n v="5804724"/>
    <s v="Clinica Uruguay"/>
    <n v="84"/>
    <s v="M"/>
    <d v="2020-10-13T00:00:00"/>
    <d v="2020-10-13T00:00:00"/>
    <n v="18.3"/>
    <d v="2020-10-24T00:00:00"/>
    <s v="SI"/>
    <x v="0"/>
    <m/>
    <m/>
  </r>
  <r>
    <d v="2020-10-15T00:00:00"/>
    <d v="2020-10-14T00:00:00"/>
    <s v="QUEIROLO, MARIA ELENA"/>
    <n v="5493747"/>
    <s v="Clinica Uruguay"/>
    <n v="73"/>
    <s v="F"/>
    <d v="2020-10-13T00:00:00"/>
    <d v="2020-10-13T00:00:00"/>
    <n v="19.7"/>
    <d v="2020-10-24T00:00:00"/>
    <s v="SI"/>
    <x v="0"/>
    <m/>
    <m/>
  </r>
  <r>
    <d v="2020-10-15T00:00:00"/>
    <d v="2020-10-14T00:00:00"/>
    <s v="PENELLI, SILVIA"/>
    <n v="17552251"/>
    <s v="Hospital Urquiza"/>
    <n v="54"/>
    <s v="F"/>
    <d v="2020-10-09T00:00:00"/>
    <d v="2020-10-13T00:00:00"/>
    <n v="28.4"/>
    <d v="2020-10-24T00:00:00"/>
    <s v="NO"/>
    <x v="1"/>
    <m/>
    <m/>
  </r>
  <r>
    <d v="2020-10-15T00:00:00"/>
    <d v="2020-10-14T00:00:00"/>
    <s v="ERBETTA, LUIS ALBERTO"/>
    <n v="25025956"/>
    <s v="Hospital Urquiza"/>
    <n v="44"/>
    <s v="M"/>
    <d v="2020-10-09T00:00:00"/>
    <d v="2020-10-13T00:00:00"/>
    <n v="25.2"/>
    <d v="2020-10-24T00:00:00"/>
    <s v="NO"/>
    <x v="1"/>
    <m/>
    <m/>
  </r>
  <r>
    <d v="2020-10-15T00:00:00"/>
    <d v="2020-10-14T00:00:00"/>
    <s v="ROMERO, RAMON ALEJANDRO"/>
    <n v="21696434"/>
    <s v="Hospital Urquiza"/>
    <n v="49"/>
    <s v="M"/>
    <d v="2020-10-09T00:00:00"/>
    <d v="2020-10-13T00:00:00"/>
    <n v="24.9"/>
    <d v="2020-10-24T00:00:00"/>
    <s v="NO"/>
    <x v="1"/>
    <m/>
    <m/>
  </r>
  <r>
    <d v="2020-10-15T00:00:00"/>
    <d v="2020-10-14T00:00:00"/>
    <s v="DE LA CALLE, MANUEL"/>
    <n v="36056631"/>
    <s v="Hospital Urquiza"/>
    <n v="28"/>
    <s v="M"/>
    <d v="2020-10-09T00:00:00"/>
    <d v="2020-10-13T00:00:00"/>
    <n v="27"/>
    <d v="2020-10-24T00:00:00"/>
    <s v="NO"/>
    <x v="1"/>
    <m/>
    <m/>
  </r>
  <r>
    <d v="2020-10-15T00:00:00"/>
    <d v="2020-10-14T00:00:00"/>
    <s v="SCHILDT, CRISTIAN JAVIER"/>
    <n v="29795375"/>
    <s v="Hospital Urquiza"/>
    <n v="37"/>
    <s v="M"/>
    <d v="2020-10-10T00:00:00"/>
    <d v="2020-10-13T00:00:00"/>
    <n v="22.8"/>
    <d v="2020-10-24T00:00:00"/>
    <s v="NO"/>
    <x v="1"/>
    <m/>
    <m/>
  </r>
  <r>
    <d v="2020-10-15T00:00:00"/>
    <d v="2020-10-14T00:00:00"/>
    <s v="MORENO, PATRICIA NOEMI"/>
    <n v="20754545"/>
    <s v="Hospital Urquiza"/>
    <n v="51"/>
    <s v="F"/>
    <d v="2020-10-09T00:00:00"/>
    <d v="2020-10-13T00:00:00"/>
    <n v="25.4"/>
    <d v="2020-10-24T00:00:00"/>
    <s v="NO"/>
    <x v="1"/>
    <m/>
    <m/>
  </r>
  <r>
    <d v="2020-10-15T00:00:00"/>
    <d v="2020-10-14T00:00:00"/>
    <s v="PASCAL, ROMINA"/>
    <n v="29883879"/>
    <s v="Hospital Urquiza"/>
    <n v="37"/>
    <s v="F"/>
    <d v="2020-10-10T00:00:00"/>
    <d v="2020-10-13T00:00:00"/>
    <n v="25.6"/>
    <d v="2020-10-24T00:00:00"/>
    <s v="NO"/>
    <x v="0"/>
    <m/>
    <m/>
  </r>
  <r>
    <d v="2020-10-15T00:00:00"/>
    <d v="2020-10-14T00:00:00"/>
    <s v="LOPEZ, GASTON"/>
    <n v="36104873"/>
    <s v="Hospital Urquiza"/>
    <n v="28"/>
    <s v="M"/>
    <d v="2020-10-10T00:00:00"/>
    <d v="2020-10-13T00:00:00"/>
    <n v="25.2"/>
    <d v="2020-10-24T00:00:00"/>
    <s v="NO"/>
    <x v="1"/>
    <m/>
    <m/>
  </r>
  <r>
    <d v="2020-10-15T00:00:00"/>
    <d v="2020-10-14T00:00:00"/>
    <s v="LUNA, AGUSTINA"/>
    <n v="34629649"/>
    <s v="Hospital Urquiza"/>
    <n v="31"/>
    <s v="F"/>
    <d v="2020-10-08T00:00:00"/>
    <d v="2020-10-13T00:00:00"/>
    <n v="36.9"/>
    <d v="2020-10-24T00:00:00"/>
    <s v="NO"/>
    <x v="0"/>
    <m/>
    <m/>
  </r>
  <r>
    <d v="2020-10-15T00:00:00"/>
    <d v="2020-10-14T00:00:00"/>
    <s v="PASCAL, MARIA JOSE"/>
    <n v="37975560"/>
    <s v="Hospital Urquiza"/>
    <n v="26"/>
    <s v="F"/>
    <d v="2020-10-09T00:00:00"/>
    <d v="2020-10-13T00:00:00"/>
    <n v="23.9"/>
    <d v="2020-10-24T00:00:00"/>
    <s v="NO"/>
    <x v="1"/>
    <m/>
    <m/>
  </r>
  <r>
    <d v="2020-10-15T00:00:00"/>
    <d v="2020-10-14T00:00:00"/>
    <s v="YASIUK, MIGUEL ANGEL"/>
    <n v="32742044"/>
    <s v="Hospital Urquiza"/>
    <n v="33"/>
    <s v="M"/>
    <d v="2020-10-11T00:00:00"/>
    <d v="2020-10-13T00:00:00"/>
    <n v="21.3"/>
    <d v="2020-10-24T00:00:00"/>
    <s v="NO"/>
    <x v="1"/>
    <m/>
    <m/>
  </r>
  <r>
    <d v="2020-10-15T00:00:00"/>
    <d v="2020-10-14T00:00:00"/>
    <s v="HAMNN, ROBERTO NICOLAS"/>
    <n v="35700183"/>
    <s v="Hospital Urquiza"/>
    <n v="34"/>
    <s v="M"/>
    <d v="2020-10-09T00:00:00"/>
    <d v="2020-10-13T00:00:00"/>
    <n v="17.3"/>
    <d v="2020-10-24T00:00:00"/>
    <s v="NO"/>
    <x v="0"/>
    <m/>
    <m/>
  </r>
  <r>
    <d v="2020-10-15T00:00:00"/>
    <d v="2020-10-14T00:00:00"/>
    <s v="ACOSTA, HECTOR ALBERTO"/>
    <n v="18491943"/>
    <s v="Hospital Urquiza"/>
    <n v="53"/>
    <s v="M"/>
    <d v="2020-10-10T00:00:00"/>
    <d v="2020-10-13T00:00:00"/>
    <n v="25"/>
    <d v="2020-10-24T00:00:00"/>
    <s v="NO"/>
    <x v="1"/>
    <m/>
    <m/>
  </r>
  <r>
    <d v="2020-10-16T00:00:00"/>
    <d v="2020-10-15T00:00:00"/>
    <s v="GANGGE ISMAEL"/>
    <n v="5820077"/>
    <s v="Cooperativa Medica"/>
    <n v="77"/>
    <s v="M"/>
    <d v="2020-10-14T00:00:00"/>
    <d v="2020-10-14T00:00:00"/>
    <n v="19.2"/>
    <d v="2020-10-25T00:00:00"/>
    <s v="SI"/>
    <x v="1"/>
    <m/>
    <s v="SI"/>
  </r>
  <r>
    <d v="2020-10-16T00:00:00"/>
    <d v="2020-10-15T00:00:00"/>
    <s v="PERRONI ZULMA ESTER MARGARITA"/>
    <n v="11542173"/>
    <s v="Cooperativa Medica"/>
    <n v="65"/>
    <s v="F"/>
    <d v="2020-10-10T00:00:00"/>
    <d v="2020-10-14T00:00:00"/>
    <n v="32.9"/>
    <d v="2020-10-25T00:00:00"/>
    <s v="SI"/>
    <x v="1"/>
    <m/>
    <m/>
  </r>
  <r>
    <d v="2020-10-16T00:00:00"/>
    <d v="2020-10-15T00:00:00"/>
    <s v="GATTER BEATRIZ DEL CARMEN"/>
    <n v="24527335"/>
    <s v="Hospital Urquiza"/>
    <n v="45"/>
    <s v="F"/>
    <d v="2020-10-12T00:00:00"/>
    <d v="2020-10-14T00:00:00"/>
    <n v="16.5"/>
    <d v="2020-10-25T00:00:00"/>
    <s v="NO"/>
    <x v="1"/>
    <m/>
    <m/>
  </r>
  <r>
    <d v="2020-10-16T00:00:00"/>
    <d v="2020-10-15T00:00:00"/>
    <s v="BONVIN GABRIELA ANDREA"/>
    <n v="25902271"/>
    <s v="Hospital Urquiza"/>
    <n v="43"/>
    <s v="F"/>
    <d v="2020-10-10T00:00:00"/>
    <d v="2020-10-14T00:00:00"/>
    <n v="26.2"/>
    <d v="2020-10-25T00:00:00"/>
    <s v="NO"/>
    <x v="1"/>
    <m/>
    <m/>
  </r>
  <r>
    <d v="2020-10-16T00:00:00"/>
    <d v="2020-10-15T00:00:00"/>
    <s v="KLOSTER BRIAN"/>
    <n v="40408748"/>
    <s v="Hospital Urquiza"/>
    <n v="23"/>
    <s v="M"/>
    <d v="2020-10-12T00:00:00"/>
    <d v="2020-10-14T00:00:00"/>
    <n v="19.2"/>
    <d v="2020-10-25T00:00:00"/>
    <s v="NO"/>
    <x v="1"/>
    <m/>
    <m/>
  </r>
  <r>
    <d v="2020-10-16T00:00:00"/>
    <d v="2020-10-15T00:00:00"/>
    <s v="GANDOLA EDUARDO"/>
    <n v="20534052"/>
    <s v="Hospital Urquiza"/>
    <n v="52"/>
    <s v="M"/>
    <d v="2020-10-09T00:00:00"/>
    <d v="2020-10-14T00:00:00"/>
    <n v="22.9"/>
    <d v="2020-10-25T00:00:00"/>
    <s v="NO"/>
    <x v="1"/>
    <m/>
    <m/>
  </r>
  <r>
    <d v="2020-10-16T00:00:00"/>
    <d v="2020-10-15T00:00:00"/>
    <s v="BOUJON CLAUDIA"/>
    <n v="30620367"/>
    <s v="Hospital Urquiza"/>
    <n v="35"/>
    <s v="F"/>
    <d v="2020-10-13T00:00:00"/>
    <d v="2020-10-14T00:00:00"/>
    <n v="24.4"/>
    <d v="2020-10-25T00:00:00"/>
    <s v="NO"/>
    <x v="0"/>
    <m/>
    <m/>
  </r>
  <r>
    <d v="2020-10-16T00:00:00"/>
    <d v="2020-10-15T00:00:00"/>
    <s v="VINZON MILENA"/>
    <n v="33422735"/>
    <s v="Hospital Urquiza"/>
    <n v="32"/>
    <s v="F"/>
    <d v="2020-10-08T00:00:00"/>
    <d v="2020-10-14T00:00:00"/>
    <n v="21.8"/>
    <d v="2020-10-25T00:00:00"/>
    <s v="NO"/>
    <x v="0"/>
    <m/>
    <m/>
  </r>
  <r>
    <d v="2020-10-16T00:00:00"/>
    <d v="2020-10-15T00:00:00"/>
    <s v="VARGAS CARLOS LEANDRO"/>
    <n v="21696351"/>
    <s v="Hospital Urquiza"/>
    <n v="50"/>
    <s v="M"/>
    <d v="2020-10-06T00:00:00"/>
    <d v="2020-10-14T00:00:00"/>
    <n v="30.2"/>
    <d v="2020-10-25T00:00:00"/>
    <s v="NO"/>
    <x v="1"/>
    <m/>
    <m/>
  </r>
  <r>
    <d v="2020-10-16T00:00:00"/>
    <d v="2020-10-15T00:00:00"/>
    <s v="PILLA FIGUEROA PAULA"/>
    <n v="31395223"/>
    <s v="Hospital Urquiza"/>
    <n v="35"/>
    <s v="F"/>
    <d v="2020-10-13T00:00:00"/>
    <d v="2020-10-14T00:00:00"/>
    <n v="22.3"/>
    <d v="2020-10-25T00:00:00"/>
    <s v="NO"/>
    <x v="1"/>
    <m/>
    <m/>
  </r>
  <r>
    <d v="2020-10-16T00:00:00"/>
    <d v="2020-10-15T00:00:00"/>
    <s v="SALAMONINI JULIO CESAR"/>
    <n v="18072263"/>
    <s v="Hospital Urquiza"/>
    <n v="53"/>
    <s v="M"/>
    <d v="2020-10-09T00:00:00"/>
    <d v="2020-10-14T00:00:00"/>
    <n v="29"/>
    <d v="2020-10-25T00:00:00"/>
    <s v="NO"/>
    <x v="1"/>
    <m/>
    <m/>
  </r>
  <r>
    <d v="2020-10-16T00:00:00"/>
    <d v="2020-10-15T00:00:00"/>
    <s v="RODRIGUEZ LILIANA"/>
    <n v="18549000"/>
    <s v="Hospital Urquiza"/>
    <n v="52"/>
    <s v="F"/>
    <d v="2020-10-11T00:00:00"/>
    <d v="2020-10-14T00:00:00"/>
    <n v="18.3"/>
    <d v="2020-10-25T00:00:00"/>
    <s v="NO"/>
    <x v="1"/>
    <m/>
    <m/>
  </r>
  <r>
    <d v="2020-10-16T00:00:00"/>
    <d v="2020-10-15T00:00:00"/>
    <s v="PLOT AMERICO"/>
    <n v="23697561"/>
    <s v="Hospital Urquiza"/>
    <n v="45"/>
    <s v="M"/>
    <d v="2020-10-10T00:00:00"/>
    <d v="2020-10-14T00:00:00"/>
    <n v="25.5"/>
    <d v="2020-10-25T00:00:00"/>
    <s v="NO"/>
    <x v="1"/>
    <m/>
    <m/>
  </r>
  <r>
    <d v="2020-10-16T00:00:00"/>
    <d v="2020-10-15T00:00:00"/>
    <s v="ROSSI EDGARDO JAVIER"/>
    <n v="20813201"/>
    <s v="Hospital Urquiza"/>
    <n v="50"/>
    <s v="M"/>
    <d v="2020-10-12T00:00:00"/>
    <s v="NC"/>
    <s v="NC"/>
    <d v="2020-10-23T00:00:00"/>
    <s v="NO"/>
    <x v="0"/>
    <s v="SI"/>
    <m/>
  </r>
  <r>
    <d v="2020-10-17T00:00:00"/>
    <d v="2020-10-16T00:00:00"/>
    <s v="CÁMARA RICARDO"/>
    <n v="900775363"/>
    <s v="Cooperativa Medica"/>
    <n v="71"/>
    <s v="M"/>
    <d v="2020-10-14T00:00:00"/>
    <d v="2020-10-15T00:00:00"/>
    <n v="16.5"/>
    <d v="2020-10-26T00:00:00"/>
    <s v="SI"/>
    <x v="0"/>
    <m/>
    <m/>
  </r>
  <r>
    <d v="2020-10-17T00:00:00"/>
    <d v="2020-10-16T00:00:00"/>
    <s v="ROMERO YOLANDA ELENA"/>
    <n v="13310046"/>
    <s v="Cooperativa Medica"/>
    <n v="61"/>
    <s v="F"/>
    <d v="2020-10-12T00:00:00"/>
    <d v="2020-10-15T00:00:00"/>
    <n v="16"/>
    <d v="2020-10-26T00:00:00"/>
    <s v="NO"/>
    <x v="0"/>
    <m/>
    <m/>
  </r>
  <r>
    <d v="2020-10-17T00:00:00"/>
    <d v="2020-10-16T00:00:00"/>
    <s v="SORIA MIGUEL ÁNGEL"/>
    <n v="10073042"/>
    <s v="Hospital Urquiza"/>
    <n v="69"/>
    <s v="M"/>
    <d v="2020-10-13T00:00:00"/>
    <d v="2020-10-15T00:00:00"/>
    <n v="22.4"/>
    <d v="2020-10-26T00:00:00"/>
    <s v="SI"/>
    <x v="1"/>
    <m/>
    <m/>
  </r>
  <r>
    <d v="2020-10-17T00:00:00"/>
    <d v="2020-10-16T00:00:00"/>
    <s v="BRISOLESSI JORGE LUIS"/>
    <n v="22925292"/>
    <s v="Hospital Urquiza"/>
    <n v="47"/>
    <s v="M"/>
    <d v="2020-10-12T00:00:00"/>
    <d v="2020-10-15T00:00:00"/>
    <n v="19.7"/>
    <d v="2020-10-26T00:00:00"/>
    <s v="NO"/>
    <x v="0"/>
    <m/>
    <m/>
  </r>
  <r>
    <d v="2020-10-17T00:00:00"/>
    <d v="2020-10-16T00:00:00"/>
    <s v="GABIOUD BRISA"/>
    <n v="51037796"/>
    <s v="Hospital Urquiza"/>
    <n v="9"/>
    <s v="F"/>
    <d v="2020-10-14T00:00:00"/>
    <d v="2020-10-15T00:00:00"/>
    <n v="20.5"/>
    <d v="2020-10-26T00:00:00"/>
    <s v="NO"/>
    <x v="0"/>
    <m/>
    <m/>
  </r>
  <r>
    <d v="2020-10-17T00:00:00"/>
    <d v="2020-10-16T00:00:00"/>
    <s v="SOTO RICARDO MARTÍN"/>
    <n v="28533707"/>
    <s v="Hospital Urquiza"/>
    <n v="39"/>
    <s v="M"/>
    <d v="2020-10-12T00:00:00"/>
    <d v="2020-10-15T00:00:00"/>
    <n v="26.3"/>
    <d v="2020-10-26T00:00:00"/>
    <s v="NO"/>
    <x v="0"/>
    <m/>
    <m/>
  </r>
  <r>
    <d v="2020-10-17T00:00:00"/>
    <d v="2020-10-16T00:00:00"/>
    <s v="DIOGUARDI BEATRIZ"/>
    <n v="11288090"/>
    <s v="Hospital Urquiza"/>
    <n v="65"/>
    <s v="F"/>
    <d v="2020-10-14T00:00:00"/>
    <d v="2020-10-15T00:00:00"/>
    <n v="28.1"/>
    <d v="2020-10-26T00:00:00"/>
    <s v="NO"/>
    <x v="0"/>
    <m/>
    <m/>
  </r>
  <r>
    <d v="2020-10-17T00:00:00"/>
    <d v="2020-10-16T00:00:00"/>
    <s v="LEOPARDO VANESA"/>
    <n v="25902346"/>
    <s v="Hospital Urquiza"/>
    <n v="43"/>
    <s v="F"/>
    <d v="2020-10-12T00:00:00"/>
    <d v="2020-10-15T00:00:00"/>
    <n v="26.3"/>
    <d v="2020-10-26T00:00:00"/>
    <s v="NO"/>
    <x v="1"/>
    <m/>
    <m/>
  </r>
  <r>
    <d v="2020-10-17T00:00:00"/>
    <d v="2020-10-16T00:00:00"/>
    <s v="SCHAAB MARIANO GABRIEL"/>
    <n v="27425714"/>
    <s v="Hospital Urquiza"/>
    <n v="40"/>
    <s v="M"/>
    <d v="2020-10-11T00:00:00"/>
    <d v="2020-10-15T00:00:00"/>
    <n v="23.5"/>
    <d v="2020-10-26T00:00:00"/>
    <s v="NO"/>
    <x v="0"/>
    <m/>
    <m/>
  </r>
  <r>
    <d v="2020-10-17T00:00:00"/>
    <d v="2020-10-16T00:00:00"/>
    <s v="ALMIRÓN FOUTEL ESTEBAN ROMÁN"/>
    <n v="26483140"/>
    <s v="Hospital Urquiza"/>
    <n v="42"/>
    <s v="M"/>
    <d v="2020-10-13T00:00:00"/>
    <d v="2020-10-15T00:00:00"/>
    <n v="21.6"/>
    <d v="2020-10-26T00:00:00"/>
    <s v="NO"/>
    <x v="0"/>
    <m/>
    <m/>
  </r>
  <r>
    <d v="2020-10-17T00:00:00"/>
    <d v="2020-10-16T00:00:00"/>
    <s v="OBISPO CAIRE MARIANELA"/>
    <n v="33078883"/>
    <s v="Hospital Urquiza"/>
    <n v="33"/>
    <s v="F"/>
    <d v="2020-10-12T00:00:00"/>
    <d v="2020-10-15T00:00:00"/>
    <n v="28.6"/>
    <d v="2020-10-26T00:00:00"/>
    <s v="NO"/>
    <x v="0"/>
    <m/>
    <m/>
  </r>
  <r>
    <d v="2020-10-17T00:00:00"/>
    <d v="2020-10-16T00:00:00"/>
    <s v="COZZA CLAUDIA"/>
    <n v="20369271"/>
    <s v="Hospital Urquiza"/>
    <n v="51"/>
    <s v="F"/>
    <d v="2020-10-12T00:00:00"/>
    <d v="2020-10-15T00:00:00"/>
    <n v="22.1"/>
    <d v="2020-10-26T00:00:00"/>
    <s v="NO"/>
    <x v="0"/>
    <m/>
    <m/>
  </r>
  <r>
    <d v="2020-10-17T00:00:00"/>
    <d v="2020-10-16T00:00:00"/>
    <s v="POETTO CRISTIAN"/>
    <n v="27425715"/>
    <s v="Hospital Urquiza"/>
    <n v="40"/>
    <s v="M"/>
    <d v="2020-10-13T00:00:00"/>
    <d v="2020-10-15T00:00:00"/>
    <n v="19.7"/>
    <d v="2020-10-26T00:00:00"/>
    <s v="NO"/>
    <x v="1"/>
    <m/>
    <m/>
  </r>
  <r>
    <d v="2020-10-17T00:00:00"/>
    <d v="2020-10-16T00:00:00"/>
    <s v="DIECI CARLOS ÁNGEL"/>
    <n v="12259078"/>
    <s v="Hospital Urquiza"/>
    <n v="64"/>
    <s v="M"/>
    <d v="2020-10-13T00:00:00"/>
    <d v="2020-10-15T00:00:00"/>
    <n v="27.1"/>
    <d v="2020-10-26T00:00:00"/>
    <s v="NO"/>
    <x v="1"/>
    <m/>
    <m/>
  </r>
  <r>
    <d v="2020-10-17T00:00:00"/>
    <d v="2020-10-16T00:00:00"/>
    <s v="BENÍTEZ SOL"/>
    <n v="41119674"/>
    <s v="Hospital Urquiza"/>
    <n v="22"/>
    <s v="F"/>
    <d v="2020-10-13T00:00:00"/>
    <d v="2020-10-15T00:00:00"/>
    <n v="22.9"/>
    <d v="2020-10-26T00:00:00"/>
    <s v="NO"/>
    <x v="1"/>
    <m/>
    <m/>
  </r>
  <r>
    <d v="2020-10-17T00:00:00"/>
    <d v="2020-10-16T00:00:00"/>
    <s v="POETTO NOEMÍ"/>
    <n v="13599137"/>
    <s v="Hospital Urquiza"/>
    <n v="61"/>
    <s v="F"/>
    <d v="2020-10-05T00:00:00"/>
    <d v="2020-10-15T00:00:00"/>
    <n v="28.8"/>
    <d v="2020-10-26T00:00:00"/>
    <s v="NO"/>
    <x v="0"/>
    <m/>
    <m/>
  </r>
  <r>
    <d v="2020-10-17T00:00:00"/>
    <d v="2020-10-16T00:00:00"/>
    <s v="GARIN ALEXIS"/>
    <n v="32742160"/>
    <s v="Hospital Urquiza"/>
    <n v="33"/>
    <s v="M"/>
    <d v="2020-10-13T00:00:00"/>
    <d v="2020-10-15T00:00:00"/>
    <n v="23.8"/>
    <d v="2020-10-26T00:00:00"/>
    <s v="NO"/>
    <x v="0"/>
    <m/>
    <m/>
  </r>
  <r>
    <d v="2020-10-17T00:00:00"/>
    <d v="2020-10-16T00:00:00"/>
    <s v="SALAMONINI KEVIN NICOLAS"/>
    <n v="40693457"/>
    <s v="Hospital Urquiza"/>
    <n v="22"/>
    <s v="M"/>
    <d v="2020-10-10T00:00:00"/>
    <s v="NC"/>
    <s v="NC"/>
    <d v="2020-10-21T00:00:00"/>
    <s v="NO"/>
    <x v="0"/>
    <s v="SI"/>
    <m/>
  </r>
  <r>
    <d v="2020-10-14T00:00:00"/>
    <d v="2020-10-16T00:00:00"/>
    <s v="ZABALA LUCAS EXEQUIEL"/>
    <n v="36100608"/>
    <s v="Hospital Urquiza"/>
    <n v="29"/>
    <s v="M"/>
    <d v="2020-10-08T00:00:00"/>
    <s v="NC"/>
    <s v="NC"/>
    <d v="2020-10-19T00:00:00"/>
    <s v="NO"/>
    <x v="0"/>
    <s v="SI"/>
    <m/>
  </r>
  <r>
    <d v="2020-10-18T00:00:00"/>
    <d v="2020-10-17T00:00:00"/>
    <s v="VALOR, JESUS SALVADOR"/>
    <n v="33025435"/>
    <s v="Hospital Urquiza"/>
    <n v="33"/>
    <s v="M"/>
    <d v="2020-10-12T00:00:00"/>
    <d v="2020-10-16T00:00:00"/>
    <n v="19.5"/>
    <d v="2020-10-27T00:00:00"/>
    <s v="NO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d v="2020-06-23T00:00:00"/>
    <d v="2020-06-20T00:00:00"/>
    <s v="CABRAL, MATIAS"/>
    <n v="27835528"/>
    <s v="Hospital Urquiza"/>
    <n v="40"/>
    <x v="0"/>
    <d v="2020-06-19T00:00:00"/>
    <d v="2020-06-20T00:00:00"/>
    <m/>
    <d v="2020-07-01T00:00:00"/>
    <s v="NO"/>
    <s v="SI"/>
    <m/>
    <m/>
  </r>
  <r>
    <d v="2020-07-09T00:00:00"/>
    <d v="2020-07-07T00:00:00"/>
    <s v="PARRAVICINI, FRANCISCO"/>
    <n v="57524248"/>
    <s v="Hospital Urquiza"/>
    <n v="1"/>
    <x v="0"/>
    <s v="ASINTOMATICO"/>
    <d v="2020-07-07T00:00:00"/>
    <m/>
    <d v="2020-07-18T00:00:00"/>
    <s v="NO"/>
    <s v="SI"/>
    <m/>
    <m/>
  </r>
  <r>
    <d v="2020-07-11T00:00:00"/>
    <d v="2020-07-09T00:00:00"/>
    <s v="PADOVESSE, JOSEFINA"/>
    <n v="44821265"/>
    <s v="Hospital Urquiza"/>
    <n v="16"/>
    <x v="1"/>
    <s v="ASINTOMATICO"/>
    <d v="2020-07-09T00:00:00"/>
    <m/>
    <d v="2020-07-20T00:00:00"/>
    <s v="NO"/>
    <s v="SI"/>
    <m/>
    <m/>
  </r>
  <r>
    <d v="2020-07-12T00:00:00"/>
    <d v="2020-07-11T00:00:00"/>
    <s v="GODI, JESICA NATALIA"/>
    <n v="36248412"/>
    <s v="Hospital Urquiza"/>
    <n v="28"/>
    <x v="1"/>
    <d v="2020-07-08T00:00:00"/>
    <d v="2020-07-11T00:00:00"/>
    <m/>
    <d v="2020-07-22T00:00:00"/>
    <s v="NO"/>
    <s v="SI"/>
    <m/>
    <m/>
  </r>
  <r>
    <d v="2020-07-13T00:00:00"/>
    <d v="2020-07-12T00:00:00"/>
    <s v="PERALTA, SOFIA VICTORIA"/>
    <n v="41907087"/>
    <s v="Hospital Urquiza"/>
    <n v="21"/>
    <x v="1"/>
    <d v="2020-07-01T00:00:00"/>
    <d v="2020-07-10T00:00:00"/>
    <m/>
    <d v="2020-07-21T00:00:00"/>
    <s v="SI"/>
    <s v="SI"/>
    <m/>
    <m/>
  </r>
  <r>
    <d v="2020-07-13T00:00:00"/>
    <d v="2020-07-11T00:00:00"/>
    <s v="ZAMANIEGO, ORLANDO"/>
    <n v="13599845"/>
    <s v="Hospital Urquiza"/>
    <n v="60"/>
    <x v="0"/>
    <d v="2020-07-07T00:00:00"/>
    <d v="2020-07-11T00:00:00"/>
    <m/>
    <d v="2020-07-22T00:00:00"/>
    <s v="SI"/>
    <s v="NO"/>
    <m/>
    <m/>
  </r>
  <r>
    <d v="2020-07-14T00:00:00"/>
    <d v="2020-07-12T00:00:00"/>
    <s v="NOIR, MÓNICA VALERIA"/>
    <n v="26033688"/>
    <s v="Hospital Urquiza"/>
    <n v="43"/>
    <x v="1"/>
    <d v="2020-07-12T00:00:00"/>
    <d v="2020-07-12T00:00:00"/>
    <m/>
    <d v="2020-07-23T00:00:00"/>
    <s v="NO"/>
    <s v="SI"/>
    <m/>
    <m/>
  </r>
  <r>
    <d v="2020-07-14T00:00:00"/>
    <d v="2020-07-12T00:00:00"/>
    <s v="ORTMANN, ERICA EDITH"/>
    <n v="29598072"/>
    <s v="Hospital Urquiza"/>
    <n v="38"/>
    <x v="1"/>
    <d v="2020-07-12T00:00:00"/>
    <d v="2020-07-12T00:00:00"/>
    <m/>
    <d v="2020-07-23T00:00:00"/>
    <s v="NO"/>
    <s v="SI"/>
    <m/>
    <m/>
  </r>
  <r>
    <d v="2020-07-14T00:00:00"/>
    <d v="2020-07-12T00:00:00"/>
    <s v="GOMEZ, MARIA GUADALUPE"/>
    <n v="37081366"/>
    <s v="Hospital Urquiza"/>
    <n v="33"/>
    <x v="1"/>
    <s v="SIN DATO"/>
    <d v="2020-07-12T00:00:00"/>
    <m/>
    <d v="2020-07-23T00:00:00"/>
    <s v="NO"/>
    <s v="SI"/>
    <m/>
    <m/>
  </r>
  <r>
    <d v="2020-07-14T00:00:00"/>
    <d v="2020-07-12T00:00:00"/>
    <s v="SÁNCHEZ, EMILSE NOEMI"/>
    <n v="32184956"/>
    <s v="Hospital Urquiza"/>
    <n v="34"/>
    <x v="1"/>
    <s v="ASINTOMATICO"/>
    <d v="2020-07-12T00:00:00"/>
    <m/>
    <d v="2020-07-23T00:00:00"/>
    <s v="NO"/>
    <s v="SI"/>
    <m/>
    <m/>
  </r>
  <r>
    <d v="2020-07-31T00:00:00"/>
    <d v="2020-07-29T00:00:00"/>
    <s v="MIÑO, ALEJANDRO"/>
    <n v="35558889"/>
    <s v="Hospital Urquiza"/>
    <n v="29"/>
    <x v="0"/>
    <d v="2020-07-22T00:00:00"/>
    <d v="2020-07-29T00:00:00"/>
    <m/>
    <d v="2020-08-10T00:00:00"/>
    <s v="SI"/>
    <s v="SI"/>
    <m/>
    <m/>
  </r>
  <r>
    <d v="2020-08-09T00:00:00"/>
    <d v="2020-08-07T00:00:00"/>
    <s v="MARTIN, MARCOS"/>
    <n v="31123269"/>
    <s v="Hospital Urquiza"/>
    <n v="35"/>
    <x v="0"/>
    <d v="2020-08-02T00:00:00"/>
    <d v="2020-08-07T00:00:00"/>
    <m/>
    <d v="2020-08-18T00:00:00"/>
    <s v="SI"/>
    <s v="SI"/>
    <m/>
    <m/>
  </r>
  <r>
    <d v="2020-08-22T00:00:00"/>
    <d v="2020-08-21T00:00:00"/>
    <s v="SALAS, MARIA AGUSTINA"/>
    <n v="32726695"/>
    <s v="Hospital Urquiza"/>
    <n v="33"/>
    <x v="1"/>
    <d v="2020-08-17T00:00:00"/>
    <d v="2020-08-20T00:00:00"/>
    <m/>
    <d v="2020-08-31T00:00:00"/>
    <s v="NO"/>
    <s v="SI"/>
    <m/>
    <m/>
  </r>
  <r>
    <d v="2020-08-26T00:00:00"/>
    <d v="2020-08-25T00:00:00"/>
    <s v="PEIRAN, VALERIA"/>
    <n v="22906149"/>
    <s v="Hospital Urquiza"/>
    <n v="48"/>
    <x v="1"/>
    <d v="2020-08-18T00:00:00"/>
    <d v="2020-08-24T00:00:00"/>
    <n v="24.3"/>
    <d v="2020-09-04T00:00:00"/>
    <s v="NO"/>
    <s v="NO"/>
    <m/>
    <m/>
  </r>
  <r>
    <d v="2020-08-26T00:00:00"/>
    <d v="2020-08-25T00:00:00"/>
    <s v="ARAVI, VLADIMIR"/>
    <n v="31394651"/>
    <s v="Hospital Urquiza"/>
    <n v="35"/>
    <x v="0"/>
    <d v="2020-08-21T00:00:00"/>
    <d v="2020-08-24T00:00:00"/>
    <n v="19.2"/>
    <d v="2020-09-04T00:00:00"/>
    <s v="NO"/>
    <s v="NO"/>
    <m/>
    <m/>
  </r>
  <r>
    <d v="2020-08-27T00:00:00"/>
    <d v="2020-08-26T00:00:00"/>
    <s v="PEIRAN, GABRIELA NOEMI"/>
    <n v="24527182"/>
    <s v="Hospital Urquiza"/>
    <n v="45"/>
    <x v="1"/>
    <d v="2020-08-17T00:00:00"/>
    <d v="2020-08-26T00:00:00"/>
    <n v="20.3"/>
    <d v="2020-09-06T00:00:00"/>
    <s v="NO"/>
    <s v="SI"/>
    <m/>
    <m/>
  </r>
  <r>
    <d v="2020-08-28T00:00:00"/>
    <d v="2020-08-27T00:00:00"/>
    <s v="CAFFERATA, FABRICIO"/>
    <n v="29766654"/>
    <s v="Hospital Urquiza"/>
    <n v="37"/>
    <x v="0"/>
    <d v="2020-08-18T00:00:00"/>
    <d v="2020-08-26T00:00:00"/>
    <n v="31"/>
    <d v="2020-09-06T00:00:00"/>
    <s v="NO"/>
    <s v="SI"/>
    <m/>
    <m/>
  </r>
  <r>
    <d v="2020-08-28T00:00:00"/>
    <d v="2020-08-27T00:00:00"/>
    <s v="PERALTA, MAIA"/>
    <n v="34024011"/>
    <s v="Hospital Urquiza"/>
    <n v="32"/>
    <x v="1"/>
    <d v="2020-08-22T00:00:00"/>
    <d v="2020-08-26T00:00:00"/>
    <n v="18.5"/>
    <d v="2020-09-06T00:00:00"/>
    <s v="NO"/>
    <s v="SI"/>
    <m/>
    <m/>
  </r>
  <r>
    <d v="2020-08-28T00:00:00"/>
    <d v="2020-08-27T00:00:00"/>
    <s v="SCHIMP, CARINA"/>
    <n v="24880642"/>
    <s v="Hospital Urquiza"/>
    <n v="44"/>
    <x v="1"/>
    <d v="2020-08-18T00:00:00"/>
    <d v="2020-08-25T00:00:00"/>
    <n v="24"/>
    <d v="2020-09-05T00:00:00"/>
    <s v="NO"/>
    <s v="NO"/>
    <m/>
    <m/>
  </r>
  <r>
    <d v="2020-08-30T00:00:00"/>
    <d v="2020-08-29T00:00:00"/>
    <s v="MEDINA, ROBERTO"/>
    <n v="20361146"/>
    <s v="INBICU"/>
    <n v="54"/>
    <x v="0"/>
    <d v="2020-08-27T00:00:00"/>
    <d v="2020-08-28T00:00:00"/>
    <s v="NC"/>
    <d v="2020-09-08T00:00:00"/>
    <s v="NO"/>
    <s v="SI"/>
    <m/>
    <m/>
  </r>
  <r>
    <d v="2020-09-01T00:00:00"/>
    <d v="2020-08-31T00:00:00"/>
    <s v="PAPETTI, JORGE"/>
    <n v="11248508"/>
    <s v="Hospital Urquiza"/>
    <n v="65"/>
    <x v="0"/>
    <d v="2020-08-27T00:00:00"/>
    <d v="2020-08-28T00:00:00"/>
    <n v="22"/>
    <d v="2020-09-08T00:00:00"/>
    <s v="NO"/>
    <s v="NO"/>
    <m/>
    <m/>
  </r>
  <r>
    <d v="2020-09-01T00:00:00"/>
    <d v="2020-08-31T00:00:00"/>
    <s v="SALUM, ALEJANDRO"/>
    <n v="34615051"/>
    <s v="Hospital Urquiza"/>
    <n v="31"/>
    <x v="0"/>
    <d v="2020-08-27T00:00:00"/>
    <d v="2020-08-30T00:00:00"/>
    <n v="26.7"/>
    <d v="2020-09-10T00:00:00"/>
    <s v="NO"/>
    <s v="NO"/>
    <m/>
    <m/>
  </r>
  <r>
    <d v="2020-09-02T00:00:00"/>
    <d v="2020-09-01T00:00:00"/>
    <s v="CALIBA, DANILO"/>
    <n v="27294244"/>
    <s v="Hospital Urquiza"/>
    <n v="41"/>
    <x v="0"/>
    <d v="2020-08-27T00:00:00"/>
    <d v="2020-08-30T00:00:00"/>
    <n v="35.6"/>
    <d v="2020-09-10T00:00:00"/>
    <s v="NO"/>
    <s v="NO"/>
    <m/>
    <m/>
  </r>
  <r>
    <d v="2020-09-02T00:00:00"/>
    <d v="2020-09-01T00:00:00"/>
    <s v="ROSSANO, GRACIELA"/>
    <n v="12259878"/>
    <s v="Hospital Urquiza"/>
    <n v="63"/>
    <x v="1"/>
    <d v="2020-08-27T00:00:00"/>
    <d v="2020-08-31T00:00:00"/>
    <n v="35.1"/>
    <d v="2020-09-11T00:00:00"/>
    <s v="NO"/>
    <s v="SI"/>
    <m/>
    <m/>
  </r>
  <r>
    <d v="2020-09-03T00:00:00"/>
    <d v="2020-09-01T00:00:00"/>
    <s v="THEA, LUCIANO"/>
    <n v="32411076"/>
    <s v="Hospital Urquiza"/>
    <n v="34"/>
    <x v="0"/>
    <d v="2020-08-28T00:00:00"/>
    <d v="2020-09-01T00:00:00"/>
    <n v="28.3"/>
    <d v="2020-09-12T00:00:00"/>
    <s v="NO"/>
    <s v="NO"/>
    <m/>
    <m/>
  </r>
  <r>
    <d v="2020-09-03T00:00:00"/>
    <d v="2020-09-01T00:00:00"/>
    <s v="MOSCATELLI, GLORIA"/>
    <n v="22906191"/>
    <s v="Hospital Urquiza"/>
    <n v="48"/>
    <x v="1"/>
    <s v="NC"/>
    <d v="2020-09-01T00:00:00"/>
    <n v="27.8"/>
    <d v="2020-09-12T00:00:00"/>
    <s v="NO"/>
    <s v="NO"/>
    <m/>
    <m/>
  </r>
  <r>
    <d v="2020-09-03T00:00:00"/>
    <d v="2020-08-02T00:00:00"/>
    <s v="VALIENTE, FERNANDO"/>
    <n v="33422630"/>
    <s v="Hospital Urquiza"/>
    <n v="32"/>
    <x v="0"/>
    <d v="2020-08-24T00:00:00"/>
    <d v="2020-09-01T00:00:00"/>
    <n v="21.9"/>
    <d v="2020-09-12T00:00:00"/>
    <s v="NO"/>
    <s v="NO"/>
    <m/>
    <m/>
  </r>
  <r>
    <d v="2020-09-06T00:00:00"/>
    <d v="2020-09-05T00:00:00"/>
    <s v="PULIDO, HORACIO"/>
    <n v="17552424"/>
    <s v="Hospital Urquiza"/>
    <n v="54"/>
    <x v="0"/>
    <d v="2020-09-04T00:00:00"/>
    <d v="2020-09-04T00:00:00"/>
    <n v="21.4"/>
    <d v="2020-09-15T00:00:00"/>
    <s v="SI"/>
    <s v="SI"/>
    <m/>
    <m/>
  </r>
  <r>
    <d v="2020-09-06T00:00:00"/>
    <d v="2020-09-05T00:00:00"/>
    <s v="ALDAZ MARLENE"/>
    <n v="2278481"/>
    <s v="BASSO"/>
    <n v="32"/>
    <x v="1"/>
    <d v="2020-08-28T00:00:00"/>
    <d v="2020-09-01T00:00:00"/>
    <n v="24.9"/>
    <d v="2020-09-12T00:00:00"/>
    <s v="NO"/>
    <s v="NO"/>
    <m/>
    <m/>
  </r>
  <r>
    <d v="2020-09-08T00:00:00"/>
    <d v="2020-08-06T00:00:00"/>
    <s v="SORIA, JONATHAN"/>
    <n v="33130525"/>
    <s v="Hospital Urquiza"/>
    <n v="32"/>
    <x v="0"/>
    <d v="2020-08-30T00:00:00"/>
    <d v="2020-09-06T00:00:00"/>
    <n v="29.2"/>
    <d v="2020-09-17T00:00:00"/>
    <s v="NO"/>
    <s v="NO"/>
    <m/>
    <m/>
  </r>
  <r>
    <d v="2020-09-10T00:00:00"/>
    <d v="2020-09-08T00:00:00"/>
    <s v="MAGNIN, ALEJO"/>
    <n v="28779135"/>
    <s v="Hospital Urquiza"/>
    <n v="38"/>
    <x v="0"/>
    <d v="2020-09-05T00:00:00"/>
    <d v="2020-09-08T00:00:00"/>
    <n v="25.2"/>
    <d v="2020-09-19T00:00:00"/>
    <s v="NO"/>
    <s v="NO"/>
    <m/>
    <m/>
  </r>
  <r>
    <d v="2020-09-10T00:00:00"/>
    <d v="2020-09-09T00:00:00"/>
    <s v="PARODI, MERCEDES"/>
    <n v="5298608"/>
    <s v="Cooperativa Medica"/>
    <n v="74"/>
    <x v="1"/>
    <d v="2020-09-03T00:00:00"/>
    <d v="2020-09-08T00:00:00"/>
    <n v="26.6"/>
    <s v="19/20/2020"/>
    <s v="SI"/>
    <s v="NO"/>
    <m/>
    <m/>
  </r>
  <r>
    <d v="2020-09-11T00:00:00"/>
    <d v="2020-09-10T00:00:00"/>
    <s v="PARODI, JUAN DOMINGO"/>
    <n v="8420801"/>
    <s v="Cooperativa Medica"/>
    <n v="73"/>
    <x v="0"/>
    <d v="2020-09-02T00:00:00"/>
    <d v="2020-08-09T00:00:00"/>
    <n v="23"/>
    <s v="20/20/2020"/>
    <s v="SI"/>
    <s v="SI"/>
    <m/>
    <s v="SI"/>
  </r>
  <r>
    <d v="2020-09-15T00:00:00"/>
    <d v="2020-09-14T00:00:00"/>
    <s v="MAGNE, DANIEL"/>
    <n v="24236381"/>
    <s v="Hospital Urquiza"/>
    <n v="44"/>
    <x v="0"/>
    <d v="2020-09-09T00:00:00"/>
    <d v="2020-08-12T00:00:00"/>
    <n v="23"/>
    <d v="2020-09-23T00:00:00"/>
    <s v="NO"/>
    <s v="SI"/>
    <m/>
    <m/>
  </r>
  <r>
    <d v="2020-09-15T00:00:00"/>
    <d v="2020-09-14T00:00:00"/>
    <s v="CENTURIÓN, JOSÉ MARÍA "/>
    <n v="38544354"/>
    <s v="Hospital Urquiza"/>
    <n v="25"/>
    <x v="0"/>
    <d v="2020-09-11T00:00:00"/>
    <d v="2020-08-13T00:00:00"/>
    <n v="22.1"/>
    <d v="2020-09-24T00:00:00"/>
    <s v="NO"/>
    <s v="NO"/>
    <m/>
    <m/>
  </r>
  <r>
    <d v="2020-09-15T00:00:00"/>
    <d v="2020-09-14T00:00:00"/>
    <s v="MERELLO, JOSÉ"/>
    <n v="28959287"/>
    <s v="Hospital Urquiza"/>
    <n v="38"/>
    <x v="0"/>
    <d v="2020-09-09T00:00:00"/>
    <d v="2020-09-13T00:00:00"/>
    <n v="24.2"/>
    <d v="2020-09-24T00:00:00"/>
    <s v="NO"/>
    <s v="NO"/>
    <m/>
    <m/>
  </r>
  <r>
    <d v="2020-09-15T00:00:00"/>
    <d v="2020-09-14T00:00:00"/>
    <s v="TOURFINI, CRISTIAN"/>
    <n v="30406754"/>
    <s v="Hospital Urquiza"/>
    <n v="37"/>
    <x v="0"/>
    <d v="2020-09-09T00:00:00"/>
    <d v="2020-09-13T00:00:00"/>
    <n v="29.6"/>
    <d v="2020-09-24T00:00:00"/>
    <s v="SI"/>
    <s v="NO"/>
    <m/>
    <m/>
  </r>
  <r>
    <d v="2020-09-15T00:00:00"/>
    <d v="2020-09-14T00:00:00"/>
    <s v="TRON, DAIANA"/>
    <n v="37289670"/>
    <s v="Hospital Urquiza"/>
    <n v="27"/>
    <x v="1"/>
    <d v="2020-09-09T00:00:00"/>
    <d v="2020-09-13T00:00:00"/>
    <n v="24.6"/>
    <d v="2020-09-24T00:00:00"/>
    <s v="NO"/>
    <s v="NO"/>
    <m/>
    <m/>
  </r>
  <r>
    <d v="2020-09-16T00:00:00"/>
    <d v="2020-09-14T00:00:00"/>
    <s v="DELFINO, JONATHAN"/>
    <n v="25902258"/>
    <s v="Hospital Urquiza"/>
    <n v="43"/>
    <x v="0"/>
    <d v="2020-09-11T00:00:00"/>
    <d v="2020-09-12T00:00:00"/>
    <n v="24.3"/>
    <d v="2020-09-23T00:00:00"/>
    <s v="NO"/>
    <s v="SI"/>
    <m/>
    <m/>
  </r>
  <r>
    <d v="2020-09-16T00:00:00"/>
    <d v="2020-09-15T00:00:00"/>
    <s v="LENARDUZZI, NATALIA"/>
    <n v="29044457"/>
    <s v="Hospital Urquiza"/>
    <n v="38"/>
    <x v="1"/>
    <d v="2020-09-12T00:00:00"/>
    <d v="2020-09-15T00:00:00"/>
    <n v="23.1"/>
    <d v="2020-09-26T00:00:00"/>
    <s v="NO"/>
    <s v="SI"/>
    <m/>
    <m/>
  </r>
  <r>
    <d v="2020-09-17T00:00:00"/>
    <d v="2020-09-16T00:00:00"/>
    <s v="RIEDEL, MARIA CLARA"/>
    <n v="38515294"/>
    <s v="Hospital Urquiza"/>
    <n v="24"/>
    <x v="1"/>
    <d v="2020-09-12T00:00:00"/>
    <d v="2020-09-15T00:00:00"/>
    <n v="28.2"/>
    <d v="2020-09-26T00:00:00"/>
    <s v="NO"/>
    <s v="SI"/>
    <m/>
    <m/>
  </r>
  <r>
    <d v="2020-09-18T00:00:00"/>
    <d v="2020-09-17T00:00:00"/>
    <s v="RODRIGUEZ, GASTÓN"/>
    <n v="32525946"/>
    <s v="Hospital Urquiza"/>
    <n v="33"/>
    <x v="0"/>
    <d v="2020-09-13T00:00:00"/>
    <d v="2020-09-16T00:00:00"/>
    <n v="20.100000000000001"/>
    <d v="2020-09-27T00:00:00"/>
    <s v="NO"/>
    <s v="NO"/>
    <m/>
    <m/>
  </r>
  <r>
    <d v="2020-09-17T00:00:00"/>
    <d v="2020-09-16T00:00:00"/>
    <s v="BEORDA, VIRGINIA "/>
    <n v="29281098"/>
    <s v="Hospital Urquiza"/>
    <n v="38"/>
    <x v="1"/>
    <d v="2020-09-13T00:00:00"/>
    <d v="2020-09-15T00:00:00"/>
    <n v="21.8"/>
    <d v="2020-09-26T00:00:00"/>
    <s v="NO"/>
    <s v="SI"/>
    <m/>
    <m/>
  </r>
  <r>
    <d v="2020-09-17T00:00:00"/>
    <d v="2020-09-16T00:00:00"/>
    <s v="SIGNES, LAURA"/>
    <n v="13599858"/>
    <s v="Hospital Urquiza"/>
    <n v="60"/>
    <x v="1"/>
    <d v="2020-09-14T00:00:00"/>
    <d v="2020-09-15T00:00:00"/>
    <n v="26.7"/>
    <d v="2020-09-26T00:00:00"/>
    <s v="NO"/>
    <s v="NO"/>
    <m/>
    <m/>
  </r>
  <r>
    <d v="2020-09-18T00:00:00"/>
    <d v="2020-09-17T00:00:00"/>
    <s v="DOMINGUEZ, AGUSTIN"/>
    <n v="43295799"/>
    <s v="Hospital Urquiza"/>
    <n v="19"/>
    <x v="0"/>
    <d v="2020-09-12T00:00:00"/>
    <d v="2020-09-16T00:00:00"/>
    <n v="17.5"/>
    <d v="2020-09-27T00:00:00"/>
    <s v="NO"/>
    <s v="NO"/>
    <m/>
    <m/>
  </r>
  <r>
    <d v="2020-09-18T00:00:00"/>
    <d v="2020-09-17T00:00:00"/>
    <s v="BOXLER JOHANA"/>
    <n v="38515951"/>
    <s v="Hospital Urquiza"/>
    <n v="26"/>
    <x v="1"/>
    <d v="2020-09-10T00:00:00"/>
    <d v="2020-09-16T00:00:00"/>
    <n v="23.4"/>
    <d v="2020-09-28T00:00:00"/>
    <s v="NO"/>
    <s v="SI"/>
    <m/>
    <m/>
  </r>
  <r>
    <d v="2020-09-18T00:00:00"/>
    <d v="2020-09-14T00:00:00"/>
    <s v="GARRO, MAGDALENA"/>
    <n v="34110145"/>
    <s v="INBICU"/>
    <n v="35"/>
    <x v="1"/>
    <s v="ASINTOMATICO"/>
    <d v="2020-09-15T00:00:00"/>
    <m/>
    <d v="2020-09-26T00:00:00"/>
    <s v="NO"/>
    <s v="NO"/>
    <m/>
    <m/>
  </r>
  <r>
    <d v="2020-09-19T00:00:00"/>
    <d v="2020-09-18T00:00:00"/>
    <s v="MORENO ARIEL EDGARDO"/>
    <n v="23158916"/>
    <s v="Hospital Urquiza"/>
    <n v="47"/>
    <x v="0"/>
    <d v="2020-09-14T00:00:00"/>
    <d v="2020-09-18T00:00:00"/>
    <n v="21.5"/>
    <d v="2020-09-29T00:00:00"/>
    <s v="NO"/>
    <s v="NO"/>
    <m/>
    <m/>
  </r>
  <r>
    <d v="2020-09-19T00:00:00"/>
    <d v="2020-09-18T00:00:00"/>
    <s v="MEYER, MIRIAM"/>
    <n v="23275330"/>
    <s v="Hospital Urquiza"/>
    <n v="47"/>
    <x v="1"/>
    <d v="2020-09-13T00:00:00"/>
    <d v="2020-09-17T00:00:00"/>
    <n v="20.5"/>
    <d v="2020-09-28T00:00:00"/>
    <s v="NO"/>
    <s v="NO"/>
    <m/>
    <m/>
  </r>
  <r>
    <d v="2020-09-19T00:00:00"/>
    <d v="2020-09-18T00:00:00"/>
    <s v="VENTURINO VIERA, DAHIANA"/>
    <n v="18902575"/>
    <s v="Hospital Urquiza"/>
    <n v="31"/>
    <x v="1"/>
    <d v="2020-09-16T00:00:00"/>
    <d v="2020-09-17T00:00:00"/>
    <n v="20.2"/>
    <d v="2020-09-28T00:00:00"/>
    <s v="NO"/>
    <s v="NO"/>
    <m/>
    <m/>
  </r>
  <r>
    <d v="2020-09-19T00:00:00"/>
    <d v="2020-09-18T00:00:00"/>
    <s v="VERDINELLI, NICOLAS"/>
    <n v="37338030"/>
    <s v="Hospital Urquiza"/>
    <n v="27"/>
    <x v="0"/>
    <d v="2020-09-13T00:00:00"/>
    <d v="2020-09-17T00:00:00"/>
    <n v="26.3"/>
    <d v="2020-09-28T00:00:00"/>
    <s v="NO"/>
    <s v="NO"/>
    <m/>
    <m/>
  </r>
  <r>
    <d v="2020-09-20T00:00:00"/>
    <d v="2020-09-20T00:00:00"/>
    <s v="SABAÑO, JESICA LORENA"/>
    <n v="36056657"/>
    <s v="Hospital Urquiza"/>
    <n v="28"/>
    <x v="1"/>
    <d v="2020-09-16T00:00:00"/>
    <d v="2020-09-18T00:00:00"/>
    <n v="32.5"/>
    <d v="2020-09-29T00:00:00"/>
    <s v="NO"/>
    <s v="NO"/>
    <m/>
    <m/>
  </r>
  <r>
    <d v="2020-09-20T00:00:00"/>
    <d v="2020-09-20T00:00:00"/>
    <s v="VERGARA, LUIS FRANCISCO"/>
    <n v="31395475"/>
    <s v="Hospital Urquiza"/>
    <n v="35"/>
    <x v="0"/>
    <d v="2020-09-14T00:00:00"/>
    <d v="2020-09-18T00:00:00"/>
    <n v="30.6"/>
    <d v="2020-09-29T00:00:00"/>
    <s v="NO"/>
    <s v="NO"/>
    <m/>
    <m/>
  </r>
  <r>
    <d v="2020-09-22T00:00:00"/>
    <d v="2020-09-22T00:00:00"/>
    <s v="ETCHEPARE, MATILDE"/>
    <n v="31874059"/>
    <s v="Hospital Urquiza"/>
    <n v="34"/>
    <x v="1"/>
    <d v="2020-09-17T00:00:00"/>
    <d v="2020-09-19T00:00:00"/>
    <n v="22.1"/>
    <d v="2020-09-30T00:00:00"/>
    <s v="NO"/>
    <s v="SI"/>
    <m/>
    <m/>
  </r>
  <r>
    <d v="2020-09-22T00:00:00"/>
    <d v="2020-09-23T00:00:00"/>
    <s v="PELAY PERALTA, MARTA"/>
    <n v="26173201"/>
    <s v="Hospital Urquiza"/>
    <n v="42"/>
    <x v="1"/>
    <d v="2020-09-16T00:00:00"/>
    <d v="2020-09-21T00:00:00"/>
    <n v="23.1"/>
    <d v="2020-10-02T00:00:00"/>
    <s v="NO"/>
    <s v="NO"/>
    <m/>
    <m/>
  </r>
  <r>
    <d v="2020-09-23T00:00:00"/>
    <d v="2020-09-23T00:00:00"/>
    <s v="BOFFA, TAMARA BEATRIZ"/>
    <n v="32411043"/>
    <s v="Hospital Urquiza"/>
    <n v="34"/>
    <x v="1"/>
    <d v="2020-09-18T00:00:00"/>
    <d v="2020-09-21T00:00:00"/>
    <n v="20.9"/>
    <d v="2020-10-02T00:00:00"/>
    <s v="NO"/>
    <s v="SI"/>
    <m/>
    <m/>
  </r>
  <r>
    <d v="2020-09-24T00:00:00"/>
    <d v="2020-09-23T00:00:00"/>
    <s v="RODENAS, JOSEFINA"/>
    <n v="58376097"/>
    <s v="Hospital Urquiza"/>
    <n v="0"/>
    <x v="1"/>
    <d v="2020-09-17T00:00:00"/>
    <s v="NC"/>
    <s v="NC"/>
    <d v="2020-10-04T00:00:00"/>
    <s v="NO"/>
    <s v="SI"/>
    <s v="SI"/>
    <m/>
  </r>
  <r>
    <d v="2020-09-25T00:00:00"/>
    <d v="2020-09-24T00:00:00"/>
    <s v="BENAY, MATIAS"/>
    <n v="33422679"/>
    <s v="Hospital Urquiza"/>
    <n v="32"/>
    <x v="0"/>
    <d v="2020-09-20T00:00:00"/>
    <d v="2020-09-22T00:00:00"/>
    <n v="26.5"/>
    <d v="2020-10-03T00:00:00"/>
    <s v="NO"/>
    <s v="NO"/>
    <m/>
    <m/>
  </r>
  <r>
    <d v="2020-09-25T00:00:00"/>
    <d v="2020-09-25T00:00:00"/>
    <s v="TISSOCCO, MARIA AGUSTINA"/>
    <n v="33422666"/>
    <s v="Hospital Urquiza"/>
    <n v="32"/>
    <x v="1"/>
    <d v="2020-09-17T00:00:00"/>
    <d v="2020-09-23T00:00:00"/>
    <n v="21.7"/>
    <d v="2020-10-04T00:00:00"/>
    <s v="NO"/>
    <s v="NO"/>
    <m/>
    <m/>
  </r>
  <r>
    <d v="2020-09-26T00:00:00"/>
    <d v="2020-09-26T00:00:00"/>
    <s v="TISSOCCO, SILVIA"/>
    <n v="21696770"/>
    <s v="Hospital Urquiza"/>
    <n v="49"/>
    <x v="1"/>
    <d v="2020-09-20T00:00:00"/>
    <d v="2020-09-24T00:00:00"/>
    <n v="25.5"/>
    <d v="2020-10-05T00:00:00"/>
    <s v="NO"/>
    <s v="SI"/>
    <m/>
    <m/>
  </r>
  <r>
    <d v="2020-09-28T00:00:00"/>
    <d v="2020-09-27T00:00:00"/>
    <s v="ACOSTA, BRIAN VALENTIN"/>
    <n v="36100784"/>
    <s v="Centro Bioquimico Privado"/>
    <n v="28"/>
    <x v="0"/>
    <d v="2020-09-22T00:00:00"/>
    <d v="2020-09-22T00:00:00"/>
    <m/>
    <d v="2020-10-03T00:00:00"/>
    <s v="NO"/>
    <s v="SI"/>
    <m/>
    <m/>
  </r>
  <r>
    <d v="2020-09-29T00:00:00"/>
    <d v="2020-09-28T00:00:00"/>
    <s v="FERREYRA, FRANCISCO CAMILO"/>
    <n v="16174861"/>
    <s v="Cooperativa Medica"/>
    <n v="57"/>
    <x v="0"/>
    <d v="2020-09-23T00:00:00"/>
    <d v="2020-09-25T00:00:00"/>
    <n v="24.7"/>
    <d v="2020-10-06T00:00:00"/>
    <s v="SI"/>
    <s v="NO"/>
    <m/>
    <s v="SI"/>
  </r>
  <r>
    <d v="2020-09-29T00:00:00"/>
    <d v="2020-09-28T00:00:00"/>
    <s v="SASTRE, ORLANDO"/>
    <n v="5831175"/>
    <s v="Hospital Urquiza"/>
    <n v="75"/>
    <x v="0"/>
    <d v="2020-09-24T00:00:00"/>
    <d v="2020-09-26T00:00:00"/>
    <n v="18.5"/>
    <d v="2020-10-06T00:00:00"/>
    <s v="SI"/>
    <s v="NO"/>
    <m/>
    <m/>
  </r>
  <r>
    <d v="2020-09-29T00:00:00"/>
    <d v="2020-09-28T00:00:00"/>
    <s v="RODENAS, EMMANUEL JORGE"/>
    <n v="31027557"/>
    <s v="Hospital Urquiza"/>
    <n v="36"/>
    <x v="0"/>
    <d v="2020-09-20T00:00:00"/>
    <s v="NC"/>
    <s v="NC"/>
    <d v="2020-10-01T00:00:00"/>
    <s v="NO"/>
    <s v="SI"/>
    <s v="SI"/>
    <m/>
  </r>
  <r>
    <d v="2020-09-30T00:00:00"/>
    <d v="2020-09-29T00:00:00"/>
    <s v="GOCHEZ ROBERTO GUSTAVO"/>
    <n v="21032534"/>
    <s v="Hospital Urquiza"/>
    <n v="50"/>
    <x v="0"/>
    <d v="2020-09-25T00:00:00"/>
    <d v="2020-09-28T00:00:00"/>
    <n v="20.6"/>
    <d v="2020-10-09T00:00:00"/>
    <s v="NO"/>
    <s v="NO"/>
    <m/>
    <m/>
  </r>
  <r>
    <d v="2020-09-30T00:00:00"/>
    <d v="2020-09-29T00:00:00"/>
    <s v="OCHOTECO, ANTONELLA DAIANA"/>
    <n v="38770989"/>
    <s v="Hospital Urquiza"/>
    <n v="25"/>
    <x v="1"/>
    <d v="2020-09-27T00:00:00"/>
    <d v="2020-09-28T00:00:00"/>
    <n v="20.100000000000001"/>
    <d v="2020-10-09T00:00:00"/>
    <s v="NO"/>
    <s v="NO"/>
    <m/>
    <m/>
  </r>
  <r>
    <d v="2020-09-30T00:00:00"/>
    <d v="2020-09-29T00:00:00"/>
    <s v="SASTRE, NICOLAS FABRICIO"/>
    <n v="26610739"/>
    <s v="Hospital Urquiza"/>
    <n v="25"/>
    <x v="0"/>
    <d v="2020-09-25T00:00:00"/>
    <d v="2020-09-28T00:00:00"/>
    <n v="15.7"/>
    <d v="2020-10-09T00:00:00"/>
    <s v="NO"/>
    <s v="SI"/>
    <m/>
    <m/>
  </r>
  <r>
    <d v="2020-10-01T00:00:00"/>
    <d v="2020-09-30T00:00:00"/>
    <s v="AGUIRRE, MARIA FLORENCIA"/>
    <n v="35115231"/>
    <s v="Hospital Urquiza"/>
    <n v="30"/>
    <x v="1"/>
    <d v="2020-09-22T00:00:00"/>
    <d v="2020-09-29T00:00:00"/>
    <n v="25.6"/>
    <d v="2020-10-10T00:00:00"/>
    <s v="NO"/>
    <s v="SI"/>
    <m/>
    <m/>
  </r>
  <r>
    <d v="2020-10-01T00:00:00"/>
    <d v="2020-09-30T00:00:00"/>
    <s v="FERREYRA, EDUARDO MATIAS"/>
    <n v="32417652"/>
    <s v="Hospital Urquiza"/>
    <n v="34"/>
    <x v="0"/>
    <d v="2020-09-22T00:00:00"/>
    <d v="2020-09-29T00:00:00"/>
    <n v="25.7"/>
    <d v="2020-10-10T00:00:00"/>
    <s v="SI"/>
    <s v="SI"/>
    <m/>
    <m/>
  </r>
  <r>
    <d v="2020-10-01T00:00:00"/>
    <d v="2020-09-30T00:00:00"/>
    <s v="ROLDAN NEUBAUER, GUSTAVO"/>
    <n v="23275456"/>
    <s v="Hospital Urquiza"/>
    <n v="47"/>
    <x v="0"/>
    <d v="2020-09-28T00:00:00"/>
    <d v="2020-09-29T00:00:00"/>
    <n v="29.2"/>
    <d v="2020-10-10T00:00:00"/>
    <s v="NO"/>
    <s v="NO"/>
    <m/>
    <m/>
  </r>
  <r>
    <d v="2020-10-01T00:00:00"/>
    <d v="2020-09-30T00:00:00"/>
    <s v="GASARO, CESAR"/>
    <n v="25722781"/>
    <s v="Hospital Urquiza"/>
    <n v="43"/>
    <x v="0"/>
    <d v="2020-09-25T00:00:00"/>
    <d v="2020-09-29T00:00:00"/>
    <n v="27.7"/>
    <d v="2020-10-10T00:00:00"/>
    <s v="SI"/>
    <s v="NO"/>
    <m/>
    <m/>
  </r>
  <r>
    <d v="2020-10-01T00:00:00"/>
    <d v="2020-09-30T00:00:00"/>
    <s v="CHANSEAUD, MAIRA"/>
    <n v="39580588"/>
    <s v="Cooperativa Medica"/>
    <n v="23"/>
    <x v="1"/>
    <d v="2020-09-26T00:00:00"/>
    <d v="2020-09-29T00:00:00"/>
    <n v="30.8"/>
    <d v="2020-10-10T00:00:00"/>
    <s v="NO"/>
    <s v="NO"/>
    <m/>
    <m/>
  </r>
  <r>
    <d v="2020-10-02T00:00:00"/>
    <d v="2020-10-01T00:00:00"/>
    <s v="RAUSCH, RICARDO RAMON"/>
    <n v="27359314"/>
    <s v="Clinica Uruguay"/>
    <n v="41"/>
    <x v="0"/>
    <d v="2020-09-28T00:00:00"/>
    <d v="2020-09-30T00:00:00"/>
    <n v="21.7"/>
    <d v="2020-10-11T00:00:00"/>
    <s v="NO"/>
    <s v="NO"/>
    <m/>
    <m/>
  </r>
  <r>
    <d v="2020-10-02T00:00:00"/>
    <d v="2020-10-01T00:00:00"/>
    <s v="DARQUIER, JULIETA"/>
    <n v="37948343"/>
    <s v="Cooperativa Medica"/>
    <n v="26"/>
    <x v="1"/>
    <d v="2020-09-26T00:00:00"/>
    <d v="2020-09-30T00:00:00"/>
    <n v="26"/>
    <d v="2020-10-11T00:00:00"/>
    <s v="NO"/>
    <s v="NO"/>
    <m/>
    <m/>
  </r>
  <r>
    <d v="2020-10-02T00:00:00"/>
    <d v="2020-10-01T00:00:00"/>
    <s v="BARAÑAO, MILTON"/>
    <n v="37338079"/>
    <s v="Hospital Urquiza"/>
    <n v="27"/>
    <x v="0"/>
    <d v="2020-09-28T00:00:00"/>
    <d v="2020-09-30T00:00:00"/>
    <n v="18.600000000000001"/>
    <d v="2020-10-11T00:00:00"/>
    <s v="NO"/>
    <s v="NO"/>
    <m/>
    <m/>
  </r>
  <r>
    <d v="2020-10-02T00:00:00"/>
    <d v="2020-10-01T00:00:00"/>
    <s v="GONZALEZ, MARIA ANGELICA"/>
    <n v="5298518"/>
    <s v="Hospital Urquiza"/>
    <n v="74"/>
    <x v="1"/>
    <d v="2020-09-24T00:00:00"/>
    <s v="NC"/>
    <s v="NC"/>
    <d v="2020-10-05T00:00:00"/>
    <s v="SI"/>
    <s v="SI"/>
    <s v="SI"/>
    <s v="SI"/>
  </r>
  <r>
    <d v="2020-10-02T00:00:00"/>
    <d v="2020-10-01T00:00:00"/>
    <s v="SASTRE, ALEJANDRO ADRIAN"/>
    <n v="22389711"/>
    <s v="Hospital Urquiza"/>
    <n v="48"/>
    <x v="0"/>
    <d v="2020-09-19T00:00:00"/>
    <s v="NC"/>
    <s v="NC"/>
    <d v="2020-09-30T00:00:00"/>
    <s v="NO"/>
    <s v="SI"/>
    <s v="SI"/>
    <m/>
  </r>
  <r>
    <d v="2020-10-03T00:00:00"/>
    <d v="2020-10-02T00:00:00"/>
    <s v="TORRES, RENZO GABRIEL"/>
    <n v="39841351"/>
    <s v="Hospital Urquiza"/>
    <n v="23"/>
    <x v="0"/>
    <d v="2020-09-28T00:00:00"/>
    <d v="2020-10-01T00:00:00"/>
    <n v="23.3"/>
    <d v="2020-10-12T00:00:00"/>
    <s v="NO"/>
    <s v="NO"/>
    <m/>
    <m/>
  </r>
  <r>
    <d v="2020-10-04T00:00:00"/>
    <d v="2020-10-03T00:00:00"/>
    <s v="PARRA, EDUARDO ANDRES"/>
    <n v="29136096"/>
    <s v="Clinica Uruguay"/>
    <n v="38"/>
    <x v="0"/>
    <d v="2020-10-01T00:00:00"/>
    <d v="2020-10-01T00:00:00"/>
    <n v="33.4"/>
    <d v="2020-10-12T00:00:00"/>
    <s v="NO"/>
    <s v="SI"/>
    <m/>
    <m/>
  </r>
  <r>
    <d v="2020-10-04T00:00:00"/>
    <d v="2020-10-03T00:00:00"/>
    <s v="LAIÑO, AMERICO MAXIMILIANO"/>
    <n v="28920342"/>
    <s v="Hospital Urquiza"/>
    <n v="39"/>
    <x v="0"/>
    <d v="2020-09-29T00:00:00"/>
    <d v="2020-10-02T00:00:00"/>
    <n v="20.8"/>
    <d v="2020-10-13T00:00:00"/>
    <s v="NO"/>
    <s v="SI"/>
    <m/>
    <m/>
  </r>
  <r>
    <d v="2020-10-04T00:00:00"/>
    <d v="2020-10-03T00:00:00"/>
    <s v="ROJAS, ELBA YOLANDA"/>
    <n v="16056517"/>
    <s v="Hospital Urquiza"/>
    <n v="58"/>
    <x v="1"/>
    <d v="2020-09-26T00:00:00"/>
    <d v="2020-10-02T00:00:00"/>
    <n v="20"/>
    <d v="2020-10-13T00:00:00"/>
    <s v="NO"/>
    <s v="SI"/>
    <m/>
    <m/>
  </r>
  <r>
    <d v="2020-10-06T00:00:00"/>
    <d v="2020-10-05T00:00:00"/>
    <s v="DE BATTISTA, HUGO"/>
    <n v="2696411"/>
    <s v="Hospital Urquiza"/>
    <n v="41"/>
    <x v="0"/>
    <d v="2020-10-02T00:00:00"/>
    <d v="2020-10-04T00:00:00"/>
    <n v="20.9"/>
    <d v="2020-10-15T00:00:00"/>
    <s v="NO"/>
    <s v="NO"/>
    <m/>
    <m/>
  </r>
  <r>
    <d v="2020-10-06T00:00:00"/>
    <d v="2020-10-05T00:00:00"/>
    <s v="SCHMIDT, ANA MARIA"/>
    <n v="29598286"/>
    <s v="Hospital Urquiza"/>
    <n v="37"/>
    <x v="1"/>
    <d v="2020-10-01T00:00:00"/>
    <d v="2020-10-04T00:00:00"/>
    <n v="22.3"/>
    <d v="2020-10-15T00:00:00"/>
    <s v="NO"/>
    <s v="NO"/>
    <m/>
    <m/>
  </r>
  <r>
    <d v="2020-10-06T00:00:00"/>
    <d v="2020-10-05T00:00:00"/>
    <s v="SIGNORIO, CARLOS"/>
    <n v="12510805"/>
    <s v="Hospital Urquiza"/>
    <n v="61"/>
    <x v="0"/>
    <d v="2020-10-01T00:00:00"/>
    <d v="2020-10-04T00:00:00"/>
    <n v="17.399999999999999"/>
    <d v="2020-10-15T00:00:00"/>
    <s v="NO"/>
    <s v="SI"/>
    <m/>
    <m/>
  </r>
  <r>
    <d v="2020-10-06T00:00:00"/>
    <d v="2020-10-05T00:00:00"/>
    <s v="ROMERO, CAROLINA ELIZABETH"/>
    <n v="24015086"/>
    <s v="Hospital Urquiza"/>
    <n v="46"/>
    <x v="1"/>
    <d v="2020-09-30T00:00:00"/>
    <s v="NC"/>
    <s v="NC"/>
    <d v="2020-10-11T00:00:00"/>
    <s v="NO"/>
    <s v="SI"/>
    <s v="SI"/>
    <m/>
  </r>
  <r>
    <d v="2020-10-06T00:00:00"/>
    <d v="2020-10-05T00:00:00"/>
    <s v="GOCHEZ ROMERO, CARMELA"/>
    <n v="48622733"/>
    <s v="Hospital Urquiza"/>
    <n v="12"/>
    <x v="1"/>
    <d v="2020-09-30T00:00:00"/>
    <s v="NC"/>
    <s v="NC"/>
    <d v="2020-10-11T00:00:00"/>
    <s v="NO"/>
    <s v="SI"/>
    <s v="SI"/>
    <m/>
  </r>
  <r>
    <d v="2020-10-07T00:00:00"/>
    <d v="2020-10-06T00:00:00"/>
    <s v="RODRIGUEZ CLAUS ABIGAIL"/>
    <n v="18870602"/>
    <s v="Hospital Urquiza"/>
    <n v="33"/>
    <x v="1"/>
    <d v="2020-10-05T00:00:00"/>
    <d v="2020-10-06T00:00:00"/>
    <n v="19.3"/>
    <d v="2020-10-17T00:00:00"/>
    <s v="NO"/>
    <s v="NO"/>
    <m/>
    <m/>
  </r>
  <r>
    <d v="2020-10-07T00:00:00"/>
    <d v="2020-10-06T00:00:00"/>
    <s v="GUIONET ANDRES EMANUEL"/>
    <n v="37338364"/>
    <s v="Hospital Urquiza"/>
    <n v="26"/>
    <x v="0"/>
    <d v="2020-10-01T00:00:00"/>
    <d v="2020-10-05T00:00:00"/>
    <n v="25.2"/>
    <d v="2020-10-16T00:00:00"/>
    <s v="NO"/>
    <s v="NO"/>
    <m/>
    <m/>
  </r>
  <r>
    <d v="2020-10-07T00:00:00"/>
    <d v="2020-10-06T00:00:00"/>
    <s v="MOSCATELLI, ARIEL GUSTAVO"/>
    <n v="16506481"/>
    <s v="Hospital Urquiza"/>
    <n v="57"/>
    <x v="0"/>
    <d v="2020-10-02T00:00:00"/>
    <d v="2020-10-05T00:00:00"/>
    <n v="21.9"/>
    <d v="2020-10-16T00:00:00"/>
    <s v="NO"/>
    <s v="SI"/>
    <m/>
    <m/>
  </r>
  <r>
    <d v="2020-10-07T00:00:00"/>
    <d v="2020-10-06T00:00:00"/>
    <s v="GASARO, MARCELA NOEMI"/>
    <n v="22149646"/>
    <s v="Hospital Urquiza"/>
    <n v="50"/>
    <x v="1"/>
    <d v="2020-10-01T00:00:00"/>
    <d v="2020-10-05T00:00:00"/>
    <n v="24.7"/>
    <d v="2020-10-16T00:00:00"/>
    <s v="NO"/>
    <s v="SI"/>
    <m/>
    <m/>
  </r>
  <r>
    <d v="2020-10-07T00:00:00"/>
    <d v="2020-10-06T00:00:00"/>
    <s v="CLARAMONTE, NANCY"/>
    <n v="21887333"/>
    <s v="Hospital Urquiza"/>
    <n v="49"/>
    <x v="1"/>
    <d v="2020-10-02T00:00:00"/>
    <d v="2020-10-05T00:00:00"/>
    <n v="22.1"/>
    <d v="2020-10-16T00:00:00"/>
    <s v="NO"/>
    <s v="SI"/>
    <m/>
    <m/>
  </r>
  <r>
    <d v="2020-10-07T00:00:00"/>
    <d v="2020-10-06T00:00:00"/>
    <s v="HERLEIN, YOLANDA"/>
    <n v="24245239"/>
    <s v="Hospital Urquiza"/>
    <n v="45"/>
    <x v="1"/>
    <d v="2020-09-28T00:00:00"/>
    <d v="2020-10-05T00:00:00"/>
    <n v="23.9"/>
    <d v="2020-10-16T00:00:00"/>
    <s v="NO"/>
    <s v="NO"/>
    <m/>
    <m/>
  </r>
  <r>
    <d v="2020-10-08T00:00:00"/>
    <d v="2020-10-07T00:00:00"/>
    <s v="DE BATTISTA, VITTO"/>
    <n v="54455280"/>
    <s v="Hospital Urquiza"/>
    <n v="5"/>
    <x v="0"/>
    <d v="2020-10-03T00:00:00"/>
    <s v="NC"/>
    <s v="NC"/>
    <m/>
    <s v="NO"/>
    <s v="SI"/>
    <s v="SI"/>
    <m/>
  </r>
  <r>
    <d v="2020-10-08T00:00:00"/>
    <d v="2020-10-07T00:00:00"/>
    <s v="MINETTO, LUCRECIA"/>
    <n v="30619945"/>
    <s v="Hospital Urquiza"/>
    <n v="35"/>
    <x v="1"/>
    <d v="2020-10-02T00:00:00"/>
    <d v="2020-10-06T00:00:00"/>
    <n v="22.3"/>
    <d v="2020-10-17T00:00:00"/>
    <s v="NO"/>
    <s v="SI"/>
    <m/>
    <m/>
  </r>
  <r>
    <d v="2020-10-08T00:00:00"/>
    <d v="2020-10-07T00:00:00"/>
    <s v="FERREYRA, HECTOR"/>
    <n v="5818971"/>
    <s v="Hospital Urquiza"/>
    <n v="80"/>
    <x v="0"/>
    <d v="2020-09-18T00:00:00"/>
    <d v="2020-10-06T00:00:00"/>
    <n v="28.4"/>
    <d v="2020-10-17T00:00:00"/>
    <s v="SI"/>
    <s v="NO"/>
    <m/>
    <m/>
  </r>
  <r>
    <d v="2020-10-08T00:00:00"/>
    <d v="2020-10-07T00:00:00"/>
    <s v="PALACIO, ROCIO"/>
    <n v="34464916"/>
    <s v="Hospital Urquiza"/>
    <n v="31"/>
    <x v="1"/>
    <d v="2020-10-05T00:00:00"/>
    <d v="2020-10-06T00:00:00"/>
    <n v="19.3"/>
    <d v="2020-10-17T00:00:00"/>
    <s v="SI"/>
    <s v="NO"/>
    <m/>
    <m/>
  </r>
  <r>
    <d v="2020-10-08T00:00:00"/>
    <d v="2020-10-07T00:00:00"/>
    <s v="GUIRIN, NICOLAS"/>
    <n v="56660689"/>
    <s v="Hospital Urquiza"/>
    <n v="2"/>
    <x v="0"/>
    <d v="2020-10-05T00:00:00"/>
    <d v="2020-10-06T00:00:00"/>
    <n v="19.399999999999999"/>
    <d v="2020-10-17T00:00:00"/>
    <s v="SI"/>
    <s v="NO"/>
    <m/>
    <m/>
  </r>
  <r>
    <d v="2020-10-08T00:00:00"/>
    <d v="2020-10-07T00:00:00"/>
    <s v="GUIRIN, VALENTINO"/>
    <n v="54154868"/>
    <s v="Hospital Urquiza"/>
    <n v="6"/>
    <x v="0"/>
    <d v="2020-10-05T00:00:00"/>
    <d v="2020-10-06T00:00:00"/>
    <n v="24.3"/>
    <d v="2020-10-17T00:00:00"/>
    <s v="SI"/>
    <s v="NO"/>
    <m/>
    <m/>
  </r>
  <r>
    <d v="2020-10-08T00:00:00"/>
    <d v="2020-10-07T00:00:00"/>
    <s v="GUIRIN, SEBASTIAN"/>
    <n v="26964795"/>
    <s v="Hospital Urquiza"/>
    <n v="41"/>
    <x v="0"/>
    <d v="2020-10-01T00:00:00"/>
    <d v="2020-10-06T00:00:00"/>
    <n v="24.8"/>
    <d v="2020-10-17T00:00:00"/>
    <s v="NO"/>
    <s v="NO"/>
    <m/>
    <m/>
  </r>
  <r>
    <d v="2020-10-08T00:00:00"/>
    <d v="2020-10-07T00:00:00"/>
    <s v="GASARO, AGUSTIN"/>
    <n v="44735130"/>
    <s v="Hospital Urquiza"/>
    <n v="17"/>
    <x v="0"/>
    <d v="2020-10-04T00:00:00"/>
    <d v="2020-10-06T00:00:00"/>
    <n v="22.6"/>
    <d v="2020-10-17T00:00:00"/>
    <s v="NO"/>
    <s v="SI"/>
    <m/>
    <m/>
  </r>
  <r>
    <d v="2020-10-09T00:00:00"/>
    <d v="2020-10-08T00:00:00"/>
    <s v="FAVRE, NELYS IRMA"/>
    <n v="3917587"/>
    <s v="Hospital Urquiza"/>
    <n v="79"/>
    <x v="1"/>
    <d v="2020-09-22T00:00:00"/>
    <s v="NC"/>
    <s v="NC"/>
    <m/>
    <s v="SI"/>
    <s v="SI"/>
    <s v="SI"/>
    <m/>
  </r>
  <r>
    <d v="2020-10-09T00:00:00"/>
    <d v="2020-10-08T00:00:00"/>
    <s v="FERREYRA, FABIANA"/>
    <n v="17552034"/>
    <s v="Hospital Urquiza"/>
    <n v="54"/>
    <x v="1"/>
    <d v="2020-09-26T00:00:00"/>
    <s v="NC"/>
    <s v="NC"/>
    <m/>
    <s v="NO"/>
    <s v="SI"/>
    <s v="SI"/>
    <m/>
  </r>
  <r>
    <d v="2020-10-09T00:00:00"/>
    <d v="2020-10-08T00:00:00"/>
    <s v="BARBOZA, MARIANO"/>
    <n v="33025114"/>
    <s v="Hospital Urquiza"/>
    <n v="33"/>
    <x v="0"/>
    <d v="2020-09-29T00:00:00"/>
    <d v="2020-10-02T00:00:00"/>
    <s v="Ag"/>
    <d v="2020-10-13T00:00:00"/>
    <s v="NO"/>
    <s v="NO"/>
    <m/>
    <m/>
  </r>
  <r>
    <d v="2020-10-09T00:00:00"/>
    <d v="2020-10-08T00:00:00"/>
    <s v="LAVAL, JOANA ESTAFANIA"/>
    <n v="39262244"/>
    <s v="Hospital Urquiza"/>
    <n v="24"/>
    <x v="1"/>
    <d v="2020-10-05T00:00:00"/>
    <d v="2020-10-07T00:00:00"/>
    <n v="25.2"/>
    <d v="2020-10-18T00:00:00"/>
    <s v="NO"/>
    <s v="SI"/>
    <m/>
    <m/>
  </r>
  <r>
    <d v="2020-10-09T00:00:00"/>
    <d v="2020-10-08T00:00:00"/>
    <s v="GARGANO, ALBERTO MIGUEL"/>
    <n v="17329713"/>
    <s v="Hospital Urquiza"/>
    <n v="55"/>
    <x v="0"/>
    <d v="2020-10-01T00:00:00"/>
    <d v="2020-10-07T00:00:00"/>
    <n v="30.5"/>
    <d v="2020-10-18T00:00:00"/>
    <s v="NO"/>
    <s v="SI"/>
    <m/>
    <m/>
  </r>
  <r>
    <d v="2020-10-09T00:00:00"/>
    <d v="2020-10-08T00:00:00"/>
    <s v="D ANGELIS, JUAN IGNACIO"/>
    <n v="32411298"/>
    <s v="Hospital Urquiza"/>
    <n v="34"/>
    <x v="0"/>
    <d v="2020-10-05T00:00:00"/>
    <d v="2020-10-07T00:00:00"/>
    <n v="16.899999999999999"/>
    <d v="2020-10-18T00:00:00"/>
    <s v="NO"/>
    <s v="NO"/>
    <m/>
    <m/>
  </r>
  <r>
    <d v="2020-10-09T00:00:00"/>
    <d v="2020-10-08T00:00:00"/>
    <s v="GONZALEZ ITALO, JAVIER"/>
    <n v="17954738"/>
    <s v="Clinica Uruguay"/>
    <n v="54"/>
    <x v="0"/>
    <d v="2020-10-02T00:00:00"/>
    <d v="2020-10-07T00:00:00"/>
    <n v="32.5"/>
    <d v="2020-10-18T00:00:00"/>
    <s v="SI"/>
    <s v="NO"/>
    <m/>
    <m/>
  </r>
  <r>
    <d v="2020-10-09T00:00:00"/>
    <d v="2020-10-08T00:00:00"/>
    <s v="PASCAL, EFRAIN HECTOR"/>
    <n v="5764583"/>
    <s v="Hospital Urquiza"/>
    <n v="96"/>
    <x v="0"/>
    <d v="2020-10-04T00:00:00"/>
    <d v="2020-10-07T00:00:00"/>
    <n v="21"/>
    <d v="2020-10-18T00:00:00"/>
    <s v="NO"/>
    <s v="SI"/>
    <m/>
    <m/>
  </r>
  <r>
    <d v="2020-10-09T00:00:00"/>
    <d v="2020-10-08T00:00:00"/>
    <s v="MENDEZ, ROBERTO"/>
    <n v="29870427"/>
    <s v="Hospital Urquiza"/>
    <n v="37"/>
    <x v="0"/>
    <d v="2020-10-02T00:00:00"/>
    <d v="2020-10-07T00:00:00"/>
    <n v="30"/>
    <d v="2020-10-18T00:00:00"/>
    <s v="NO"/>
    <s v="NO"/>
    <m/>
    <m/>
  </r>
  <r>
    <d v="2020-10-09T00:00:00"/>
    <d v="2020-10-08T00:00:00"/>
    <s v="SORIA, CLAUDIO"/>
    <n v="24236424"/>
    <s v="Hospital Urquiza"/>
    <n v="44"/>
    <x v="0"/>
    <d v="2020-10-05T00:00:00"/>
    <d v="2020-10-07T00:00:00"/>
    <n v="18.399999999999999"/>
    <d v="2020-10-18T00:00:00"/>
    <s v="NO"/>
    <s v="NO"/>
    <m/>
    <m/>
  </r>
  <r>
    <d v="2020-10-09T00:00:00"/>
    <d v="2020-10-08T00:00:00"/>
    <s v="CORTI, CRISTHIAN"/>
    <n v="37292102"/>
    <s v="Hospital Urquiza"/>
    <n v="27"/>
    <x v="0"/>
    <d v="2020-10-05T00:00:00"/>
    <d v="2020-10-07T00:00:00"/>
    <n v="19.7"/>
    <d v="2020-10-18T00:00:00"/>
    <s v="NO"/>
    <s v="NO"/>
    <m/>
    <m/>
  </r>
  <r>
    <d v="2020-10-10T00:00:00"/>
    <d v="2020-10-09T00:00:00"/>
    <s v="CERGNEUX, CAMILA"/>
    <n v="39841356"/>
    <s v="Hospital Urquiza"/>
    <n v="23"/>
    <x v="1"/>
    <d v="2020-10-05T00:00:00"/>
    <s v="NC"/>
    <s v="NC"/>
    <d v="2020-10-16T00:00:00"/>
    <s v="NO"/>
    <s v="SI"/>
    <s v="SI"/>
    <m/>
  </r>
  <r>
    <d v="2020-10-10T00:00:00"/>
    <d v="2020-10-09T00:00:00"/>
    <s v="RATTO, ROBERTO ANTONIO"/>
    <n v="13306712"/>
    <s v="Hospital Urquiza"/>
    <n v="61"/>
    <x v="0"/>
    <d v="2020-10-02T00:00:00"/>
    <d v="2020-10-08T00:00:00"/>
    <n v="30.3"/>
    <d v="2020-10-19T00:00:00"/>
    <s v="NO"/>
    <s v="NO"/>
    <m/>
    <m/>
  </r>
  <r>
    <d v="2020-10-10T00:00:00"/>
    <d v="2020-10-09T00:00:00"/>
    <s v="KOZUL, VALENTINA "/>
    <n v="34850076"/>
    <s v="Hospital Urquiza"/>
    <n v="33"/>
    <x v="1"/>
    <d v="2020-10-06T00:00:00"/>
    <d v="2020-10-08T00:00:00"/>
    <n v="21.2"/>
    <d v="2020-10-19T00:00:00"/>
    <s v="NO"/>
    <s v="SI"/>
    <m/>
    <m/>
  </r>
  <r>
    <d v="2020-10-10T00:00:00"/>
    <d v="2020-10-09T00:00:00"/>
    <s v="SASTRE, JONATHAN EXEQUIEL"/>
    <n v="36248702"/>
    <s v="Centro Bioquimico Privado"/>
    <n v="28"/>
    <x v="0"/>
    <d v="2020-10-06T00:00:00"/>
    <d v="2020-10-06T00:00:00"/>
    <m/>
    <d v="2020-10-17T00:00:00"/>
    <s v="NO"/>
    <s v="SI"/>
    <m/>
    <m/>
  </r>
  <r>
    <d v="2020-10-11T00:00:00"/>
    <d v="2020-10-10T00:00:00"/>
    <s v="GUIRIN, MARCELA YANINA"/>
    <n v="30549806"/>
    <s v="Hospital Urquiza"/>
    <n v="36"/>
    <x v="1"/>
    <d v="2020-10-07T00:00:00"/>
    <s v="NC"/>
    <s v="NC"/>
    <d v="2020-10-18T00:00:00"/>
    <s v="NO"/>
    <s v="SI"/>
    <s v="SI"/>
    <m/>
  </r>
  <r>
    <d v="2020-10-11T00:00:00"/>
    <d v="2020-10-10T00:00:00"/>
    <s v="JACOB, CARLOS ANGEL"/>
    <n v="5793177"/>
    <s v="Cooperativa Medica"/>
    <n v="87"/>
    <x v="0"/>
    <d v="2020-10-07T00:00:00"/>
    <d v="2020-10-09T00:00:00"/>
    <n v="27.4"/>
    <d v="2020-10-20T00:00:00"/>
    <s v="SI"/>
    <s v="SI"/>
    <m/>
    <m/>
  </r>
  <r>
    <d v="2020-10-11T00:00:00"/>
    <d v="2020-10-10T00:00:00"/>
    <s v="BURGOS, ANABEL VIVIANA"/>
    <n v="32600422"/>
    <s v="Cooperativa Medica"/>
    <n v="33"/>
    <x v="1"/>
    <d v="2020-10-09T00:00:00"/>
    <d v="2020-10-09T00:00:00"/>
    <n v="22.2"/>
    <d v="2020-10-20T00:00:00"/>
    <s v="NO"/>
    <s v="SI"/>
    <m/>
    <m/>
  </r>
  <r>
    <d v="2020-10-11T00:00:00"/>
    <d v="2020-10-10T00:00:00"/>
    <s v="PARLATTO, LEANDRO RAUL"/>
    <n v="30549814"/>
    <s v="Hospital Urquiza"/>
    <n v="36"/>
    <x v="0"/>
    <d v="2020-10-08T00:00:00"/>
    <d v="2020-10-09T00:00:00"/>
    <n v="18.3"/>
    <d v="2020-10-20T00:00:00"/>
    <s v="NO"/>
    <s v="SI"/>
    <m/>
    <m/>
  </r>
  <r>
    <d v="2020-10-11T00:00:00"/>
    <d v="2020-10-10T00:00:00"/>
    <s v="CASTRO, MARTIN"/>
    <n v="8592611"/>
    <s v="Cooperativa Medica"/>
    <n v="69"/>
    <x v="0"/>
    <d v="2020-10-03T00:00:00"/>
    <d v="2020-10-09T00:00:00"/>
    <n v="18.399999999999999"/>
    <d v="2020-10-20T00:00:00"/>
    <s v="SI"/>
    <s v="NO"/>
    <m/>
    <m/>
  </r>
  <r>
    <d v="2020-10-11T00:00:00"/>
    <d v="2020-10-10T00:00:00"/>
    <s v="SANABRIA, ALEXIA MICAELA"/>
    <n v="33645532"/>
    <s v="Hospital Urquiza"/>
    <n v="32"/>
    <x v="1"/>
    <d v="2020-10-05T00:00:00"/>
    <d v="2020-10-09T00:00:00"/>
    <n v="30.2"/>
    <d v="2020-10-20T00:00:00"/>
    <s v="NO"/>
    <s v="SI"/>
    <m/>
    <m/>
  </r>
  <r>
    <d v="2020-10-11T00:00:00"/>
    <d v="2020-10-10T00:00:00"/>
    <s v="BARRETO, CRISTIAN "/>
    <n v="33709670"/>
    <s v="Hospital Urquiza"/>
    <n v="32"/>
    <x v="0"/>
    <d v="2020-10-03T00:00:00"/>
    <d v="2020-10-09T00:00:00"/>
    <n v="26"/>
    <d v="2020-10-20T00:00:00"/>
    <s v="NO"/>
    <s v="NO"/>
    <m/>
    <m/>
  </r>
  <r>
    <d v="2020-10-12T00:00:00"/>
    <d v="2020-10-11T00:00:00"/>
    <s v="CABRERA, MARIA TERESA"/>
    <n v="10380373"/>
    <s v="Hospital Urquiza"/>
    <n v="68"/>
    <x v="1"/>
    <d v="2020-10-09T00:00:00"/>
    <s v="NC"/>
    <s v="NC"/>
    <d v="2020-10-20T00:00:00"/>
    <s v="NO"/>
    <s v="SI"/>
    <s v="SI"/>
    <m/>
  </r>
  <r>
    <d v="2020-10-12T00:00:00"/>
    <d v="2020-10-11T00:00:00"/>
    <s v="BERNHARDT, ANA PAZ"/>
    <n v="51021328"/>
    <s v="Hospital Urquiza"/>
    <n v="9"/>
    <x v="1"/>
    <d v="2020-10-09T00:00:00"/>
    <s v="NC"/>
    <s v="NC"/>
    <d v="2020-10-20T00:00:00"/>
    <s v="NO"/>
    <s v="SI"/>
    <s v="SI"/>
    <m/>
  </r>
  <r>
    <d v="2020-10-12T00:00:00"/>
    <d v="2020-10-11T00:00:00"/>
    <s v="GARGANO, SHEILA ROCIO"/>
    <n v="35700248"/>
    <s v="Hospital Urquiza"/>
    <n v="29"/>
    <x v="1"/>
    <d v="2020-10-08T00:00:00"/>
    <s v="NC"/>
    <s v="NC"/>
    <d v="2020-10-19T00:00:00"/>
    <s v="NO"/>
    <s v="SI"/>
    <s v="SI"/>
    <m/>
  </r>
  <r>
    <d v="2020-10-12T00:00:00"/>
    <d v="2020-10-11T00:00:00"/>
    <s v="BERNHARDT, DAVID ARIEL"/>
    <n v="45846481"/>
    <s v="Hospital Urquiza"/>
    <n v="16"/>
    <x v="0"/>
    <d v="2020-10-03T00:00:00"/>
    <s v="NC"/>
    <s v="NC"/>
    <d v="2020-10-14T00:00:00"/>
    <s v="NO"/>
    <s v="SI"/>
    <s v="SI"/>
    <m/>
  </r>
  <r>
    <d v="2020-10-14T00:00:00"/>
    <d v="2020-10-13T00:00:00"/>
    <s v="RODRIGUEZ, MALVINA SOLEDAD"/>
    <n v="30227702"/>
    <s v="Hospital Urquiza"/>
    <n v="37"/>
    <x v="1"/>
    <d v="2020-10-10T00:00:00"/>
    <d v="2020-10-12T00:00:00"/>
    <n v="23.7"/>
    <d v="2020-10-23T00:00:00"/>
    <s v="NO"/>
    <s v="NO"/>
    <m/>
    <m/>
  </r>
  <r>
    <d v="2020-10-14T00:00:00"/>
    <d v="2020-10-13T00:00:00"/>
    <s v="CANAVESSI, MARIO"/>
    <n v="28533787"/>
    <s v="Hospital Urquiza"/>
    <n v="39"/>
    <x v="0"/>
    <d v="2020-10-08T00:00:00"/>
    <d v="2020-10-12T00:00:00"/>
    <n v="20.2"/>
    <d v="2020-10-23T00:00:00"/>
    <s v="NO"/>
    <s v="SI"/>
    <m/>
    <m/>
  </r>
  <r>
    <d v="2020-10-14T00:00:00"/>
    <d v="2020-10-13T00:00:00"/>
    <s v="BARRETO, HUGO CESAR"/>
    <n v="14128439"/>
    <s v="Hospital Urquiza"/>
    <n v="60"/>
    <x v="0"/>
    <d v="2020-10-08T00:00:00"/>
    <d v="2020-10-12T00:00:00"/>
    <n v="23"/>
    <d v="2020-10-23T00:00:00"/>
    <s v="NO"/>
    <s v="SI"/>
    <m/>
    <m/>
  </r>
  <r>
    <d v="2020-10-14T00:00:00"/>
    <d v="2020-10-13T00:00:00"/>
    <s v="VIERA, MARIA FERNANDA"/>
    <n v="36546090"/>
    <s v="Cooperativa Medica"/>
    <n v="28"/>
    <x v="1"/>
    <d v="2020-10-10T00:00:00"/>
    <d v="2020-10-12T00:00:00"/>
    <n v="24"/>
    <d v="2020-10-23T00:00:00"/>
    <s v="NO"/>
    <s v="NO"/>
    <m/>
    <m/>
  </r>
  <r>
    <d v="2020-10-14T00:00:00"/>
    <d v="2020-10-13T00:00:00"/>
    <s v="RODRIGUEZ, GISELA PAOLA"/>
    <n v="30549695"/>
    <s v="Hospital Urquiza"/>
    <n v="36"/>
    <x v="1"/>
    <d v="2020-10-10T00:00:00"/>
    <d v="2020-10-12T00:00:00"/>
    <n v="17.7"/>
    <d v="2020-10-23T00:00:00"/>
    <s v="NO"/>
    <s v="NO"/>
    <m/>
    <m/>
  </r>
  <r>
    <d v="2020-10-14T00:00:00"/>
    <d v="2020-10-13T00:00:00"/>
    <s v="FROSSARD ELSA FABIANA"/>
    <n v="17238048"/>
    <s v="Hospital Urquiza"/>
    <n v="56"/>
    <x v="1"/>
    <d v="2020-10-10T00:00:00"/>
    <d v="2020-10-12T00:00:00"/>
    <n v="20.3"/>
    <d v="2020-10-23T00:00:00"/>
    <s v="NO"/>
    <s v="NO"/>
    <m/>
    <m/>
  </r>
  <r>
    <d v="2020-10-14T00:00:00"/>
    <d v="2020-10-13T00:00:00"/>
    <s v="PILEPICH, FABIANA"/>
    <n v="26610871"/>
    <s v="Hospital Urquiza"/>
    <n v="42"/>
    <x v="1"/>
    <d v="2020-10-08T00:00:00"/>
    <d v="2020-10-12T00:00:00"/>
    <n v="24.6"/>
    <d v="2020-10-23T00:00:00"/>
    <s v="NO"/>
    <s v="NO"/>
    <m/>
    <m/>
  </r>
  <r>
    <d v="2020-10-14T00:00:00"/>
    <d v="2020-10-13T00:00:00"/>
    <s v="CASANOVA, MARIA CARLA"/>
    <n v="34850229"/>
    <s v="Hospital Urquiza"/>
    <n v="30"/>
    <x v="1"/>
    <d v="2020-10-10T00:00:00"/>
    <d v="2020-10-12T00:00:00"/>
    <n v="21"/>
    <d v="2020-10-23T00:00:00"/>
    <s v="NO"/>
    <s v="NO"/>
    <m/>
    <m/>
  </r>
  <r>
    <d v="2020-10-14T00:00:00"/>
    <d v="2020-10-13T00:00:00"/>
    <s v="RUIZ DIAZ, LUIS MIGUEL"/>
    <n v="16989388"/>
    <s v="Hospital Urquiza"/>
    <n v="55"/>
    <x v="0"/>
    <d v="2020-10-06T00:00:00"/>
    <d v="2020-10-11T00:00:00"/>
    <n v="26.7"/>
    <d v="2020-10-22T00:00:00"/>
    <s v="NO"/>
    <s v="SI"/>
    <m/>
    <m/>
  </r>
  <r>
    <d v="2020-10-14T00:00:00"/>
    <d v="2020-10-13T00:00:00"/>
    <s v="KLENNER, MARIA"/>
    <n v="25572646"/>
    <s v="Hospital Urquiza"/>
    <n v="43"/>
    <x v="1"/>
    <d v="2020-10-06T00:00:00"/>
    <d v="2020-10-10T00:00:00"/>
    <n v="22.3"/>
    <d v="2020-10-21T00:00:00"/>
    <s v="NO"/>
    <s v="NO"/>
    <m/>
    <m/>
  </r>
  <r>
    <d v="2020-10-14T00:00:00"/>
    <d v="2020-10-13T00:00:00"/>
    <s v="PREDIGER, GUSTAVO"/>
    <n v="22150862"/>
    <s v="Hospital Urquiza"/>
    <n v="48"/>
    <x v="0"/>
    <d v="2020-10-09T00:00:00"/>
    <d v="2020-10-12T00:00:00"/>
    <n v="20"/>
    <d v="2020-10-23T00:00:00"/>
    <s v="NO"/>
    <s v="NO"/>
    <m/>
    <m/>
  </r>
  <r>
    <d v="2020-10-14T00:00:00"/>
    <d v="2020-10-13T00:00:00"/>
    <s v="PEREZ, JUAN CARLOS"/>
    <n v="18179417"/>
    <s v="Hospital Urquiza"/>
    <n v="53"/>
    <x v="0"/>
    <d v="2020-10-09T00:00:00"/>
    <d v="2020-10-13T00:00:00"/>
    <n v="20.7"/>
    <d v="2020-10-24T00:00:00"/>
    <s v="NO"/>
    <s v="NO"/>
    <m/>
    <m/>
  </r>
  <r>
    <d v="2020-10-15T00:00:00"/>
    <d v="2020-10-14T00:00:00"/>
    <s v="EROLES ALEJANDRO SEBASTIAN"/>
    <n v="30166731"/>
    <s v="Hospital Urquiza"/>
    <n v="37"/>
    <x v="0"/>
    <d v="2020-10-13T00:00:00"/>
    <d v="2020-10-13T00:00:00"/>
    <n v="22.5"/>
    <d v="2020-10-24T00:00:00"/>
    <s v="NO"/>
    <s v="NO"/>
    <m/>
    <m/>
  </r>
  <r>
    <d v="2020-10-15T00:00:00"/>
    <d v="2020-10-14T00:00:00"/>
    <s v="VIDAL, NESTOR"/>
    <n v="5804724"/>
    <s v="Clinica Uruguay"/>
    <n v="84"/>
    <x v="0"/>
    <d v="2020-10-13T00:00:00"/>
    <d v="2020-10-13T00:00:00"/>
    <n v="18.3"/>
    <d v="2020-10-24T00:00:00"/>
    <s v="SI"/>
    <s v="SI"/>
    <m/>
    <m/>
  </r>
  <r>
    <d v="2020-10-15T00:00:00"/>
    <d v="2020-10-14T00:00:00"/>
    <s v="QUEIROLO, MARIA ELENA"/>
    <n v="5493747"/>
    <s v="Clinica Uruguay"/>
    <n v="73"/>
    <x v="1"/>
    <d v="2020-10-13T00:00:00"/>
    <d v="2020-10-13T00:00:00"/>
    <n v="19.7"/>
    <d v="2020-10-24T00:00:00"/>
    <s v="SI"/>
    <s v="SI"/>
    <m/>
    <m/>
  </r>
  <r>
    <d v="2020-10-15T00:00:00"/>
    <d v="2020-10-14T00:00:00"/>
    <s v="PENELLI, SILVIA"/>
    <n v="17552251"/>
    <s v="Hospital Urquiza"/>
    <n v="54"/>
    <x v="1"/>
    <d v="2020-10-09T00:00:00"/>
    <d v="2020-10-13T00:00:00"/>
    <n v="28.4"/>
    <d v="2020-10-24T00:00:00"/>
    <s v="NO"/>
    <s v="NO"/>
    <m/>
    <m/>
  </r>
  <r>
    <d v="2020-10-15T00:00:00"/>
    <d v="2020-10-14T00:00:00"/>
    <s v="ERBETTA, LUIS ALBERTO"/>
    <n v="25025956"/>
    <s v="Hospital Urquiza"/>
    <n v="44"/>
    <x v="0"/>
    <d v="2020-10-09T00:00:00"/>
    <d v="2020-10-13T00:00:00"/>
    <n v="25.2"/>
    <d v="2020-10-24T00:00:00"/>
    <s v="NO"/>
    <s v="NO"/>
    <m/>
    <m/>
  </r>
  <r>
    <d v="2020-10-15T00:00:00"/>
    <d v="2020-10-14T00:00:00"/>
    <s v="ROMERO, RAMON ALEJANDRO"/>
    <n v="21696434"/>
    <s v="Hospital Urquiza"/>
    <n v="49"/>
    <x v="0"/>
    <d v="2020-10-09T00:00:00"/>
    <d v="2020-10-13T00:00:00"/>
    <n v="24.9"/>
    <d v="2020-10-24T00:00:00"/>
    <s v="NO"/>
    <s v="NO"/>
    <m/>
    <m/>
  </r>
  <r>
    <d v="2020-10-15T00:00:00"/>
    <d v="2020-10-14T00:00:00"/>
    <s v="DE LA CALLE, MANUEL"/>
    <n v="36056631"/>
    <s v="Hospital Urquiza"/>
    <n v="28"/>
    <x v="0"/>
    <d v="2020-10-09T00:00:00"/>
    <d v="2020-10-13T00:00:00"/>
    <n v="27"/>
    <d v="2020-10-24T00:00:00"/>
    <s v="NO"/>
    <s v="NO"/>
    <m/>
    <m/>
  </r>
  <r>
    <d v="2020-10-15T00:00:00"/>
    <d v="2020-10-14T00:00:00"/>
    <s v="SCHILDT, CRISTIAN JAVIER"/>
    <n v="29795375"/>
    <s v="Hospital Urquiza"/>
    <n v="37"/>
    <x v="0"/>
    <d v="2020-10-10T00:00:00"/>
    <d v="2020-10-13T00:00:00"/>
    <n v="22.8"/>
    <d v="2020-10-24T00:00:00"/>
    <s v="NO"/>
    <s v="NO"/>
    <m/>
    <m/>
  </r>
  <r>
    <d v="2020-10-15T00:00:00"/>
    <d v="2020-10-14T00:00:00"/>
    <s v="MORENO, PATRICIA NOEMI"/>
    <n v="20754545"/>
    <s v="Hospital Urquiza"/>
    <n v="51"/>
    <x v="1"/>
    <d v="2020-10-09T00:00:00"/>
    <d v="2020-10-13T00:00:00"/>
    <n v="25.4"/>
    <d v="2020-10-24T00:00:00"/>
    <s v="NO"/>
    <s v="NO"/>
    <m/>
    <m/>
  </r>
  <r>
    <d v="2020-10-15T00:00:00"/>
    <d v="2020-10-14T00:00:00"/>
    <s v="PASCAL, ROMINA"/>
    <n v="29883879"/>
    <s v="Hospital Urquiza"/>
    <n v="37"/>
    <x v="1"/>
    <d v="2020-10-10T00:00:00"/>
    <d v="2020-10-13T00:00:00"/>
    <n v="25.6"/>
    <d v="2020-10-24T00:00:00"/>
    <s v="NO"/>
    <s v="SI"/>
    <m/>
    <m/>
  </r>
  <r>
    <d v="2020-10-15T00:00:00"/>
    <d v="2020-10-14T00:00:00"/>
    <s v="LOPEZ, GASTON"/>
    <n v="36104873"/>
    <s v="Hospital Urquiza"/>
    <n v="28"/>
    <x v="0"/>
    <d v="2020-10-10T00:00:00"/>
    <d v="2020-10-13T00:00:00"/>
    <n v="25.2"/>
    <d v="2020-10-24T00:00:00"/>
    <s v="NO"/>
    <s v="NO"/>
    <m/>
    <m/>
  </r>
  <r>
    <d v="2020-10-15T00:00:00"/>
    <d v="2020-10-14T00:00:00"/>
    <s v="LUNA, AGUSTINA"/>
    <n v="34629649"/>
    <s v="Hospital Urquiza"/>
    <n v="31"/>
    <x v="1"/>
    <d v="2020-10-08T00:00:00"/>
    <d v="2020-10-13T00:00:00"/>
    <n v="36.9"/>
    <d v="2020-10-24T00:00:00"/>
    <s v="NO"/>
    <s v="SI"/>
    <m/>
    <m/>
  </r>
  <r>
    <d v="2020-10-15T00:00:00"/>
    <d v="2020-10-14T00:00:00"/>
    <s v="PASCAL, MARIA JOSE"/>
    <n v="37975560"/>
    <s v="Hospital Urquiza"/>
    <n v="26"/>
    <x v="1"/>
    <d v="2020-10-09T00:00:00"/>
    <d v="2020-10-13T00:00:00"/>
    <n v="23.9"/>
    <d v="2020-10-24T00:00:00"/>
    <s v="NO"/>
    <s v="NO"/>
    <m/>
    <m/>
  </r>
  <r>
    <d v="2020-10-15T00:00:00"/>
    <d v="2020-10-14T00:00:00"/>
    <s v="YASIUK, MIGUEL ANGEL"/>
    <n v="32742044"/>
    <s v="Hospital Urquiza"/>
    <n v="33"/>
    <x v="0"/>
    <d v="2020-10-11T00:00:00"/>
    <d v="2020-10-13T00:00:00"/>
    <n v="21.3"/>
    <d v="2020-10-24T00:00:00"/>
    <s v="NO"/>
    <s v="NO"/>
    <m/>
    <m/>
  </r>
  <r>
    <d v="2020-10-15T00:00:00"/>
    <d v="2020-10-14T00:00:00"/>
    <s v="HAMNN, ROBERTO NICOLAS"/>
    <n v="35700183"/>
    <s v="Hospital Urquiza"/>
    <n v="34"/>
    <x v="0"/>
    <d v="2020-10-09T00:00:00"/>
    <d v="2020-10-13T00:00:00"/>
    <n v="17.3"/>
    <d v="2020-10-24T00:00:00"/>
    <s v="NO"/>
    <s v="SI"/>
    <m/>
    <m/>
  </r>
  <r>
    <d v="2020-10-15T00:00:00"/>
    <d v="2020-10-14T00:00:00"/>
    <s v="ACOSTA, HECTOR ALBERTO"/>
    <n v="18491943"/>
    <s v="Hospital Urquiza"/>
    <n v="53"/>
    <x v="0"/>
    <d v="2020-10-10T00:00:00"/>
    <d v="2020-10-13T00:00:00"/>
    <n v="25"/>
    <d v="2020-10-24T00:00:00"/>
    <s v="NO"/>
    <s v="NO"/>
    <m/>
    <m/>
  </r>
  <r>
    <d v="2020-10-16T00:00:00"/>
    <d v="2020-10-15T00:00:00"/>
    <s v="GANGGE ISMAEL"/>
    <n v="5820077"/>
    <s v="Cooperativa Medica"/>
    <n v="77"/>
    <x v="0"/>
    <d v="2020-10-14T00:00:00"/>
    <d v="2020-10-14T00:00:00"/>
    <n v="19.2"/>
    <d v="2020-10-25T00:00:00"/>
    <s v="SI"/>
    <s v="NO"/>
    <m/>
    <s v="SI"/>
  </r>
  <r>
    <d v="2020-10-16T00:00:00"/>
    <d v="2020-10-15T00:00:00"/>
    <s v="PERRONI ZULMA ESTER MARGARITA"/>
    <n v="11542173"/>
    <s v="Cooperativa Medica"/>
    <n v="65"/>
    <x v="1"/>
    <d v="2020-10-10T00:00:00"/>
    <d v="2020-10-14T00:00:00"/>
    <n v="32.9"/>
    <d v="2020-10-25T00:00:00"/>
    <s v="SI"/>
    <s v="NO"/>
    <m/>
    <m/>
  </r>
  <r>
    <d v="2020-10-16T00:00:00"/>
    <d v="2020-10-15T00:00:00"/>
    <s v="GATTER BEATRIZ DEL CARMEN"/>
    <n v="24527335"/>
    <s v="Hospital Urquiza"/>
    <n v="45"/>
    <x v="1"/>
    <d v="2020-10-12T00:00:00"/>
    <d v="2020-10-14T00:00:00"/>
    <n v="16.5"/>
    <d v="2020-10-25T00:00:00"/>
    <s v="NO"/>
    <s v="NO"/>
    <m/>
    <m/>
  </r>
  <r>
    <d v="2020-10-16T00:00:00"/>
    <d v="2020-10-15T00:00:00"/>
    <s v="BONVIN GABRIELA ANDREA"/>
    <n v="25902271"/>
    <s v="Hospital Urquiza"/>
    <n v="43"/>
    <x v="1"/>
    <d v="2020-10-10T00:00:00"/>
    <d v="2020-10-14T00:00:00"/>
    <n v="26.2"/>
    <d v="2020-10-25T00:00:00"/>
    <s v="NO"/>
    <s v="NO"/>
    <m/>
    <m/>
  </r>
  <r>
    <d v="2020-10-16T00:00:00"/>
    <d v="2020-10-15T00:00:00"/>
    <s v="KLOSTER BRIAN"/>
    <n v="40408748"/>
    <s v="Hospital Urquiza"/>
    <n v="23"/>
    <x v="0"/>
    <d v="2020-10-12T00:00:00"/>
    <d v="2020-10-14T00:00:00"/>
    <n v="19.2"/>
    <d v="2020-10-25T00:00:00"/>
    <s v="NO"/>
    <s v="NO"/>
    <m/>
    <m/>
  </r>
  <r>
    <d v="2020-10-16T00:00:00"/>
    <d v="2020-10-15T00:00:00"/>
    <s v="GANDOLA EDUARDO"/>
    <n v="20534052"/>
    <s v="Hospital Urquiza"/>
    <n v="52"/>
    <x v="0"/>
    <d v="2020-10-09T00:00:00"/>
    <d v="2020-10-14T00:00:00"/>
    <n v="22.9"/>
    <d v="2020-10-25T00:00:00"/>
    <s v="NO"/>
    <s v="NO"/>
    <m/>
    <m/>
  </r>
  <r>
    <d v="2020-10-16T00:00:00"/>
    <d v="2020-10-15T00:00:00"/>
    <s v="BOUJON CLAUDIA"/>
    <n v="30620367"/>
    <s v="Hospital Urquiza"/>
    <n v="35"/>
    <x v="1"/>
    <d v="2020-10-13T00:00:00"/>
    <d v="2020-10-14T00:00:00"/>
    <n v="24.4"/>
    <d v="2020-10-25T00:00:00"/>
    <s v="NO"/>
    <s v="SI"/>
    <m/>
    <m/>
  </r>
  <r>
    <d v="2020-10-16T00:00:00"/>
    <d v="2020-10-15T00:00:00"/>
    <s v="VINZON MILENA"/>
    <n v="33422735"/>
    <s v="Hospital Urquiza"/>
    <n v="32"/>
    <x v="1"/>
    <d v="2020-10-08T00:00:00"/>
    <d v="2020-10-14T00:00:00"/>
    <n v="21.8"/>
    <d v="2020-10-25T00:00:00"/>
    <s v="NO"/>
    <s v="SI"/>
    <m/>
    <m/>
  </r>
  <r>
    <d v="2020-10-16T00:00:00"/>
    <d v="2020-10-15T00:00:00"/>
    <s v="VARGAS CARLOS LEANDRO"/>
    <n v="21696351"/>
    <s v="Hospital Urquiza"/>
    <n v="50"/>
    <x v="0"/>
    <d v="2020-10-06T00:00:00"/>
    <d v="2020-10-14T00:00:00"/>
    <n v="30.2"/>
    <d v="2020-10-25T00:00:00"/>
    <s v="NO"/>
    <s v="NO"/>
    <m/>
    <m/>
  </r>
  <r>
    <d v="2020-10-16T00:00:00"/>
    <d v="2020-10-15T00:00:00"/>
    <s v="PILLA FIGUEROA PAULA"/>
    <n v="31395223"/>
    <s v="Hospital Urquiza"/>
    <n v="35"/>
    <x v="1"/>
    <d v="2020-10-13T00:00:00"/>
    <d v="2020-10-14T00:00:00"/>
    <n v="22.3"/>
    <d v="2020-10-25T00:00:00"/>
    <s v="NO"/>
    <s v="NO"/>
    <m/>
    <m/>
  </r>
  <r>
    <d v="2020-10-16T00:00:00"/>
    <d v="2020-10-15T00:00:00"/>
    <s v="SALAMONINI JULIO CESAR"/>
    <n v="18072263"/>
    <s v="Hospital Urquiza"/>
    <n v="53"/>
    <x v="0"/>
    <d v="2020-10-09T00:00:00"/>
    <d v="2020-10-14T00:00:00"/>
    <n v="29"/>
    <d v="2020-10-25T00:00:00"/>
    <s v="NO"/>
    <s v="NO"/>
    <m/>
    <m/>
  </r>
  <r>
    <d v="2020-10-16T00:00:00"/>
    <d v="2020-10-15T00:00:00"/>
    <s v="RODRIGUEZ LILIANA"/>
    <n v="18549000"/>
    <s v="Hospital Urquiza"/>
    <n v="52"/>
    <x v="1"/>
    <d v="2020-10-11T00:00:00"/>
    <d v="2020-10-14T00:00:00"/>
    <n v="18.3"/>
    <d v="2020-10-25T00:00:00"/>
    <s v="NO"/>
    <s v="NO"/>
    <m/>
    <m/>
  </r>
  <r>
    <d v="2020-10-16T00:00:00"/>
    <d v="2020-10-15T00:00:00"/>
    <s v="PLOT AMERICO"/>
    <n v="23697561"/>
    <s v="Hospital Urquiza"/>
    <n v="45"/>
    <x v="0"/>
    <d v="2020-10-10T00:00:00"/>
    <d v="2020-10-14T00:00:00"/>
    <n v="25.5"/>
    <d v="2020-10-25T00:00:00"/>
    <s v="NO"/>
    <s v="NO"/>
    <m/>
    <m/>
  </r>
  <r>
    <d v="2020-10-16T00:00:00"/>
    <d v="2020-10-15T00:00:00"/>
    <s v="ROSSI EDGARDO JAVIER"/>
    <n v="20813201"/>
    <s v="Hospital Urquiza"/>
    <n v="50"/>
    <x v="0"/>
    <d v="2020-10-12T00:00:00"/>
    <s v="NC"/>
    <s v="NC"/>
    <d v="2020-10-23T00:00:00"/>
    <s v="NO"/>
    <s v="SI"/>
    <s v="SI"/>
    <m/>
  </r>
  <r>
    <d v="2020-10-17T00:00:00"/>
    <d v="2020-10-16T00:00:00"/>
    <s v="CÁMARA RICARDO"/>
    <n v="900775363"/>
    <s v="Cooperativa Medica"/>
    <n v="71"/>
    <x v="0"/>
    <d v="2020-10-14T00:00:00"/>
    <d v="2020-10-15T00:00:00"/>
    <n v="16.5"/>
    <d v="2020-10-26T00:00:00"/>
    <s v="SI"/>
    <s v="SI"/>
    <m/>
    <m/>
  </r>
  <r>
    <d v="2020-10-17T00:00:00"/>
    <d v="2020-10-16T00:00:00"/>
    <s v="ROMERO YOLANDA ELENA"/>
    <n v="13310046"/>
    <s v="Cooperativa Medica"/>
    <n v="61"/>
    <x v="1"/>
    <d v="2020-10-12T00:00:00"/>
    <d v="2020-10-15T00:00:00"/>
    <n v="16"/>
    <d v="2020-10-26T00:00:00"/>
    <s v="NO"/>
    <s v="SI"/>
    <m/>
    <m/>
  </r>
  <r>
    <d v="2020-10-17T00:00:00"/>
    <d v="2020-10-16T00:00:00"/>
    <s v="SORIA MIGUEL ÁNGEL"/>
    <n v="10073042"/>
    <s v="Hospital Urquiza"/>
    <n v="69"/>
    <x v="0"/>
    <d v="2020-10-13T00:00:00"/>
    <d v="2020-10-15T00:00:00"/>
    <n v="22.4"/>
    <d v="2020-10-26T00:00:00"/>
    <s v="SI"/>
    <s v="NO"/>
    <m/>
    <m/>
  </r>
  <r>
    <d v="2020-10-17T00:00:00"/>
    <d v="2020-10-16T00:00:00"/>
    <s v="BRISOLESSI JORGE LUIS"/>
    <n v="22925292"/>
    <s v="Hospital Urquiza"/>
    <n v="47"/>
    <x v="0"/>
    <d v="2020-10-12T00:00:00"/>
    <d v="2020-10-15T00:00:00"/>
    <n v="19.7"/>
    <d v="2020-10-26T00:00:00"/>
    <s v="NO"/>
    <s v="SI"/>
    <m/>
    <m/>
  </r>
  <r>
    <d v="2020-10-17T00:00:00"/>
    <d v="2020-10-16T00:00:00"/>
    <s v="GABIOUD BRISA"/>
    <n v="51037796"/>
    <s v="Hospital Urquiza"/>
    <n v="9"/>
    <x v="1"/>
    <d v="2020-10-14T00:00:00"/>
    <d v="2020-10-15T00:00:00"/>
    <n v="20.5"/>
    <d v="2020-10-26T00:00:00"/>
    <s v="NO"/>
    <s v="SI"/>
    <m/>
    <m/>
  </r>
  <r>
    <d v="2020-10-17T00:00:00"/>
    <d v="2020-10-16T00:00:00"/>
    <s v="SOTO RICARDO MARTÍN"/>
    <n v="28533707"/>
    <s v="Hospital Urquiza"/>
    <n v="39"/>
    <x v="0"/>
    <d v="2020-10-12T00:00:00"/>
    <d v="2020-10-15T00:00:00"/>
    <n v="26.3"/>
    <d v="2020-10-26T00:00:00"/>
    <s v="NO"/>
    <s v="SI"/>
    <m/>
    <m/>
  </r>
  <r>
    <d v="2020-10-17T00:00:00"/>
    <d v="2020-10-16T00:00:00"/>
    <s v="DIOGUARDI BEATRIZ"/>
    <n v="11288090"/>
    <s v="Hospital Urquiza"/>
    <n v="65"/>
    <x v="1"/>
    <d v="2020-10-14T00:00:00"/>
    <d v="2020-10-15T00:00:00"/>
    <n v="28.1"/>
    <d v="2020-10-26T00:00:00"/>
    <s v="NO"/>
    <s v="SI"/>
    <m/>
    <m/>
  </r>
  <r>
    <d v="2020-10-17T00:00:00"/>
    <d v="2020-10-16T00:00:00"/>
    <s v="LEOPARDO VANESA"/>
    <n v="25902346"/>
    <s v="Hospital Urquiza"/>
    <n v="43"/>
    <x v="1"/>
    <d v="2020-10-12T00:00:00"/>
    <d v="2020-10-15T00:00:00"/>
    <n v="26.3"/>
    <d v="2020-10-26T00:00:00"/>
    <s v="NO"/>
    <s v="NO"/>
    <m/>
    <m/>
  </r>
  <r>
    <d v="2020-10-17T00:00:00"/>
    <d v="2020-10-16T00:00:00"/>
    <s v="SCHAAB MARIANO GABRIEL"/>
    <n v="27425714"/>
    <s v="Hospital Urquiza"/>
    <n v="40"/>
    <x v="0"/>
    <d v="2020-10-11T00:00:00"/>
    <d v="2020-10-15T00:00:00"/>
    <n v="23.5"/>
    <d v="2020-10-26T00:00:00"/>
    <s v="NO"/>
    <s v="SI"/>
    <m/>
    <m/>
  </r>
  <r>
    <d v="2020-10-17T00:00:00"/>
    <d v="2020-10-16T00:00:00"/>
    <s v="ALMIRÓN FOUTEL ESTEBAN ROMÁN"/>
    <n v="26483140"/>
    <s v="Hospital Urquiza"/>
    <n v="42"/>
    <x v="0"/>
    <d v="2020-10-13T00:00:00"/>
    <d v="2020-10-15T00:00:00"/>
    <n v="21.6"/>
    <d v="2020-10-26T00:00:00"/>
    <s v="NO"/>
    <s v="SI"/>
    <m/>
    <m/>
  </r>
  <r>
    <d v="2020-10-17T00:00:00"/>
    <d v="2020-10-16T00:00:00"/>
    <s v="OBISPO CAIRE MARIANELA"/>
    <n v="33078883"/>
    <s v="Hospital Urquiza"/>
    <n v="33"/>
    <x v="1"/>
    <d v="2020-10-12T00:00:00"/>
    <d v="2020-10-15T00:00:00"/>
    <n v="28.6"/>
    <d v="2020-10-26T00:00:00"/>
    <s v="NO"/>
    <s v="SI"/>
    <m/>
    <m/>
  </r>
  <r>
    <d v="2020-10-17T00:00:00"/>
    <d v="2020-10-16T00:00:00"/>
    <s v="COZZA CLAUDIA"/>
    <n v="20369271"/>
    <s v="Hospital Urquiza"/>
    <n v="51"/>
    <x v="1"/>
    <d v="2020-10-12T00:00:00"/>
    <d v="2020-10-15T00:00:00"/>
    <n v="22.1"/>
    <d v="2020-10-26T00:00:00"/>
    <s v="NO"/>
    <s v="SI"/>
    <m/>
    <m/>
  </r>
  <r>
    <d v="2020-10-17T00:00:00"/>
    <d v="2020-10-16T00:00:00"/>
    <s v="POETTO CRISTIAN"/>
    <n v="27425715"/>
    <s v="Hospital Urquiza"/>
    <n v="40"/>
    <x v="0"/>
    <d v="2020-10-13T00:00:00"/>
    <d v="2020-10-15T00:00:00"/>
    <n v="19.7"/>
    <d v="2020-10-26T00:00:00"/>
    <s v="NO"/>
    <s v="NO"/>
    <m/>
    <m/>
  </r>
  <r>
    <d v="2020-10-17T00:00:00"/>
    <d v="2020-10-16T00:00:00"/>
    <s v="DIECI CARLOS ÁNGEL"/>
    <n v="12259078"/>
    <s v="Hospital Urquiza"/>
    <n v="64"/>
    <x v="0"/>
    <d v="2020-10-13T00:00:00"/>
    <d v="2020-10-15T00:00:00"/>
    <n v="27.1"/>
    <d v="2020-10-26T00:00:00"/>
    <s v="NO"/>
    <s v="NO"/>
    <m/>
    <m/>
  </r>
  <r>
    <d v="2020-10-17T00:00:00"/>
    <d v="2020-10-16T00:00:00"/>
    <s v="BENÍTEZ SOL"/>
    <n v="41119674"/>
    <s v="Hospital Urquiza"/>
    <n v="22"/>
    <x v="1"/>
    <d v="2020-10-13T00:00:00"/>
    <d v="2020-10-15T00:00:00"/>
    <n v="22.9"/>
    <d v="2020-10-26T00:00:00"/>
    <s v="NO"/>
    <s v="NO"/>
    <m/>
    <m/>
  </r>
  <r>
    <d v="2020-10-17T00:00:00"/>
    <d v="2020-10-16T00:00:00"/>
    <s v="POETTO NOEMÍ"/>
    <n v="13599137"/>
    <s v="Hospital Urquiza"/>
    <n v="61"/>
    <x v="1"/>
    <d v="2020-10-05T00:00:00"/>
    <d v="2020-10-15T00:00:00"/>
    <n v="28.8"/>
    <d v="2020-10-26T00:00:00"/>
    <s v="NO"/>
    <s v="SI"/>
    <m/>
    <m/>
  </r>
  <r>
    <d v="2020-10-17T00:00:00"/>
    <d v="2020-10-16T00:00:00"/>
    <s v="GARIN ALEXIS"/>
    <n v="32742160"/>
    <s v="Hospital Urquiza"/>
    <n v="33"/>
    <x v="0"/>
    <d v="2020-10-13T00:00:00"/>
    <d v="2020-10-15T00:00:00"/>
    <n v="23.8"/>
    <d v="2020-10-26T00:00:00"/>
    <s v="NO"/>
    <s v="SI"/>
    <m/>
    <m/>
  </r>
  <r>
    <d v="2020-10-17T00:00:00"/>
    <d v="2020-10-16T00:00:00"/>
    <s v="SALAMONINI KEVIN NICOLAS"/>
    <n v="40693457"/>
    <s v="Hospital Urquiza"/>
    <n v="22"/>
    <x v="0"/>
    <d v="2020-10-10T00:00:00"/>
    <s v="NC"/>
    <s v="NC"/>
    <d v="2020-10-21T00:00:00"/>
    <s v="NO"/>
    <s v="SI"/>
    <s v="SI"/>
    <m/>
  </r>
  <r>
    <d v="2020-10-14T00:00:00"/>
    <d v="2020-10-16T00:00:00"/>
    <s v="ZABALA LUCAS EXEQUIEL"/>
    <n v="36100608"/>
    <s v="Hospital Urquiza"/>
    <n v="29"/>
    <x v="0"/>
    <d v="2020-10-08T00:00:00"/>
    <s v="NC"/>
    <s v="NC"/>
    <d v="2020-10-19T00:00:00"/>
    <s v="NO"/>
    <s v="SI"/>
    <s v="SI"/>
    <m/>
  </r>
  <r>
    <d v="2020-10-18T00:00:00"/>
    <d v="2020-10-17T00:00:00"/>
    <s v="VALOR, JESUS SALVADOR"/>
    <n v="33025435"/>
    <s v="Hospital Urquiza"/>
    <n v="33"/>
    <x v="0"/>
    <d v="2020-10-12T00:00:00"/>
    <d v="2020-10-16T00:00:00"/>
    <n v="19.5"/>
    <d v="2020-10-27T00:00:00"/>
    <s v="NO"/>
    <s v="SI"/>
    <m/>
    <m/>
  </r>
  <r>
    <d v="2020-10-18T00:00:00"/>
    <d v="2020-10-17T00:00:00"/>
    <s v="BENITEZ, PAOLA BEATRIZ"/>
    <n v="30272311"/>
    <s v="Hospital Urquiza"/>
    <n v="37"/>
    <x v="1"/>
    <d v="2020-10-13T00:00:00"/>
    <d v="2020-10-16T00:00:00"/>
    <n v="25.9"/>
    <d v="2020-10-27T00:00:00"/>
    <s v="NO"/>
    <s v="SI"/>
    <m/>
    <m/>
  </r>
  <r>
    <d v="2020-10-18T00:00:00"/>
    <d v="2020-10-17T00:00:00"/>
    <s v="BOSSI, MARIA LELIA"/>
    <n v="29766791"/>
    <s v="Hospital Urquiza"/>
    <n v="37"/>
    <x v="1"/>
    <d v="2020-10-13T00:00:00"/>
    <d v="2020-10-16T00:00:00"/>
    <n v="24.8"/>
    <d v="2020-10-27T00:00:00"/>
    <s v="NO"/>
    <s v="NO"/>
    <m/>
    <m/>
  </r>
  <r>
    <d v="2020-10-18T00:00:00"/>
    <d v="2020-10-17T00:00:00"/>
    <s v="MARISTAIN, CLAUDIA"/>
    <n v="24527243"/>
    <s v="Hospital Urquiza"/>
    <n v="45"/>
    <x v="1"/>
    <d v="2020-10-14T00:00:00"/>
    <d v="2020-10-16T00:00:00"/>
    <n v="18.8"/>
    <d v="2020-10-27T00:00:00"/>
    <s v="NO"/>
    <s v="SI"/>
    <m/>
    <m/>
  </r>
  <r>
    <d v="2020-10-18T00:00:00"/>
    <d v="2020-10-17T00:00:00"/>
    <s v="OJEDA, GABRIELA"/>
    <n v="38171738"/>
    <s v="Hospital Urquiza"/>
    <n v="26"/>
    <x v="1"/>
    <d v="2020-10-14T00:00:00"/>
    <d v="2020-10-16T00:00:00"/>
    <n v="31.7"/>
    <d v="2020-10-27T00:00:00"/>
    <s v="NO"/>
    <s v="SI"/>
    <m/>
    <m/>
  </r>
  <r>
    <d v="2020-10-18T00:00:00"/>
    <d v="2020-10-17T00:00:00"/>
    <s v="FAVRE, RICARDO"/>
    <n v="36248482"/>
    <s v="Hospital Urquiza"/>
    <n v="28"/>
    <x v="0"/>
    <d v="2020-10-14T00:00:00"/>
    <d v="2020-10-16T00:00:00"/>
    <n v="21.9"/>
    <d v="2020-10-27T00:00:00"/>
    <s v="NO"/>
    <s v="NO"/>
    <m/>
    <m/>
  </r>
  <r>
    <d v="2020-10-18T00:00:00"/>
    <d v="2020-10-17T00:00:00"/>
    <s v="DEGREGORI, LORENA"/>
    <n v="34939748"/>
    <s v="Hospital Urquiza"/>
    <n v="30"/>
    <x v="1"/>
    <d v="2020-10-13T00:00:00"/>
    <d v="2020-10-16T00:00:00"/>
    <n v="26.7"/>
    <d v="2020-10-27T00:00:00"/>
    <s v="NO"/>
    <s v="NO"/>
    <m/>
    <m/>
  </r>
  <r>
    <d v="2020-10-18T00:00:00"/>
    <d v="2020-10-17T00:00:00"/>
    <s v="BESEL, PAULO ERNESTO"/>
    <n v="33130504"/>
    <s v="Hospital Urquiza"/>
    <n v="32"/>
    <x v="0"/>
    <d v="2020-10-11T00:00:00"/>
    <d v="2020-10-16T00:00:00"/>
    <n v="20.8"/>
    <d v="2020-10-27T00:00:00"/>
    <s v="NO"/>
    <s v="SI"/>
    <m/>
    <m/>
  </r>
  <r>
    <d v="2020-10-18T00:00:00"/>
    <d v="2020-10-17T00:00:00"/>
    <s v="SCHENFELD HUGO"/>
    <n v="32411141"/>
    <s v="Hospital Urquiza"/>
    <n v="34"/>
    <x v="0"/>
    <d v="2020-10-15T00:00:00"/>
    <d v="2020-10-16T00:00:00"/>
    <n v="18.100000000000001"/>
    <d v="2020-10-27T00:00:00"/>
    <s v="NO"/>
    <s v="NO"/>
    <m/>
    <m/>
  </r>
  <r>
    <d v="2020-10-18T00:00:00"/>
    <d v="2020-10-17T00:00:00"/>
    <s v="SIGOT, SILVIA EVANGELINA"/>
    <n v="20257022"/>
    <s v="Hospital Urquiza"/>
    <n v="52"/>
    <x v="1"/>
    <d v="2020-10-13T00:00:00"/>
    <d v="2020-10-16T00:00:00"/>
    <n v="31.4"/>
    <d v="2020-10-27T00:00:00"/>
    <s v="NO"/>
    <s v="SI"/>
    <m/>
    <m/>
  </r>
  <r>
    <d v="2020-10-18T00:00:00"/>
    <d v="2020-10-17T00:00:00"/>
    <s v="DIAZ, JORGE ALBERTO"/>
    <n v="16843164"/>
    <s v="Hospital Urquiza"/>
    <n v="66"/>
    <x v="0"/>
    <d v="2020-10-13T00:00:00"/>
    <d v="2020-10-16T00:00:00"/>
    <n v="20.7"/>
    <d v="2020-10-27T00:00:00"/>
    <s v="NO"/>
    <s v="SI"/>
    <m/>
    <m/>
  </r>
  <r>
    <d v="2020-10-18T00:00:00"/>
    <d v="2020-10-17T00:00:00"/>
    <s v="LUTY, SOLANGE"/>
    <n v="39684613"/>
    <s v="Hospital Urquiza"/>
    <n v="24"/>
    <x v="1"/>
    <d v="2020-10-12T00:00:00"/>
    <d v="2020-10-16T00:00:00"/>
    <n v="24.3"/>
    <d v="2020-10-27T00:00:00"/>
    <s v="NO"/>
    <s v="NO"/>
    <m/>
    <m/>
  </r>
  <r>
    <d v="2020-10-18T00:00:00"/>
    <d v="2020-10-17T00:00:00"/>
    <s v="MERLO, ORLANDO JAVIER"/>
    <n v="24527058"/>
    <s v="Hospital Urquiza"/>
    <n v="45"/>
    <x v="0"/>
    <d v="2020-10-13T00:00:00"/>
    <d v="2020-10-16T00:00:00"/>
    <n v="25"/>
    <d v="2020-10-27T00:00:00"/>
    <s v="NO"/>
    <s v="SI"/>
    <m/>
    <m/>
  </r>
  <r>
    <d v="2020-10-18T00:00:00"/>
    <d v="2020-10-17T00:00:00"/>
    <s v="RODRIGUEZ SIGFRIDO, LOTAR"/>
    <n v="22010625"/>
    <s v="Hospital Urquiza"/>
    <n v="49"/>
    <x v="0"/>
    <d v="2020-10-10T00:00:00"/>
    <d v="2020-10-16T00:00:00"/>
    <n v="21"/>
    <d v="2020-10-27T00:00:00"/>
    <s v="NO"/>
    <s v="NO"/>
    <m/>
    <m/>
  </r>
  <r>
    <d v="2020-10-18T00:00:00"/>
    <d v="2020-10-17T00:00:00"/>
    <s v="GUIRIN, CLAUDIA"/>
    <n v="28190239"/>
    <s v="Hospital Urquiza"/>
    <n v="40"/>
    <x v="1"/>
    <d v="2020-10-13T00:00:00"/>
    <d v="2020-10-16T00:00:00"/>
    <n v="18.3"/>
    <d v="2020-10-27T00:00:00"/>
    <s v="NO"/>
    <s v="SI"/>
    <m/>
    <m/>
  </r>
  <r>
    <d v="2020-10-18T00:00:00"/>
    <d v="2020-10-17T00:00:00"/>
    <s v="OCAMPO HUGO DANIEL"/>
    <n v="34629684"/>
    <s v="Hospital Urquiza"/>
    <n v="31"/>
    <x v="0"/>
    <d v="2020-10-14T00:00:00"/>
    <d v="2020-10-16T00:00:00"/>
    <n v="21.8"/>
    <d v="2020-10-27T00:00:00"/>
    <s v="NO"/>
    <s v="SI"/>
    <m/>
    <m/>
  </r>
  <r>
    <d v="2020-10-18T00:00:00"/>
    <d v="2020-10-17T00:00:00"/>
    <s v="RODRIGUEZ, MARIANO"/>
    <n v="32224716"/>
    <s v="Hospital Urquiza"/>
    <n v="34"/>
    <x v="0"/>
    <d v="2020-10-13T00:00:00"/>
    <d v="2020-10-16T00:00:00"/>
    <n v="29.6"/>
    <d v="2020-10-27T00:00:00"/>
    <s v="NO"/>
    <s v="SI"/>
    <m/>
    <m/>
  </r>
  <r>
    <d v="2020-10-18T00:00:00"/>
    <d v="2020-10-17T00:00:00"/>
    <s v="GENTILI, LAUREANA"/>
    <n v="38515061"/>
    <s v="Hospital Urquiza"/>
    <n v="25"/>
    <x v="1"/>
    <d v="2020-10-06T00:00:00"/>
    <d v="2020-10-16T00:00:00"/>
    <n v="23.6"/>
    <d v="2020-10-27T00:00:00"/>
    <s v="NO"/>
    <s v="SI"/>
    <m/>
    <m/>
  </r>
  <r>
    <d v="2020-10-18T00:00:00"/>
    <d v="2020-10-17T00:00:00"/>
    <s v="GARAY, WALTER"/>
    <n v="21596072"/>
    <s v="Hospital Urquiza"/>
    <n v="49"/>
    <x v="0"/>
    <d v="2020-10-12T00:00:00"/>
    <d v="2020-10-16T00:00:00"/>
    <n v="17.5"/>
    <d v="2020-10-27T00:00:00"/>
    <s v="NO"/>
    <s v="NO"/>
    <m/>
    <m/>
  </r>
  <r>
    <d v="2020-10-19T00:00:00"/>
    <d v="2020-10-16T00:00:00"/>
    <s v="DIAZ, SAVERIO"/>
    <n v="40806524"/>
    <s v="Centro Bioquimico Privado"/>
    <n v="22"/>
    <x v="0"/>
    <s v="NC"/>
    <d v="2020-10-15T00:00:00"/>
    <m/>
    <d v="2020-10-26T00:00:00"/>
    <s v="NO"/>
    <s v="SI"/>
    <m/>
    <m/>
  </r>
  <r>
    <d v="2020-10-20T00:00:00"/>
    <d v="2020-10-19T00:00:00"/>
    <s v="FABRE ORLANDO"/>
    <n v="8039419"/>
    <s v="Cooperativa Medica"/>
    <n v="70"/>
    <x v="0"/>
    <d v="2020-10-17T00:00:00"/>
    <d v="2020-10-18T00:00:00"/>
    <n v="18.7"/>
    <d v="2020-10-29T00:00:00"/>
    <s v="SI"/>
    <s v="NO"/>
    <m/>
    <m/>
  </r>
  <r>
    <d v="2020-10-20T00:00:00"/>
    <d v="2020-10-19T00:00:00"/>
    <s v="RACIGH MARIELA"/>
    <n v="22149478"/>
    <s v="Hospital Urquiza"/>
    <n v="49"/>
    <x v="1"/>
    <d v="2020-10-15T00:00:00"/>
    <d v="2020-10-18T00:00:00"/>
    <n v="30.8"/>
    <d v="2020-10-29T00:00:00"/>
    <s v="NO"/>
    <s v="NO"/>
    <m/>
    <m/>
  </r>
  <r>
    <d v="2020-10-20T00:00:00"/>
    <d v="2020-10-19T00:00:00"/>
    <s v="DEGANUTTI MAXIMILIANO"/>
    <n v="39031171"/>
    <s v="Hospital Urquiza"/>
    <n v="24"/>
    <x v="0"/>
    <d v="2020-10-14T00:00:00"/>
    <d v="2020-10-18T00:00:00"/>
    <n v="31.6"/>
    <d v="2020-10-29T00:00:00"/>
    <s v="NO"/>
    <s v="NO"/>
    <m/>
    <m/>
  </r>
  <r>
    <d v="2020-10-20T00:00:00"/>
    <d v="2020-10-19T00:00:00"/>
    <s v="MERLO OSCAR"/>
    <n v="23484804"/>
    <s v="Hospital Urquiza"/>
    <n v="47"/>
    <x v="0"/>
    <d v="2020-10-12T00:00:00"/>
    <d v="2020-10-17T00:00:00"/>
    <n v="18.5"/>
    <d v="2020-10-28T00:00:00"/>
    <s v="NO"/>
    <s v="SI"/>
    <m/>
    <m/>
  </r>
  <r>
    <d v="2020-10-20T00:00:00"/>
    <d v="2020-10-19T00:00:00"/>
    <s v="LUNA MARTIN"/>
    <n v="27555300"/>
    <s v="Hospital Urquiza"/>
    <n v="41"/>
    <x v="0"/>
    <d v="2020-10-16T00:00:00"/>
    <d v="2020-10-17T00:00:00"/>
    <n v="18.100000000000001"/>
    <d v="2020-10-28T00:00:00"/>
    <s v="NO"/>
    <s v="NO"/>
    <m/>
    <m/>
  </r>
  <r>
    <d v="2020-10-20T00:00:00"/>
    <d v="2020-10-19T00:00:00"/>
    <s v="ARDETI OLGA"/>
    <n v="11542233"/>
    <s v="Hospital Urquiza"/>
    <n v="65"/>
    <x v="1"/>
    <d v="2020-10-13T00:00:00"/>
    <d v="2020-10-17T00:00:00"/>
    <n v="21.9"/>
    <d v="2020-10-28T00:00:00"/>
    <s v="NO"/>
    <s v="NO"/>
    <m/>
    <m/>
  </r>
  <r>
    <d v="2020-10-20T00:00:00"/>
    <d v="2020-10-19T00:00:00"/>
    <s v="REYNOSO MAURICIO"/>
    <n v="21696711"/>
    <s v="Hospital Urquiza"/>
    <n v="49"/>
    <x v="0"/>
    <d v="2020-10-15T00:00:00"/>
    <d v="2020-10-17T00:00:00"/>
    <n v="32.1"/>
    <d v="2020-10-28T00:00:00"/>
    <s v="NO"/>
    <s v="NO"/>
    <m/>
    <m/>
  </r>
  <r>
    <d v="2020-10-20T00:00:00"/>
    <d v="2020-10-19T00:00:00"/>
    <s v="MACHADO HUMBERTO"/>
    <n v="24850839"/>
    <s v="Hospital Urquiza"/>
    <n v="44"/>
    <x v="0"/>
    <d v="2020-10-16T00:00:00"/>
    <d v="2020-10-17T00:00:00"/>
    <n v="24.9"/>
    <d v="2020-10-28T00:00:00"/>
    <s v="NO"/>
    <s v="SI"/>
    <m/>
    <m/>
  </r>
  <r>
    <d v="2020-10-20T00:00:00"/>
    <d v="2020-10-19T00:00:00"/>
    <s v="BONVIN JORGE"/>
    <n v="8423708"/>
    <s v="Hospital Urquiza"/>
    <n v="72"/>
    <x v="0"/>
    <d v="2020-10-12T00:00:00"/>
    <d v="2020-10-17T00:00:00"/>
    <n v="20.2"/>
    <d v="2020-10-28T00:00:00"/>
    <s v="NO"/>
    <s v="SI"/>
    <m/>
    <m/>
  </r>
  <r>
    <d v="2020-10-20T00:00:00"/>
    <d v="2020-10-19T00:00:00"/>
    <s v="MERE GRACIELA"/>
    <n v="10071869"/>
    <s v="Hospital Urquiza"/>
    <n v="68"/>
    <x v="1"/>
    <d v="2020-10-14T00:00:00"/>
    <d v="2020-10-17T00:00:00"/>
    <n v="24.7"/>
    <d v="2020-10-28T00:00:00"/>
    <s v="NO"/>
    <s v="SI"/>
    <m/>
    <m/>
  </r>
  <r>
    <d v="2020-10-20T00:00:00"/>
    <d v="2020-10-19T00:00:00"/>
    <s v="TABORDA LEANDRO"/>
    <n v="37081410"/>
    <s v="Hospital Urquiza"/>
    <n v="27"/>
    <x v="0"/>
    <d v="2020-10-09T00:00:00"/>
    <d v="2020-10-17T00:00:00"/>
    <n v="33.700000000000003"/>
    <d v="2020-10-28T00:00:00"/>
    <s v="NO"/>
    <s v="SI"/>
    <m/>
    <m/>
  </r>
  <r>
    <d v="2020-10-20T00:00:00"/>
    <d v="2020-10-19T00:00:00"/>
    <s v="BERGARA GUSTAVO"/>
    <n v="18072225"/>
    <s v="Hospital Urquiza"/>
    <n v="53"/>
    <x v="0"/>
    <d v="2020-10-15T00:00:00"/>
    <d v="2020-10-17T00:00:00"/>
    <n v="22.1"/>
    <d v="2020-10-28T00:00:00"/>
    <s v="NO"/>
    <s v="NO"/>
    <m/>
    <m/>
  </r>
  <r>
    <d v="2020-10-20T00:00:00"/>
    <d v="2020-10-19T00:00:00"/>
    <s v="GONZALEZ MARISEL"/>
    <n v="25025658"/>
    <s v="Hospital Urquiza"/>
    <n v="44"/>
    <x v="1"/>
    <d v="2020-10-14T00:00:00"/>
    <d v="2020-10-17T00:00:00"/>
    <n v="19.899999999999999"/>
    <d v="2020-10-28T00:00:00"/>
    <s v="NO"/>
    <s v="NO"/>
    <m/>
    <m/>
  </r>
  <r>
    <d v="2020-10-20T00:00:00"/>
    <d v="2020-10-19T00:00:00"/>
    <s v="MONTES LEANDRO"/>
    <n v="32741963"/>
    <s v="Hospital Urquiza"/>
    <n v="33"/>
    <x v="0"/>
    <d v="2020-10-15T00:00:00"/>
    <d v="2020-10-17T00:00:00"/>
    <n v="15.6"/>
    <d v="2020-10-28T00:00:00"/>
    <s v="NO"/>
    <s v="SI"/>
    <m/>
    <m/>
  </r>
  <r>
    <d v="2020-10-20T00:00:00"/>
    <d v="2020-10-19T00:00:00"/>
    <s v="ALVAREZ MARIO ALBERTO"/>
    <n v="28533986"/>
    <s v="Hospital Urquiza"/>
    <n v="39"/>
    <x v="0"/>
    <d v="2020-10-12T00:00:00"/>
    <d v="2020-10-17T00:00:00"/>
    <n v="22.7"/>
    <d v="2020-10-28T00:00:00"/>
    <s v="NO"/>
    <s v="NO"/>
    <m/>
    <m/>
  </r>
  <r>
    <d v="2020-10-20T00:00:00"/>
    <d v="2020-10-19T00:00:00"/>
    <s v="MOSER LEONOR"/>
    <n v="23275886"/>
    <s v="Hospital Urquiza"/>
    <n v="47"/>
    <x v="1"/>
    <d v="2020-10-12T00:00:00"/>
    <d v="2020-10-17T00:00:00"/>
    <n v="24"/>
    <d v="2020-10-28T00:00:00"/>
    <s v="NO"/>
    <s v="NO"/>
    <m/>
    <m/>
  </r>
  <r>
    <d v="2020-10-21T00:00:00"/>
    <d v="2020-10-20T00:00:00"/>
    <s v="CHIVISKY NORMA SUSANA"/>
    <n v="16842954"/>
    <s v="Hospital Urquiza"/>
    <n v="56"/>
    <x v="1"/>
    <d v="2020-10-14T00:00:00"/>
    <d v="2020-10-19T00:00:00"/>
    <n v="33.700000000000003"/>
    <d v="2020-10-30T00:00:00"/>
    <s v="NO"/>
    <s v="SI"/>
    <m/>
    <m/>
  </r>
  <r>
    <d v="2020-10-21T00:00:00"/>
    <d v="2020-10-20T00:00:00"/>
    <s v="GETTE JOHANA ANALÍA"/>
    <n v="35003711"/>
    <s v="Hospital Urquiza"/>
    <n v="30"/>
    <x v="1"/>
    <d v="2020-10-15T00:00:00"/>
    <d v="2020-10-19T00:00:00"/>
    <n v="25.4"/>
    <d v="2020-10-30T00:00:00"/>
    <s v="NO"/>
    <s v="SI"/>
    <m/>
    <m/>
  </r>
  <r>
    <d v="2020-10-21T00:00:00"/>
    <d v="2020-10-20T00:00:00"/>
    <s v="HERNÁNDEZ MARTÍNEZ MARÍA TERESA"/>
    <n v="18722380"/>
    <s v="Cooperativa Medica"/>
    <n v="78"/>
    <x v="1"/>
    <d v="2020-10-05T00:00:00"/>
    <d v="2020-10-19T00:00:00"/>
    <n v="19.5"/>
    <d v="2020-10-30T00:00:00"/>
    <s v="SI"/>
    <s v="NO"/>
    <m/>
    <m/>
  </r>
  <r>
    <d v="2020-10-21T00:00:00"/>
    <d v="2020-10-20T00:00:00"/>
    <s v="RODRÍGUEZ VERÓNICA"/>
    <n v="27679607"/>
    <s v="Hospital Urquiza"/>
    <n v="39"/>
    <x v="1"/>
    <d v="2020-10-14T00:00:00"/>
    <d v="2020-10-19T00:00:00"/>
    <n v="31.2"/>
    <d v="2020-10-30T00:00:00"/>
    <s v="NO"/>
    <s v="NO"/>
    <m/>
    <m/>
  </r>
  <r>
    <d v="2020-10-21T00:00:00"/>
    <d v="2020-10-20T00:00:00"/>
    <s v="MORALES HÉCTOR GABRIEL"/>
    <n v="21425346"/>
    <s v="Hospital Urquiza"/>
    <n v="50"/>
    <x v="0"/>
    <d v="2020-10-13T00:00:00"/>
    <d v="2020-10-19T00:00:00"/>
    <n v="32.200000000000003"/>
    <d v="2020-10-30T00:00:00"/>
    <s v="NO"/>
    <s v="NO"/>
    <m/>
    <m/>
  </r>
  <r>
    <d v="2020-10-21T00:00:00"/>
    <d v="2020-10-20T00:00:00"/>
    <s v="VILLAVICENCIO JOAQUÍN"/>
    <n v="37254460"/>
    <s v="Hospital Urquiza"/>
    <n v="27"/>
    <x v="0"/>
    <d v="2020-10-15T00:00:00"/>
    <d v="2020-10-19T00:00:00"/>
    <n v="31.3"/>
    <d v="2020-10-30T00:00:00"/>
    <s v="NO"/>
    <s v="SI"/>
    <m/>
    <m/>
  </r>
  <r>
    <d v="2020-10-21T00:00:00"/>
    <d v="2020-10-20T00:00:00"/>
    <s v="GODOY DALMA MARÍA LUZ"/>
    <n v="37254489"/>
    <s v="Hospital Urquiza"/>
    <n v="27"/>
    <x v="1"/>
    <d v="2020-10-16T00:00:00"/>
    <d v="2020-10-19T00:00:00"/>
    <n v="31.2"/>
    <d v="2020-10-30T00:00:00"/>
    <s v="NO"/>
    <s v="NO"/>
    <m/>
    <m/>
  </r>
  <r>
    <d v="2020-10-21T00:00:00"/>
    <d v="2020-10-20T00:00:00"/>
    <s v="MIRANDA MARÍA LAURA"/>
    <n v="33645463"/>
    <s v="Hospital Urquiza"/>
    <n v="32"/>
    <x v="1"/>
    <d v="2020-10-17T00:00:00"/>
    <d v="2020-10-19T00:00:00"/>
    <n v="24.4"/>
    <d v="2020-10-30T00:00:00"/>
    <s v="NO"/>
    <s v="SI"/>
    <m/>
    <m/>
  </r>
  <r>
    <d v="2020-10-22T00:00:00"/>
    <d v="2020-10-21T00:00:00"/>
    <s v="PESCE MARÍA ANGÉLICA"/>
    <n v="14128586"/>
    <s v="Hospital Urquiza"/>
    <n v="59"/>
    <x v="1"/>
    <s v="NC"/>
    <d v="2020-10-20T00:00:00"/>
    <n v="26.7"/>
    <d v="2020-10-31T00:00:00"/>
    <s v="NO"/>
    <s v="SI"/>
    <m/>
    <m/>
  </r>
  <r>
    <d v="2020-10-22T00:00:00"/>
    <d v="2020-10-21T00:00:00"/>
    <s v="URQUIZA GRISELDA ALEJANDRA"/>
    <n v="18603127"/>
    <s v="Hospital Urquiza"/>
    <n v="53"/>
    <x v="1"/>
    <d v="2020-10-17T00:00:00"/>
    <d v="2020-10-20T00:00:00"/>
    <n v="18.3"/>
    <d v="2020-10-31T00:00:00"/>
    <s v="NO"/>
    <s v="NO"/>
    <m/>
    <m/>
  </r>
  <r>
    <d v="2020-10-22T00:00:00"/>
    <d v="2020-10-21T00:00:00"/>
    <s v="ACOSTA IVÁN ALEJANDRO"/>
    <n v="40693583"/>
    <s v="Hospital Urquiza"/>
    <n v="22"/>
    <x v="0"/>
    <d v="2020-10-14T00:00:00"/>
    <d v="2020-10-20T00:00:00"/>
    <n v="25.2"/>
    <d v="2020-10-31T00:00:00"/>
    <s v="NO"/>
    <s v="NO"/>
    <m/>
    <m/>
  </r>
  <r>
    <d v="2020-10-22T00:00:00"/>
    <d v="2020-10-21T00:00:00"/>
    <s v="RUIZ DÍAZ CESIA"/>
    <n v="40694193"/>
    <s v="Hospital Urquiza"/>
    <n v="22"/>
    <x v="1"/>
    <s v="NC"/>
    <d v="2020-10-20T00:00:00"/>
    <n v="28.9"/>
    <d v="2020-10-31T00:00:00"/>
    <s v="NO"/>
    <s v="NO"/>
    <m/>
    <m/>
  </r>
  <r>
    <d v="2020-10-22T00:00:00"/>
    <d v="2020-10-21T00:00:00"/>
    <s v="STECKLAIN MIRIAM NOEMÍ"/>
    <n v="22544124"/>
    <s v="Hospital Urquiza"/>
    <n v="48"/>
    <x v="1"/>
    <d v="2020-10-13T00:00:00"/>
    <d v="2020-10-20T00:00:00"/>
    <n v="33.6"/>
    <d v="2020-10-31T00:00:00"/>
    <s v="NO"/>
    <s v="NO"/>
    <m/>
    <m/>
  </r>
  <r>
    <d v="2020-10-22T00:00:00"/>
    <d v="2020-10-21T00:00:00"/>
    <s v="CERRUDO FRANCO EZEQUIEL"/>
    <n v="37338530"/>
    <s v="Hospital Urquiza"/>
    <n v="26"/>
    <x v="0"/>
    <d v="2020-10-13T00:00:00"/>
    <d v="2020-10-20T00:00:00"/>
    <n v="23.9"/>
    <d v="2020-10-31T00:00:00"/>
    <s v="NO"/>
    <s v="NO"/>
    <m/>
    <m/>
  </r>
  <r>
    <d v="2020-10-22T00:00:00"/>
    <d v="2020-10-21T00:00:00"/>
    <s v="VALENTE GISELA VANESA"/>
    <n v="29281145"/>
    <s v="Hospital Urquiza"/>
    <n v="38"/>
    <x v="1"/>
    <d v="2020-10-15T00:00:00"/>
    <d v="2020-10-20T00:00:00"/>
    <n v="24.4"/>
    <d v="2020-10-31T00:00:00"/>
    <s v="NO"/>
    <s v="NO"/>
    <m/>
    <m/>
  </r>
  <r>
    <d v="2020-10-22T00:00:00"/>
    <d v="2020-10-21T00:00:00"/>
    <s v="MARTÍNEZ SILVIA GRACIELA"/>
    <n v="28190380"/>
    <s v="Hospital Urquiza"/>
    <n v="40"/>
    <x v="1"/>
    <d v="2020-10-17T00:00:00"/>
    <d v="2020-10-20T00:00:00"/>
    <n v="19.399999999999999"/>
    <d v="2020-10-31T00:00:00"/>
    <s v="NO"/>
    <s v="NO"/>
    <m/>
    <m/>
  </r>
  <r>
    <d v="2020-10-22T00:00:00"/>
    <d v="2020-10-21T00:00:00"/>
    <s v="DEBUS MARÍA FLORENCIA"/>
    <n v="34850286"/>
    <s v="Hospital Urquiza"/>
    <n v="29"/>
    <x v="1"/>
    <d v="2020-10-16T00:00:00"/>
    <d v="2020-10-20T00:00:00"/>
    <n v="29.9"/>
    <d v="2020-10-31T00:00:00"/>
    <s v="NO"/>
    <s v="NO"/>
    <m/>
    <m/>
  </r>
  <r>
    <d v="2020-10-22T00:00:00"/>
    <d v="2020-10-21T00:00:00"/>
    <s v="ACEVEDO ADRIANA LAURA"/>
    <n v="28683073"/>
    <s v="Hospital Urquiza"/>
    <n v="39"/>
    <x v="1"/>
    <d v="2020-10-18T00:00:00"/>
    <d v="2020-10-20T00:00:00"/>
    <n v="31.2"/>
    <d v="2020-10-31T00:00:00"/>
    <s v="NO"/>
    <s v="NO"/>
    <m/>
    <m/>
  </r>
  <r>
    <d v="2020-10-22T00:00:00"/>
    <d v="2020-10-21T00:00:00"/>
    <s v="RODRÍGUEZ BRANDON EXEQUIEL"/>
    <n v="44283250"/>
    <s v="Hospital Urquiza"/>
    <n v="18"/>
    <x v="0"/>
    <d v="2020-10-18T00:00:00"/>
    <d v="2020-10-20T00:00:00"/>
    <n v="24.2"/>
    <d v="2020-10-31T00:00:00"/>
    <s v="NO"/>
    <s v="NO"/>
    <m/>
    <m/>
  </r>
  <r>
    <d v="2020-10-22T00:00:00"/>
    <d v="2020-10-21T00:00:00"/>
    <s v="LAFUENTE JONATAN MATIAS"/>
    <n v="30994153"/>
    <s v="Hospital Urquiza"/>
    <n v="37"/>
    <x v="0"/>
    <d v="2020-10-14T00:00:00"/>
    <d v="2020-10-20T00:00:00"/>
    <n v="26.7"/>
    <d v="2020-10-31T00:00:00"/>
    <s v="NO"/>
    <s v="NO"/>
    <m/>
    <m/>
  </r>
  <r>
    <d v="2020-10-22T00:00:00"/>
    <d v="2020-10-21T00:00:00"/>
    <s v="CROSSA JOAQUÍN"/>
    <n v="35700212"/>
    <s v="Hospital Urquiza"/>
    <n v="29"/>
    <x v="0"/>
    <d v="2020-10-17T00:00:00"/>
    <d v="2020-10-20T00:00:00"/>
    <n v="19.100000000000001"/>
    <d v="2020-10-31T00:00:00"/>
    <s v="NO"/>
    <s v="SI"/>
    <m/>
    <m/>
  </r>
  <r>
    <d v="2020-10-22T00:00:00"/>
    <d v="2020-10-21T00:00:00"/>
    <s v="GAMBERALE IRMA NÉLIDA"/>
    <n v="5145351"/>
    <s v="Clinica Uruguay"/>
    <n v="74"/>
    <x v="1"/>
    <d v="2020-10-03T00:00:00"/>
    <d v="2020-10-20T00:00:00"/>
    <n v="32.6"/>
    <d v="2020-10-31T00:00:00"/>
    <s v="SI"/>
    <s v="NO"/>
    <m/>
    <m/>
  </r>
  <r>
    <d v="2020-10-22T00:00:00"/>
    <d v="2020-10-21T00:00:00"/>
    <s v="COCERES IVÁN LIONEL"/>
    <n v="33122773"/>
    <s v="Hospital Urquiza"/>
    <n v="33"/>
    <x v="0"/>
    <d v="2020-10-18T00:00:00"/>
    <d v="2020-10-20T00:00:00"/>
    <n v="23.4"/>
    <d v="2020-10-31T00:00:00"/>
    <s v="NO"/>
    <s v="NO"/>
    <m/>
    <m/>
  </r>
  <r>
    <d v="2020-10-22T00:00:00"/>
    <d v="2020-10-21T00:00:00"/>
    <s v="COURVOISIER EMILIANO ARTURO"/>
    <n v="27294172"/>
    <s v="Hospital Urquiza"/>
    <n v="41"/>
    <x v="0"/>
    <d v="2020-10-13T00:00:00"/>
    <d v="2020-10-21T00:00:00"/>
    <n v="34.700000000000003"/>
    <d v="2020-11-01T00:00:00"/>
    <s v="NO"/>
    <s v="NO"/>
    <m/>
    <m/>
  </r>
  <r>
    <d v="2020-10-23T00:00:00"/>
    <d v="2020-10-22T00:00:00"/>
    <s v="MACHADO RAUL FEDERICO"/>
    <n v="29768282"/>
    <s v="Hospital Urquiza"/>
    <n v="37"/>
    <x v="0"/>
    <d v="2020-10-18T00:00:00"/>
    <d v="2020-10-21T00:00:00"/>
    <n v="21"/>
    <d v="2020-11-01T00:00:00"/>
    <s v="NO"/>
    <s v="SI"/>
    <m/>
    <m/>
  </r>
  <r>
    <d v="2020-10-23T00:00:00"/>
    <d v="2020-10-22T00:00:00"/>
    <s v="KLOSTER FABIO HERNAN"/>
    <n v="26989874"/>
    <s v="Hospital Urquiza"/>
    <n v="41"/>
    <x v="0"/>
    <d v="2020-10-19T00:00:00"/>
    <d v="2020-10-21T00:00:00"/>
    <n v="16"/>
    <d v="2020-11-01T00:00:00"/>
    <s v="NO"/>
    <s v="NO"/>
    <m/>
    <m/>
  </r>
  <r>
    <d v="2020-10-23T00:00:00"/>
    <d v="2020-10-22T00:00:00"/>
    <s v="LUNA ROQUE DANIEL"/>
    <n v="25861371"/>
    <s v="Hospital Urquiza"/>
    <n v="43"/>
    <x v="0"/>
    <d v="2020-10-10T00:00:00"/>
    <d v="2020-10-21T00:00:00"/>
    <n v="31.5"/>
    <d v="2020-11-01T00:00:00"/>
    <s v="SI"/>
    <s v="NO"/>
    <m/>
    <m/>
  </r>
  <r>
    <d v="2020-10-23T00:00:00"/>
    <d v="2020-10-22T00:00:00"/>
    <s v="PULIDO MIRIAM VANESA"/>
    <n v="29883840"/>
    <s v="Hospital Urquiza"/>
    <n v="37"/>
    <x v="1"/>
    <m/>
    <d v="2020-10-21T00:00:00"/>
    <n v="23"/>
    <d v="2020-11-01T00:00:00"/>
    <m/>
    <m/>
    <m/>
    <m/>
  </r>
  <r>
    <d v="2020-10-23T00:00:00"/>
    <d v="2020-10-22T00:00:00"/>
    <s v="CASTELLA JULIO EDUARDO"/>
    <n v="14128753"/>
    <s v="Cooperativa Medica"/>
    <n v="60"/>
    <x v="0"/>
    <d v="2020-10-17T00:00:00"/>
    <d v="2020-10-21T00:00:00"/>
    <n v="20.2"/>
    <d v="2020-11-01T00:00:00"/>
    <s v="SI"/>
    <s v="NO"/>
    <m/>
    <m/>
  </r>
  <r>
    <d v="2020-10-23T00:00:00"/>
    <d v="2020-10-22T00:00:00"/>
    <s v="BURBA CESAR DAVID"/>
    <n v="28920308"/>
    <s v="Hospital Urquiza"/>
    <n v="39"/>
    <x v="0"/>
    <d v="2020-10-14T00:00:00"/>
    <d v="2020-10-21T00:00:00"/>
    <n v="29.6"/>
    <d v="2020-11-01T00:00:00"/>
    <s v="NO"/>
    <s v="SI"/>
    <m/>
    <m/>
  </r>
  <r>
    <d v="2020-10-23T00:00:00"/>
    <d v="2020-10-22T00:00:00"/>
    <s v="SALAS JORGE JAVIER"/>
    <n v="35813183"/>
    <s v="Hospital Urquiza"/>
    <n v="29"/>
    <x v="0"/>
    <d v="2020-10-16T00:00:00"/>
    <d v="2020-10-21T00:00:00"/>
    <n v="30.6"/>
    <d v="2020-11-01T00:00:00"/>
    <s v="NO"/>
    <s v="SI"/>
    <m/>
    <m/>
  </r>
  <r>
    <d v="2020-10-23T00:00:00"/>
    <d v="2020-10-22T00:00:00"/>
    <s v="ACOSTA RICARDO SERGIO"/>
    <n v="36546321"/>
    <s v="Hospital Urquiza"/>
    <n v="27"/>
    <x v="0"/>
    <d v="2020-10-13T00:00:00"/>
    <d v="2020-10-21T00:00:00"/>
    <n v="32.5"/>
    <d v="2020-11-01T00:00:00"/>
    <s v="NO"/>
    <s v="SI"/>
    <m/>
    <m/>
  </r>
  <r>
    <d v="2020-10-23T00:00:00"/>
    <d v="2020-10-22T00:00:00"/>
    <s v="ARANDA OMAR ALESIO"/>
    <n v="26306785"/>
    <s v="Hospital Urquiza"/>
    <n v="42"/>
    <x v="0"/>
    <d v="2020-10-16T00:00:00"/>
    <d v="2020-10-21T00:00:00"/>
    <n v="21.6"/>
    <d v="2020-11-01T00:00:00"/>
    <s v="NO"/>
    <s v="NO"/>
    <m/>
    <m/>
  </r>
  <r>
    <d v="2020-10-23T00:00:00"/>
    <d v="2020-10-22T00:00:00"/>
    <s v="DESCARREGA FERNANDO RODOLFO"/>
    <n v="23508954"/>
    <s v="Hospital Urquiza"/>
    <n v="47"/>
    <x v="0"/>
    <d v="2020-10-21T00:00:00"/>
    <d v="2020-10-21T00:00:00"/>
    <n v="20.6"/>
    <d v="2020-11-01T00:00:00"/>
    <s v="NO"/>
    <s v="NO"/>
    <m/>
    <m/>
  </r>
  <r>
    <d v="2020-10-23T00:00:00"/>
    <d v="2020-10-22T00:00:00"/>
    <s v="RODRIGUEZ MARIEL CAROLINA"/>
    <n v="36627290"/>
    <s v="Hospital Urquiza"/>
    <n v="28"/>
    <x v="1"/>
    <d v="2020-10-18T00:00:00"/>
    <d v="2020-10-21T00:00:00"/>
    <n v="34.299999999999997"/>
    <d v="2020-11-01T00:00:00"/>
    <s v="NO"/>
    <s v="NO"/>
    <m/>
    <m/>
  </r>
  <r>
    <d v="2020-10-23T00:00:00"/>
    <d v="2020-10-22T00:00:00"/>
    <s v="FAVRE JESICA VALERIA"/>
    <n v="30549886"/>
    <s v="Hospital Urquiza"/>
    <n v="36"/>
    <x v="1"/>
    <m/>
    <d v="2020-10-21T00:00:00"/>
    <n v="20.399999999999999"/>
    <d v="2020-11-01T00:00:00"/>
    <s v="NO"/>
    <m/>
    <m/>
    <m/>
  </r>
  <r>
    <d v="2020-10-23T00:00:00"/>
    <d v="2020-10-22T00:00:00"/>
    <s v="BASSI MARICEL ANTONELLA"/>
    <n v="38770862"/>
    <s v="Hospital Urquiza"/>
    <n v="25"/>
    <x v="1"/>
    <d v="2020-10-18T00:00:00"/>
    <d v="2020-10-21T00:00:00"/>
    <n v="19.3"/>
    <d v="2020-11-01T00:00:00"/>
    <s v="NO"/>
    <s v="NO"/>
    <m/>
    <m/>
  </r>
  <r>
    <d v="2020-10-23T00:00:00"/>
    <d v="2020-10-22T00:00:00"/>
    <s v="GENEVOIS MARTHA GABRIELA"/>
    <n v="22961189"/>
    <s v="Hospital Urquiza"/>
    <n v="48"/>
    <x v="1"/>
    <d v="2020-10-15T00:00:00"/>
    <d v="2020-10-21T00:00:00"/>
    <n v="30.1"/>
    <d v="2020-11-01T00:00:00"/>
    <s v="NO"/>
    <s v="NO"/>
    <m/>
    <m/>
  </r>
  <r>
    <d v="2020-10-23T00:00:00"/>
    <d v="2020-10-22T00:00:00"/>
    <s v="TURIN JORGE"/>
    <n v="8420834"/>
    <s v="Hospital Urquiza"/>
    <n v="72"/>
    <x v="0"/>
    <d v="2020-10-19T00:00:00"/>
    <d v="2020-10-22T00:00:00"/>
    <n v="20.9"/>
    <d v="2020-11-01T00:00:00"/>
    <s v="NO"/>
    <s v="NO"/>
    <m/>
    <m/>
  </r>
  <r>
    <d v="2020-10-24T00:00:00"/>
    <d v="2020-10-23T00:00:00"/>
    <s v="RODRIGUEZ NAHUEL"/>
    <n v="3940426"/>
    <s v="Hospital Urquiza"/>
    <n v="24"/>
    <x v="0"/>
    <d v="2020-10-17T00:00:00"/>
    <d v="2020-10-22T00:00:00"/>
    <n v="29.7"/>
    <d v="2020-11-02T00:00:00"/>
    <s v="NO"/>
    <s v="NO"/>
    <m/>
    <m/>
  </r>
  <r>
    <d v="2020-10-24T00:00:00"/>
    <d v="2020-10-23T00:00:00"/>
    <s v="AGUIAR AXEL"/>
    <n v="41176131"/>
    <s v="Hospital Urquiza"/>
    <n v="22"/>
    <x v="0"/>
    <d v="2020-10-19T00:00:00"/>
    <d v="2020-10-22T00:00:00"/>
    <n v="30.1"/>
    <d v="2020-11-02T00:00:00"/>
    <s v="NO"/>
    <s v="NO"/>
    <m/>
    <m/>
  </r>
  <r>
    <d v="2020-10-24T00:00:00"/>
    <d v="2020-10-23T00:00:00"/>
    <s v="BARRETO LUIS"/>
    <n v="5797783"/>
    <s v="Hospital Urquiza"/>
    <n v="85"/>
    <x v="0"/>
    <d v="2020-10-18T00:00:00"/>
    <d v="2020-10-22T00:00:00"/>
    <n v="24.2"/>
    <d v="2020-11-02T00:00:00"/>
    <s v="NO"/>
    <s v="SI"/>
    <m/>
    <m/>
  </r>
  <r>
    <d v="2020-10-24T00:00:00"/>
    <d v="2020-10-23T00:00:00"/>
    <s v="BARRETO LUCIANO JOAQUIN"/>
    <n v="39257336"/>
    <s v="Hospital Urquiza"/>
    <n v="25"/>
    <x v="0"/>
    <d v="2020-10-19T00:00:00"/>
    <d v="2020-10-22T00:00:00"/>
    <n v="23.1"/>
    <d v="2020-11-02T00:00:00"/>
    <s v="NO"/>
    <s v="NO"/>
    <m/>
    <m/>
  </r>
  <r>
    <d v="2020-10-24T00:00:00"/>
    <d v="2020-10-23T00:00:00"/>
    <s v="MEYER SERGIO FABIAN"/>
    <n v="17937172"/>
    <s v="Hospital Urquiza"/>
    <n v="53"/>
    <x v="0"/>
    <d v="2020-10-18T00:00:00"/>
    <d v="2020-10-22T00:00:00"/>
    <n v="32.1"/>
    <d v="2020-11-02T00:00:00"/>
    <s v="NO"/>
    <s v="NO"/>
    <m/>
    <m/>
  </r>
  <r>
    <d v="2020-10-24T00:00:00"/>
    <d v="2020-10-23T00:00:00"/>
    <s v="ZARATE MARIA ELENA"/>
    <n v="17075505"/>
    <s v="Hospital Urquiza"/>
    <n v="56"/>
    <x v="1"/>
    <d v="2020-10-18T00:00:00"/>
    <d v="2020-10-22T00:00:00"/>
    <n v="25.2"/>
    <d v="2020-11-02T00:00:00"/>
    <s v="NO"/>
    <s v="NO"/>
    <m/>
    <m/>
  </r>
  <r>
    <d v="2020-10-24T00:00:00"/>
    <d v="2020-10-23T00:00:00"/>
    <s v="BIANCHI ALEJANDRA"/>
    <n v="44702962"/>
    <s v="Hospital Urquiza"/>
    <n v="17"/>
    <x v="1"/>
    <d v="2020-10-19T00:00:00"/>
    <d v="2020-10-22T00:00:00"/>
    <n v="27.8"/>
    <d v="2020-11-02T00:00:00"/>
    <s v="NO"/>
    <s v="NO"/>
    <m/>
    <m/>
  </r>
  <r>
    <d v="2020-10-24T00:00:00"/>
    <d v="2020-10-23T00:00:00"/>
    <s v="AMARILLO AGUSTINA"/>
    <n v="41382309"/>
    <s v="Hospital Urquiza"/>
    <n v="22"/>
    <x v="1"/>
    <d v="2020-10-19T00:00:00"/>
    <d v="2020-10-22T00:00:00"/>
    <n v="26.8"/>
    <d v="2020-11-02T00:00:00"/>
    <s v="NO"/>
    <s v="SI"/>
    <m/>
    <m/>
  </r>
  <r>
    <d v="2020-10-24T00:00:00"/>
    <d v="2020-10-23T00:00:00"/>
    <s v="YACQUET MARIA"/>
    <n v="37596236"/>
    <s v="Hospital Urquiza"/>
    <n v="26"/>
    <x v="1"/>
    <d v="2020-10-20T00:00:00"/>
    <d v="2020-10-22T00:00:00"/>
    <n v="28.6"/>
    <d v="2020-11-02T00:00:00"/>
    <s v="NO"/>
    <s v="NO"/>
    <m/>
    <m/>
  </r>
  <r>
    <d v="2020-10-24T00:00:00"/>
    <d v="2020-10-23T00:00:00"/>
    <s v="OSUNA ALEJANDRO"/>
    <n v="22906211"/>
    <s v="Hospital Urquiza"/>
    <n v="48"/>
    <x v="0"/>
    <d v="2020-10-19T00:00:00"/>
    <d v="2020-10-22T00:00:00"/>
    <n v="29.7"/>
    <d v="2020-11-02T00:00:00"/>
    <s v="NO"/>
    <s v="NO"/>
    <m/>
    <m/>
  </r>
  <r>
    <d v="2020-10-24T00:00:00"/>
    <d v="2020-10-23T00:00:00"/>
    <s v="DEAN EMILIANO"/>
    <n v="29549245"/>
    <s v="Hospital Urquiza"/>
    <n v="38"/>
    <x v="0"/>
    <d v="2020-10-20T00:00:00"/>
    <d v="2020-10-22T00:00:00"/>
    <n v="18.8"/>
    <d v="2020-11-02T00:00:00"/>
    <s v="NO"/>
    <s v="NO"/>
    <m/>
    <m/>
  </r>
  <r>
    <d v="2020-10-24T00:00:00"/>
    <d v="2020-10-23T00:00:00"/>
    <s v="ROJAS FACUNDO"/>
    <n v="31875647"/>
    <s v="Hospital Urquiza"/>
    <n v="35"/>
    <x v="0"/>
    <d v="2020-10-18T00:00:00"/>
    <d v="2020-10-22T00:00:00"/>
    <n v="26.4"/>
    <d v="2020-11-02T00:00:00"/>
    <s v="NO"/>
    <s v="NO"/>
    <m/>
    <m/>
  </r>
  <r>
    <d v="2020-10-24T00:00:00"/>
    <d v="2020-10-23T00:00:00"/>
    <s v="IMPINI EZEQUIEL"/>
    <n v="37563910"/>
    <s v="Hospital Urquiza"/>
    <n v="25"/>
    <x v="0"/>
    <d v="2020-10-20T00:00:00"/>
    <d v="2020-10-22T00:00:00"/>
    <n v="33.799999999999997"/>
    <d v="2020-11-02T00:00:00"/>
    <s v="NO"/>
    <s v="SI"/>
    <m/>
    <m/>
  </r>
  <r>
    <d v="2020-10-24T00:00:00"/>
    <d v="2020-10-23T00:00:00"/>
    <s v="RUEDA MARIA ANTONELLA"/>
    <n v="35699926"/>
    <s v="Hospital Urquiza"/>
    <n v="29"/>
    <x v="1"/>
    <m/>
    <s v="NC"/>
    <s v="NC"/>
    <m/>
    <m/>
    <s v="SI"/>
    <s v="SI"/>
    <m/>
  </r>
  <r>
    <d v="2020-10-24T00:00:00"/>
    <d v="2020-10-23T00:00:00"/>
    <s v="COURVOISIER ROMAN"/>
    <n v="56598465"/>
    <s v="Hospital Urquiza"/>
    <n v="2"/>
    <x v="0"/>
    <d v="2020-10-11T00:00:00"/>
    <s v="NC"/>
    <s v="NC"/>
    <d v="2020-10-22T00:00:00"/>
    <m/>
    <s v="SI"/>
    <s v="SI"/>
    <m/>
  </r>
  <r>
    <d v="2020-10-24T00:00:00"/>
    <d v="2020-10-23T00:00:00"/>
    <s v="GAUNA GISELA ALEJANDRA"/>
    <n v="28533977"/>
    <s v="Hospital Urquiza"/>
    <n v="39"/>
    <x v="1"/>
    <d v="2020-10-13T00:00:00"/>
    <s v="NC"/>
    <s v="NC"/>
    <d v="2020-10-24T00:00:00"/>
    <m/>
    <s v="SI"/>
    <s v="SI"/>
    <m/>
  </r>
  <r>
    <d v="2020-10-24T00:00:00"/>
    <d v="2020-10-23T00:00:00"/>
    <s v="PESCE ENRIQUE ALFREDO"/>
    <n v="13188260"/>
    <s v="Hospital Urquiza"/>
    <n v="63"/>
    <x v="0"/>
    <d v="2020-10-12T00:00:00"/>
    <s v="NC"/>
    <s v="NC"/>
    <d v="2020-10-23T00:00:00"/>
    <m/>
    <s v="SI"/>
    <s v="SI"/>
    <m/>
  </r>
  <r>
    <d v="2020-10-24T00:00:00"/>
    <d v="2020-10-23T00:00:00"/>
    <s v="ARAGON ESTEFANIA"/>
    <n v="36104983"/>
    <s v="Hospital Urquiza"/>
    <n v="28"/>
    <x v="1"/>
    <d v="2020-10-17T00:00:00"/>
    <s v="NC"/>
    <s v="NC"/>
    <d v="2020-10-28T00:00:00"/>
    <s v="NO"/>
    <s v="SI"/>
    <s v="SI"/>
    <m/>
  </r>
  <r>
    <d v="2020-10-24T00:00:00"/>
    <d v="2020-10-23T00:00:00"/>
    <s v="POETTO FACUNDO"/>
    <n v="39262299"/>
    <s v="Hospital Urquiza"/>
    <n v="24"/>
    <x v="0"/>
    <m/>
    <s v="NC"/>
    <s v="NC"/>
    <m/>
    <s v="NO"/>
    <s v="SI"/>
    <s v="SI"/>
    <m/>
  </r>
  <r>
    <d v="2020-10-24T00:00:00"/>
    <d v="2020-10-23T00:00:00"/>
    <s v="VALDEZ AGUSTIN"/>
    <n v="39684671"/>
    <s v="Hospital Urquiza"/>
    <n v="24"/>
    <x v="0"/>
    <m/>
    <s v="NC"/>
    <s v="NC"/>
    <m/>
    <s v="NO"/>
    <s v="SI"/>
    <s v="SI"/>
    <m/>
  </r>
  <r>
    <d v="2020-10-24T00:00:00"/>
    <d v="2020-10-23T00:00:00"/>
    <s v="FAURE TAMARA"/>
    <n v="40163370"/>
    <s v="Hospital Urquiza"/>
    <n v="23"/>
    <x v="1"/>
    <d v="2020-10-13T00:00:00"/>
    <s v="NC"/>
    <s v="NC"/>
    <d v="2020-10-24T00:00:00"/>
    <s v="NO"/>
    <s v="SI"/>
    <s v="SI"/>
    <m/>
  </r>
  <r>
    <d v="2020-10-24T00:00:00"/>
    <d v="2020-10-23T00:00:00"/>
    <s v="RIOS DANIEL"/>
    <n v="21696316"/>
    <s v="Hospital Urquiza"/>
    <n v="50"/>
    <x v="0"/>
    <m/>
    <s v="NC"/>
    <s v="NC"/>
    <m/>
    <s v="NO"/>
    <s v="SI"/>
    <s v="SI"/>
    <m/>
  </r>
  <r>
    <d v="2020-10-24T00:00:00"/>
    <d v="2020-10-23T00:00:00"/>
    <s v="BARRAGAN JONATHAN"/>
    <n v="34629793"/>
    <s v="Hospital Urquiza"/>
    <n v="31"/>
    <x v="0"/>
    <d v="2020-10-21T00:00:00"/>
    <s v="NC"/>
    <s v="NC"/>
    <d v="2020-11-01T00:00:00"/>
    <s v="NO"/>
    <s v="SI"/>
    <s v="SI"/>
    <m/>
  </r>
  <r>
    <d v="2020-10-24T00:00:00"/>
    <d v="2020-10-23T00:00:00"/>
    <s v="BREGANNI DAVID"/>
    <n v="24616017"/>
    <s v="Hospital Urquiza"/>
    <n v="45"/>
    <x v="0"/>
    <d v="2020-10-19T00:00:00"/>
    <s v="NC"/>
    <s v="NC"/>
    <d v="2020-10-30T00:00:00"/>
    <s v="NO"/>
    <s v="SI"/>
    <s v="SI"/>
    <m/>
  </r>
  <r>
    <d v="2020-10-24T00:00:00"/>
    <d v="2020-10-23T00:00:00"/>
    <s v="LAVAL JORGE"/>
    <n v="33422731"/>
    <s v="Hospital Urquiza"/>
    <n v="46"/>
    <x v="0"/>
    <d v="2020-10-18T00:00:00"/>
    <s v="NC"/>
    <s v="NC"/>
    <d v="2020-10-29T00:00:00"/>
    <s v="NO"/>
    <s v="SI"/>
    <s v="SI"/>
    <m/>
  </r>
  <r>
    <d v="2020-10-24T00:00:00"/>
    <d v="2020-10-23T00:00:00"/>
    <s v="ESCALADA ALEXANDER"/>
    <n v="39257345"/>
    <s v="Hospital Urquiza"/>
    <n v="25"/>
    <x v="0"/>
    <d v="2020-10-20T00:00:00"/>
    <s v="NC"/>
    <s v="NC"/>
    <d v="2020-10-31T00:00:00"/>
    <s v="NO"/>
    <s v="SI"/>
    <s v="SI"/>
    <m/>
  </r>
  <r>
    <d v="2020-10-24T00:00:00"/>
    <d v="2020-10-23T00:00:00"/>
    <s v="LAZZA WALTER"/>
    <n v="38771176"/>
    <s v="Hospital Urquiza"/>
    <n v="25"/>
    <x v="0"/>
    <d v="2020-10-18T00:00:00"/>
    <s v="NC"/>
    <s v="NC"/>
    <d v="2020-10-29T00:00:00"/>
    <s v="NO"/>
    <s v="SI"/>
    <s v="SI"/>
    <m/>
  </r>
  <r>
    <d v="2020-10-24T00:00:00"/>
    <d v="2020-10-23T00:00:00"/>
    <s v="BRIOZZO ERNESTO"/>
    <n v="2630695"/>
    <s v="Hospital Urquiza"/>
    <n v="42"/>
    <x v="0"/>
    <d v="2020-10-20T00:00:00"/>
    <s v="NC"/>
    <s v="NC"/>
    <d v="2020-10-31T00:00:00"/>
    <s v="NO"/>
    <s v="SI"/>
    <s v="SI"/>
    <m/>
  </r>
  <r>
    <d v="2020-10-25T00:00:00"/>
    <d v="2020-10-24T00:00:00"/>
    <s v="AGUIRRE SILVINA ELIZABETH"/>
    <n v="28959155"/>
    <s v="Hospital Urquiza"/>
    <n v="39"/>
    <x v="1"/>
    <d v="2020-10-20T00:00:00"/>
    <d v="2020-10-23T00:00:00"/>
    <n v="25.5"/>
    <d v="2020-11-03T00:00:00"/>
    <s v="NO"/>
    <s v="NO"/>
    <m/>
    <m/>
  </r>
  <r>
    <d v="2020-10-25T00:00:00"/>
    <d v="2020-10-24T00:00:00"/>
    <s v="MONTAÑANA SILVINA MABEL"/>
    <n v="30620094"/>
    <s v="Hospital Urquiza"/>
    <n v="35"/>
    <x v="1"/>
    <d v="2020-10-20T00:00:00"/>
    <d v="2020-10-23T00:00:00"/>
    <n v="29"/>
    <d v="2020-11-03T00:00:00"/>
    <s v="NO"/>
    <s v="SI"/>
    <m/>
    <m/>
  </r>
  <r>
    <d v="2020-10-25T00:00:00"/>
    <d v="2020-10-24T00:00:00"/>
    <s v="ALFONSO AGUSTIN"/>
    <n v="37563598"/>
    <s v="Hospital Urquiza"/>
    <n v="26"/>
    <x v="0"/>
    <d v="2020-10-18T00:00:00"/>
    <d v="2020-10-23T00:00:00"/>
    <n v="28.1"/>
    <d v="2020-11-03T00:00:00"/>
    <s v="NO"/>
    <s v="SI"/>
    <m/>
    <m/>
  </r>
  <r>
    <d v="2020-10-25T00:00:00"/>
    <d v="2020-10-24T00:00:00"/>
    <s v="PINTOS PLATZ GASTON GUILLERMO"/>
    <n v="24518377"/>
    <s v="Hospital Urquiza"/>
    <n v="45"/>
    <x v="0"/>
    <d v="2020-10-18T00:00:00"/>
    <d v="2020-10-23T00:00:00"/>
    <n v="19.8"/>
    <d v="2020-11-03T00:00:00"/>
    <s v="NO"/>
    <s v="NO"/>
    <m/>
    <m/>
  </r>
  <r>
    <d v="2020-10-25T00:00:00"/>
    <d v="2020-10-24T00:00:00"/>
    <s v="JONES WALTER OMAR"/>
    <n v="31874250"/>
    <s v="Hospital Urquiza"/>
    <n v="34"/>
    <x v="0"/>
    <d v="2020-10-21T00:00:00"/>
    <d v="2020-10-23T00:00:00"/>
    <n v="24.4"/>
    <d v="2020-11-03T00:00:00"/>
    <s v="NO"/>
    <s v="NO"/>
    <m/>
    <m/>
  </r>
  <r>
    <d v="2020-10-25T00:00:00"/>
    <d v="2020-10-24T00:00:00"/>
    <s v="UMPIERREZ MARCELO SEBASTIAN"/>
    <n v="33078875"/>
    <s v="Hospital Urquiza"/>
    <n v="32"/>
    <x v="0"/>
    <d v="2020-10-20T00:00:00"/>
    <d v="2020-10-23T00:00:00"/>
    <n v="26.9"/>
    <d v="2020-11-03T00:00:00"/>
    <s v="NO"/>
    <s v="NO"/>
    <m/>
    <m/>
  </r>
  <r>
    <d v="2020-10-25T00:00:00"/>
    <d v="2020-10-24T00:00:00"/>
    <s v="FRADES ANA MARIA"/>
    <n v="35003544"/>
    <s v="Hospital Urquiza"/>
    <n v="30"/>
    <x v="1"/>
    <d v="2020-10-19T00:00:00"/>
    <d v="2020-10-23T00:00:00"/>
    <n v="30.3"/>
    <d v="2020-11-03T00:00:00"/>
    <s v="NO"/>
    <s v="SI"/>
    <m/>
    <m/>
  </r>
  <r>
    <d v="2020-10-25T00:00:00"/>
    <d v="2020-10-24T00:00:00"/>
    <s v="CARDOZO GONZALEZ CECILIA CAROLINA"/>
    <n v="27293627"/>
    <s v="Hospital Urquiza"/>
    <n v="41"/>
    <x v="1"/>
    <d v="2020-10-16T00:00:00"/>
    <d v="2020-10-23T00:00:00"/>
    <n v="25.7"/>
    <d v="2020-11-03T00:00:00"/>
    <s v="NO"/>
    <s v="SI"/>
    <m/>
    <m/>
  </r>
  <r>
    <d v="2020-10-25T00:00:00"/>
    <d v="2020-10-24T00:00:00"/>
    <s v="BARSOTTI HECTOR ALBERTO"/>
    <n v="26306209"/>
    <s v="Hospital Urquiza"/>
    <n v="42"/>
    <x v="0"/>
    <d v="2020-10-19T00:00:00"/>
    <d v="2020-10-23T00:00:00"/>
    <n v="17.899999999999999"/>
    <d v="2020-11-03T00:00:00"/>
    <s v="NO"/>
    <s v="NO"/>
    <m/>
    <m/>
  </r>
  <r>
    <d v="2020-10-25T00:00:00"/>
    <d v="2020-10-24T00:00:00"/>
    <s v="ZABALUA LAUREANO MARTIN"/>
    <n v="30729959"/>
    <s v="Hospital Urquiza"/>
    <n v="36"/>
    <x v="0"/>
    <d v="2020-10-21T00:00:00"/>
    <d v="2020-10-23T00:00:00"/>
    <n v="24.6"/>
    <d v="2020-11-03T00:00:00"/>
    <s v="NO"/>
    <s v="NO"/>
    <m/>
    <m/>
  </r>
  <r>
    <d v="2020-10-25T00:00:00"/>
    <d v="2020-10-24T00:00:00"/>
    <s v="OYARBIDE AGUSTIN MATIAS"/>
    <n v="36104992"/>
    <s v="Hospital Urquiza"/>
    <n v="28"/>
    <x v="0"/>
    <d v="2020-10-20T00:00:00"/>
    <d v="2020-10-23T00:00:00"/>
    <n v="23.1"/>
    <d v="2020-11-03T00:00:00"/>
    <s v="NO"/>
    <s v="NO"/>
    <m/>
    <m/>
  </r>
  <r>
    <d v="2020-10-25T00:00:00"/>
    <d v="2020-10-24T00:00:00"/>
    <s v="GETTE MIRIAM ADRIANA"/>
    <n v="21978908"/>
    <s v="Cooperativa Medica"/>
    <n v="49"/>
    <x v="1"/>
    <d v="2020-10-21T00:00:00"/>
    <d v="2020-10-23T00:00:00"/>
    <n v="21.6"/>
    <d v="2020-11-03T00:00:00"/>
    <s v="NO"/>
    <s v="SI"/>
    <m/>
    <m/>
  </r>
  <r>
    <d v="2020-10-25T00:00:00"/>
    <d v="2020-10-24T00:00:00"/>
    <s v="GETTE MARCELO ENRIQUE"/>
    <n v="5820058"/>
    <s v="Cooperativa Medica"/>
    <n v="78"/>
    <x v="0"/>
    <d v="2020-10-21T00:00:00"/>
    <d v="2020-10-23T00:00:00"/>
    <n v="23.9"/>
    <d v="2020-11-03T00:00:00"/>
    <s v="SI"/>
    <s v="SI"/>
    <m/>
    <m/>
  </r>
  <r>
    <d v="2020-10-25T00:00:00"/>
    <d v="2020-10-24T00:00:00"/>
    <s v="ACIAR JUANA CATALINA"/>
    <n v="3570396"/>
    <s v="Hospital Urquiza"/>
    <n v="81"/>
    <x v="1"/>
    <d v="2020-10-22T00:00:00"/>
    <d v="2020-10-23T00:00:00"/>
    <n v="33.799999999999997"/>
    <d v="2020-11-03T00:00:00"/>
    <s v="SI"/>
    <s v="NO"/>
    <m/>
    <m/>
  </r>
  <r>
    <d v="2020-10-26T00:00:00"/>
    <d v="2020-10-25T00:00:00"/>
    <s v="CUADRA BRISA AILEN"/>
    <n v="42477161"/>
    <s v="Centro Bioquimico Privado"/>
    <n v="20"/>
    <x v="1"/>
    <d v="2020-10-19T00:00:00"/>
    <d v="2020-10-22T00:00:00"/>
    <m/>
    <m/>
    <s v="NO"/>
    <s v="NO"/>
    <m/>
    <m/>
  </r>
  <r>
    <d v="2020-10-26T00:00:00"/>
    <d v="2020-10-25T00:00:00"/>
    <s v="FEDORCHENCO SILVIA"/>
    <n v="24202299"/>
    <s v="Centro Bioquimico Privado"/>
    <n v="50"/>
    <x v="1"/>
    <d v="2020-10-17T00:00:00"/>
    <d v="2020-10-22T00:00:00"/>
    <m/>
    <m/>
    <s v="NO"/>
    <s v="SI"/>
    <m/>
    <m/>
  </r>
  <r>
    <d v="2020-10-25T00:00:00"/>
    <d v="2020-10-24T00:00:00"/>
    <s v="CLAPIER LEONARDO"/>
    <n v="27425800"/>
    <s v="Centro Bioquimico Privado"/>
    <n v="40"/>
    <x v="0"/>
    <d v="2020-10-18T00:00:00"/>
    <d v="2020-10-22T00:00:00"/>
    <m/>
    <d v="2020-11-02T00:00:00"/>
    <s v="NO"/>
    <s v="NO"/>
    <s v="NO"/>
    <m/>
  </r>
  <r>
    <d v="2020-10-26T00:00:00"/>
    <d v="2020-10-25T00:00:00"/>
    <s v="VILLAGRA CARLOS SEBASTIAN"/>
    <n v="35115454"/>
    <s v="Hospital Urquiza"/>
    <n v="30"/>
    <x v="0"/>
    <d v="2020-10-17T00:00:00"/>
    <m/>
    <m/>
    <m/>
    <s v="NO"/>
    <s v="SI"/>
    <s v="SI"/>
    <m/>
  </r>
  <r>
    <m/>
    <m/>
    <s v="JAURE ADRIANA ANTONIA"/>
    <n v="24218152"/>
    <s v="Hospital Urquiza"/>
    <n v="45"/>
    <x v="1"/>
    <d v="2020-10-21T00:00:00"/>
    <m/>
    <m/>
    <m/>
    <m/>
    <m/>
    <s v="SI"/>
    <m/>
  </r>
  <r>
    <d v="2020-10-27T00:00:00"/>
    <d v="2020-10-26T00:00:00"/>
    <s v="RICHARD RAUL MARCELO"/>
    <n v="13599540"/>
    <s v="Hospital Urquiza"/>
    <n v="61"/>
    <x v="0"/>
    <d v="2020-10-24T00:00:00"/>
    <d v="2020-10-25T00:00:00"/>
    <n v="32"/>
    <d v="2020-11-05T00:00:00"/>
    <s v="NO"/>
    <s v="SI"/>
    <m/>
    <m/>
  </r>
  <r>
    <d v="2020-10-27T00:00:00"/>
    <d v="2020-10-26T00:00:00"/>
    <s v="ADAN NATACHA"/>
    <n v="33623390"/>
    <s v="Hospital Urquiza"/>
    <n v="32"/>
    <x v="1"/>
    <d v="2020-10-24T00:00:00"/>
    <d v="2020-10-25T00:00:00"/>
    <n v="22.2"/>
    <d v="2020-11-05T00:00:00"/>
    <s v="NO"/>
    <s v="NO"/>
    <m/>
    <m/>
  </r>
  <r>
    <d v="2020-10-27T00:00:00"/>
    <d v="2020-10-26T00:00:00"/>
    <s v="DELSART ESTELA"/>
    <n v="21736152"/>
    <s v="Hospital Urquiza"/>
    <n v="49"/>
    <x v="1"/>
    <d v="2020-10-22T00:00:00"/>
    <d v="2020-10-25T00:00:00"/>
    <n v="20.399999999999999"/>
    <d v="2020-11-05T00:00:00"/>
    <s v="NO"/>
    <s v="NO"/>
    <m/>
    <m/>
  </r>
  <r>
    <d v="2020-10-27T00:00:00"/>
    <d v="2020-10-26T00:00:00"/>
    <s v="VAZQUEZ JUAN"/>
    <n v="29281219"/>
    <s v="Hospital Urquiza"/>
    <n v="38"/>
    <x v="0"/>
    <d v="2020-10-18T00:00:00"/>
    <d v="2020-10-24T00:00:00"/>
    <n v="31.7"/>
    <d v="2020-11-04T00:00:00"/>
    <s v="NO"/>
    <s v="NO"/>
    <m/>
    <m/>
  </r>
  <r>
    <d v="2020-10-27T00:00:00"/>
    <d v="2020-10-26T00:00:00"/>
    <s v="COURVOISIER SILVIA LUZ"/>
    <n v="27139983"/>
    <s v="Hospital Urquiza"/>
    <n v="41"/>
    <x v="1"/>
    <d v="2020-10-21T00:00:00"/>
    <d v="2020-10-24T00:00:00"/>
    <n v="27.7"/>
    <d v="2020-11-04T00:00:00"/>
    <s v="NO"/>
    <s v="NO"/>
    <m/>
    <m/>
  </r>
  <r>
    <d v="2020-10-27T00:00:00"/>
    <d v="2020-10-26T00:00:00"/>
    <s v="RODRIGUEZ SUSANA BEATRIZ"/>
    <n v="29471513"/>
    <s v="Hospital Urquiza"/>
    <n v="38"/>
    <x v="1"/>
    <d v="2020-10-21T00:00:00"/>
    <s v="NC"/>
    <s v="NC"/>
    <d v="2020-11-01T00:00:00"/>
    <s v="NO"/>
    <s v="SI"/>
    <s v="SI"/>
    <m/>
  </r>
  <r>
    <d v="2020-10-27T00:00:00"/>
    <d v="2020-10-26T00:00:00"/>
    <s v="ALMADA CRISTIAN JAVIER"/>
    <n v="38171730"/>
    <s v="Hospital Urquiza"/>
    <n v="37"/>
    <x v="0"/>
    <d v="2020-10-21T00:00:00"/>
    <s v="NC"/>
    <s v="NC"/>
    <d v="2020-11-01T00:00:00"/>
    <s v="NO"/>
    <s v="SI"/>
    <s v="SI"/>
    <m/>
  </r>
  <r>
    <d v="2020-10-27T00:00:00"/>
    <d v="2020-10-26T00:00:00"/>
    <s v="LAFUENTE MATIAS ARIEL"/>
    <n v="46780186"/>
    <s v="Hospital Urquiza"/>
    <n v="15"/>
    <x v="0"/>
    <d v="2020-10-20T00:00:00"/>
    <s v="NC"/>
    <s v="NC"/>
    <d v="2020-10-31T00:00:00"/>
    <s v="NO"/>
    <s v="SI"/>
    <s v="SI"/>
    <m/>
  </r>
  <r>
    <d v="2020-10-27T00:00:00"/>
    <d v="2020-10-26T00:00:00"/>
    <s v="LAFUENTE JADE ARAHI"/>
    <n v="55553008"/>
    <s v="Hospital Urquiza"/>
    <n v="4"/>
    <x v="1"/>
    <d v="2020-10-18T00:00:00"/>
    <s v="NC"/>
    <s v="NC"/>
    <d v="2020-10-29T00:00:00"/>
    <s v="NO"/>
    <s v="SI"/>
    <s v="SI"/>
    <m/>
  </r>
  <r>
    <d v="2020-10-27T00:00:00"/>
    <d v="2020-10-26T00:00:00"/>
    <s v="COURVOISIER FABIANA ANDREA"/>
    <n v="22906289"/>
    <s v="Hospital Urquiza"/>
    <n v="48"/>
    <x v="1"/>
    <d v="2020-10-17T00:00:00"/>
    <s v="NC"/>
    <s v="NC"/>
    <d v="2020-10-28T00:00:00"/>
    <s v="NO"/>
    <s v="SI"/>
    <s v="SI"/>
    <m/>
  </r>
  <r>
    <d v="2020-10-27T00:00:00"/>
    <d v="2020-10-26T00:00:00"/>
    <s v="ALBA VERONICA NOEMI"/>
    <n v="34850069"/>
    <s v="Hospital Urquiza"/>
    <n v="30"/>
    <x v="1"/>
    <d v="2020-10-20T00:00:00"/>
    <s v="NC"/>
    <s v="NC"/>
    <d v="2020-10-31T00:00:00"/>
    <s v="NO"/>
    <s v="SI"/>
    <s v="SI"/>
    <m/>
  </r>
  <r>
    <d v="2020-10-27T00:00:00"/>
    <d v="2020-10-26T00:00:00"/>
    <s v="LAFUENTE ELIAS AGUSTIN "/>
    <n v="48201671"/>
    <s v="Hospital Urquiza"/>
    <n v="13"/>
    <x v="0"/>
    <d v="2020-10-18T00:00:00"/>
    <s v="NC"/>
    <s v="NC"/>
    <d v="2020-10-29T00:00:00"/>
    <s v="NO"/>
    <s v="SI"/>
    <s v="SI"/>
    <m/>
  </r>
  <r>
    <d v="2020-10-27T00:00:00"/>
    <d v="2020-10-26T00:00:00"/>
    <s v="GANDARA VERONICA ROMINA"/>
    <n v="27294508"/>
    <s v="Hospital Urquiza"/>
    <n v="40"/>
    <x v="1"/>
    <d v="2020-10-14T00:00:00"/>
    <s v="NC"/>
    <s v="NC"/>
    <d v="2020-10-25T00:00:00"/>
    <s v="NO"/>
    <s v="SI"/>
    <s v="SI"/>
    <m/>
  </r>
  <r>
    <d v="2020-10-28T00:00:00"/>
    <d v="2020-10-27T00:00:00"/>
    <s v="VIANA SILVIA IRIS"/>
    <n v="13599695"/>
    <s v="Hospital Urquiza"/>
    <n v="62"/>
    <x v="1"/>
    <d v="2020-10-24T00:00:00"/>
    <d v="2020-10-26T00:00:00"/>
    <n v="24.8"/>
    <d v="2020-11-06T00:00:00"/>
    <s v="NO"/>
    <s v="NO"/>
    <m/>
    <m/>
  </r>
  <r>
    <d v="2020-10-28T00:00:00"/>
    <d v="2020-10-27T00:00:00"/>
    <s v="ARRIGO ADOLFO DANILO"/>
    <n v="12259172"/>
    <s v="Hospital Urquiza"/>
    <n v="64"/>
    <x v="0"/>
    <d v="2020-10-24T00:00:00"/>
    <d v="2020-10-26T00:00:00"/>
    <n v="22.2"/>
    <d v="2020-11-06T00:00:00"/>
    <s v="NO"/>
    <s v="NO"/>
    <m/>
    <m/>
  </r>
  <r>
    <d v="2020-10-28T00:00:00"/>
    <d v="2020-10-27T00:00:00"/>
    <s v="GATTER JORGE RICARDO"/>
    <n v="8415146"/>
    <s v="Hospital Urquiza"/>
    <n v="74"/>
    <x v="0"/>
    <d v="2020-10-22T00:00:00"/>
    <d v="2020-10-26T00:00:00"/>
    <n v="28.5"/>
    <d v="2020-11-06T00:00:00"/>
    <s v="NO"/>
    <s v="SI"/>
    <m/>
    <m/>
  </r>
  <r>
    <d v="2020-10-28T00:00:00"/>
    <d v="2020-10-27T00:00:00"/>
    <s v="COTTONARO CRISTIAN MARCELO"/>
    <n v="12873930"/>
    <s v="Hospital Urquiza"/>
    <n v="61"/>
    <x v="0"/>
    <d v="2020-10-23T00:00:00"/>
    <d v="2020-10-26T00:00:00"/>
    <n v="22.3"/>
    <d v="2020-11-06T00:00:00"/>
    <s v="NO"/>
    <s v="NO"/>
    <m/>
    <m/>
  </r>
  <r>
    <d v="2020-10-28T00:00:00"/>
    <d v="2020-10-27T00:00:00"/>
    <s v="MARIO ANALÍA NOEMÍ"/>
    <n v="29598038"/>
    <s v="Hospital Urquiza"/>
    <n v="38"/>
    <x v="1"/>
    <d v="2020-10-24T00:00:00"/>
    <d v="2020-10-26T00:00:00"/>
    <n v="33.799999999999997"/>
    <d v="2020-11-06T00:00:00"/>
    <s v="NO"/>
    <s v="SI"/>
    <m/>
    <m/>
  </r>
  <r>
    <d v="2020-10-28T00:00:00"/>
    <d v="2020-10-27T00:00:00"/>
    <s v="RION ROCÍO BELÉN"/>
    <n v="33422677"/>
    <s v="Hospital Urquiza"/>
    <n v="32"/>
    <x v="1"/>
    <d v="2020-10-21T00:00:00"/>
    <d v="2020-10-26T00:00:00"/>
    <n v="33.1"/>
    <d v="2020-11-06T00:00:00"/>
    <s v="NO"/>
    <s v="SI"/>
    <m/>
    <m/>
  </r>
  <r>
    <d v="2020-10-28T00:00:00"/>
    <d v="2020-10-27T00:00:00"/>
    <s v="MONZÓN ESTEBAN ALEJANDRO"/>
    <n v="36546158"/>
    <s v="Hospital Urquiza"/>
    <n v="28"/>
    <x v="0"/>
    <d v="2020-10-20T00:00:00"/>
    <d v="2020-10-26T00:00:00"/>
    <n v="31.3"/>
    <d v="2020-11-06T00:00:00"/>
    <s v="NO"/>
    <s v="SI"/>
    <m/>
    <m/>
  </r>
  <r>
    <d v="2020-10-28T00:00:00"/>
    <d v="2020-10-27T00:00:00"/>
    <s v="GONZÁLEZ ETCHEMAITE MARÍA MARTA"/>
    <n v="30549785"/>
    <s v="Hospital Urquiza"/>
    <n v="36"/>
    <x v="1"/>
    <d v="2020-10-19T00:00:00"/>
    <d v="2020-10-26T00:00:00"/>
    <n v="26.6"/>
    <d v="2020-11-06T00:00:00"/>
    <s v="NO"/>
    <s v="NO"/>
    <m/>
    <m/>
  </r>
  <r>
    <d v="2020-10-28T00:00:00"/>
    <d v="2020-10-27T00:00:00"/>
    <s v="VILLA ANALÍA MICAELA"/>
    <n v="39262128"/>
    <s v="Hospital Urquiza"/>
    <n v="24"/>
    <x v="1"/>
    <d v="2020-10-24T00:00:00"/>
    <d v="2020-10-26T00:00:00"/>
    <n v="24"/>
    <d v="2020-11-06T00:00:00"/>
    <s v="NO"/>
    <s v="SI"/>
    <m/>
    <m/>
  </r>
  <r>
    <d v="2020-10-28T00:00:00"/>
    <d v="2020-10-27T00:00:00"/>
    <s v="FERRAU LORENZO SANTIAGO"/>
    <n v="29661215"/>
    <s v="Hospital Urquiza"/>
    <n v="38"/>
    <x v="0"/>
    <d v="2020-10-23T00:00:00"/>
    <d v="2020-10-26T00:00:00"/>
    <n v="28.3"/>
    <d v="2020-11-06T00:00:00"/>
    <s v="NO"/>
    <s v="NO"/>
    <m/>
    <m/>
  </r>
  <r>
    <d v="2020-10-28T00:00:00"/>
    <d v="2020-10-27T00:00:00"/>
    <s v="MIRANDA LUDMILA MICAELA"/>
    <n v="40408601"/>
    <s v="Hospital Urquiza"/>
    <n v="23"/>
    <x v="1"/>
    <d v="2020-10-23T00:00:00"/>
    <d v="2020-10-26T00:00:00"/>
    <n v="30.4"/>
    <d v="2020-11-06T00:00:00"/>
    <s v="NO"/>
    <s v="NO"/>
    <m/>
    <m/>
  </r>
  <r>
    <d v="2020-10-28T00:00:00"/>
    <d v="2020-10-27T00:00:00"/>
    <s v="RAMOUNAT ADRIANA MELISA"/>
    <n v="31337255"/>
    <s v="Hospital Urquiza"/>
    <n v="35"/>
    <x v="1"/>
    <d v="2020-10-26T00:00:00"/>
    <d v="2020-10-26T00:00:00"/>
    <n v="31.1"/>
    <d v="2020-11-06T00:00:00"/>
    <s v="NO"/>
    <s v="NO"/>
    <m/>
    <m/>
  </r>
  <r>
    <d v="2020-10-28T00:00:00"/>
    <d v="2020-10-27T00:00:00"/>
    <s v="FURI FEDERICO"/>
    <n v="35003736"/>
    <s v="Hospital Urquiza"/>
    <n v="30"/>
    <x v="0"/>
    <d v="2020-10-23T00:00:00"/>
    <d v="2020-10-26T00:00:00"/>
    <n v="21.9"/>
    <d v="2020-11-06T00:00:00"/>
    <s v="NO"/>
    <s v="NO"/>
    <m/>
    <m/>
  </r>
  <r>
    <d v="2020-10-28T00:00:00"/>
    <d v="2020-10-27T00:00:00"/>
    <s v="MARTÍNEZ MARÍA FÁTIMA"/>
    <n v="23696135"/>
    <s v="Hospital Urquiza"/>
    <n v="46"/>
    <x v="1"/>
    <d v="2020-10-23T00:00:00"/>
    <d v="2020-10-26T00:00:00"/>
    <n v="20.6"/>
    <d v="2020-11-06T00:00:00"/>
    <s v="NO"/>
    <s v="NO"/>
    <m/>
    <m/>
  </r>
  <r>
    <d v="2020-10-28T00:00:00"/>
    <d v="2020-10-27T00:00:00"/>
    <s v="BEILMAN LEANDRO GERMAN"/>
    <n v="27139711"/>
    <s v="Hospital Urquiza"/>
    <n v="41"/>
    <x v="0"/>
    <d v="2020-10-24T00:00:00"/>
    <d v="2020-10-26T00:00:00"/>
    <n v="23.1"/>
    <d v="2020-11-06T00:00:00"/>
    <s v="NO"/>
    <s v="SI"/>
    <m/>
    <m/>
  </r>
  <r>
    <d v="2020-10-28T00:00:00"/>
    <d v="2020-10-27T00:00:00"/>
    <s v="LISCHINSKY NORA"/>
    <n v="10425836"/>
    <s v="Hospital Urquiza"/>
    <n v="68"/>
    <x v="1"/>
    <d v="2020-10-20T00:00:00"/>
    <d v="2020-10-26T00:00:00"/>
    <n v="22"/>
    <d v="2020-11-06T00:00:00"/>
    <s v="NO"/>
    <s v="NO"/>
    <m/>
    <m/>
  </r>
  <r>
    <d v="2020-10-28T00:00:00"/>
    <d v="2020-10-27T00:00:00"/>
    <s v="BOLADERES CRISTIAN MIGUEL"/>
    <n v="36407222"/>
    <s v="Hospital Urquiza"/>
    <n v="26"/>
    <x v="0"/>
    <d v="2020-10-25T00:00:00"/>
    <d v="2020-10-26T00:00:00"/>
    <n v="23.5"/>
    <d v="2020-11-06T00:00:00"/>
    <s v="NO"/>
    <s v="NO"/>
    <m/>
    <m/>
  </r>
  <r>
    <d v="2020-10-28T00:00:00"/>
    <d v="2020-10-27T00:00:00"/>
    <s v="QUIROGA MARÍA DUTERIA"/>
    <n v="2321863"/>
    <s v="Cooperativa Medica"/>
    <n v="84"/>
    <x v="1"/>
    <d v="2020-10-20T00:00:00"/>
    <d v="2020-10-26T00:00:00"/>
    <n v="32.9"/>
    <d v="2020-11-06T00:00:00"/>
    <s v="SI"/>
    <s v="NO"/>
    <m/>
    <m/>
  </r>
  <r>
    <d v="2020-10-28T00:00:00"/>
    <d v="2020-10-27T00:00:00"/>
    <s v="BARONE MARTÍN ORLANDO"/>
    <n v="30188621"/>
    <s v="Hospital Urquiza"/>
    <n v="37"/>
    <x v="0"/>
    <d v="2020-10-25T00:00:00"/>
    <d v="2020-10-26T00:00:00"/>
    <n v="22.2"/>
    <d v="2020-11-06T00:00:00"/>
    <s v="NO"/>
    <s v="NO"/>
    <m/>
    <m/>
  </r>
  <r>
    <d v="2020-10-28T00:00:00"/>
    <d v="2020-10-27T00:00:00"/>
    <s v="MONDRAGON LEONEL ANDRES"/>
    <n v="46520061"/>
    <s v="Hospital Urquiza"/>
    <n v="15"/>
    <x v="0"/>
    <m/>
    <s v="NC"/>
    <s v="NC"/>
    <m/>
    <m/>
    <s v="SI"/>
    <s v="SI"/>
    <m/>
  </r>
  <r>
    <d v="2020-10-28T00:00:00"/>
    <d v="2020-10-27T00:00:00"/>
    <s v="REIRI JAVIER OLDEMAR"/>
    <n v="23965224"/>
    <s v="Hospital Urquiza"/>
    <n v="46"/>
    <x v="0"/>
    <m/>
    <s v="NC"/>
    <s v="NC"/>
    <m/>
    <m/>
    <s v="SI"/>
    <s v="SI"/>
    <m/>
  </r>
  <r>
    <d v="2020-10-28T00:00:00"/>
    <d v="2020-10-27T00:00:00"/>
    <s v="DEL VALLE OSCAR ORLANDO"/>
    <n v="24195467"/>
    <s v="Hospital Urquiza"/>
    <n v="45"/>
    <x v="0"/>
    <m/>
    <s v="NC"/>
    <s v="NC"/>
    <m/>
    <m/>
    <s v="SI"/>
    <s v="SI"/>
    <m/>
  </r>
  <r>
    <d v="2020-10-28T00:00:00"/>
    <d v="2020-10-27T00:00:00"/>
    <s v="MONDRAGON CARLOS ANDRES"/>
    <n v="29768065"/>
    <s v="Hospital Urquiza"/>
    <n v="37"/>
    <x v="0"/>
    <m/>
    <s v="NC"/>
    <s v="NC"/>
    <m/>
    <m/>
    <s v="SI"/>
    <s v="SI"/>
    <m/>
  </r>
  <r>
    <d v="2020-10-28T00:00:00"/>
    <d v="2020-10-27T00:00:00"/>
    <s v="ARANDA DARIO MAXIMO"/>
    <n v="30864676"/>
    <s v="Hospital Urquiza"/>
    <n v="36"/>
    <x v="0"/>
    <m/>
    <s v="NC"/>
    <s v="NC"/>
    <m/>
    <m/>
    <s v="SI"/>
    <s v="SI"/>
    <m/>
  </r>
  <r>
    <d v="2020-10-29T00:00:00"/>
    <d v="2020-10-28T00:00:00"/>
    <s v="ARRECHEA SEBASTIAN RODRIGO"/>
    <n v="24202488"/>
    <s v="Hospital Urquiza"/>
    <n v="45"/>
    <x v="0"/>
    <m/>
    <d v="2020-10-27T00:00:00"/>
    <n v="25.4"/>
    <d v="2020-11-07T00:00:00"/>
    <m/>
    <m/>
    <m/>
    <m/>
  </r>
  <r>
    <d v="2020-10-29T00:00:00"/>
    <d v="2020-10-28T00:00:00"/>
    <s v="LEMOS ALBERTO EZEQUIEL"/>
    <n v="37338098"/>
    <s v="Hospital Urquiza"/>
    <n v="27"/>
    <x v="0"/>
    <m/>
    <d v="2020-10-27T00:00:00"/>
    <n v="33.700000000000003"/>
    <d v="2020-11-07T00:00:00"/>
    <m/>
    <m/>
    <m/>
    <m/>
  </r>
  <r>
    <d v="2020-10-29T00:00:00"/>
    <d v="2020-10-28T00:00:00"/>
    <s v="QUIROGA ROSA ELIZABETH"/>
    <n v="27139775"/>
    <s v="Hospital Urquiza"/>
    <n v="41"/>
    <x v="1"/>
    <m/>
    <d v="2020-10-27T00:00:00"/>
    <n v="23.6"/>
    <d v="2020-11-07T00:00:00"/>
    <m/>
    <m/>
    <m/>
    <m/>
  </r>
  <r>
    <d v="2020-10-29T00:00:00"/>
    <d v="2020-10-28T00:00:00"/>
    <s v="IZAURRALDE MARIA FLORENCIA"/>
    <n v="36546371"/>
    <s v="Hospital Urquiza"/>
    <n v="27"/>
    <x v="1"/>
    <m/>
    <d v="2020-10-27T00:00:00"/>
    <n v="24.5"/>
    <d v="2020-11-07T00:00:00"/>
    <m/>
    <m/>
    <m/>
    <m/>
  </r>
  <r>
    <d v="2020-10-29T00:00:00"/>
    <d v="2020-10-28T00:00:00"/>
    <s v="SANCHEZ MAURICIO NICOLAS"/>
    <n v="38171718"/>
    <s v="Hospital Urquiza"/>
    <n v="26"/>
    <x v="0"/>
    <m/>
    <d v="2020-10-27T00:00:00"/>
    <n v="30"/>
    <d v="2020-11-07T00:00:00"/>
    <m/>
    <m/>
    <m/>
    <m/>
  </r>
  <r>
    <d v="2020-10-29T00:00:00"/>
    <d v="2020-10-28T00:00:00"/>
    <s v="MONTES ROBERTO DANIEL"/>
    <n v="18072173"/>
    <s v="Hospital Urquiza"/>
    <n v="54"/>
    <x v="0"/>
    <m/>
    <d v="2020-10-27T00:00:00"/>
    <n v="28.3"/>
    <d v="2020-11-07T00:00:00"/>
    <m/>
    <m/>
    <m/>
    <m/>
  </r>
  <r>
    <d v="2020-10-29T00:00:00"/>
    <d v="2020-10-28T00:00:00"/>
    <s v="TOME CLAUDIA GIULIANA"/>
    <n v="36104661"/>
    <s v="Hospital Urquiza"/>
    <n v="28"/>
    <x v="1"/>
    <m/>
    <d v="2020-10-27T00:00:00"/>
    <n v="21.2"/>
    <d v="2020-11-07T00:00:00"/>
    <m/>
    <m/>
    <m/>
    <m/>
  </r>
  <r>
    <d v="2020-10-29T00:00:00"/>
    <d v="2020-10-28T00:00:00"/>
    <s v="PUCHULU FACUNDO ARISTOBULO"/>
    <n v="28190670"/>
    <s v="Hospital Urquiza"/>
    <n v="40"/>
    <x v="0"/>
    <m/>
    <d v="2020-10-27T00:00:00"/>
    <n v="23.5"/>
    <d v="2020-11-07T00:00:00"/>
    <m/>
    <m/>
    <m/>
    <m/>
  </r>
  <r>
    <d v="2020-10-29T00:00:00"/>
    <d v="2020-10-28T00:00:00"/>
    <s v="LESCANO MONICA MABEL"/>
    <n v="22633808"/>
    <s v="Hospital Urquiza"/>
    <n v="48"/>
    <x v="1"/>
    <m/>
    <d v="2020-10-27T00:00:00"/>
    <n v="34.799999999999997"/>
    <d v="2020-11-07T00:00:00"/>
    <m/>
    <m/>
    <m/>
    <m/>
  </r>
  <r>
    <d v="2020-10-29T00:00:00"/>
    <d v="2020-10-28T00:00:00"/>
    <s v="BENTANCUR RAUL ALEJANDRO"/>
    <n v="36100664"/>
    <s v="Hospital Urquiza"/>
    <n v="29"/>
    <x v="0"/>
    <m/>
    <d v="2020-10-27T00:00:00"/>
    <n v="28.9"/>
    <d v="2020-11-07T00:00:00"/>
    <m/>
    <m/>
    <m/>
    <m/>
  </r>
  <r>
    <d v="2020-10-29T00:00:00"/>
    <d v="2020-10-28T00:00:00"/>
    <s v="TORRIANI ALICIA BEATRIZ"/>
    <n v="11540348"/>
    <s v="Hospital Urquiza"/>
    <n v="65"/>
    <x v="1"/>
    <m/>
    <d v="2020-10-27T00:00:00"/>
    <n v="30.2"/>
    <d v="2020-11-07T00:00:00"/>
    <m/>
    <m/>
    <m/>
    <m/>
  </r>
  <r>
    <d v="2020-10-29T00:00:00"/>
    <d v="2020-10-28T00:00:00"/>
    <s v="BOHL VALERIA NOEMI"/>
    <n v="25018932"/>
    <s v="Hospital Urquiza"/>
    <n v="44"/>
    <x v="1"/>
    <m/>
    <d v="2020-10-27T00:00:00"/>
    <n v="24.7"/>
    <d v="2020-11-07T00:00:00"/>
    <m/>
    <m/>
    <m/>
    <m/>
  </r>
  <r>
    <d v="2020-10-29T00:00:00"/>
    <d v="2020-10-28T00:00:00"/>
    <s v="DELFINO JORGE ISMAEL"/>
    <n v="38389002"/>
    <s v="Hospital Urquiza"/>
    <n v="26"/>
    <x v="0"/>
    <m/>
    <d v="2020-10-27T00:00:00"/>
    <n v="30.8"/>
    <d v="2020-11-07T00:00:00"/>
    <m/>
    <m/>
    <m/>
    <m/>
  </r>
  <r>
    <d v="2020-10-29T00:00:00"/>
    <d v="2020-10-28T00:00:00"/>
    <s v="BENITEZ ARIEL MARTIN"/>
    <n v="26989885"/>
    <s v="Hospital Urquiza"/>
    <n v="41"/>
    <x v="0"/>
    <m/>
    <d v="2020-10-27T00:00:00"/>
    <n v="28"/>
    <d v="2020-11-07T00:00:00"/>
    <m/>
    <m/>
    <m/>
    <m/>
  </r>
  <r>
    <d v="2020-10-29T00:00:00"/>
    <d v="2020-10-28T00:00:00"/>
    <s v="BARRAGAN ALEJANDRO JOSE"/>
    <n v="27294066"/>
    <s v="Hospital Urquiza"/>
    <n v="41"/>
    <x v="0"/>
    <m/>
    <d v="2020-10-27T00:00:00"/>
    <n v="26.5"/>
    <d v="2020-11-07T00:00:00"/>
    <m/>
    <m/>
    <m/>
    <m/>
  </r>
  <r>
    <d v="2020-10-29T00:00:00"/>
    <d v="2020-10-28T00:00:00"/>
    <s v="ABELANDO DIEGO MAURICIO"/>
    <n v="24527482"/>
    <s v="Hospital Urquiza"/>
    <n v="44"/>
    <x v="0"/>
    <m/>
    <d v="2020-10-27T00:00:00"/>
    <n v="26.2"/>
    <d v="2020-11-07T00:00:00"/>
    <m/>
    <m/>
    <m/>
    <m/>
  </r>
  <r>
    <d v="2020-10-29T00:00:00"/>
    <d v="2020-10-28T00:00:00"/>
    <s v="ABELANDO GUADALUPE"/>
    <n v="46859726"/>
    <s v="Hospital Urquiza"/>
    <n v="14"/>
    <x v="1"/>
    <m/>
    <d v="2020-10-27T00:00:00"/>
    <n v="30.3"/>
    <d v="2020-11-07T00:00:00"/>
    <m/>
    <m/>
    <m/>
    <m/>
  </r>
  <r>
    <d v="2020-10-29T00:00:00"/>
    <d v="2020-10-28T00:00:00"/>
    <s v="CLAPIER FRANCO NICOLAS"/>
    <n v="41240228"/>
    <s v="Hospital Urquiza"/>
    <n v="21"/>
    <x v="0"/>
    <m/>
    <d v="2020-10-27T00:00:00"/>
    <n v="25.9"/>
    <d v="2020-11-07T00:00:00"/>
    <m/>
    <m/>
    <m/>
    <m/>
  </r>
  <r>
    <d v="2020-10-29T00:00:00"/>
    <d v="2020-10-28T00:00:00"/>
    <s v="GARCIA DARIO LEONEL"/>
    <n v="28813265"/>
    <s v="Hospital Urquiza"/>
    <n v="39"/>
    <x v="0"/>
    <m/>
    <d v="2020-10-27T00:00:00"/>
    <n v="28.9"/>
    <d v="2020-11-07T00:00:00"/>
    <m/>
    <m/>
    <m/>
    <m/>
  </r>
  <r>
    <d v="2020-10-29T00:00:00"/>
    <d v="2020-10-28T00:00:00"/>
    <s v="CAZZULINO YOLANDA MABEL"/>
    <n v="5953100"/>
    <s v="Hospital Urquiza"/>
    <n v="71"/>
    <x v="1"/>
    <m/>
    <d v="2020-10-27T00:00:00"/>
    <n v="31.6"/>
    <d v="2020-11-07T00:00:00"/>
    <m/>
    <m/>
    <m/>
    <m/>
  </r>
  <r>
    <d v="2020-10-29T00:00:00"/>
    <d v="2020-10-28T00:00:00"/>
    <s v="MARTINEZ MATIAS ADRIAN"/>
    <n v="30640218"/>
    <s v="Hospital Urquiza"/>
    <n v="36"/>
    <x v="0"/>
    <m/>
    <d v="2020-10-27T00:00:00"/>
    <n v="33.6"/>
    <d v="2020-11-07T00:00:00"/>
    <m/>
    <m/>
    <m/>
    <m/>
  </r>
  <r>
    <d v="2020-10-29T00:00:00"/>
    <d v="2020-10-28T00:00:00"/>
    <s v="ALCOBO JOSE FRANCISCO"/>
    <n v="24001681"/>
    <s v="Hospital Urquiza"/>
    <n v="46"/>
    <x v="0"/>
    <m/>
    <d v="2020-10-27T00:00:00"/>
    <n v="26.2"/>
    <d v="2020-11-07T00:00:00"/>
    <m/>
    <m/>
    <m/>
    <m/>
  </r>
  <r>
    <d v="2020-10-29T00:00:00"/>
    <d v="2020-10-28T00:00:00"/>
    <s v="RICCOTTI GUADALUPE"/>
    <n v="42972107"/>
    <s v="Hospital Urquiza"/>
    <n v="19"/>
    <x v="1"/>
    <m/>
    <d v="2020-10-27T00:00:00"/>
    <n v="26.4"/>
    <d v="2020-11-07T00:00:00"/>
    <m/>
    <m/>
    <m/>
    <m/>
  </r>
  <r>
    <d v="2020-10-29T00:00:00"/>
    <d v="2020-10-28T00:00:00"/>
    <s v="COCERES MASPI MARIANO BENJAMIN"/>
    <n v="33025156"/>
    <s v="Hospital Urquiza"/>
    <n v="33"/>
    <x v="0"/>
    <m/>
    <s v="NC"/>
    <m/>
    <m/>
    <m/>
    <s v="SI"/>
    <s v="SI"/>
    <m/>
  </r>
  <r>
    <d v="2020-10-29T00:00:00"/>
    <d v="2020-10-28T00:00:00"/>
    <s v="TORRES LAURA BEATRIZ"/>
    <n v="4202778"/>
    <s v="Hospital Urquiza"/>
    <n v="78"/>
    <x v="1"/>
    <m/>
    <s v="NC"/>
    <m/>
    <m/>
    <m/>
    <s v="SI"/>
    <s v="SI"/>
    <m/>
  </r>
  <r>
    <d v="2020-10-29T00:00:00"/>
    <d v="2020-10-28T00:00:00"/>
    <s v="PERUJO IRMA ROSANA MARIA"/>
    <n v="24236421"/>
    <s v="Hospital Urquiza"/>
    <n v="44"/>
    <x v="1"/>
    <m/>
    <s v="NC"/>
    <m/>
    <m/>
    <m/>
    <s v="SI"/>
    <s v="SI"/>
    <m/>
  </r>
  <r>
    <d v="2020-10-29T00:00:00"/>
    <d v="2020-10-28T00:00:00"/>
    <s v="GRECO LOPEZ FACUNDO GERARDO"/>
    <n v="39645804"/>
    <s v="Hospital Urquiza"/>
    <n v="24"/>
    <x v="0"/>
    <m/>
    <s v="NC"/>
    <m/>
    <m/>
    <m/>
    <s v="SI"/>
    <s v="SI"/>
    <m/>
  </r>
  <r>
    <d v="2020-10-29T00:00:00"/>
    <d v="2020-10-28T00:00:00"/>
    <s v="DOMINGUEZ MARIA TERESA GUADALUPE"/>
    <n v="30549926"/>
    <s v="Hospital Urquiza"/>
    <n v="36"/>
    <x v="1"/>
    <m/>
    <s v="NC"/>
    <m/>
    <m/>
    <m/>
    <s v="SI"/>
    <s v="SI"/>
    <m/>
  </r>
  <r>
    <d v="2020-10-29T00:00:00"/>
    <d v="2020-10-28T00:00:00"/>
    <s v="GOUDARD MARIANELA DEL CARMEN"/>
    <n v="34112798"/>
    <s v="Hospital Urquiza"/>
    <n v="31"/>
    <x v="1"/>
    <m/>
    <s v="NC"/>
    <m/>
    <m/>
    <m/>
    <s v="SI"/>
    <s v="SI"/>
    <m/>
  </r>
  <r>
    <d v="2020-10-29T00:00:00"/>
    <d v="2020-10-28T00:00:00"/>
    <s v="MARTINEZ VICTORIA"/>
    <n v="57496730"/>
    <s v="Hospital Urquiza"/>
    <n v="1"/>
    <x v="1"/>
    <m/>
    <s v="NC"/>
    <m/>
    <m/>
    <m/>
    <s v="SI"/>
    <s v="SI"/>
    <m/>
  </r>
  <r>
    <d v="2020-10-29T00:00:00"/>
    <d v="2020-10-28T00:00:00"/>
    <s v="BRISOLESI JUAN SEBASTIAN"/>
    <n v="36546094"/>
    <s v="Hospital Urquiza"/>
    <n v="28"/>
    <x v="0"/>
    <m/>
    <s v="NC"/>
    <m/>
    <m/>
    <m/>
    <s v="SI"/>
    <s v="SI"/>
    <m/>
  </r>
  <r>
    <d v="2020-10-29T00:00:00"/>
    <d v="2020-10-28T00:00:00"/>
    <s v="FRANCHSE LEANDRO DAVID"/>
    <n v="36104557"/>
    <s v="Hospital Urquiza"/>
    <n v="28"/>
    <x v="0"/>
    <m/>
    <s v="NC"/>
    <m/>
    <m/>
    <m/>
    <s v="SI"/>
    <s v="SI"/>
    <m/>
  </r>
  <r>
    <d v="2020-10-30T00:00:00"/>
    <d v="2020-10-29T00:00:00"/>
    <s v="RODRIGUEZ ALBERTO CESAR"/>
    <n v="23275880"/>
    <s v="Hospital Urquiza"/>
    <n v="47"/>
    <x v="0"/>
    <d v="2020-10-19T00:00:00"/>
    <s v="NC"/>
    <s v="NC"/>
    <m/>
    <s v="NO"/>
    <s v="SI"/>
    <s v="SI"/>
    <m/>
  </r>
  <r>
    <d v="2020-10-30T00:00:00"/>
    <d v="2020-10-29T00:00:00"/>
    <s v="TAP VALERIA GISELA"/>
    <n v="29768192"/>
    <s v="Hospital Urquiza"/>
    <n v="37"/>
    <x v="1"/>
    <d v="2020-10-23T00:00:00"/>
    <s v="NC"/>
    <s v="NC"/>
    <m/>
    <s v="NO"/>
    <s v="SI"/>
    <s v="SI"/>
    <m/>
  </r>
  <r>
    <d v="2020-10-30T00:00:00"/>
    <d v="2020-10-29T00:00:00"/>
    <s v="SCHAB MARIO ALBERTO"/>
    <n v="11541178"/>
    <s v="Hospital Urquiza"/>
    <n v="65"/>
    <x v="0"/>
    <d v="2020-10-23T00:00:00"/>
    <s v="NC"/>
    <s v="NC"/>
    <m/>
    <s v="NO"/>
    <s v="SI"/>
    <s v="SI"/>
    <m/>
  </r>
  <r>
    <d v="2020-10-30T00:00:00"/>
    <d v="2020-10-29T00:00:00"/>
    <s v="MANGINELLI ANDREA LUCIA"/>
    <n v="18760170"/>
    <s v="Hospital Urquiza"/>
    <n v="50"/>
    <x v="1"/>
    <d v="2020-10-21T00:00:00"/>
    <s v="NC"/>
    <s v="NC"/>
    <m/>
    <s v="NO"/>
    <s v="SI"/>
    <s v="SI"/>
    <m/>
  </r>
  <r>
    <d v="2020-10-30T00:00:00"/>
    <d v="2020-10-29T00:00:00"/>
    <s v="RESTAINO MILAGROS SOLANGE"/>
    <n v="41980844"/>
    <s v="Hospital Urquiza"/>
    <n v="21"/>
    <x v="1"/>
    <d v="2020-10-22T00:00:00"/>
    <s v="NC"/>
    <s v="NC"/>
    <m/>
    <s v="NO"/>
    <s v="SI"/>
    <s v="SI"/>
    <m/>
  </r>
  <r>
    <d v="2020-10-30T00:00:00"/>
    <d v="2020-10-29T00:00:00"/>
    <s v="SALAS WALTER LEANDRO"/>
    <n v="29281251"/>
    <s v="Hospital Urquiza"/>
    <n v="38"/>
    <x v="0"/>
    <d v="2020-10-26T00:00:00"/>
    <d v="2020-10-28T00:00:00"/>
    <n v="25.9"/>
    <d v="2020-11-08T00:00:00"/>
    <m/>
    <m/>
    <m/>
    <m/>
  </r>
  <r>
    <d v="2020-10-30T00:00:00"/>
    <d v="2020-10-29T00:00:00"/>
    <s v="CORREA CAROLINA AYELEN"/>
    <n v="37563704"/>
    <s v="Hospital Urquiza"/>
    <n v="25"/>
    <x v="1"/>
    <d v="2020-10-24T00:00:00"/>
    <d v="2020-10-28T00:00:00"/>
    <n v="24.5"/>
    <d v="2020-11-08T00:00:00"/>
    <m/>
    <m/>
    <m/>
    <m/>
  </r>
  <r>
    <d v="2020-10-30T00:00:00"/>
    <d v="2020-10-29T00:00:00"/>
    <s v="OSTOLAZA JOSE ESTEBAN"/>
    <n v="20458490"/>
    <s v="Hospital Urquiza"/>
    <n v="51"/>
    <x v="0"/>
    <d v="2020-10-28T00:00:00"/>
    <d v="2020-10-28T00:00:00"/>
    <n v="23.7"/>
    <d v="2020-11-08T00:00:00"/>
    <s v="NO"/>
    <s v="NO"/>
    <m/>
    <m/>
  </r>
  <r>
    <d v="2020-10-30T00:00:00"/>
    <d v="2020-10-29T00:00:00"/>
    <s v="GEIST NESTOR EMANUEL"/>
    <n v="27679589"/>
    <s v="Hospital Urquiza"/>
    <n v="39"/>
    <x v="0"/>
    <d v="2020-10-24T00:00:00"/>
    <d v="2020-10-28T00:00:00"/>
    <n v="20.100000000000001"/>
    <d v="2020-11-08T00:00:00"/>
    <m/>
    <m/>
    <m/>
    <m/>
  </r>
  <r>
    <d v="2020-10-30T00:00:00"/>
    <d v="2020-10-29T00:00:00"/>
    <s v="GONZALEZ RUBEN GUSTAVO"/>
    <n v="17075555"/>
    <s v="Hospital Urquiza"/>
    <n v="55"/>
    <x v="0"/>
    <d v="2020-10-23T00:00:00"/>
    <d v="2020-10-28T00:00:00"/>
    <n v="25.2"/>
    <d v="2020-11-08T00:00:00"/>
    <m/>
    <m/>
    <m/>
    <m/>
  </r>
  <r>
    <d v="2020-10-30T00:00:00"/>
    <d v="2020-10-29T00:00:00"/>
    <s v="SUAREZ CESAR DANIEL"/>
    <n v="22925328"/>
    <s v="Hospital Urquiza"/>
    <n v="47"/>
    <x v="0"/>
    <d v="2020-10-26T00:00:00"/>
    <d v="2020-10-28T00:00:00"/>
    <n v="21.5"/>
    <d v="2020-11-08T00:00:00"/>
    <m/>
    <m/>
    <m/>
    <m/>
  </r>
  <r>
    <d v="2020-10-30T00:00:00"/>
    <d v="2020-10-29T00:00:00"/>
    <s v="GOMEZ HECTOR DAMIAN"/>
    <n v="38171737"/>
    <s v="Hospital Urquiza"/>
    <n v="26"/>
    <x v="0"/>
    <d v="2020-10-25T00:00:00"/>
    <d v="2020-10-28T00:00:00"/>
    <n v="21.4"/>
    <d v="2020-11-08T00:00:00"/>
    <m/>
    <m/>
    <m/>
    <m/>
  </r>
  <r>
    <d v="2020-10-30T00:00:00"/>
    <d v="2020-10-29T00:00:00"/>
    <s v="BONATO JACQELINE "/>
    <n v="36104769"/>
    <s v="Hospital Urquiza"/>
    <n v="29"/>
    <x v="1"/>
    <d v="2020-10-28T00:00:00"/>
    <d v="2020-10-28T00:00:00"/>
    <n v="25"/>
    <d v="2020-11-08T00:00:00"/>
    <m/>
    <m/>
    <m/>
    <m/>
  </r>
  <r>
    <d v="2020-10-30T00:00:00"/>
    <d v="2020-10-29T00:00:00"/>
    <s v="VEREDA WALTER"/>
    <n v="22906297"/>
    <s v="Hospital Urquiza"/>
    <n v="48"/>
    <x v="0"/>
    <d v="2020-10-24T00:00:00"/>
    <d v="2020-10-28T00:00:00"/>
    <n v="22.1"/>
    <d v="2020-11-08T00:00:00"/>
    <m/>
    <m/>
    <m/>
    <m/>
  </r>
  <r>
    <d v="2020-10-30T00:00:00"/>
    <d v="2020-10-29T00:00:00"/>
    <s v="SCHONFELD ANTONELLA BEATRIZ"/>
    <n v="37596242"/>
    <s v="Hospital Urquiza"/>
    <n v="26"/>
    <x v="1"/>
    <d v="2020-10-24T00:00:00"/>
    <d v="2020-10-28T00:00:00"/>
    <n v="28"/>
    <d v="2020-11-08T00:00:00"/>
    <m/>
    <m/>
    <m/>
    <m/>
  </r>
  <r>
    <d v="2020-10-30T00:00:00"/>
    <d v="2020-10-29T00:00:00"/>
    <s v="DE LA MADRID SILVIO"/>
    <n v="29171547"/>
    <s v="Hospital Urquiza"/>
    <n v="38"/>
    <x v="0"/>
    <d v="2020-10-26T00:00:00"/>
    <d v="2020-10-28T00:00:00"/>
    <n v="21.1"/>
    <d v="2020-11-08T00:00:00"/>
    <m/>
    <m/>
    <m/>
    <m/>
  </r>
  <r>
    <d v="2020-10-30T00:00:00"/>
    <d v="2020-10-29T00:00:00"/>
    <s v="DECURGUEZ CAROLINA"/>
    <n v="26306430"/>
    <s v="Hospital Urquiza"/>
    <n v="42"/>
    <x v="1"/>
    <d v="2020-10-26T00:00:00"/>
    <d v="2020-10-28T00:00:00"/>
    <n v="19.3"/>
    <d v="2020-11-08T00:00:00"/>
    <m/>
    <m/>
    <m/>
    <m/>
  </r>
  <r>
    <d v="2020-10-30T00:00:00"/>
    <d v="2020-10-29T00:00:00"/>
    <s v="NAVEIRA EMILIO"/>
    <n v="28190671"/>
    <s v="Hospital Urquiza"/>
    <n v="39"/>
    <x v="0"/>
    <d v="2020-10-26T00:00:00"/>
    <d v="2020-10-28T00:00:00"/>
    <n v="23.6"/>
    <d v="2020-11-08T00:00:00"/>
    <m/>
    <m/>
    <m/>
    <m/>
  </r>
  <r>
    <d v="2020-10-30T00:00:00"/>
    <d v="2020-10-29T00:00:00"/>
    <s v="GAUNA VANINA"/>
    <n v="36248639"/>
    <s v="Hospital Urquiza"/>
    <n v="28"/>
    <x v="1"/>
    <d v="2020-10-23T00:00:00"/>
    <d v="2020-10-28T00:00:00"/>
    <n v="32.700000000000003"/>
    <d v="2020-11-08T00:00:00"/>
    <m/>
    <m/>
    <m/>
    <m/>
  </r>
  <r>
    <d v="2020-10-30T00:00:00"/>
    <d v="2020-10-29T00:00:00"/>
    <s v="PAZ MELINA"/>
    <n v="30153683"/>
    <s v="Hospital Urquiza"/>
    <n v="36"/>
    <x v="1"/>
    <d v="2020-10-23T00:00:00"/>
    <d v="2020-10-28T00:00:00"/>
    <n v="26.6"/>
    <d v="2020-11-08T00:00:00"/>
    <m/>
    <m/>
    <m/>
    <m/>
  </r>
  <r>
    <d v="2020-10-30T00:00:00"/>
    <d v="2020-10-29T00:00:00"/>
    <s v="BRIZUELA MARIA ANGELA"/>
    <n v="16843115"/>
    <s v="Hospital Urquiza"/>
    <n v="56"/>
    <x v="1"/>
    <d v="2020-10-20T00:00:00"/>
    <d v="2020-10-28T00:00:00"/>
    <n v="29.4"/>
    <d v="2020-11-08T00:00:00"/>
    <m/>
    <m/>
    <m/>
    <m/>
  </r>
  <r>
    <d v="2020-10-30T00:00:00"/>
    <d v="2020-10-29T00:00:00"/>
    <s v="GONZALEZ GRACIELA"/>
    <n v="32299751"/>
    <s v="Hospital Urquiza"/>
    <n v="34"/>
    <x v="1"/>
    <d v="2020-10-24T00:00:00"/>
    <d v="2020-10-28T00:00:00"/>
    <n v="33.799999999999997"/>
    <d v="2020-11-08T00:00:00"/>
    <m/>
    <m/>
    <m/>
    <m/>
  </r>
  <r>
    <d v="2020-10-30T00:00:00"/>
    <d v="2020-10-29T00:00:00"/>
    <s v="ACEVEDO JUAN AGUSTIN"/>
    <n v="38495615"/>
    <s v="Hospital Urquiza"/>
    <n v="26"/>
    <x v="0"/>
    <d v="2020-10-26T00:00:00"/>
    <d v="2020-10-28T00:00:00"/>
    <n v="27.5"/>
    <d v="2020-11-08T00:00:00"/>
    <m/>
    <m/>
    <m/>
    <m/>
  </r>
  <r>
    <d v="2020-10-30T00:00:00"/>
    <d v="2020-10-29T00:00:00"/>
    <s v="DELORENZI FERNANDO"/>
    <n v="33070918"/>
    <s v="Hospital Urquiza"/>
    <n v="33"/>
    <x v="0"/>
    <d v="2020-10-16T00:00:00"/>
    <d v="2020-10-28T00:00:00"/>
    <n v="20.3"/>
    <d v="2020-11-08T00:00:00"/>
    <m/>
    <m/>
    <m/>
    <m/>
  </r>
  <r>
    <d v="2020-10-30T00:00:00"/>
    <d v="2020-10-29T00:00:00"/>
    <s v="BOUVIER ALICIA "/>
    <n v="12259320"/>
    <s v="Hospital Urquiza"/>
    <n v="64"/>
    <x v="1"/>
    <d v="2020-10-24T00:00:00"/>
    <d v="2020-10-28T00:00:00"/>
    <n v="21.7"/>
    <d v="2020-11-08T00:00:00"/>
    <m/>
    <m/>
    <m/>
    <m/>
  </r>
  <r>
    <d v="2020-10-30T00:00:00"/>
    <d v="2020-10-29T00:00:00"/>
    <s v="GOMEZ PIO"/>
    <n v="28959341"/>
    <s v="Hospital Urquiza"/>
    <n v="38"/>
    <x v="0"/>
    <d v="2020-10-25T00:00:00"/>
    <d v="2020-10-28T00:00:00"/>
    <n v="24"/>
    <d v="2020-11-08T00:00:00"/>
    <m/>
    <m/>
    <m/>
    <m/>
  </r>
  <r>
    <d v="2020-10-30T00:00:00"/>
    <d v="2020-10-29T00:00:00"/>
    <s v="RODRIGUEZ SUSANA JUANA"/>
    <n v="25339694"/>
    <s v="Hospital Urquiza"/>
    <n v="38"/>
    <x v="1"/>
    <d v="2020-10-21T00:00:00"/>
    <d v="2020-10-28T00:00:00"/>
    <n v="30.2"/>
    <d v="2020-11-08T00:00:00"/>
    <m/>
    <m/>
    <m/>
    <m/>
  </r>
  <r>
    <d v="2020-10-30T00:00:00"/>
    <d v="2020-10-29T00:00:00"/>
    <s v="BARRIOS HUGO"/>
    <n v="42071156"/>
    <s v="Hospital Urquiza"/>
    <n v="25"/>
    <x v="0"/>
    <d v="2020-10-27T00:00:00"/>
    <d v="2020-10-28T00:00:00"/>
    <n v="31.3"/>
    <d v="2020-11-08T00:00:00"/>
    <m/>
    <m/>
    <m/>
    <m/>
  </r>
  <r>
    <d v="2020-10-30T00:00:00"/>
    <d v="2020-10-29T00:00:00"/>
    <s v="MERIANO HECTOR"/>
    <n v="13599226"/>
    <s v="Hospital Urquiza"/>
    <n v="63"/>
    <x v="0"/>
    <m/>
    <d v="2020-10-28T00:00:00"/>
    <n v="33.4"/>
    <d v="2020-11-08T00:00:00"/>
    <m/>
    <m/>
    <m/>
    <m/>
  </r>
  <r>
    <d v="2020-10-31T00:00:00"/>
    <d v="2020-10-30T00:00:00"/>
    <s v="SANCHEZ JESICA DAIANA"/>
    <n v="34939746"/>
    <s v="Hospital Urquiza"/>
    <n v="30"/>
    <x v="1"/>
    <d v="2020-10-25T00:00:00"/>
    <d v="2020-10-29T00:00:00"/>
    <n v="26.8"/>
    <d v="2020-11-09T00:00:00"/>
    <s v="NO"/>
    <s v="NO"/>
    <m/>
    <m/>
  </r>
  <r>
    <d v="2020-10-31T00:00:00"/>
    <d v="2020-10-30T00:00:00"/>
    <s v="GALARZA MARCELA MARIA"/>
    <n v="20813057"/>
    <s v="Hospital Urquiza"/>
    <n v="51"/>
    <x v="1"/>
    <d v="2020-10-28T00:00:00"/>
    <d v="2020-10-29T00:00:00"/>
    <n v="21.5"/>
    <d v="2020-11-09T00:00:00"/>
    <s v="NO"/>
    <s v="SI"/>
    <m/>
    <m/>
  </r>
  <r>
    <d v="2020-10-31T00:00:00"/>
    <d v="2020-10-30T00:00:00"/>
    <s v="SEGOVIA PAULA MANUELA"/>
    <n v="35116984"/>
    <s v="Hospital Urquiza"/>
    <n v="29"/>
    <x v="1"/>
    <d v="2020-10-23T00:00:00"/>
    <d v="2020-10-29T00:00:00"/>
    <n v="29"/>
    <d v="2020-11-09T00:00:00"/>
    <s v="NO"/>
    <s v="NO"/>
    <m/>
    <m/>
  </r>
  <r>
    <d v="2020-10-31T00:00:00"/>
    <d v="2020-10-30T00:00:00"/>
    <s v="AMADIO EDUARDO RAUL"/>
    <n v="14998629"/>
    <s v="Hospital Urquiza"/>
    <n v="57"/>
    <x v="0"/>
    <d v="2020-10-25T00:00:00"/>
    <d v="2020-10-29T00:00:00"/>
    <n v="15.8"/>
    <d v="2020-11-09T00:00:00"/>
    <s v="NO"/>
    <s v="NO"/>
    <m/>
    <m/>
  </r>
  <r>
    <d v="2020-10-31T00:00:00"/>
    <d v="2020-10-30T00:00:00"/>
    <s v="PALA JUAN MANUEL"/>
    <n v="38305547"/>
    <s v="Hospital Urquiza"/>
    <n v="26"/>
    <x v="0"/>
    <d v="2020-10-25T00:00:00"/>
    <d v="2020-10-29T00:00:00"/>
    <n v="30.7"/>
    <d v="2020-11-09T00:00:00"/>
    <s v="NO"/>
    <s v="NO"/>
    <m/>
    <m/>
  </r>
  <r>
    <d v="2020-10-31T00:00:00"/>
    <d v="2020-10-30T00:00:00"/>
    <s v="CARRISO RICARDO DARIO"/>
    <n v="28533526"/>
    <s v="Hospital Urquiza"/>
    <n v="39"/>
    <x v="0"/>
    <d v="2020-10-26T00:00:00"/>
    <d v="2020-10-29T00:00:00"/>
    <n v="24.7"/>
    <d v="2020-11-09T00:00:00"/>
    <s v="NO"/>
    <s v="SI"/>
    <m/>
    <m/>
  </r>
  <r>
    <d v="2020-10-31T00:00:00"/>
    <d v="2020-10-30T00:00:00"/>
    <s v="RETAMAR RICARDO RUBEN"/>
    <n v="11946426"/>
    <s v="Hospital Urquiza"/>
    <n v="62"/>
    <x v="0"/>
    <d v="2020-10-24T00:00:00"/>
    <d v="2020-10-29T00:00:00"/>
    <n v="34.9"/>
    <d v="2020-11-09T00:00:00"/>
    <s v="NO"/>
    <s v="SI"/>
    <m/>
    <m/>
  </r>
  <r>
    <d v="2020-10-31T00:00:00"/>
    <d v="2020-10-30T00:00:00"/>
    <s v="MC LOUGHLIN ANA PAOLA"/>
    <n v="21796212"/>
    <s v="San Benajmin Colon"/>
    <n v="49"/>
    <x v="1"/>
    <d v="2020-10-26T00:00:00"/>
    <d v="2020-10-28T00:00:00"/>
    <n v="32.700000000000003"/>
    <d v="2020-11-08T00:00:00"/>
    <s v="NO"/>
    <s v="NO"/>
    <m/>
    <m/>
  </r>
  <r>
    <d v="2020-11-01T00:00:00"/>
    <d v="2020-10-31T00:00:00"/>
    <s v="SALDIVIA JOSE ESTEBAN"/>
    <n v="30549919"/>
    <s v="Hospital Urquiza"/>
    <n v="36"/>
    <x v="0"/>
    <d v="2020-10-29T00:00:00"/>
    <d v="2020-10-30T00:00:00"/>
    <n v="20.3"/>
    <d v="2020-11-10T00:00:00"/>
    <s v="NO"/>
    <s v="NO"/>
    <m/>
    <m/>
  </r>
  <r>
    <d v="2020-11-01T00:00:00"/>
    <d v="2020-10-31T00:00:00"/>
    <s v="BOZZOLO EZEQUIEL"/>
    <n v="40161908"/>
    <s v="Hospital Urquiza"/>
    <n v="23"/>
    <x v="0"/>
    <d v="2020-10-25T00:00:00"/>
    <d v="2020-10-30T00:00:00"/>
    <n v="33.799999999999997"/>
    <d v="2020-11-10T00:00:00"/>
    <s v="NO"/>
    <s v="SI"/>
    <m/>
    <m/>
  </r>
  <r>
    <d v="2020-11-01T00:00:00"/>
    <d v="2020-10-31T00:00:00"/>
    <s v="QUINTEROS OSCAR"/>
    <n v="30620031"/>
    <s v="Hospital Urquiza"/>
    <n v="35"/>
    <x v="0"/>
    <d v="2020-10-25T00:00:00"/>
    <d v="2020-10-30T00:00:00"/>
    <n v="21.7"/>
    <d v="2020-11-10T00:00:00"/>
    <s v="NO"/>
    <s v="SI"/>
    <m/>
    <m/>
  </r>
  <r>
    <d v="2020-11-01T00:00:00"/>
    <d v="2020-10-31T00:00:00"/>
    <s v="BONNIN DALILA RAQUEL"/>
    <n v="32224942"/>
    <s v="Hospital Urquiza"/>
    <n v="34"/>
    <x v="1"/>
    <d v="2020-10-25T00:00:00"/>
    <d v="2020-10-30T00:00:00"/>
    <n v="27.4"/>
    <d v="2020-11-10T00:00:00"/>
    <s v="NO"/>
    <s v="SI"/>
    <m/>
    <m/>
  </r>
  <r>
    <d v="2020-11-01T00:00:00"/>
    <d v="2020-10-31T00:00:00"/>
    <s v="ORTMANN CINTIA"/>
    <n v="31027442"/>
    <s v="Hospital Urquiza"/>
    <n v="36"/>
    <x v="1"/>
    <d v="2020-10-23T00:00:00"/>
    <d v="2020-10-30T00:00:00"/>
    <n v="26.6"/>
    <d v="2020-11-10T00:00:00"/>
    <s v="NO"/>
    <s v="SI"/>
    <m/>
    <m/>
  </r>
  <r>
    <d v="2020-11-01T00:00:00"/>
    <d v="2020-10-31T00:00:00"/>
    <s v="ARMELLA RUBEN ALFREDO"/>
    <n v="22544157"/>
    <s v="Hospital Urquiza"/>
    <n v="48"/>
    <x v="0"/>
    <d v="2020-10-27T00:00:00"/>
    <d v="2020-10-30T00:00:00"/>
    <n v="20.5"/>
    <d v="2020-11-10T00:00:00"/>
    <s v="NO"/>
    <s v="NO"/>
    <m/>
    <m/>
  </r>
  <r>
    <d v="2020-11-01T00:00:00"/>
    <d v="2020-10-31T00:00:00"/>
    <s v="POLITO JOSE ALBERTO"/>
    <n v="24236367"/>
    <s v="Hospital Urquiza"/>
    <n v="45"/>
    <x v="0"/>
    <d v="2020-10-24T00:00:00"/>
    <d v="2020-10-30T00:00:00"/>
    <n v="27"/>
    <d v="2020-11-10T00:00:00"/>
    <s v="NO"/>
    <s v="NO"/>
    <m/>
    <m/>
  </r>
  <r>
    <d v="2020-11-01T00:00:00"/>
    <d v="2020-10-31T00:00:00"/>
    <s v="URANGA MELISA"/>
    <n v="28959344"/>
    <s v="Hospital Urquiza"/>
    <n v="38"/>
    <x v="1"/>
    <d v="2020-10-26T00:00:00"/>
    <d v="2020-10-30T00:00:00"/>
    <n v="28.1"/>
    <d v="2020-11-10T00:00:00"/>
    <s v="NO"/>
    <s v="NO"/>
    <m/>
    <m/>
  </r>
  <r>
    <d v="2020-11-01T00:00:00"/>
    <d v="2020-10-31T00:00:00"/>
    <s v="VINZON ADRIANA SILVIA"/>
    <n v="14128282"/>
    <s v="Hospital Urquiza"/>
    <n v="60"/>
    <x v="1"/>
    <d v="2020-10-27T00:00:00"/>
    <d v="2020-10-30T00:00:00"/>
    <n v="29.9"/>
    <d v="2020-11-10T00:00:00"/>
    <s v="NO"/>
    <s v="NO"/>
    <m/>
    <m/>
  </r>
  <r>
    <d v="2020-11-01T00:00:00"/>
    <d v="2020-10-31T00:00:00"/>
    <s v="OJEDA JUAN CRUZ"/>
    <n v="26310203"/>
    <s v="Hospital Urquiza"/>
    <n v="42"/>
    <x v="0"/>
    <d v="2020-10-27T00:00:00"/>
    <d v="2020-10-30T00:00:00"/>
    <n v="21.5"/>
    <d v="2020-11-10T00:00:00"/>
    <s v="NO"/>
    <s v="SI"/>
    <m/>
    <m/>
  </r>
  <r>
    <d v="2020-11-01T00:00:00"/>
    <d v="2020-10-31T00:00:00"/>
    <s v="BENITEZ ALDO"/>
    <n v="13599590"/>
    <s v="Hospital Urquiza"/>
    <n v="60"/>
    <x v="0"/>
    <d v="2020-10-22T00:00:00"/>
    <d v="2020-10-30T00:00:00"/>
    <n v="27.8"/>
    <d v="2020-11-10T00:00:00"/>
    <s v="NO"/>
    <s v="SI"/>
    <m/>
    <m/>
  </r>
  <r>
    <d v="2020-11-01T00:00:00"/>
    <d v="2020-10-31T00:00:00"/>
    <s v="CASAS ROXANA ELENA"/>
    <n v="23275847"/>
    <s v="Hospital Urquiza"/>
    <n v="47"/>
    <x v="1"/>
    <d v="2020-10-28T00:00:00"/>
    <d v="2020-10-30T00:00:00"/>
    <n v="19.399999999999999"/>
    <d v="2020-11-10T00:00:00"/>
    <s v="NO"/>
    <s v="NO"/>
    <m/>
    <m/>
  </r>
  <r>
    <d v="2020-11-01T00:00:00"/>
    <d v="2020-10-31T00:00:00"/>
    <s v="FERRARI AMANDA RAQUEL"/>
    <n v="6644534"/>
    <s v="Hospital Urquiza"/>
    <n v="69"/>
    <x v="1"/>
    <d v="2020-10-28T00:00:00"/>
    <d v="2020-10-30T00:00:00"/>
    <n v="18.2"/>
    <d v="2020-11-10T00:00:00"/>
    <s v="NO"/>
    <s v="NO"/>
    <m/>
    <m/>
  </r>
  <r>
    <d v="2020-11-01T00:00:00"/>
    <d v="2020-10-31T00:00:00"/>
    <s v="BOURLOT CRISTIAN"/>
    <n v="22850979"/>
    <s v="Hospital Urquiza"/>
    <n v="47"/>
    <x v="0"/>
    <d v="2020-10-26T00:00:00"/>
    <d v="2020-10-30T00:00:00"/>
    <n v="28.9"/>
    <d v="2020-11-10T00:00:00"/>
    <s v="NO"/>
    <s v="NO"/>
    <m/>
    <m/>
  </r>
  <r>
    <d v="2020-11-01T00:00:00"/>
    <d v="2020-10-31T00:00:00"/>
    <s v="ALBISTO DIEGO"/>
    <n v="29883788"/>
    <s v="Hospital Urquiza"/>
    <n v="37"/>
    <x v="0"/>
    <d v="2020-10-28T00:00:00"/>
    <d v="2020-10-30T00:00:00"/>
    <n v="21.1"/>
    <d v="2020-11-10T00:00:00"/>
    <s v="NO"/>
    <s v="SI"/>
    <m/>
    <m/>
  </r>
  <r>
    <d v="2020-11-01T00:00:00"/>
    <d v="2020-10-31T00:00:00"/>
    <s v="POLTRONI MELISSA ELINA"/>
    <n v="32726519"/>
    <s v="Hospital Urquiza"/>
    <n v="33"/>
    <x v="1"/>
    <d v="2020-10-27T00:00:00"/>
    <d v="2020-10-30T00:00:00"/>
    <n v="18.7"/>
    <d v="2020-11-10T00:00:00"/>
    <s v="NO"/>
    <s v="NO"/>
    <m/>
    <m/>
  </r>
  <r>
    <d v="2020-11-01T00:00:00"/>
    <d v="2020-10-31T00:00:00"/>
    <s v="COLOMBO BRIAN"/>
    <n v="41176099"/>
    <s v="Hospital Urquiza"/>
    <n v="22"/>
    <x v="0"/>
    <d v="2020-10-27T00:00:00"/>
    <d v="2020-10-30T00:00:00"/>
    <n v="32.9"/>
    <d v="2020-11-10T00:00:00"/>
    <s v="NO"/>
    <s v="SI"/>
    <m/>
    <m/>
  </r>
  <r>
    <d v="2020-11-01T00:00:00"/>
    <d v="2020-10-31T00:00:00"/>
    <s v="SUAREZ MAXIMILIANO"/>
    <n v="33645318"/>
    <s v="Hospital Urquiza"/>
    <n v="32"/>
    <x v="0"/>
    <d v="2020-10-28T00:00:00"/>
    <d v="2020-10-30T00:00:00"/>
    <n v="32"/>
    <d v="2020-11-10T00:00:00"/>
    <s v="NO"/>
    <s v="NO"/>
    <m/>
    <m/>
  </r>
  <r>
    <d v="2020-11-01T00:00:00"/>
    <d v="2020-10-31T00:00:00"/>
    <s v="DIAZ AGOSTINA BELEN"/>
    <n v="41176172"/>
    <s v="Hospital Urquiza"/>
    <n v="22"/>
    <x v="1"/>
    <d v="2020-10-23T00:00:00"/>
    <d v="2020-10-30T00:00:00"/>
    <n v="31.8"/>
    <d v="2020-11-10T00:00:00"/>
    <s v="NO"/>
    <s v="SI"/>
    <m/>
    <m/>
  </r>
  <r>
    <d v="2020-11-01T00:00:00"/>
    <d v="2020-10-31T00:00:00"/>
    <s v="ANA BELEN JORGELINA DOMINGUEZ"/>
    <n v="35115427"/>
    <s v="Hospital Urquiza"/>
    <n v="30"/>
    <x v="1"/>
    <d v="2020-10-29T00:00:00"/>
    <s v="NC"/>
    <s v="NC"/>
    <d v="2020-11-09T00:00:00"/>
    <s v="NO"/>
    <s v="SI"/>
    <s v="SI"/>
    <m/>
  </r>
  <r>
    <d v="2020-11-01T00:00:00"/>
    <d v="2020-10-31T00:00:00"/>
    <s v="LEONARDO MARTIN ZABALLO"/>
    <n v="33078967"/>
    <s v="Hospital Urquiza"/>
    <n v="32"/>
    <x v="0"/>
    <d v="2020-10-26T00:00:00"/>
    <s v="NC"/>
    <s v="NC"/>
    <d v="2020-11-06T00:00:00"/>
    <s v="NO"/>
    <s v="SI"/>
    <s v="SI"/>
    <m/>
  </r>
  <r>
    <d v="2020-11-01T00:00:00"/>
    <d v="2020-10-31T00:00:00"/>
    <s v="FLORENCIA ANTONELLA SANCHEZ"/>
    <n v="39684530"/>
    <s v="Hospital Urquiza"/>
    <n v="24"/>
    <x v="1"/>
    <d v="2020-10-25T00:00:00"/>
    <s v="NC"/>
    <s v="NC"/>
    <d v="2020-11-05T00:00:00"/>
    <s v="NO"/>
    <s v="SI"/>
    <s v="SI"/>
    <m/>
  </r>
  <r>
    <d v="2020-11-01T00:00:00"/>
    <d v="2020-10-31T00:00:00"/>
    <s v="GUSTAVO MIGUEL RODRIGUEZ"/>
    <n v="25027058"/>
    <s v="Hospital Urquiza"/>
    <n v="44"/>
    <x v="0"/>
    <d v="2020-10-21T00:00:00"/>
    <s v="NC"/>
    <s v="NC"/>
    <d v="2020-11-01T00:00:00"/>
    <s v="NO"/>
    <s v="SI"/>
    <s v="SI"/>
    <m/>
  </r>
  <r>
    <d v="2020-11-01T00:00:00"/>
    <d v="2020-10-31T00:00:00"/>
    <s v="SANTIAGO TOMAS UMPIERREZ"/>
    <n v="44555243"/>
    <s v="Hospital Urquiza"/>
    <n v="17"/>
    <x v="0"/>
    <d v="2020-10-25T00:00:00"/>
    <s v="NC"/>
    <s v="NC"/>
    <d v="2020-11-05T00:00:00"/>
    <s v="NO"/>
    <s v="SI"/>
    <s v="SI"/>
    <m/>
  </r>
  <r>
    <d v="2020-11-01T00:00:00"/>
    <d v="2020-10-31T00:00:00"/>
    <s v="MARCOS MATIAS MOLINA"/>
    <n v="27294219"/>
    <s v="Hospital Urquiza"/>
    <n v="41"/>
    <x v="0"/>
    <d v="2020-10-20T00:00:00"/>
    <s v="NC"/>
    <s v="NC"/>
    <d v="2020-10-31T00:00:00"/>
    <s v="NO"/>
    <s v="SI"/>
    <s v="SI"/>
    <m/>
  </r>
  <r>
    <d v="2020-11-01T00:00:00"/>
    <d v="2020-10-31T00:00:00"/>
    <s v="RICARDO OSVALDO MONZON"/>
    <n v="20255759"/>
    <s v="Hospital Urquiza"/>
    <n v="52"/>
    <x v="0"/>
    <d v="2020-10-26T00:00:00"/>
    <s v="NC"/>
    <s v="NC"/>
    <d v="2020-11-06T00:00:00"/>
    <s v="NO"/>
    <s v="SI"/>
    <s v="SI"/>
    <m/>
  </r>
  <r>
    <d v="2020-11-01T00:00:00"/>
    <d v="2020-10-31T00:00:00"/>
    <s v="MICAELA SOLANGE MEYER"/>
    <n v="39840303"/>
    <s v="Hospital Urquiza"/>
    <n v="24"/>
    <x v="1"/>
    <d v="2020-10-25T00:00:00"/>
    <s v="NC"/>
    <s v="NC"/>
    <d v="2020-11-05T00:00:00"/>
    <s v="NO"/>
    <s v="SI"/>
    <s v="SI"/>
    <m/>
  </r>
  <r>
    <d v="2020-11-03T00:00:00"/>
    <d v="2020-11-02T00:00:00"/>
    <s v="ROCCA MAGDALENA"/>
    <n v="28717197"/>
    <s v="Hospital Urquiza"/>
    <n v="39"/>
    <x v="1"/>
    <m/>
    <d v="2020-11-01T00:00:00"/>
    <n v="28.5"/>
    <d v="2020-11-12T00:00:00"/>
    <m/>
    <m/>
    <m/>
    <m/>
  </r>
  <r>
    <d v="2020-11-03T00:00:00"/>
    <d v="2020-11-02T00:00:00"/>
    <s v="CHEROT CARLOS EDUARDO"/>
    <n v="21696398"/>
    <s v="Hospital Urquiza"/>
    <n v="50"/>
    <x v="0"/>
    <m/>
    <d v="2020-11-01T00:00:00"/>
    <n v="19.3"/>
    <d v="2020-11-12T00:00:00"/>
    <m/>
    <m/>
    <m/>
    <m/>
  </r>
  <r>
    <d v="2020-11-03T00:00:00"/>
    <d v="2020-11-02T00:00:00"/>
    <s v="URANGA NAYLA AGOSTINA"/>
    <n v="40790993"/>
    <s v="Hospital Urquiza"/>
    <n v="22"/>
    <x v="1"/>
    <m/>
    <d v="2020-11-01T00:00:00"/>
    <n v="25.1"/>
    <d v="2020-11-12T00:00:00"/>
    <m/>
    <m/>
    <m/>
    <m/>
  </r>
  <r>
    <d v="2020-11-03T00:00:00"/>
    <d v="2020-11-02T00:00:00"/>
    <s v="LENSIZA HUGO ARIEL"/>
    <n v="27835390"/>
    <s v="Hospital Urquiza"/>
    <n v="41"/>
    <x v="0"/>
    <m/>
    <d v="2020-11-01T00:00:00"/>
    <n v="20.3"/>
    <d v="2020-11-12T00:00:00"/>
    <m/>
    <m/>
    <m/>
    <m/>
  </r>
  <r>
    <d v="2020-11-03T00:00:00"/>
    <d v="2020-11-02T00:00:00"/>
    <s v="ALMADA JORGE FABIAN"/>
    <n v="20100232"/>
    <s v="Hospital Urquiza"/>
    <n v="52"/>
    <x v="0"/>
    <m/>
    <d v="2020-11-01T00:00:00"/>
    <n v="22.7"/>
    <d v="2020-11-12T00:00:00"/>
    <m/>
    <m/>
    <m/>
    <m/>
  </r>
  <r>
    <d v="2020-11-03T00:00:00"/>
    <d v="2020-11-02T00:00:00"/>
    <s v="RAMOS JORGE MARTIN"/>
    <n v="29598268"/>
    <s v="Hospital Urquiza"/>
    <n v="38"/>
    <x v="0"/>
    <m/>
    <d v="2020-11-01T00:00:00"/>
    <n v="27.6"/>
    <d v="2020-11-12T00:00:00"/>
    <m/>
    <m/>
    <m/>
    <m/>
  </r>
  <r>
    <d v="2020-11-03T00:00:00"/>
    <d v="2020-11-02T00:00:00"/>
    <s v="MUÑOZ MARIA EVA"/>
    <n v="6439914"/>
    <s v="Hospital Urquiza"/>
    <n v="70"/>
    <x v="1"/>
    <m/>
    <d v="2020-11-01T00:00:00"/>
    <n v="27.1"/>
    <d v="2020-11-12T00:00:00"/>
    <m/>
    <m/>
    <m/>
    <m/>
  </r>
  <r>
    <d v="2020-11-03T00:00:00"/>
    <d v="2020-11-02T00:00:00"/>
    <s v="DIAZ JUAN CARLOS"/>
    <n v="17075630"/>
    <s v="Hospital Urquiza"/>
    <n v="55"/>
    <x v="0"/>
    <m/>
    <d v="2020-11-01T00:00:00"/>
    <n v="34.299999999999997"/>
    <d v="2020-11-12T00:00:00"/>
    <m/>
    <m/>
    <m/>
    <m/>
  </r>
  <r>
    <d v="2020-11-03T00:00:00"/>
    <d v="2020-11-02T00:00:00"/>
    <s v="SEGOVIA GUSTAVO JULIAN"/>
    <n v="23697215"/>
    <s v="Hospital Urquiza"/>
    <n v="46"/>
    <x v="0"/>
    <m/>
    <d v="2020-11-01T00:00:00"/>
    <n v="24.7"/>
    <d v="2020-11-12T00:00:00"/>
    <m/>
    <m/>
    <m/>
    <m/>
  </r>
  <r>
    <d v="2020-11-03T00:00:00"/>
    <d v="2020-11-02T00:00:00"/>
    <s v="DIAZ ROBERTO ANIBAL"/>
    <n v="5253485"/>
    <s v="Hospital Urquiza"/>
    <n v="77"/>
    <x v="0"/>
    <m/>
    <d v="2020-11-01T00:00:00"/>
    <n v="33.4"/>
    <d v="2020-11-12T00:00:00"/>
    <m/>
    <m/>
    <m/>
    <m/>
  </r>
  <r>
    <d v="2020-11-03T00:00:00"/>
    <d v="2020-11-02T00:00:00"/>
    <s v="DELZART GISELA SOLEDAD"/>
    <n v="32299603"/>
    <s v="Hospital Urquiza"/>
    <n v="34"/>
    <x v="1"/>
    <d v="2020-10-27T00:00:00"/>
    <d v="2020-11-01T00:00:00"/>
    <n v="31.4"/>
    <d v="2020-11-12T00:00:00"/>
    <s v="NO"/>
    <s v="SI"/>
    <m/>
    <m/>
  </r>
  <r>
    <d v="2020-11-03T00:00:00"/>
    <d v="2020-11-02T00:00:00"/>
    <s v="VOUILLOUD BLANCA ELIZABETH"/>
    <n v="24236086"/>
    <s v="Hospital Urquiza"/>
    <n v="44"/>
    <x v="1"/>
    <m/>
    <d v="2020-11-01T00:00:00"/>
    <n v="22.6"/>
    <d v="2020-11-12T00:00:00"/>
    <m/>
    <m/>
    <m/>
    <m/>
  </r>
  <r>
    <d v="2020-11-03T00:00:00"/>
    <d v="2020-11-02T00:00:00"/>
    <s v="ALBA MARIA JULIANA"/>
    <n v="27609121"/>
    <s v="Hospital Urquiza"/>
    <n v="41"/>
    <x v="1"/>
    <m/>
    <d v="2020-11-01T00:00:00"/>
    <n v="20.399999999999999"/>
    <d v="2020-11-12T00:00:00"/>
    <m/>
    <m/>
    <m/>
    <m/>
  </r>
  <r>
    <d v="2020-11-03T00:00:00"/>
    <d v="2020-11-02T00:00:00"/>
    <s v="PATRICELLO MARTIN CARLOS"/>
    <n v="22149682"/>
    <s v="Hospital Urquiza"/>
    <n v="49"/>
    <x v="0"/>
    <m/>
    <d v="2020-11-01T00:00:00"/>
    <n v="23.3"/>
    <d v="2020-11-12T00:00:00"/>
    <m/>
    <m/>
    <m/>
    <m/>
  </r>
  <r>
    <d v="2020-11-03T00:00:00"/>
    <d v="2020-11-02T00:00:00"/>
    <s v="KLENNER CRISTIAN ALBERTO"/>
    <n v="32299655"/>
    <s v="Hospital Urquiza"/>
    <n v="35"/>
    <x v="0"/>
    <m/>
    <d v="2020-11-01T00:00:00"/>
    <n v="22"/>
    <d v="2020-11-12T00:00:00"/>
    <m/>
    <m/>
    <m/>
    <m/>
  </r>
  <r>
    <d v="2020-11-03T00:00:00"/>
    <d v="2020-11-02T00:00:00"/>
    <s v="PEREZ LAURA DEL LUJAN"/>
    <n v="29157730"/>
    <s v="Hospital Urquiza"/>
    <n v="39"/>
    <x v="1"/>
    <m/>
    <d v="2020-11-01T00:00:00"/>
    <n v="24.6"/>
    <d v="2020-11-12T00:00:00"/>
    <m/>
    <m/>
    <m/>
    <m/>
  </r>
  <r>
    <d v="2020-11-03T00:00:00"/>
    <d v="2020-11-02T00:00:00"/>
    <s v="LEGUIZAMON FLORENCIA MAILLEN"/>
    <n v="38171735"/>
    <s v="Hospital Urquiza"/>
    <n v="26"/>
    <x v="1"/>
    <d v="2020-10-25T00:00:00"/>
    <d v="2020-11-01T00:00:00"/>
    <n v="20.6"/>
    <d v="2020-11-12T00:00:00"/>
    <s v="NO"/>
    <s v="SI"/>
    <m/>
    <m/>
  </r>
  <r>
    <d v="2020-11-03T00:00:00"/>
    <d v="2020-11-02T00:00:00"/>
    <s v="PEREZ ALEXIS SEBASTIAN"/>
    <n v="41980765"/>
    <s v="Hospital Urquiza"/>
    <n v="21"/>
    <x v="0"/>
    <d v="2020-10-27T00:00:00"/>
    <d v="2020-11-01T00:00:00"/>
    <n v="22.8"/>
    <d v="2020-11-12T00:00:00"/>
    <s v="NO"/>
    <s v="SI"/>
    <m/>
    <m/>
  </r>
  <r>
    <d v="2020-11-03T00:00:00"/>
    <d v="2020-11-02T00:00:00"/>
    <s v="CALVI MARIA EMILIA"/>
    <n v="34939739"/>
    <s v="Hospital Urquiza"/>
    <n v="30"/>
    <x v="1"/>
    <m/>
    <d v="2020-11-01T00:00:00"/>
    <n v="28"/>
    <d v="2020-11-12T00:00:00"/>
    <m/>
    <m/>
    <m/>
    <m/>
  </r>
  <r>
    <d v="2020-11-03T00:00:00"/>
    <d v="2020-11-02T00:00:00"/>
    <s v="MONDRAGON GUSTAVO JOSE"/>
    <n v="31395361"/>
    <s v="Hospital Urquiza"/>
    <n v="35"/>
    <x v="0"/>
    <m/>
    <d v="2020-11-01T00:00:00"/>
    <n v="21.2"/>
    <d v="2020-11-12T00:00:00"/>
    <m/>
    <m/>
    <m/>
    <m/>
  </r>
  <r>
    <d v="2020-11-03T00:00:00"/>
    <d v="2020-11-02T00:00:00"/>
    <s v="GALARRAGA SERGIO DANIEL"/>
    <n v="20300153"/>
    <s v="Hospital Urquiza"/>
    <n v="51"/>
    <x v="0"/>
    <m/>
    <d v="2020-11-01T00:00:00"/>
    <n v="22.2"/>
    <d v="2020-11-12T00:00:00"/>
    <m/>
    <m/>
    <m/>
    <m/>
  </r>
  <r>
    <d v="2020-11-03T00:00:00"/>
    <d v="2020-11-02T00:00:00"/>
    <s v="BENITEZ RUBEN DARIO"/>
    <n v="27425349"/>
    <s v="Hospital Urquiza"/>
    <n v="40"/>
    <x v="0"/>
    <m/>
    <d v="2020-11-01T00:00:00"/>
    <n v="16.5"/>
    <d v="2020-11-12T00:00:00"/>
    <m/>
    <m/>
    <m/>
    <m/>
  </r>
  <r>
    <d v="2020-11-03T00:00:00"/>
    <d v="2020-11-02T00:00:00"/>
    <s v="CASAS SOFIA"/>
    <n v="58255814"/>
    <s v="Hospital Urquiza"/>
    <n v="0"/>
    <x v="1"/>
    <d v="2020-10-30T00:00:00"/>
    <d v="2020-11-01T00:00:00"/>
    <n v="33.9"/>
    <d v="2020-11-12T00:00:00"/>
    <s v="SI"/>
    <s v="NO"/>
    <m/>
    <m/>
  </r>
  <r>
    <d v="2020-11-03T00:00:00"/>
    <d v="2020-11-02T00:00:00"/>
    <s v="BENITEZ OSCAR RAMON"/>
    <n v="7852116"/>
    <s v="Hospital Urquiza"/>
    <n v="71"/>
    <x v="0"/>
    <m/>
    <d v="2020-11-01T00:00:00"/>
    <n v="33.4"/>
    <d v="2020-11-12T00:00:00"/>
    <m/>
    <m/>
    <m/>
    <s v="SI"/>
  </r>
  <r>
    <d v="2020-11-03T00:00:00"/>
    <d v="2020-11-02T00:00:00"/>
    <s v="KLOSTER PAOLA LETICIA"/>
    <n v="27915680"/>
    <s v="Hospital Urquiza"/>
    <n v="40"/>
    <x v="1"/>
    <m/>
    <d v="2020-11-01T00:00:00"/>
    <n v="19.100000000000001"/>
    <d v="2020-11-12T00:00:00"/>
    <m/>
    <m/>
    <m/>
    <m/>
  </r>
  <r>
    <d v="2020-11-03T00:00:00"/>
    <d v="2020-11-02T00:00:00"/>
    <s v="BOUJON MARTA MABEL"/>
    <n v="13188100"/>
    <s v="Hospital Urquiza"/>
    <n v="63"/>
    <x v="1"/>
    <m/>
    <d v="2020-11-01T00:00:00"/>
    <s v="NC"/>
    <d v="2020-11-12T00:00:00"/>
    <m/>
    <s v="SI"/>
    <s v="SI"/>
    <m/>
  </r>
  <r>
    <d v="2020-11-03T00:00:00"/>
    <d v="2020-11-02T00:00:00"/>
    <s v="CAROTTA MONTAÑANA ALBA"/>
    <n v="57130083"/>
    <s v="Hospital Urquiza"/>
    <n v="2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MARTINA IRUPE"/>
    <n v="52496720"/>
    <s v="Hospital Urquiza"/>
    <n v="8"/>
    <x v="1"/>
    <d v="2020-11-01T00:00:00"/>
    <d v="2020-11-01T00:00:00"/>
    <s v="NC"/>
    <d v="2020-11-12T00:00:00"/>
    <s v="NO"/>
    <s v="SI"/>
    <s v="SI"/>
    <m/>
  </r>
  <r>
    <d v="2020-11-03T00:00:00"/>
    <d v="2020-11-02T00:00:00"/>
    <s v="REYNOSO ALEXANDER MAURICIO"/>
    <n v="39840325"/>
    <s v="Hospital Urquiza"/>
    <n v="54"/>
    <x v="0"/>
    <m/>
    <d v="2020-11-01T00:00:00"/>
    <s v="NC"/>
    <d v="2020-11-12T00:00:00"/>
    <m/>
    <s v="SI"/>
    <s v="SI"/>
    <m/>
  </r>
  <r>
    <d v="2020-11-03T00:00:00"/>
    <d v="2020-11-02T00:00:00"/>
    <s v="ESPINOZA HECTOR EDUARDO"/>
    <n v="14571119"/>
    <s v="Hospital Urquiza"/>
    <n v="59"/>
    <x v="0"/>
    <m/>
    <d v="2020-11-01T00:00:00"/>
    <s v="NC"/>
    <d v="2020-11-12T00:00:00"/>
    <m/>
    <s v="SI"/>
    <s v="SI"/>
    <m/>
  </r>
  <r>
    <d v="2020-11-03T00:00:00"/>
    <d v="2020-11-02T00:00:00"/>
    <s v="FLEITAS NERINA VERONICA"/>
    <n v="27139949"/>
    <s v="Hospital Urquiza"/>
    <n v="41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SAMUEL"/>
    <n v="54918221"/>
    <s v="Hospital Urquiza"/>
    <n v="5"/>
    <x v="0"/>
    <m/>
    <d v="2020-11-01T00:00:00"/>
    <s v="NC"/>
    <d v="2020-11-12T00:00:00"/>
    <m/>
    <s v="SI"/>
    <s v="SI"/>
    <m/>
  </r>
  <r>
    <d v="2020-11-04T00:00:00"/>
    <d v="2020-11-03T00:00:00"/>
    <s v="DAGLIO ELIANA ROCÍO"/>
    <n v="37338362"/>
    <s v="Hospital Urquiza"/>
    <n v="26"/>
    <x v="1"/>
    <d v="2020-10-30T00:00:00"/>
    <d v="2020-11-02T00:00:00"/>
    <n v="27"/>
    <d v="2020-11-13T00:00:00"/>
    <s v="NO"/>
    <s v="SI"/>
    <m/>
    <m/>
  </r>
  <r>
    <d v="2020-11-04T00:00:00"/>
    <d v="2020-11-03T00:00:00"/>
    <s v="BAZTERRICA ELISA ANALÍA"/>
    <n v="28190369"/>
    <s v="Hospital Urquiza"/>
    <n v="40"/>
    <x v="1"/>
    <d v="2020-10-30T00:00:00"/>
    <d v="2020-11-02T00:00:00"/>
    <n v="21.6"/>
    <d v="2020-11-13T00:00:00"/>
    <s v="NO"/>
    <s v="NO"/>
    <m/>
    <m/>
  </r>
  <r>
    <d v="2020-11-04T00:00:00"/>
    <d v="2020-11-03T00:00:00"/>
    <s v="ROCCA MARIO ERNESTO"/>
    <n v="14093903"/>
    <s v="Hospital Urquiza"/>
    <n v="60"/>
    <x v="0"/>
    <m/>
    <d v="2020-11-02T00:00:00"/>
    <n v="19.5"/>
    <d v="2020-11-13T00:00:00"/>
    <m/>
    <m/>
    <m/>
    <m/>
  </r>
  <r>
    <d v="2020-11-04T00:00:00"/>
    <d v="2020-11-03T00:00:00"/>
    <s v="QUINTANA ROMÁN"/>
    <n v="42354099"/>
    <s v="Hospital Urquiza"/>
    <n v="20"/>
    <x v="0"/>
    <d v="2020-10-28T00:00:00"/>
    <d v="2020-11-02T00:00:00"/>
    <n v="23.4"/>
    <d v="2020-11-13T00:00:00"/>
    <s v="NO"/>
    <s v="NO"/>
    <m/>
    <m/>
  </r>
  <r>
    <d v="2020-11-04T00:00:00"/>
    <d v="2020-11-03T00:00:00"/>
    <s v="VINZON ADRIÁN ALBERTO"/>
    <n v="25902146"/>
    <s v="Hospital Urquiza"/>
    <n v="43"/>
    <x v="0"/>
    <d v="2020-10-25T00:00:00"/>
    <d v="2020-11-02T00:00:00"/>
    <n v="28.2"/>
    <d v="2020-11-13T00:00:00"/>
    <s v="NO"/>
    <s v="NO"/>
    <m/>
    <m/>
  </r>
  <r>
    <d v="2020-11-04T00:00:00"/>
    <d v="2020-11-03T00:00:00"/>
    <s v="VELASQUEZ ANGELINA AILEN"/>
    <n v="38515081"/>
    <s v="Hospital Urquiza"/>
    <n v="26"/>
    <x v="1"/>
    <m/>
    <d v="2020-11-02T00:00:00"/>
    <n v="33.6"/>
    <d v="2020-11-13T00:00:00"/>
    <m/>
    <m/>
    <m/>
    <m/>
  </r>
  <r>
    <d v="2020-11-04T00:00:00"/>
    <d v="2020-11-03T00:00:00"/>
    <s v="PRADO MARÍA BELÉN"/>
    <n v="30549734"/>
    <s v="Hospital Urquiza"/>
    <n v="36"/>
    <x v="1"/>
    <d v="2020-10-30T00:00:00"/>
    <d v="2020-11-02T00:00:00"/>
    <n v="33.299999999999997"/>
    <d v="2020-11-13T00:00:00"/>
    <s v="NO"/>
    <s v="NO"/>
    <m/>
    <m/>
  </r>
  <r>
    <d v="2020-11-04T00:00:00"/>
    <d v="2020-11-03T00:00:00"/>
    <s v="BENÍTEZ JESICA JIMENA"/>
    <n v="36100575"/>
    <s v="Hospital Urquiza"/>
    <n v="29"/>
    <x v="1"/>
    <d v="2020-10-30T00:00:00"/>
    <d v="2020-11-02T00:00:00"/>
    <n v="23.9"/>
    <d v="2020-11-13T00:00:00"/>
    <s v="NO"/>
    <s v="NO"/>
    <m/>
    <m/>
  </r>
  <r>
    <d v="2020-11-04T00:00:00"/>
    <d v="2020-11-03T00:00:00"/>
    <s v="JACQUET ERIC FERNANDO"/>
    <n v="40408722"/>
    <s v="Hospital Urquiza"/>
    <n v="23"/>
    <x v="0"/>
    <m/>
    <d v="2020-11-02T00:00:00"/>
    <n v="28.1"/>
    <d v="2020-11-13T00:00:00"/>
    <m/>
    <m/>
    <m/>
    <m/>
  </r>
  <r>
    <d v="2020-11-04T00:00:00"/>
    <d v="2020-11-03T00:00:00"/>
    <s v="BENÍTEZ VANESA GABRIELA"/>
    <n v="26964882"/>
    <s v="Hospital Urquiza"/>
    <n v="41"/>
    <x v="1"/>
    <d v="2020-10-29T00:00:00"/>
    <d v="2020-11-02T00:00:00"/>
    <n v="30.2"/>
    <d v="2020-11-13T00:00:00"/>
    <s v="NO"/>
    <s v="NO"/>
    <m/>
    <m/>
  </r>
  <r>
    <d v="2020-11-04T00:00:00"/>
    <d v="2020-11-03T00:00:00"/>
    <s v="BRUN JORGE MANUEL"/>
    <n v="8421543"/>
    <s v="Hospital Urquiza"/>
    <n v="72"/>
    <x v="0"/>
    <m/>
    <d v="2020-11-02T00:00:00"/>
    <n v="18.8"/>
    <d v="2020-11-13T00:00:00"/>
    <m/>
    <m/>
    <m/>
    <m/>
  </r>
  <r>
    <d v="2020-11-04T00:00:00"/>
    <d v="2020-11-03T00:00:00"/>
    <s v="LEDESMA CLAUDIA RAQUEL"/>
    <n v="17552204"/>
    <s v="Hospital Urquiza"/>
    <n v="55"/>
    <x v="1"/>
    <m/>
    <d v="2020-11-02T00:00:00"/>
    <n v="23.1"/>
    <d v="2020-11-13T00:00:00"/>
    <m/>
    <m/>
    <m/>
    <m/>
  </r>
  <r>
    <d v="2020-11-04T00:00:00"/>
    <d v="2020-11-03T00:00:00"/>
    <s v="ROSSIER MARÍA LAURA"/>
    <n v="29071837"/>
    <s v="Hospital Urquiza"/>
    <n v="39"/>
    <x v="1"/>
    <d v="2020-10-31T00:00:00"/>
    <d v="2020-11-02T00:00:00"/>
    <n v="27.1"/>
    <d v="2020-11-13T00:00:00"/>
    <s v="NO"/>
    <s v="NO"/>
    <m/>
    <m/>
  </r>
  <r>
    <d v="2020-11-04T00:00:00"/>
    <d v="2020-11-03T00:00:00"/>
    <s v="POGGIO BERNARBE JOSÉ"/>
    <n v="38771009"/>
    <s v="Hospital Urquiza"/>
    <n v="25"/>
    <x v="0"/>
    <d v="2020-10-27T00:00:00"/>
    <d v="2020-11-02T00:00:00"/>
    <n v="26.5"/>
    <d v="2020-11-13T00:00:00"/>
    <s v="NO"/>
    <s v="SI"/>
    <m/>
    <m/>
  </r>
  <r>
    <d v="2020-11-04T00:00:00"/>
    <d v="2020-11-03T00:00:00"/>
    <s v="BARÓN ADRIANA MABEL"/>
    <n v="24202504"/>
    <s v="Hospital Urquiza"/>
    <n v="45"/>
    <x v="1"/>
    <d v="2020-10-29T00:00:00"/>
    <d v="2020-11-02T00:00:00"/>
    <n v="35"/>
    <d v="2020-11-13T00:00:00"/>
    <s v="NO"/>
    <s v="NO"/>
    <m/>
    <m/>
  </r>
  <r>
    <d v="2020-11-04T00:00:00"/>
    <d v="2020-11-03T00:00:00"/>
    <s v="GARNIER AGUIRRE FLAVIA DANIELA"/>
    <n v="35700152"/>
    <s v="Hospital Urquiza"/>
    <n v="29"/>
    <x v="1"/>
    <m/>
    <d v="2020-11-02T00:00:00"/>
    <n v="32.200000000000003"/>
    <d v="2020-11-13T00:00:00"/>
    <m/>
    <m/>
    <m/>
    <m/>
  </r>
  <r>
    <d v="2020-11-04T00:00:00"/>
    <d v="2020-11-03T00:00:00"/>
    <s v="AGUIAR SANTIAGO NATANEL"/>
    <n v="44151582"/>
    <s v="Hospital Urquiza"/>
    <n v="18"/>
    <x v="0"/>
    <m/>
    <d v="2020-11-02T00:00:00"/>
    <n v="24.6"/>
    <d v="2020-11-13T00:00:00"/>
    <m/>
    <m/>
    <m/>
    <m/>
  </r>
  <r>
    <d v="2020-11-04T00:00:00"/>
    <d v="2020-11-03T00:00:00"/>
    <s v="TALLAFER ROQUE ALEJANDRO"/>
    <n v="25416341"/>
    <s v="Hospital Urquiza"/>
    <n v="44"/>
    <x v="0"/>
    <m/>
    <d v="2020-11-02T00:00:00"/>
    <n v="27.2"/>
    <d v="2020-11-13T00:00:00"/>
    <m/>
    <m/>
    <m/>
    <m/>
  </r>
  <r>
    <d v="2020-11-04T00:00:00"/>
    <d v="2020-11-03T00:00:00"/>
    <s v="LEIVA JORGE FEDERICO"/>
    <n v="29883610"/>
    <s v="Hospital Urquiza"/>
    <n v="43"/>
    <x v="0"/>
    <d v="2020-10-29T00:00:00"/>
    <d v="2020-11-02T00:00:00"/>
    <n v="20.2"/>
    <d v="2020-11-13T00:00:00"/>
    <s v="NO"/>
    <s v="NO"/>
    <m/>
    <m/>
  </r>
  <r>
    <d v="2020-11-05T00:00:00"/>
    <d v="2020-11-04T00:00:00"/>
    <s v="GONZÁLEZ ÁNGELA CELIA"/>
    <n v="3930313"/>
    <s v="Cooperativa"/>
    <n v="80"/>
    <x v="1"/>
    <d v="2020-10-31T00:00:00"/>
    <d v="2020-11-03T00:00:00"/>
    <n v="34.9"/>
    <d v="2020-11-14T00:00:00"/>
    <s v="SI"/>
    <s v="NO"/>
    <m/>
    <s v="SI"/>
  </r>
  <r>
    <d v="2020-11-05T00:00:00"/>
    <d v="2020-11-04T00:00:00"/>
    <s v="CARRANZA FERNANDO JAVIER"/>
    <n v="27425307"/>
    <s v="Hospital Urquiza"/>
    <n v="40"/>
    <x v="0"/>
    <d v="2020-10-30T00:00:00"/>
    <d v="2020-11-03T00:00:00"/>
    <n v="34.200000000000003"/>
    <d v="2020-11-14T00:00:00"/>
    <s v="NO"/>
    <s v="NO"/>
    <m/>
    <m/>
  </r>
  <r>
    <d v="2020-11-05T00:00:00"/>
    <d v="2020-11-04T00:00:00"/>
    <s v="SANDOVAL LAURA NATALIA"/>
    <n v="30549723"/>
    <s v="Hospital Urquiza"/>
    <n v="36"/>
    <x v="1"/>
    <d v="2020-10-29T00:00:00"/>
    <d v="2020-11-03T00:00:00"/>
    <n v="34.1"/>
    <d v="2020-11-14T00:00:00"/>
    <s v="NO"/>
    <s v="NO"/>
    <m/>
    <m/>
  </r>
  <r>
    <d v="2020-11-05T00:00:00"/>
    <d v="2020-11-04T00:00:00"/>
    <s v="MARTÍNEZ RODOLFO JOSÉ"/>
    <n v="29471673"/>
    <s v="Hospital Urquiza"/>
    <n v="38"/>
    <x v="0"/>
    <d v="2020-10-31T00:00:00"/>
    <d v="2020-11-03T00:00:00"/>
    <n v="19"/>
    <d v="2020-11-14T00:00:00"/>
    <s v="NO"/>
    <s v="NO"/>
    <m/>
    <m/>
  </r>
  <r>
    <d v="2020-11-05T00:00:00"/>
    <d v="2020-11-04T00:00:00"/>
    <s v="PÉREZ GUSTAVO FABIÁN"/>
    <n v="20668817"/>
    <s v="Hospital Urquiza"/>
    <n v="51"/>
    <x v="0"/>
    <d v="2020-10-30T00:00:00"/>
    <d v="2020-11-03T00:00:00"/>
    <n v="28.5"/>
    <d v="2020-11-14T00:00:00"/>
    <s v="NO"/>
    <s v="NO"/>
    <m/>
    <m/>
  </r>
  <r>
    <d v="2020-11-05T00:00:00"/>
    <d v="2020-11-04T00:00:00"/>
    <s v="FERNÁNDEZ JOEL ALBERTO"/>
    <n v="39257534"/>
    <s v="Hospital Urquiza"/>
    <n v="24"/>
    <x v="0"/>
    <d v="2020-10-03T00:00:00"/>
    <d v="2020-11-03T00:00:00"/>
    <n v="34.299999999999997"/>
    <d v="2020-11-14T00:00:00"/>
    <s v="NO"/>
    <s v="NO"/>
    <m/>
    <m/>
  </r>
  <r>
    <d v="2020-11-05T00:00:00"/>
    <d v="2020-11-04T00:00:00"/>
    <s v="FORCLAZ MARÍA JOAQUINA"/>
    <n v="58147303"/>
    <s v="Hospital Urquiza"/>
    <n v="0"/>
    <x v="1"/>
    <d v="2020-10-29T00:00:00"/>
    <d v="2020-11-03T00:00:00"/>
    <n v="20.5"/>
    <d v="2020-11-14T00:00:00"/>
    <s v="NO"/>
    <s v="NO"/>
    <m/>
    <m/>
  </r>
  <r>
    <d v="2020-11-05T00:00:00"/>
    <d v="2020-11-04T00:00:00"/>
    <s v="RICHARD AGUSTÍN"/>
    <n v="35115395"/>
    <s v="Hospital Urquiza"/>
    <n v="30"/>
    <x v="0"/>
    <d v="2020-10-30T00:00:00"/>
    <d v="2020-11-03T00:00:00"/>
    <n v="26.5"/>
    <d v="2020-11-14T00:00:00"/>
    <s v="NO"/>
    <s v="NO"/>
    <m/>
    <m/>
  </r>
  <r>
    <d v="2020-11-05T00:00:00"/>
    <d v="2020-11-04T00:00:00"/>
    <s v="MOSQUEIRA CARMEN BEATRIZ"/>
    <n v="18843683"/>
    <s v="Hospital Urquiza"/>
    <n v="35"/>
    <x v="1"/>
    <d v="2020-10-30T00:00:00"/>
    <d v="2020-11-03T00:00:00"/>
    <n v="33.6"/>
    <d v="2020-11-14T00:00:00"/>
    <s v="NO"/>
    <s v="SI"/>
    <m/>
    <m/>
  </r>
  <r>
    <d v="2020-11-05T00:00:00"/>
    <d v="2020-11-04T00:00:00"/>
    <s v="BRISOLESI MARÍA EMILIA"/>
    <n v="35003613"/>
    <s v="Hospital Urquiza"/>
    <n v="30"/>
    <x v="1"/>
    <d v="2020-10-27T00:00:00"/>
    <d v="2020-11-03T00:00:00"/>
    <n v="34.1"/>
    <d v="2020-11-14T00:00:00"/>
    <s v="NO"/>
    <s v="SI"/>
    <m/>
    <m/>
  </r>
  <r>
    <d v="2020-11-05T00:00:00"/>
    <d v="2020-11-04T00:00:00"/>
    <s v="CIRILO LUIS ALBERTO"/>
    <n v="28533508"/>
    <s v="Hospital Urquiza"/>
    <n v="39"/>
    <x v="0"/>
    <d v="2020-10-30T00:00:00"/>
    <d v="2020-11-03T00:00:00"/>
    <n v="26.2"/>
    <d v="2020-11-14T00:00:00"/>
    <s v="NO"/>
    <s v="NO"/>
    <m/>
    <m/>
  </r>
  <r>
    <d v="2020-11-05T00:00:00"/>
    <d v="2020-11-04T00:00:00"/>
    <s v="CASTALDO DANIEL LUCIANO"/>
    <n v="20623499"/>
    <s v="Hospital Urquiza"/>
    <n v="51"/>
    <x v="0"/>
    <d v="2020-10-31T00:00:00"/>
    <d v="2020-11-03T00:00:00"/>
    <n v="29.6"/>
    <d v="2020-11-14T00:00:00"/>
    <s v="NO"/>
    <s v="NO"/>
    <m/>
    <m/>
  </r>
  <r>
    <d v="2020-11-05T00:00:00"/>
    <d v="2020-11-04T00:00:00"/>
    <s v="DAVEZAC EMILIANO DANIEL"/>
    <n v="43148937"/>
    <s v="Hospital Urquiza"/>
    <n v="19"/>
    <x v="0"/>
    <d v="2020-10-23T00:00:00"/>
    <d v="2020-11-03T00:00:00"/>
    <n v="34.1"/>
    <d v="2020-11-14T00:00:00"/>
    <s v="NO"/>
    <s v="SI"/>
    <m/>
    <m/>
  </r>
  <r>
    <d v="2020-11-05T00:00:00"/>
    <d v="2020-11-04T00:00:00"/>
    <s v="KRENS ORLANDO DAVID"/>
    <n v="26306857"/>
    <s v="Hospital Urquiza"/>
    <n v="42"/>
    <x v="0"/>
    <d v="2020-10-31T00:00:00"/>
    <d v="2020-11-03T00:00:00"/>
    <n v="27.8"/>
    <d v="2020-11-14T00:00:00"/>
    <s v="NO"/>
    <s v="NO"/>
    <m/>
    <m/>
  </r>
  <r>
    <d v="2020-11-05T00:00:00"/>
    <d v="2020-11-04T00:00:00"/>
    <s v="AGUIRRE GONZALO DAMIAN"/>
    <n v="39031026"/>
    <s v="Hospital Urquiza"/>
    <n v="25"/>
    <x v="0"/>
    <d v="2020-10-30T00:00:00"/>
    <d v="2020-11-03T00:00:00"/>
    <n v="27.2"/>
    <d v="2020-11-14T00:00:00"/>
    <s v="NO"/>
    <s v="SI"/>
    <m/>
    <m/>
  </r>
  <r>
    <d v="2020-11-05T00:00:00"/>
    <d v="2020-11-04T00:00:00"/>
    <s v="CLAPPIER MARIELA ALEJANDRA"/>
    <n v="28959176"/>
    <s v="Hospital Urquiza"/>
    <n v="40"/>
    <x v="1"/>
    <d v="2020-10-28T00:00:00"/>
    <d v="2020-11-03T00:00:00"/>
    <n v="32.6"/>
    <d v="2020-11-14T00:00:00"/>
    <s v="NO"/>
    <s v="SI"/>
    <m/>
    <m/>
  </r>
  <r>
    <d v="2020-11-05T00:00:00"/>
    <d v="2020-11-04T00:00:00"/>
    <s v="BERON HILDA"/>
    <n v="10380700"/>
    <s v="Hospital Urquiza"/>
    <n v="68"/>
    <x v="1"/>
    <d v="2020-10-31T00:00:00"/>
    <d v="2020-11-03T00:00:00"/>
    <n v="23.7"/>
    <d v="2020-11-14T00:00:00"/>
    <s v="NO"/>
    <s v="NO"/>
    <m/>
    <m/>
  </r>
  <r>
    <d v="2020-11-05T00:00:00"/>
    <d v="2020-11-04T00:00:00"/>
    <s v="LUCERO CAROLINA MABEL"/>
    <n v="35700128"/>
    <s v="Hospital Urquiza"/>
    <n v="29"/>
    <x v="1"/>
    <d v="2020-10-30T00:00:00"/>
    <d v="2020-11-03T00:00:00"/>
    <n v="26.6"/>
    <d v="2020-11-14T00:00:00"/>
    <s v="NO "/>
    <s v="SI"/>
    <m/>
    <m/>
  </r>
  <r>
    <d v="2020-11-05T00:00:00"/>
    <d v="2020-11-04T00:00:00"/>
    <s v="DÍAZ GUSTAVO DANIEL"/>
    <n v="23697048"/>
    <s v="Hospital Urquiza"/>
    <n v="47"/>
    <x v="0"/>
    <d v="2020-10-30T00:00:00"/>
    <d v="2020-11-03T00:00:00"/>
    <n v="25.7"/>
    <d v="2020-11-14T00:00:00"/>
    <s v="NO"/>
    <s v="NO"/>
    <m/>
    <m/>
  </r>
  <r>
    <d v="2020-11-05T00:00:00"/>
    <d v="2020-11-04T00:00:00"/>
    <s v="ESCOBAR MARÍA FLORENCIA"/>
    <n v="33114100"/>
    <s v="Hospital Urquiza"/>
    <n v="33"/>
    <x v="1"/>
    <d v="2020-10-30T00:00:00"/>
    <d v="2020-11-03T00:00:00"/>
    <n v="16.7"/>
    <d v="2020-11-14T00:00:00"/>
    <s v="NO"/>
    <s v="SI"/>
    <m/>
    <m/>
  </r>
  <r>
    <d v="2020-11-05T00:00:00"/>
    <d v="2020-11-04T00:00:00"/>
    <s v="CARDINALI MALVINA MARGARITA"/>
    <n v="31973066"/>
    <s v="Hospital Urquiza"/>
    <n v="34"/>
    <x v="1"/>
    <d v="2020-11-02T00:00:00"/>
    <d v="2020-11-03T00:00:00"/>
    <n v="22.6"/>
    <d v="2020-11-14T00:00:00"/>
    <s v="NO"/>
    <s v="NO"/>
    <m/>
    <m/>
  </r>
  <r>
    <d v="2020-11-05T00:00:00"/>
    <d v="2020-11-04T00:00:00"/>
    <s v="SISNERO SABRINA ROCÍO"/>
    <n v="42972175"/>
    <s v="Hospital Urquiza"/>
    <n v="19"/>
    <x v="1"/>
    <d v="2020-10-22T00:00:00"/>
    <d v="2020-11-03T00:00:00"/>
    <n v="32.6"/>
    <d v="2020-11-14T00:00:00"/>
    <s v="NO"/>
    <s v="NO"/>
    <m/>
    <m/>
  </r>
  <r>
    <d v="2020-11-05T00:00:00"/>
    <d v="2020-11-04T00:00:00"/>
    <s v="GÓMEZ MÓNICA DE LOS MILAGROS RAMONA"/>
    <n v="12885872"/>
    <s v="Hospital Urquiza"/>
    <n v="62"/>
    <x v="1"/>
    <d v="2020-10-30T00:00:00"/>
    <d v="2020-11-03T00:00:00"/>
    <n v="33.6"/>
    <d v="2020-11-14T00:00:00"/>
    <s v="NO"/>
    <s v="NO"/>
    <m/>
    <m/>
  </r>
  <r>
    <d v="2020-11-05T00:00:00"/>
    <d v="2020-11-04T00:00:00"/>
    <s v="OCAMPO PABLO DANIEL"/>
    <n v="25902086"/>
    <s v="Hospital Urquiza"/>
    <n v="43"/>
    <x v="0"/>
    <d v="2020-10-30T00:00:00"/>
    <d v="2020-11-03T00:00:00"/>
    <n v="30.7"/>
    <d v="2020-11-14T00:00:00"/>
    <s v="NO"/>
    <s v="SI"/>
    <m/>
    <m/>
  </r>
  <r>
    <d v="2020-11-05T00:00:00"/>
    <d v="2020-11-04T00:00:00"/>
    <s v="ROMERO NORMA HAYDEE"/>
    <n v="20369302"/>
    <s v="Hospital Urquiza"/>
    <n v="51"/>
    <x v="1"/>
    <d v="2020-11-01T00:00:00"/>
    <d v="2020-11-03T00:00:00"/>
    <n v="25.6"/>
    <d v="2020-11-14T00:00:00"/>
    <s v="NO"/>
    <s v="NO"/>
    <m/>
    <m/>
  </r>
  <r>
    <d v="2020-11-05T00:00:00"/>
    <d v="2020-11-04T00:00:00"/>
    <s v="BLASÓN LUCAS"/>
    <n v="29233960"/>
    <s v="Hospital Urquiza"/>
    <n v="38"/>
    <x v="0"/>
    <d v="2020-10-26T00:00:00"/>
    <d v="2020-11-03T00:00:00"/>
    <n v="31.4"/>
    <d v="2020-11-14T00:00:00"/>
    <s v="NO"/>
    <s v="SI"/>
    <m/>
    <m/>
  </r>
  <r>
    <d v="2020-11-05T00:00:00"/>
    <d v="2020-11-04T00:00:00"/>
    <s v="NIEVA ARI EGLE"/>
    <n v="34723177"/>
    <s v="Hospital Urquiza"/>
    <n v="31"/>
    <x v="1"/>
    <d v="2020-10-31T00:00:00"/>
    <d v="2020-11-03T00:00:00"/>
    <n v="22"/>
    <d v="2020-11-14T00:00:00"/>
    <s v="NO"/>
    <s v="NO"/>
    <m/>
    <m/>
  </r>
  <r>
    <d v="2020-11-05T00:00:00"/>
    <d v="2020-11-04T00:00:00"/>
    <s v="VICTORIA ARMELLA"/>
    <n v="47623568"/>
    <s v="Hospital Urquiza"/>
    <n v="13"/>
    <x v="1"/>
    <d v="2020-11-02T00:00:00"/>
    <s v="NC"/>
    <s v="NC"/>
    <m/>
    <s v="NO"/>
    <s v="SI"/>
    <m/>
    <m/>
  </r>
  <r>
    <d v="2020-11-05T00:00:00"/>
    <d v="2020-11-04T00:00:00"/>
    <s v="ENZO NICOLAS ARMELLA"/>
    <n v="37563831"/>
    <s v="Hospital Urquiza"/>
    <n v="25"/>
    <x v="0"/>
    <d v="2020-11-02T00:00:00"/>
    <s v="NC"/>
    <s v="NC"/>
    <m/>
    <s v="NO"/>
    <s v="SI"/>
    <m/>
    <m/>
  </r>
  <r>
    <d v="2020-11-05T00:00:00"/>
    <d v="2020-11-04T00:00:00"/>
    <s v="MARIA EUGENIA ARMELLA"/>
    <n v="43935955"/>
    <s v="Hospital Urquiza"/>
    <n v="18"/>
    <x v="1"/>
    <d v="2020-11-02T00:00:00"/>
    <s v="NC"/>
    <s v="NC"/>
    <m/>
    <s v="NO"/>
    <s v="SI"/>
    <m/>
    <m/>
  </r>
  <r>
    <d v="2020-11-05T00:00:00"/>
    <d v="2020-11-04T00:00:00"/>
    <s v="EMILIANO JAVIER CALVI"/>
    <n v="28410654"/>
    <s v="Hospital Urquiza"/>
    <n v="39"/>
    <x v="0"/>
    <d v="2020-10-30T00:00:00"/>
    <s v="NC"/>
    <s v="NC"/>
    <m/>
    <s v="NO"/>
    <s v="SI"/>
    <m/>
    <m/>
  </r>
  <r>
    <d v="2020-11-05T00:00:00"/>
    <d v="2020-11-04T00:00:00"/>
    <s v="TATIANA SOFIA MONJE"/>
    <n v="43482045"/>
    <s v="Hospital Urquiza"/>
    <n v="19"/>
    <x v="1"/>
    <d v="2020-10-25T00:00:00"/>
    <s v="NC"/>
    <s v="NC"/>
    <m/>
    <s v="NO"/>
    <s v="SI"/>
    <m/>
    <m/>
  </r>
  <r>
    <d v="2020-11-05T00:00:00"/>
    <d v="2020-11-04T00:00:00"/>
    <s v="MARTA MABEL SUFFO"/>
    <n v="16328268"/>
    <s v="Hospital Urquiza"/>
    <n v="56"/>
    <x v="1"/>
    <d v="2020-10-27T00:00:00"/>
    <s v="NC"/>
    <s v="NC"/>
    <m/>
    <s v="NO"/>
    <s v="SI"/>
    <m/>
    <m/>
  </r>
  <r>
    <d v="2020-11-05T00:00:00"/>
    <d v="2020-11-04T00:00:00"/>
    <s v="MARIELA ISABEL MEYER"/>
    <n v="23925952"/>
    <s v="Hospital Urquiza"/>
    <n v="46"/>
    <x v="1"/>
    <d v="2020-10-19T00:00:00"/>
    <s v="NC"/>
    <s v="NC"/>
    <m/>
    <s v="NO"/>
    <s v="SI"/>
    <m/>
    <m/>
  </r>
  <r>
    <d v="2020-11-05T00:00:00"/>
    <d v="2020-11-04T00:00:00"/>
    <s v="ADOLFO EMANUEL ARRIGO"/>
    <n v="30166598"/>
    <s v="Hospital Urquiza"/>
    <n v="37"/>
    <x v="0"/>
    <d v="2020-10-27T00:00:00"/>
    <s v="NC"/>
    <s v="NC"/>
    <m/>
    <s v="NO"/>
    <s v="SI"/>
    <m/>
    <m/>
  </r>
  <r>
    <d v="2020-11-05T00:00:00"/>
    <d v="2020-11-04T00:00:00"/>
    <s v="YANINA VANESA BONNIN"/>
    <n v="27294189"/>
    <s v="Hospital Urquiza"/>
    <n v="41"/>
    <x v="1"/>
    <d v="2020-10-26T00:00:00"/>
    <s v="NC"/>
    <s v="NC"/>
    <m/>
    <s v="NO"/>
    <s v="SI"/>
    <m/>
    <m/>
  </r>
  <r>
    <d v="2020-11-05T00:00:00"/>
    <d v="2020-11-04T00:00:00"/>
    <s v="LIDIA RAQUEL PEREZ"/>
    <n v="21696574"/>
    <s v="Hospital Urquiza"/>
    <n v="49"/>
    <x v="1"/>
    <d v="2020-10-27T00:00:00"/>
    <s v="NC"/>
    <s v="NC"/>
    <m/>
    <s v="NO"/>
    <s v="SI"/>
    <m/>
    <m/>
  </r>
  <r>
    <d v="2020-11-05T00:00:00"/>
    <d v="2020-11-04T00:00:00"/>
    <s v="ANGIE MAITE BOCHATAY"/>
    <n v="39841393"/>
    <s v="Hospital Urquiza"/>
    <n v="23"/>
    <x v="1"/>
    <d v="2020-10-23T00:00:00"/>
    <s v="NC"/>
    <s v="NC"/>
    <m/>
    <s v="NO"/>
    <s v="SI"/>
    <m/>
    <m/>
  </r>
  <r>
    <d v="2020-11-05T00:00:00"/>
    <d v="2020-11-04T00:00:00"/>
    <s v="MATIAS NICOLAS DIAZ"/>
    <n v="29471578"/>
    <s v="Hospital Urquiza"/>
    <n v="38"/>
    <x v="0"/>
    <m/>
    <s v="NC"/>
    <s v="NC"/>
    <m/>
    <s v="NO"/>
    <s v="SI"/>
    <m/>
    <m/>
  </r>
  <r>
    <d v="2020-11-05T00:00:00"/>
    <d v="2020-11-04T00:00:00"/>
    <s v="ANTONELLA NEYEN MOYANO"/>
    <n v="40163315"/>
    <s v="Hospital Urquiza"/>
    <n v="23"/>
    <x v="1"/>
    <d v="2020-10-26T00:00:00"/>
    <s v="NC"/>
    <s v="NC"/>
    <m/>
    <s v="NO"/>
    <s v="SI"/>
    <m/>
    <m/>
  </r>
  <r>
    <d v="2020-11-05T00:00:00"/>
    <d v="2020-11-04T00:00:00"/>
    <s v="MARIA BELEN DELSART"/>
    <n v="28959028"/>
    <s v="Hospital Urquiza"/>
    <n v="39"/>
    <x v="1"/>
    <d v="2020-10-30T00:00:00"/>
    <s v="NC"/>
    <s v="NC"/>
    <m/>
    <s v="NO"/>
    <s v="SI"/>
    <m/>
    <m/>
  </r>
  <r>
    <d v="2020-11-06T00:00:00"/>
    <d v="2020-11-05T00:00:00"/>
    <s v="QUITTET HÉCTOR ORLANDO"/>
    <n v="11542070"/>
    <s v="Hospital Urquiza"/>
    <n v="65"/>
    <x v="0"/>
    <d v="2020-11-01T00:00:00"/>
    <d v="2020-11-04T00:00:00"/>
    <d v="2020-05-27T00:00:00"/>
    <d v="2020-11-15T00:00:00"/>
    <s v="NO"/>
    <s v="NO"/>
    <m/>
    <m/>
  </r>
  <r>
    <d v="2020-11-06T00:00:00"/>
    <d v="2020-11-05T00:00:00"/>
    <s v="RODRÍGUEZ FEDERICO GABINO"/>
    <n v="29768102"/>
    <s v="Hospital Urquiza"/>
    <n v="37"/>
    <x v="0"/>
    <d v="2020-10-28T00:00:00"/>
    <d v="2020-11-04T00:00:00"/>
    <s v="24.0"/>
    <d v="2020-11-15T00:00:00"/>
    <s v="NO"/>
    <s v="NO"/>
    <m/>
    <m/>
  </r>
  <r>
    <d v="2020-11-06T00:00:00"/>
    <d v="2020-11-05T00:00:00"/>
    <s v="RONCONI LUCAS"/>
    <n v="37563941"/>
    <s v="Hospital Urquiza"/>
    <n v="25"/>
    <x v="0"/>
    <d v="2020-11-02T00:00:00"/>
    <d v="2020-11-04T00:00:00"/>
    <d v="2020-06-22T00:00:00"/>
    <d v="2020-11-15T00:00:00"/>
    <s v="NO"/>
    <s v="NO"/>
    <m/>
    <m/>
  </r>
  <r>
    <d v="2020-11-06T00:00:00"/>
    <d v="2020-11-05T00:00:00"/>
    <s v="CHEROT DIEGO GERMAN"/>
    <n v="23275297"/>
    <s v="Hospital Urquiza"/>
    <n v="47"/>
    <x v="0"/>
    <d v="2020-11-02T00:00:00"/>
    <d v="2020-11-04T00:00:00"/>
    <d v="2020-08-16T00:00:00"/>
    <d v="2020-11-15T00:00:00"/>
    <s v="NO"/>
    <s v="SI"/>
    <m/>
    <m/>
  </r>
  <r>
    <d v="2020-11-06T00:00:00"/>
    <d v="2020-11-05T00:00:00"/>
    <s v="CHARON GERARDO GABRIEL"/>
    <n v="44072013"/>
    <s v="Hospital Urquiza"/>
    <n v="20"/>
    <x v="0"/>
    <d v="2020-10-29T00:00:00"/>
    <d v="2020-11-04T00:00:00"/>
    <s v="31.9"/>
    <d v="2020-11-15T00:00:00"/>
    <s v="NO"/>
    <s v="NO"/>
    <m/>
    <m/>
  </r>
  <r>
    <d v="2020-11-06T00:00:00"/>
    <d v="2020-11-05T00:00:00"/>
    <s v="GENTIL LUCIA"/>
    <n v="33421633"/>
    <s v="Hospital Urquiza"/>
    <n v="32"/>
    <x v="1"/>
    <d v="2020-11-01T00:00:00"/>
    <d v="2020-11-04T00:00:00"/>
    <s v="32.5"/>
    <d v="2020-11-15T00:00:00"/>
    <s v="NO"/>
    <s v="SI"/>
    <m/>
    <m/>
  </r>
  <r>
    <d v="2020-11-06T00:00:00"/>
    <d v="2020-11-05T00:00:00"/>
    <s v="SCHEFFER AGUSTÍN"/>
    <n v="43539307"/>
    <s v="Hospital Urquiza"/>
    <n v="19"/>
    <x v="0"/>
    <d v="2020-10-28T00:00:00"/>
    <d v="2020-11-04T00:00:00"/>
    <d v="2020-08-23T00:00:00"/>
    <d v="2020-11-15T00:00:00"/>
    <s v="NO"/>
    <s v="SI"/>
    <m/>
    <m/>
  </r>
  <r>
    <d v="2020-11-06T00:00:00"/>
    <d v="2020-11-05T00:00:00"/>
    <s v="MONGE RICARDO FABIO"/>
    <n v="20259478"/>
    <s v="Hospital Urquiza"/>
    <n v="51"/>
    <x v="0"/>
    <d v="2020-10-31T00:00:00"/>
    <d v="2020-11-04T00:00:00"/>
    <d v="2020-09-23T00:00:00"/>
    <d v="2020-11-15T00:00:00"/>
    <s v="NO"/>
    <s v="SI"/>
    <m/>
    <m/>
  </r>
  <r>
    <d v="2020-11-06T00:00:00"/>
    <d v="2020-11-05T00:00:00"/>
    <s v="SORIA JESICA GRACIELA"/>
    <n v="40990948"/>
    <s v="Hospital Urquiza"/>
    <n v="22"/>
    <x v="1"/>
    <d v="2020-11-02T00:00:00"/>
    <d v="2020-11-04T00:00:00"/>
    <d v="2020-06-27T00:00:00"/>
    <d v="2020-11-15T00:00:00"/>
    <s v="NO"/>
    <s v="NO"/>
    <m/>
    <m/>
  </r>
  <r>
    <d v="2020-11-06T00:00:00"/>
    <d v="2020-11-05T00:00:00"/>
    <s v="ALMADA RODOLFO EMANUEL"/>
    <n v="34939689"/>
    <s v="Hospital Urquiza"/>
    <n v="31"/>
    <x v="0"/>
    <d v="2020-11-04T00:00:00"/>
    <d v="2020-11-04T00:00:00"/>
    <d v="2020-06-24T00:00:00"/>
    <d v="2020-11-15T00:00:00"/>
    <s v="NO"/>
    <s v="SI"/>
    <m/>
    <m/>
  </r>
  <r>
    <d v="2020-11-06T00:00:00"/>
    <d v="2020-11-05T00:00:00"/>
    <s v="FREDDI LUCIANO VICTORIO"/>
    <n v="36104896"/>
    <s v="Hospital Urquiza"/>
    <n v="28"/>
    <x v="0"/>
    <d v="2020-10-29T00:00:00"/>
    <d v="2020-11-04T00:00:00"/>
    <d v="2020-06-25T00:00:00"/>
    <d v="2020-11-15T00:00:00"/>
    <s v="NO"/>
    <s v="SI"/>
    <m/>
    <m/>
  </r>
  <r>
    <d v="2020-11-06T00:00:00"/>
    <d v="2020-11-05T00:00:00"/>
    <s v="CASAS LIA MARINA"/>
    <n v="23697543"/>
    <s v="Hospital Urquiza"/>
    <n v="45"/>
    <x v="1"/>
    <d v="2020-10-29T00:00:00"/>
    <d v="2020-11-04T00:00:00"/>
    <d v="2020-06-22T00:00:00"/>
    <d v="2020-11-15T00:00:00"/>
    <s v="NO"/>
    <s v="SI"/>
    <m/>
    <m/>
  </r>
  <r>
    <d v="2020-11-06T00:00:00"/>
    <d v="2020-11-05T00:00:00"/>
    <s v="BONNIN CLAUDIA MARINA"/>
    <n v="29281202"/>
    <s v="Hospital Urquiza"/>
    <n v="38"/>
    <x v="1"/>
    <d v="2020-11-01T00:00:00"/>
    <d v="2020-11-04T00:00:00"/>
    <d v="2020-02-23T00:00:00"/>
    <d v="2020-11-15T00:00:00"/>
    <s v="NO"/>
    <s v="NO"/>
    <m/>
    <m/>
  </r>
  <r>
    <d v="2020-11-06T00:00:00"/>
    <d v="2020-11-05T00:00:00"/>
    <s v="ANTOLA LUCIANO MARTÍN"/>
    <n v="27163166"/>
    <s v="Hospital Urquiza"/>
    <n v="41"/>
    <x v="0"/>
    <d v="2020-11-02T00:00:00"/>
    <d v="2020-11-04T00:00:00"/>
    <d v="2020-03-18T00:00:00"/>
    <d v="2020-11-15T00:00:00"/>
    <s v="NO"/>
    <s v="SI"/>
    <m/>
    <m/>
  </r>
  <r>
    <d v="2020-11-06T00:00:00"/>
    <d v="2020-11-05T00:00:00"/>
    <s v="BAREIRO RICARDO DANIEL"/>
    <n v="43419674"/>
    <s v="Hospital Urquiza"/>
    <n v="30"/>
    <x v="0"/>
    <d v="2020-11-02T00:00:00"/>
    <d v="2020-11-04T00:00:00"/>
    <d v="2020-03-17T00:00:00"/>
    <d v="2020-11-15T00:00:00"/>
    <s v="NO"/>
    <s v="NO"/>
    <m/>
    <m/>
  </r>
  <r>
    <d v="2020-11-06T00:00:00"/>
    <d v="2020-11-05T00:00:00"/>
    <s v="MACEDRA JOANNAS ISABELLA"/>
    <n v="58147307"/>
    <s v="Hospital Urquiza"/>
    <n v="0"/>
    <x v="1"/>
    <d v="2020-11-02T00:00:00"/>
    <d v="2020-11-04T00:00:00"/>
    <s v="33.9"/>
    <d v="2020-11-15T00:00:00"/>
    <s v="SI"/>
    <s v="NO"/>
    <m/>
    <m/>
  </r>
  <r>
    <d v="2020-11-06T00:00:00"/>
    <d v="2020-11-05T00:00:00"/>
    <s v="MEYER ANÍBAL MIGUEL"/>
    <n v="8357041"/>
    <s v="Hospital Urquiza"/>
    <n v="69"/>
    <x v="0"/>
    <d v="2020-11-03T00:00:00"/>
    <d v="2020-11-04T00:00:00"/>
    <s v="34.1"/>
    <d v="2020-11-15T00:00:00"/>
    <s v="NO"/>
    <s v="SI"/>
    <m/>
    <m/>
  </r>
  <r>
    <d v="2020-11-06T00:00:00"/>
    <d v="2020-11-05T00:00:00"/>
    <s v="RODRÍGUEZ MARÍA MERCEDES"/>
    <n v="37563991"/>
    <s v="Hospital Urquiza"/>
    <n v="25"/>
    <x v="1"/>
    <d v="2020-11-02T00:00:00"/>
    <d v="2020-11-04T00:00:00"/>
    <s v="33.6"/>
    <d v="2020-11-15T00:00:00"/>
    <s v="NO"/>
    <s v="NO"/>
    <m/>
    <m/>
  </r>
  <r>
    <d v="2020-11-07T00:00:00"/>
    <d v="2020-11-06T00:00:00"/>
    <s v="FRUTOS MARCOS ALFREDO"/>
    <n v="11542061"/>
    <s v="Centro Bioquimico Privado"/>
    <n v="65"/>
    <x v="0"/>
    <d v="2020-10-27T00:00:00"/>
    <d v="2020-11-03T00:00:00"/>
    <m/>
    <d v="2020-11-14T00:00:00"/>
    <s v="NO"/>
    <s v="NO"/>
    <m/>
    <s v="SI"/>
  </r>
  <r>
    <d v="2020-11-07T00:00:00"/>
    <d v="2020-11-06T00:00:00"/>
    <s v="PAREDES FAGUNDEZ JOSE PEDRO"/>
    <n v="95137025"/>
    <s v="Centro Bioquimico Privado"/>
    <n v="29"/>
    <x v="0"/>
    <s v="NC"/>
    <d v="2020-11-03T00:00:00"/>
    <m/>
    <d v="2020-11-14T00:00:00"/>
    <s v="NO"/>
    <s v="NO"/>
    <m/>
    <m/>
  </r>
  <r>
    <d v="2020-11-07T00:00:00"/>
    <d v="2020-11-06T00:00:00"/>
    <s v="SCALESE JOSE NICOLAS"/>
    <n v="28533687"/>
    <s v="INBICU"/>
    <n v="39"/>
    <x v="0"/>
    <s v="NC"/>
    <d v="2020-11-06T00:00:00"/>
    <m/>
    <d v="2020-11-17T00:00:00"/>
    <s v="NO"/>
    <s v="NO"/>
    <m/>
    <m/>
  </r>
  <r>
    <d v="2020-11-07T00:00:00"/>
    <d v="2020-11-06T00:00:00"/>
    <s v="IZAGUIRRE MARIA CIELO"/>
    <n v="38171698"/>
    <s v="Hospital Urquiza"/>
    <n v="26"/>
    <x v="1"/>
    <d v="2020-11-04T00:00:00"/>
    <s v="NC"/>
    <m/>
    <d v="2020-11-13T00:00:00"/>
    <s v="NO"/>
    <s v="SI"/>
    <s v="SI"/>
    <m/>
  </r>
  <r>
    <d v="2020-11-07T00:00:00"/>
    <d v="2020-11-06T00:00:00"/>
    <s v="GIORGETTI MARIO EDUARDO"/>
    <n v="14145061"/>
    <s v="Hospital Urquiza"/>
    <n v="60"/>
    <x v="0"/>
    <d v="2020-10-31T00:00:00"/>
    <d v="2020-11-05T00:00:00"/>
    <d v="2020-01-30T00:00:00"/>
    <d v="2020-11-16T00:00:00"/>
    <s v="NO"/>
    <s v="NO"/>
    <m/>
    <m/>
  </r>
  <r>
    <d v="2020-11-07T00:00:00"/>
    <d v="2020-11-06T00:00:00"/>
    <s v="MARCLAY VERONICA ROMINA"/>
    <n v="35115229"/>
    <s v="Hospital Urquiza"/>
    <n v="30"/>
    <x v="1"/>
    <d v="2020-11-03T00:00:00"/>
    <d v="2020-11-05T00:00:00"/>
    <s v="33.6"/>
    <d v="2020-11-16T00:00:00"/>
    <s v="NO"/>
    <s v="NO"/>
    <m/>
    <m/>
  </r>
  <r>
    <d v="2020-11-07T00:00:00"/>
    <d v="2020-11-06T00:00:00"/>
    <s v="DORIA NATALIA ELIZABETH"/>
    <n v="37466707"/>
    <s v="Hospital Urquiza"/>
    <n v="27"/>
    <x v="1"/>
    <d v="2020-11-03T00:00:00"/>
    <d v="2020-11-05T00:00:00"/>
    <d v="2020-04-22T00:00:00"/>
    <d v="2020-11-16T00:00:00"/>
    <s v="NO"/>
    <s v="SI"/>
    <m/>
    <m/>
  </r>
  <r>
    <d v="2020-11-07T00:00:00"/>
    <d v="2020-11-06T00:00:00"/>
    <s v="MARCONI NATALIA SOLEDAD"/>
    <n v="29990330"/>
    <s v="Hospital Urquiza"/>
    <n v="43"/>
    <x v="1"/>
    <d v="2020-11-03T00:00:00"/>
    <d v="2020-11-05T00:00:00"/>
    <d v="2020-05-22T00:00:00"/>
    <d v="2020-11-16T00:00:00"/>
    <s v="NO"/>
    <s v="NO"/>
    <m/>
    <m/>
  </r>
  <r>
    <d v="2020-11-07T00:00:00"/>
    <d v="2020-11-06T00:00:00"/>
    <s v="AUMENTA YANINA NOEMÍ"/>
    <n v="40408599"/>
    <s v="Hospital Urquiza"/>
    <n v="23"/>
    <x v="1"/>
    <d v="2020-10-30T00:00:00"/>
    <d v="2020-11-05T00:00:00"/>
    <s v="32.7"/>
    <d v="2020-11-16T00:00:00"/>
    <s v="NO"/>
    <s v="NO"/>
    <m/>
    <m/>
  </r>
  <r>
    <d v="2020-11-07T00:00:00"/>
    <d v="2020-11-06T00:00:00"/>
    <s v="BONDAZ GRACIELA NOEMÍ"/>
    <n v="18008222"/>
    <s v="Hospital Urquiza"/>
    <n v="53"/>
    <x v="1"/>
    <d v="2020-11-02T00:00:00"/>
    <d v="2020-11-05T00:00:00"/>
    <d v="2020-05-19T00:00:00"/>
    <d v="2020-11-16T00:00:00"/>
    <s v="NO"/>
    <s v="NO"/>
    <m/>
    <m/>
  </r>
  <r>
    <d v="2020-11-07T00:00:00"/>
    <d v="2020-11-06T00:00:00"/>
    <s v="GONZALEZ JOSÉ ALCIDES"/>
    <n v="17954893"/>
    <s v="Hospital Urquiza"/>
    <n v="53"/>
    <x v="0"/>
    <d v="2020-11-01T00:00:00"/>
    <d v="2020-11-05T00:00:00"/>
    <d v="2020-02-29T00:00:00"/>
    <d v="2020-11-16T00:00:00"/>
    <s v="NO"/>
    <s v="NO"/>
    <m/>
    <m/>
  </r>
  <r>
    <d v="2020-11-07T00:00:00"/>
    <d v="2020-11-06T00:00:00"/>
    <s v="CARDINAUX ANDREA LILIANA"/>
    <n v="20658515"/>
    <s v="Hospital Urquiza"/>
    <n v="51"/>
    <x v="1"/>
    <d v="2020-11-02T00:00:00"/>
    <d v="2020-11-05T00:00:00"/>
    <d v="2020-03-19T00:00:00"/>
    <d v="2020-11-16T00:00:00"/>
    <s v="NO"/>
    <s v="NO"/>
    <m/>
    <m/>
  </r>
  <r>
    <d v="2020-11-07T00:00:00"/>
    <d v="2020-11-06T00:00:00"/>
    <s v="ODIARD JUAN RAMON"/>
    <n v="39684602"/>
    <s v="Hospital Urquiza"/>
    <n v="24"/>
    <x v="0"/>
    <d v="2020-11-02T00:00:00"/>
    <d v="2020-11-05T00:00:00"/>
    <d v="2020-06-22T00:00:00"/>
    <d v="2020-11-16T00:00:00"/>
    <s v="NO"/>
    <s v="SI"/>
    <m/>
    <m/>
  </r>
  <r>
    <d v="2020-11-07T00:00:00"/>
    <d v="2020-11-06T00:00:00"/>
    <s v="ABRIGO SILVIA FABIANA"/>
    <n v="25722750"/>
    <s v="Hospital Urquiza"/>
    <n v="43"/>
    <x v="1"/>
    <d v="2020-11-02T00:00:00"/>
    <d v="2020-11-05T00:00:00"/>
    <d v="2020-07-25T00:00:00"/>
    <d v="2020-11-16T00:00:00"/>
    <s v="SI"/>
    <s v="NO"/>
    <m/>
    <m/>
  </r>
  <r>
    <d v="2020-11-07T00:00:00"/>
    <d v="2020-11-06T00:00:00"/>
    <s v="SCHMUKLER ARIEL LEONARDO"/>
    <n v="17552240"/>
    <s v="Hospital Urquiza"/>
    <n v="54"/>
    <x v="0"/>
    <d v="2020-11-04T00:00:00"/>
    <d v="2020-11-05T00:00:00"/>
    <d v="2020-01-17T00:00:00"/>
    <d v="2020-11-16T00:00:00"/>
    <s v="NO"/>
    <s v="NO"/>
    <m/>
    <m/>
  </r>
  <r>
    <d v="2020-11-07T00:00:00"/>
    <d v="2020-11-06T00:00:00"/>
    <s v="BARRETO LUIS MIGUEL"/>
    <n v="22925213"/>
    <s v="Hospital Urquiza"/>
    <n v="48"/>
    <x v="0"/>
    <m/>
    <d v="2020-11-05T00:00:00"/>
    <s v="35.0"/>
    <d v="2020-11-16T00:00:00"/>
    <s v="SI"/>
    <s v="NO"/>
    <m/>
    <m/>
  </r>
  <r>
    <d v="2020-11-07T00:00:00"/>
    <d v="2020-11-06T00:00:00"/>
    <s v="BERTHET JULIO CESAR"/>
    <n v="29471636"/>
    <s v="Hospital Urquiza"/>
    <n v="28"/>
    <x v="0"/>
    <d v="2020-10-30T00:00:00"/>
    <d v="2020-11-05T00:00:00"/>
    <d v="2020-02-26T00:00:00"/>
    <d v="2020-11-16T00:00:00"/>
    <s v="NO"/>
    <s v="NO"/>
    <m/>
    <m/>
  </r>
  <r>
    <d v="2020-11-07T00:00:00"/>
    <d v="2020-11-06T00:00:00"/>
    <s v="HERRLEIN NORBERTO FABIAN"/>
    <n v="25902384"/>
    <s v="Hospital Urquiza"/>
    <n v="43"/>
    <x v="0"/>
    <d v="2020-11-01T00:00:00"/>
    <d v="2020-11-05T00:00:00"/>
    <d v="2020-03-31T00:00:00"/>
    <d v="2020-11-16T00:00:00"/>
    <s v="NO"/>
    <s v="NO"/>
    <m/>
    <m/>
  </r>
  <r>
    <d v="2020-11-07T00:00:00"/>
    <d v="2020-11-06T00:00:00"/>
    <s v="DEL VALLE CARLOS JAVIER"/>
    <n v="28190335"/>
    <s v="Hospital Urquiza"/>
    <n v="22"/>
    <x v="0"/>
    <d v="2020-11-02T00:00:00"/>
    <d v="2020-11-05T00:00:00"/>
    <s v="33.6"/>
    <d v="2020-11-16T00:00:00"/>
    <s v="NO"/>
    <s v="SI"/>
    <m/>
    <m/>
  </r>
  <r>
    <d v="2020-11-07T00:00:00"/>
    <d v="2020-11-06T00:00:00"/>
    <s v="MIRO SERGIO EZEQUIEL"/>
    <n v="37081417"/>
    <s v="Hospital Urquiza"/>
    <n v="27"/>
    <x v="0"/>
    <d v="2020-11-02T00:00:00"/>
    <d v="2020-11-05T00:00:00"/>
    <s v="32.9"/>
    <d v="2020-11-16T00:00:00"/>
    <s v="NO"/>
    <s v="SI"/>
    <m/>
    <m/>
  </r>
  <r>
    <d v="2020-11-08T00:00:00"/>
    <d v="2020-11-07T00:00:00"/>
    <s v="ROLLERI MAGALI"/>
    <n v="37081514"/>
    <s v="Hospital Urquiza"/>
    <n v="27"/>
    <x v="1"/>
    <m/>
    <d v="2020-11-07T00:00:00"/>
    <m/>
    <d v="2020-11-18T00:00:00"/>
    <m/>
    <m/>
    <m/>
    <m/>
  </r>
  <r>
    <d v="2020-11-08T00:00:00"/>
    <d v="2020-11-07T00:00:00"/>
    <s v="BAUCERO MARIA CAROLINA"/>
    <n v="21425223"/>
    <s v="Hospital Urquiza"/>
    <n v="50"/>
    <x v="1"/>
    <m/>
    <d v="2020-11-06T00:00:00"/>
    <m/>
    <d v="2020-11-17T00:00:00"/>
    <m/>
    <m/>
    <m/>
    <m/>
  </r>
  <r>
    <d v="2020-11-08T00:00:00"/>
    <d v="2020-11-07T00:00:00"/>
    <s v="PEREZ FABIAN EZEQUIEL"/>
    <n v="35116790"/>
    <s v="Hospital Urquiza"/>
    <n v="30"/>
    <x v="0"/>
    <m/>
    <d v="2020-11-06T00:00:00"/>
    <m/>
    <d v="2020-11-17T00:00:00"/>
    <m/>
    <m/>
    <m/>
    <m/>
  </r>
  <r>
    <d v="2020-11-08T00:00:00"/>
    <d v="2020-11-07T00:00:00"/>
    <s v="NUÑEZ CLAUDIA SOLEDAD"/>
    <n v="29281191"/>
    <s v="Hospital Urquiza"/>
    <n v="38"/>
    <x v="1"/>
    <m/>
    <d v="2020-11-06T00:00:00"/>
    <m/>
    <d v="2020-11-17T00:00:00"/>
    <m/>
    <m/>
    <m/>
    <m/>
  </r>
  <r>
    <d v="2020-11-08T00:00:00"/>
    <d v="2020-11-07T00:00:00"/>
    <s v="MARTINEZ MARCOS JOSUE LUIS"/>
    <n v="34464788"/>
    <s v="Hospital Urquiza"/>
    <n v="31"/>
    <x v="0"/>
    <m/>
    <d v="2020-11-06T00:00:00"/>
    <m/>
    <d v="2020-11-17T00:00:00"/>
    <m/>
    <m/>
    <m/>
    <m/>
  </r>
  <r>
    <d v="2020-11-08T00:00:00"/>
    <d v="2020-11-07T00:00:00"/>
    <s v="ROMERO MATIAS HERNAN"/>
    <n v="33078900"/>
    <s v="Hospital Urquiza"/>
    <n v="33"/>
    <x v="0"/>
    <m/>
    <d v="2020-11-06T00:00:00"/>
    <m/>
    <d v="2020-11-17T00:00:00"/>
    <m/>
    <m/>
    <m/>
    <m/>
  </r>
  <r>
    <d v="2020-11-08T00:00:00"/>
    <d v="2020-11-07T00:00:00"/>
    <s v="LAZZA SILVIO GABRIEL"/>
    <n v="40167396"/>
    <s v="Hospital Urquiza"/>
    <n v="23"/>
    <x v="0"/>
    <m/>
    <d v="2020-11-06T00:00:00"/>
    <m/>
    <d v="2020-11-17T00:00:00"/>
    <m/>
    <m/>
    <m/>
    <m/>
  </r>
  <r>
    <d v="2020-11-08T00:00:00"/>
    <d v="2020-11-07T00:00:00"/>
    <s v="FACIO MARTIN OSCAR"/>
    <n v="24527498"/>
    <s v="Hospital Urquiza"/>
    <n v="45"/>
    <x v="0"/>
    <m/>
    <d v="2020-11-06T00:00:00"/>
    <m/>
    <d v="2020-11-17T00:00:00"/>
    <m/>
    <m/>
    <m/>
    <m/>
  </r>
  <r>
    <d v="2020-11-08T00:00:00"/>
    <d v="2020-11-07T00:00:00"/>
    <s v="OLIVERA EDUARDO CARLOS AUGUSTO"/>
    <n v="26306999"/>
    <s v="Hospital Urquiza"/>
    <n v="42"/>
    <x v="0"/>
    <m/>
    <d v="2020-11-06T00:00:00"/>
    <m/>
    <d v="2020-11-17T00:00:00"/>
    <m/>
    <m/>
    <m/>
    <m/>
  </r>
  <r>
    <d v="2020-11-08T00:00:00"/>
    <d v="2020-11-07T00:00:00"/>
    <s v="HEIDEL BRANDON SEBASTIAN"/>
    <n v="40733691"/>
    <s v="Hospital Urquiza"/>
    <n v="23"/>
    <x v="0"/>
    <m/>
    <d v="2020-11-06T00:00:00"/>
    <m/>
    <d v="2020-11-17T00:00:00"/>
    <m/>
    <m/>
    <m/>
    <m/>
  </r>
  <r>
    <d v="2020-11-08T00:00:00"/>
    <d v="2020-11-07T00:00:00"/>
    <s v="RODRIGUEZ NICOLAS"/>
    <n v="47982080"/>
    <s v="Hospital Urquiza"/>
    <n v="13"/>
    <x v="0"/>
    <d v="2020-11-03T00:00:00"/>
    <d v="2020-11-06T00:00:00"/>
    <m/>
    <d v="2020-11-17T00:00:00"/>
    <s v="NO"/>
    <s v="NO"/>
    <m/>
    <m/>
  </r>
  <r>
    <d v="2020-11-08T00:00:00"/>
    <d v="2020-11-07T00:00:00"/>
    <s v="VASQUEZ RAUL ISABELINO"/>
    <n v="8420804"/>
    <s v="Cooperativa"/>
    <n v="73"/>
    <x v="0"/>
    <m/>
    <d v="2020-11-06T00:00:00"/>
    <m/>
    <d v="2020-11-17T00:00:00"/>
    <m/>
    <m/>
    <m/>
    <s v="SI"/>
  </r>
  <r>
    <d v="2020-11-08T00:00:00"/>
    <d v="2020-11-07T00:00:00"/>
    <s v="BOUZENARD DORA ESTHER"/>
    <n v="1482566"/>
    <s v="Cooperativa"/>
    <n v="89"/>
    <x v="1"/>
    <m/>
    <d v="2020-11-06T00:00:00"/>
    <m/>
    <d v="2020-11-17T00:00:00"/>
    <m/>
    <m/>
    <m/>
    <m/>
  </r>
  <r>
    <d v="2020-11-08T00:00:00"/>
    <d v="2020-11-07T00:00:00"/>
    <s v="FRUTOS PAOLA LORENA"/>
    <n v="26306396"/>
    <s v="Hospital Urquiza"/>
    <n v="42"/>
    <x v="1"/>
    <m/>
    <d v="2020-11-06T00:00:00"/>
    <m/>
    <d v="2020-11-17T00:00:00"/>
    <m/>
    <m/>
    <m/>
    <m/>
  </r>
  <r>
    <d v="2020-11-08T00:00:00"/>
    <d v="2020-11-07T00:00:00"/>
    <s v="DELSART JUAN CARLOS"/>
    <n v="16217275"/>
    <s v="Hospital Urquiza"/>
    <n v="58"/>
    <x v="0"/>
    <m/>
    <d v="2020-11-06T00:00:00"/>
    <m/>
    <d v="2020-11-17T00:00:00"/>
    <m/>
    <m/>
    <m/>
    <m/>
  </r>
  <r>
    <d v="2020-11-08T00:00:00"/>
    <d v="2020-11-07T00:00:00"/>
    <s v="FORCLAZ CAMILA MARIA"/>
    <n v="40408351"/>
    <s v="Hospital Urquiza"/>
    <n v="23"/>
    <x v="1"/>
    <m/>
    <d v="2020-11-06T00:00:00"/>
    <m/>
    <d v="2020-11-17T00:00:00"/>
    <m/>
    <m/>
    <m/>
    <m/>
  </r>
  <r>
    <d v="2020-11-08T00:00:00"/>
    <d v="2020-11-07T00:00:00"/>
    <s v="KLOSTER JOSE ALEJANDRO"/>
    <n v="34870807"/>
    <s v="Hospital Urquiza"/>
    <n v="31"/>
    <x v="0"/>
    <d v="2020-11-02T00:00:00"/>
    <d v="2020-11-06T00:00:00"/>
    <m/>
    <d v="2020-11-17T00:00:00"/>
    <s v="NO"/>
    <s v="SI"/>
    <m/>
    <m/>
  </r>
  <r>
    <d v="2020-11-10T00:00:00"/>
    <d v="2020-11-09T00:00:00"/>
    <s v="BEILMAN FRANCISCO"/>
    <n v="5814275"/>
    <s v="Hospital Urquiza"/>
    <n v="81"/>
    <x v="0"/>
    <d v="2020-11-06T00:00:00"/>
    <d v="2020-11-07T00:00:00"/>
    <s v="34.6"/>
    <d v="2020-11-18T00:00:00"/>
    <s v="SI"/>
    <s v="NO"/>
    <m/>
    <s v="SI"/>
  </r>
  <r>
    <d v="2020-11-10T00:00:00"/>
    <d v="2020-11-09T00:00:00"/>
    <s v="WEIGANDT GERARDO ARTURO"/>
    <n v="16043052"/>
    <s v="Hospital Urquiza"/>
    <n v="57"/>
    <x v="0"/>
    <d v="2020-11-01T00:00:00"/>
    <d v="2020-11-07T00:00:00"/>
    <s v="32.7"/>
    <d v="2020-11-18T00:00:00"/>
    <s v="NO"/>
    <s v="NO"/>
    <m/>
    <m/>
  </r>
  <r>
    <d v="2020-11-10T00:00:00"/>
    <d v="2020-11-09T00:00:00"/>
    <s v="NAVEIRA ENRIQUE"/>
    <n v="29281041"/>
    <s v="Hospital Urquiza"/>
    <n v="38"/>
    <x v="0"/>
    <d v="2020-11-04T00:00:00"/>
    <d v="2020-11-07T00:00:00"/>
    <d v="2020-09-30T00:00:00"/>
    <d v="2020-11-18T00:00:00"/>
    <s v="NO"/>
    <s v="NO"/>
    <m/>
    <m/>
  </r>
  <r>
    <d v="2020-11-10T00:00:00"/>
    <d v="2020-11-09T00:00:00"/>
    <s v="CELINSKI MATIAS"/>
    <n v="43295755"/>
    <s v="Hospital Urquiza"/>
    <n v="19"/>
    <x v="0"/>
    <d v="2020-11-03T00:00:00"/>
    <d v="2020-11-07T00:00:00"/>
    <d v="2020-03-29T00:00:00"/>
    <d v="2020-11-18T00:00:00"/>
    <s v="NO"/>
    <s v="NO"/>
    <m/>
    <m/>
  </r>
  <r>
    <d v="2020-11-10T00:00:00"/>
    <d v="2020-11-09T00:00:00"/>
    <s v="BARRERA GIRALDO JOSTIN BRYNER"/>
    <n v="95860837"/>
    <s v="Hospital Urquiza"/>
    <n v="23"/>
    <x v="0"/>
    <d v="2020-11-03T00:00:00"/>
    <d v="2020-11-07T00:00:00"/>
    <s v="33.3"/>
    <d v="2020-11-18T00:00:00"/>
    <s v="NO"/>
    <s v="NO"/>
    <m/>
    <m/>
  </r>
  <r>
    <d v="2020-11-10T00:00:00"/>
    <d v="2020-11-09T00:00:00"/>
    <s v="FERREYRA MARIO ALBERTO"/>
    <n v="11911343"/>
    <s v="Hospital Urquiza"/>
    <n v="64"/>
    <x v="0"/>
    <d v="2020-11-02T00:00:00"/>
    <d v="2020-11-07T00:00:00"/>
    <s v="31.9"/>
    <d v="2020-11-18T00:00:00"/>
    <s v="NO"/>
    <s v="NO"/>
    <m/>
    <m/>
  </r>
  <r>
    <d v="2020-11-10T00:00:00"/>
    <d v="2020-11-09T00:00:00"/>
    <s v="DIAZ LUCAS BENJAMIN"/>
    <n v="35782912"/>
    <s v="Hospital Urquiza"/>
    <n v="28"/>
    <x v="0"/>
    <d v="2020-11-04T00:00:00"/>
    <d v="2020-11-07T00:00:00"/>
    <d v="2020-05-26T00:00:00"/>
    <d v="2020-11-18T00:00:00"/>
    <s v="NO"/>
    <s v="SI"/>
    <m/>
    <m/>
  </r>
  <r>
    <d v="2020-11-10T00:00:00"/>
    <d v="2020-11-09T00:00:00"/>
    <s v="LUNA IRMA BEATRIZ"/>
    <n v="16592161"/>
    <s v="Hospital Urquiza"/>
    <n v="56"/>
    <x v="1"/>
    <d v="2020-10-18T00:00:00"/>
    <d v="2020-11-08T00:00:00"/>
    <s v="21.0"/>
    <d v="2020-11-19T00:00:00"/>
    <s v="SI"/>
    <s v="SI"/>
    <m/>
    <m/>
  </r>
  <r>
    <d v="2020-11-10T00:00:00"/>
    <d v="2020-11-09T00:00:00"/>
    <s v="CHIABRANDO CARLA FLORENCIA"/>
    <n v="33437940"/>
    <s v="Hospital Urquiza"/>
    <n v="33"/>
    <x v="1"/>
    <d v="2020-11-02T00:00:00"/>
    <d v="2020-11-07T00:00:00"/>
    <d v="2020-06-19T00:00:00"/>
    <d v="2020-11-18T00:00:00"/>
    <s v="NO"/>
    <s v="NO"/>
    <m/>
    <m/>
  </r>
  <r>
    <d v="2020-11-10T00:00:00"/>
    <d v="2020-11-09T00:00:00"/>
    <s v="DELSART FRANCISCO NICOLAS"/>
    <n v="34939610"/>
    <s v="Hospital Urquiza"/>
    <n v="31"/>
    <x v="0"/>
    <d v="2020-11-02T00:00:00"/>
    <d v="2020-11-07T00:00:00"/>
    <d v="2020-01-26T00:00:00"/>
    <d v="2020-11-18T00:00:00"/>
    <s v="NO"/>
    <s v="SI"/>
    <m/>
    <m/>
  </r>
  <r>
    <d v="2020-11-10T00:00:00"/>
    <d v="2020-11-09T00:00:00"/>
    <s v="FERREYRA MATEO NICOLÁS"/>
    <n v="37563572"/>
    <s v="Hospital Urquiza"/>
    <n v="26"/>
    <x v="0"/>
    <d v="2020-11-04T00:00:00"/>
    <d v="2020-11-07T00:00:00"/>
    <d v="2020-03-21T00:00:00"/>
    <d v="2020-11-18T00:00:00"/>
    <s v="NO"/>
    <s v="NO"/>
    <m/>
    <m/>
  </r>
  <r>
    <d v="2020-11-10T00:00:00"/>
    <d v="2020-11-09T00:00:00"/>
    <s v="MOLVER ANA MARIA ISABEL"/>
    <n v="26612011"/>
    <s v="Hospital Urquiza"/>
    <n v="42"/>
    <x v="1"/>
    <d v="2020-11-04T00:00:00"/>
    <d v="2020-11-07T00:00:00"/>
    <s v="24.0"/>
    <d v="2020-11-18T00:00:00"/>
    <s v="NO"/>
    <s v="NO"/>
    <m/>
    <m/>
  </r>
  <r>
    <d v="2020-11-10T00:00:00"/>
    <d v="2020-11-09T00:00:00"/>
    <s v="GARNIER NATALIA AURORA"/>
    <n v="25961930"/>
    <s v="Cooperativa"/>
    <n v="43"/>
    <x v="1"/>
    <d v="2020-11-03T00:00:00"/>
    <d v="2020-11-08T00:00:00"/>
    <s v="33.8"/>
    <d v="2020-11-19T00:00:00"/>
    <s v="NO"/>
    <s v="SI"/>
    <m/>
    <m/>
  </r>
  <r>
    <d v="2020-11-10T00:00:00"/>
    <d v="2020-11-09T00:00:00"/>
    <s v="AUMENTA VALENTIN ORLANDO"/>
    <n v="30619980"/>
    <s v="Hospital Urquiza"/>
    <n v="35"/>
    <x v="0"/>
    <d v="2020-11-03T00:00:00"/>
    <d v="2020-11-08T00:00:00"/>
    <d v="2020-06-22T00:00:00"/>
    <d v="2020-11-19T00:00:00"/>
    <s v="NO"/>
    <s v="NO"/>
    <m/>
    <m/>
  </r>
  <r>
    <d v="2020-11-10T00:00:00"/>
    <d v="2020-11-09T00:00:00"/>
    <s v="ALBORNOZ GERMAN ANDRÉS"/>
    <n v="24494402"/>
    <s v="Hospital Urquiza"/>
    <n v="45"/>
    <x v="0"/>
    <d v="2020-11-06T00:00:00"/>
    <d v="2020-11-08T00:00:00"/>
    <d v="2020-04-20T00:00:00"/>
    <d v="2020-11-19T00:00:00"/>
    <s v="NO"/>
    <s v="NO"/>
    <m/>
    <m/>
  </r>
  <r>
    <d v="2020-11-10T00:00:00"/>
    <d v="2020-11-09T00:00:00"/>
    <s v="NOIR GISELA MELINA"/>
    <n v="25027494"/>
    <s v="Hospital Urquiza"/>
    <n v="44"/>
    <x v="1"/>
    <d v="2020-11-05T00:00:00"/>
    <d v="2020-11-07T00:00:00"/>
    <s v="26.0"/>
    <d v="2020-11-18T00:00:00"/>
    <s v="NO"/>
    <s v="NO"/>
    <m/>
    <m/>
  </r>
  <r>
    <d v="2020-11-10T00:00:00"/>
    <d v="2020-11-09T00:00:00"/>
    <s v="RODRIGUEZ JOSÉ LUIS"/>
    <n v="14128533"/>
    <s v="Hospital Urquiza"/>
    <n v="60"/>
    <x v="0"/>
    <d v="2020-11-05T00:00:00"/>
    <d v="2020-11-08T00:00:00"/>
    <d v="2020-04-19T00:00:00"/>
    <d v="2020-11-19T00:00:00"/>
    <s v="NO"/>
    <s v="SI"/>
    <m/>
    <m/>
  </r>
  <r>
    <d v="2020-11-10T00:00:00"/>
    <d v="2020-11-09T00:00:00"/>
    <s v="GUARISCHI MARTA BEATRIZ"/>
    <n v="17075714"/>
    <s v="Hospital Urquiza"/>
    <n v="56"/>
    <x v="1"/>
    <d v="2020-11-05T00:00:00"/>
    <d v="2020-11-08T00:00:00"/>
    <d v="2020-06-22T00:00:00"/>
    <d v="2020-11-19T00:00:00"/>
    <s v="NO"/>
    <s v="SI"/>
    <m/>
    <m/>
  </r>
  <r>
    <d v="2020-11-10T00:00:00"/>
    <d v="2020-11-09T00:00:00"/>
    <s v="NEIWIRT WALTER JAVIER"/>
    <n v="26625043"/>
    <s v="Hospital Urquiza"/>
    <n v="45"/>
    <x v="0"/>
    <d v="2020-11-05T00:00:00"/>
    <d v="2020-11-08T00:00:00"/>
    <d v="2020-09-29T00:00:00"/>
    <d v="2020-11-19T00:00:00"/>
    <s v="NO"/>
    <s v="SI"/>
    <m/>
    <m/>
  </r>
  <r>
    <d v="2020-11-10T00:00:00"/>
    <d v="2020-11-09T00:00:00"/>
    <s v="MARTINEZ PATRICIA LILIANA AMANDA"/>
    <n v="18014573"/>
    <s v="Hospital Urquiza"/>
    <n v="53"/>
    <x v="1"/>
    <d v="2020-11-02T00:00:00"/>
    <d v="2020-11-08T00:00:00"/>
    <d v="2020-02-20T00:00:00"/>
    <d v="2020-11-19T00:00:00"/>
    <s v="NO"/>
    <s v="NO"/>
    <m/>
    <m/>
  </r>
  <r>
    <d v="2020-11-10T00:00:00"/>
    <d v="2020-11-09T00:00:00"/>
    <s v="CELESIA ROQUE"/>
    <n v="28959140"/>
    <s v="Hospital Urquiza"/>
    <n v="39"/>
    <x v="0"/>
    <d v="2020-11-06T00:00:00"/>
    <d v="2020-11-06T00:00:00"/>
    <s v="33.2"/>
    <d v="2020-11-17T00:00:00"/>
    <s v="SI"/>
    <s v="NO"/>
    <m/>
    <s v="SI"/>
  </r>
  <r>
    <d v="2020-11-10T00:00:00"/>
    <d v="2020-11-09T00:00:00"/>
    <s v="MARASSI JORGE DANIEL"/>
    <n v="10685844"/>
    <s v="Clinica Uruguay"/>
    <n v="67"/>
    <x v="0"/>
    <d v="2020-11-07T00:00:00"/>
    <d v="2020-11-08T00:00:00"/>
    <d v="2020-05-28T00:00:00"/>
    <d v="2020-11-19T00:00:00"/>
    <m/>
    <m/>
    <m/>
    <s v="SI"/>
  </r>
  <r>
    <d v="2020-11-10T00:00:00"/>
    <d v="2020-11-09T00:00:00"/>
    <s v="MOSCATELLI MARIA FLORENCIA"/>
    <n v="27425559"/>
    <s v="Hospital Urquiza"/>
    <n v="40"/>
    <x v="1"/>
    <d v="2020-11-02T00:00:00"/>
    <s v="NC"/>
    <s v="NC"/>
    <m/>
    <s v="NO"/>
    <s v="SI"/>
    <s v="SI"/>
    <m/>
  </r>
  <r>
    <d v="2020-11-10T00:00:00"/>
    <d v="2020-11-09T00:00:00"/>
    <s v="OCAMPO EMMANUEL"/>
    <n v="45047595"/>
    <s v="Hospital Urquiza"/>
    <n v="17"/>
    <x v="0"/>
    <d v="2020-11-02T00:00:00"/>
    <s v="NC"/>
    <s v="NC"/>
    <m/>
    <s v="NO"/>
    <s v="SI"/>
    <s v="SI"/>
    <m/>
  </r>
  <r>
    <d v="2020-11-11T00:00:00"/>
    <d v="2020-11-10T00:00:00"/>
    <s v="CARDOZO MARIO ROSENDO "/>
    <n v="92499290"/>
    <s v="Hospital Urquiza"/>
    <n v="75"/>
    <x v="0"/>
    <d v="2020-10-20T00:00:00"/>
    <d v="2020-11-09T00:00:00"/>
    <n v="31.3"/>
    <d v="2020-11-20T00:00:00"/>
    <s v="SI"/>
    <s v="SI"/>
    <m/>
    <m/>
  </r>
  <r>
    <d v="2020-11-11T00:00:00"/>
    <d v="2020-11-10T00:00:00"/>
    <s v="SOSA ALEXIS VALENTIN "/>
    <n v="57292916"/>
    <s v="Hospital Urquiza"/>
    <n v="1"/>
    <x v="0"/>
    <d v="2020-11-09T00:00:00"/>
    <d v="2020-11-10T00:00:00"/>
    <s v="35.0"/>
    <d v="2020-11-21T00:00:00"/>
    <s v="SI"/>
    <s v="NO"/>
    <m/>
    <m/>
  </r>
  <r>
    <d v="2020-11-11T00:00:00"/>
    <d v="2020-11-10T00:00:00"/>
    <s v="RIOS MARIA MARTINA "/>
    <n v="5679685"/>
    <s v="Hospital Urquiza"/>
    <n v="72"/>
    <x v="1"/>
    <d v="2020-11-04T00:00:00"/>
    <d v="2020-11-09T00:00:00"/>
    <n v="25.8"/>
    <d v="2020-11-20T00:00:00"/>
    <s v="SI"/>
    <s v="NO"/>
    <m/>
    <s v="SI"/>
  </r>
  <r>
    <d v="2020-11-11T00:00:00"/>
    <d v="2020-11-10T00:00:00"/>
    <s v="PENON MARCELA ALEJANDRA "/>
    <n v="22906247"/>
    <s v="Hospital Urquiza"/>
    <n v="48"/>
    <x v="1"/>
    <d v="2020-11-04T00:00:00"/>
    <d v="2020-11-09T00:00:00"/>
    <n v="19.399999999999999"/>
    <d v="2020-11-20T00:00:00"/>
    <s v="NO"/>
    <s v="SI"/>
    <m/>
    <m/>
  </r>
  <r>
    <d v="2020-11-11T00:00:00"/>
    <d v="2020-11-10T00:00:00"/>
    <s v="ACOSTA RUBEN DARIO "/>
    <n v="13593093"/>
    <s v="Hospital Urquiza"/>
    <n v="61"/>
    <x v="0"/>
    <d v="2020-11-09T00:00:00"/>
    <d v="2020-11-09T00:00:00"/>
    <n v="34.299999999999997"/>
    <d v="2020-11-20T00:00:00"/>
    <s v="SI"/>
    <s v="SI"/>
    <m/>
    <m/>
  </r>
  <r>
    <d v="2020-11-11T00:00:00"/>
    <d v="2020-11-10T00:00:00"/>
    <s v="GIRARDINI NORMA BEATRIZ"/>
    <n v="14571193"/>
    <s v="Hospital Urquiza"/>
    <n v="59"/>
    <x v="1"/>
    <d v="2020-11-06T00:00:00"/>
    <d v="2020-11-09T00:00:00"/>
    <d v="2020-07-20T00:00:00"/>
    <d v="2020-11-20T00:00:00"/>
    <s v="NO"/>
    <s v="SI"/>
    <m/>
    <m/>
  </r>
  <r>
    <d v="2020-11-11T00:00:00"/>
    <d v="2020-11-10T00:00:00"/>
    <s v="SHAYEN JOEL SIRK"/>
    <n v="43349537"/>
    <s v="Hospital Urquiza"/>
    <n v="19"/>
    <x v="0"/>
    <d v="2020-11-06T00:00:00"/>
    <d v="2020-11-09T00:00:00"/>
    <n v="28.3"/>
    <d v="2020-11-20T00:00:00"/>
    <s v="NO"/>
    <s v="SI"/>
    <m/>
    <m/>
  </r>
  <r>
    <d v="2020-11-11T00:00:00"/>
    <d v="2020-11-10T00:00:00"/>
    <s v="TRABICHET CARLOS FRANCISCO JAVIER"/>
    <n v="36100067"/>
    <s v="Hospital Urquiza"/>
    <n v="28"/>
    <x v="0"/>
    <d v="2020-11-02T00:00:00"/>
    <d v="2020-11-09T00:00:00"/>
    <s v="32.0"/>
    <d v="2020-11-20T00:00:00"/>
    <s v="NO"/>
    <s v="SI"/>
    <m/>
    <m/>
  </r>
  <r>
    <d v="2020-11-11T00:00:00"/>
    <d v="2020-11-10T00:00:00"/>
    <s v="BENITEZ HUGO EDGARDO"/>
    <n v="13599519"/>
    <s v="Hospital Urquiza"/>
    <n v="61"/>
    <x v="0"/>
    <d v="2020-11-06T00:00:00"/>
    <d v="2020-11-09T00:00:00"/>
    <d v="2020-01-16T00:00:00"/>
    <d v="2020-11-20T00:00:00"/>
    <s v="NO"/>
    <s v="SI"/>
    <m/>
    <m/>
  </r>
  <r>
    <d v="2020-11-11T00:00:00"/>
    <d v="2020-11-10T00:00:00"/>
    <s v="CUELLO TAMARA KAREN LORELEY"/>
    <n v="33616830"/>
    <s v="Hospital Urquiza"/>
    <n v="32"/>
    <x v="1"/>
    <d v="2020-11-06T00:00:00"/>
    <d v="2020-11-09T00:00:00"/>
    <d v="2020-01-26T00:00:00"/>
    <d v="2020-11-20T00:00:00"/>
    <s v="NO"/>
    <s v="SI"/>
    <m/>
    <m/>
  </r>
  <r>
    <d v="2020-11-11T00:00:00"/>
    <d v="2020-11-10T00:00:00"/>
    <s v="ARGUELLO SILVINA ANABEL"/>
    <n v="36546015"/>
    <s v="Hospital Urquiza"/>
    <n v="28"/>
    <x v="1"/>
    <d v="2020-11-06T00:00:00"/>
    <d v="2020-11-09T00:00:00"/>
    <d v="2020-02-27T00:00:00"/>
    <d v="2020-11-20T00:00:00"/>
    <s v="NO"/>
    <s v="NO"/>
    <m/>
    <m/>
  </r>
  <r>
    <d v="2020-11-11T00:00:00"/>
    <d v="2020-11-10T00:00:00"/>
    <s v="NUÑEZ LUCRECIA YANINA"/>
    <n v="25027358"/>
    <s v="Hospital Urquiza"/>
    <n v="44"/>
    <x v="1"/>
    <d v="2020-11-04T00:00:00"/>
    <d v="2020-11-09T00:00:00"/>
    <s v="32.0"/>
    <d v="2020-11-20T00:00:00"/>
    <s v="NO"/>
    <s v="NO"/>
    <m/>
    <m/>
  </r>
  <r>
    <d v="2020-11-11T00:00:00"/>
    <d v="2020-11-10T00:00:00"/>
    <s v="GARNIER LANDI VICTOR OMAR"/>
    <n v="40163366"/>
    <s v="Hospital Urquiza"/>
    <n v="23"/>
    <x v="0"/>
    <d v="2020-11-04T00:00:00"/>
    <d v="2020-11-09T00:00:00"/>
    <d v="2020-05-27T00:00:00"/>
    <d v="2020-11-20T00:00:00"/>
    <s v="NO"/>
    <s v="NO"/>
    <m/>
    <m/>
  </r>
  <r>
    <d v="2020-11-11T00:00:00"/>
    <d v="2020-11-10T00:00:00"/>
    <s v="BEJARANO MARIA BELEN "/>
    <n v="31186817"/>
    <s v="Hospital Urquiza"/>
    <n v="35"/>
    <x v="1"/>
    <d v="2020-11-07T00:00:00"/>
    <d v="2020-11-09T00:00:00"/>
    <n v="33.200000000000003"/>
    <d v="2020-11-20T00:00:00"/>
    <s v="NO"/>
    <s v="SI"/>
    <m/>
    <m/>
  </r>
  <r>
    <d v="2020-11-11T00:00:00"/>
    <d v="2020-11-10T00:00:00"/>
    <s v="CAMPOS MARTIN "/>
    <n v="25726354"/>
    <s v="Hospital Urquiza"/>
    <n v="43"/>
    <x v="0"/>
    <d v="2020-11-06T00:00:00"/>
    <d v="2020-11-09T00:00:00"/>
    <n v="16.100000000000001"/>
    <d v="2020-11-20T00:00:00"/>
    <s v="NO"/>
    <s v="NO"/>
    <m/>
    <m/>
  </r>
  <r>
    <d v="2020-11-11T00:00:00"/>
    <d v="2020-11-10T00:00:00"/>
    <s v="ABELANDO LUCIANA "/>
    <n v="39257290"/>
    <s v="Hospital Urquiza"/>
    <n v="24"/>
    <x v="1"/>
    <d v="2020-11-06T00:00:00"/>
    <d v="2020-11-09T00:00:00"/>
    <n v="33.1"/>
    <d v="2020-11-20T00:00:00"/>
    <s v="NO"/>
    <s v="NO"/>
    <m/>
    <m/>
  </r>
  <r>
    <d v="2020-11-11T00:00:00"/>
    <d v="2020-11-10T00:00:00"/>
    <s v="GONZALEZ MATIAS NICOLAS "/>
    <n v="39257300"/>
    <s v="Hospital Urquiza"/>
    <n v="24"/>
    <x v="0"/>
    <d v="2020-11-07T00:00:00"/>
    <d v="2020-11-09T00:00:00"/>
    <n v="28.4"/>
    <d v="2020-11-20T00:00:00"/>
    <s v="NO"/>
    <s v="NO"/>
    <m/>
    <m/>
  </r>
  <r>
    <d v="2020-11-11T00:00:00"/>
    <d v="2020-11-10T00:00:00"/>
    <s v="REQUELME JORGE ENRIQUE "/>
    <n v="39034557"/>
    <s v="Hospital Urquiza"/>
    <n v="24"/>
    <x v="0"/>
    <d v="2020-11-07T00:00:00"/>
    <d v="2020-11-09T00:00:00"/>
    <n v="34.5"/>
    <d v="2020-11-20T00:00:00"/>
    <s v="SI"/>
    <s v="NO"/>
    <m/>
    <m/>
  </r>
  <r>
    <d v="2020-11-11T00:00:00"/>
    <d v="2020-11-10T00:00:00"/>
    <s v="RODRIGUEZ MAGALI ESTEFANIA "/>
    <n v="35700319"/>
    <s v="Hospital Urquiza"/>
    <n v="29"/>
    <x v="1"/>
    <d v="2020-11-06T00:00:00"/>
    <d v="2020-11-09T00:00:00"/>
    <n v="33.4"/>
    <d v="2020-11-20T00:00:00"/>
    <s v="NO"/>
    <s v="NO"/>
    <m/>
    <m/>
  </r>
  <r>
    <d v="2020-11-11T00:00:00"/>
    <d v="2020-11-10T00:00:00"/>
    <s v="BECHELLI ANTONELLA CRISTAL "/>
    <n v="39030967"/>
    <s v="Hospital Urquiza"/>
    <n v="25"/>
    <x v="1"/>
    <d v="2020-11-05T00:00:00"/>
    <d v="2020-11-09T00:00:00"/>
    <n v="34.9"/>
    <d v="2020-11-20T00:00:00"/>
    <s v="NO"/>
    <s v="NO"/>
    <m/>
    <m/>
  </r>
  <r>
    <d v="2020-11-11T00:00:00"/>
    <d v="2020-11-10T00:00:00"/>
    <s v="VOLPI FLORENCIA MARIA"/>
    <n v="22906383"/>
    <s v="Hospital Urquiza"/>
    <n v="48"/>
    <x v="1"/>
    <d v="2020-11-08T00:00:00"/>
    <d v="2020-11-09T00:00:00"/>
    <d v="2020-05-21T00:00:00"/>
    <d v="2020-11-20T00:00:00"/>
    <s v="NO"/>
    <s v="NO"/>
    <m/>
    <m/>
  </r>
  <r>
    <d v="2020-11-11T00:00:00"/>
    <d v="2020-11-10T00:00:00"/>
    <s v="BUTTERI ABIGAIL"/>
    <n v="40990862"/>
    <s v="Hospital Urquiza"/>
    <n v="22"/>
    <x v="1"/>
    <d v="2020-11-07T00:00:00"/>
    <d v="2020-11-09T00:00:00"/>
    <d v="2020-04-22T00:00:00"/>
    <d v="2020-11-20T00:00:00"/>
    <s v="NO"/>
    <s v="NO"/>
    <m/>
    <m/>
  </r>
  <r>
    <d v="2020-11-11T00:00:00"/>
    <d v="2020-11-10T00:00:00"/>
    <s v="SIGALE ANDREA LUCIA "/>
    <n v="38515248"/>
    <s v="Hospital Urquiza"/>
    <n v="25"/>
    <x v="1"/>
    <d v="2020-11-06T00:00:00"/>
    <d v="2020-11-09T00:00:00"/>
    <s v="33.1"/>
    <d v="2020-11-20T00:00:00"/>
    <s v="NO"/>
    <s v="NO"/>
    <m/>
    <m/>
  </r>
  <r>
    <d v="2020-11-11T00:00:00"/>
    <d v="2020-11-10T00:00:00"/>
    <s v="LONDRA ROCIO GISELLE "/>
    <n v="35730879"/>
    <s v="Hospital Urquiza"/>
    <n v="29"/>
    <x v="1"/>
    <d v="2020-11-05T00:00:00"/>
    <d v="2020-11-09T00:00:00"/>
    <s v="34.8"/>
    <d v="2020-11-20T00:00:00"/>
    <s v="NO"/>
    <s v="NO"/>
    <m/>
    <m/>
  </r>
  <r>
    <d v="2020-11-11T00:00:00"/>
    <d v="2020-11-10T00:00:00"/>
    <s v="VALENZUELA LAURA LILIANA "/>
    <n v="20369212"/>
    <s v="Hospital Urquiza"/>
    <n v="52"/>
    <x v="1"/>
    <d v="2020-11-07T00:00:00"/>
    <d v="2020-11-09T00:00:00"/>
    <d v="2020-04-15T00:00:00"/>
    <d v="2020-11-20T00:00:00"/>
    <s v="NO"/>
    <s v="NO"/>
    <m/>
    <m/>
  </r>
  <r>
    <d v="2020-11-11T00:00:00"/>
    <d v="2020-11-10T00:00:00"/>
    <s v="MENA MANUELA "/>
    <n v="48622768"/>
    <s v="Hospital Urquiza"/>
    <n v="12"/>
    <x v="1"/>
    <d v="2020-11-07T00:00:00"/>
    <d v="2020-11-09T00:00:00"/>
    <s v="33.5"/>
    <d v="2020-11-20T00:00:00"/>
    <s v="NO"/>
    <s v="NO"/>
    <m/>
    <m/>
  </r>
  <r>
    <d v="2020-11-11T00:00:00"/>
    <d v="2020-11-10T00:00:00"/>
    <s v="MARCHI DANIEL ALBERTO"/>
    <n v="20360742"/>
    <s v="Hospital Urquiza"/>
    <n v="52"/>
    <x v="0"/>
    <d v="2020-11-06T00:00:00"/>
    <d v="2020-11-09T00:00:00"/>
    <d v="2020-01-22T00:00:00"/>
    <d v="2020-11-20T00:00:00"/>
    <s v="NO"/>
    <s v="NO"/>
    <m/>
    <m/>
  </r>
  <r>
    <d v="2020-11-11T00:00:00"/>
    <d v="2020-11-10T00:00:00"/>
    <s v="RODRIGUEZ GRACIELA"/>
    <n v="18583566"/>
    <s v="Hospital Urquiza"/>
    <n v="53"/>
    <x v="1"/>
    <d v="2020-11-04T00:00:00"/>
    <d v="2020-11-09T00:00:00"/>
    <d v="2020-06-17T00:00:00"/>
    <d v="2020-11-20T00:00:00"/>
    <s v="NO"/>
    <s v="NO"/>
    <m/>
    <m/>
  </r>
  <r>
    <d v="2020-11-11T00:00:00"/>
    <d v="2020-11-10T00:00:00"/>
    <s v="LUIS ANIBAL HERLING"/>
    <n v="10380768"/>
    <s v="Hospital Urquiza"/>
    <n v="67"/>
    <x v="0"/>
    <d v="2020-10-31T00:00:00"/>
    <s v="NC"/>
    <s v="NC"/>
    <d v="2020-11-10T00:00:00"/>
    <s v="NO"/>
    <s v="SI"/>
    <s v="SI"/>
    <m/>
  </r>
  <r>
    <d v="2020-11-11T00:00:00"/>
    <d v="2020-11-10T00:00:00"/>
    <s v="GENARO MAXIMILIANO RODRIGUEZ"/>
    <n v="53007085"/>
    <s v="Hospital Urquiza"/>
    <n v="7"/>
    <x v="0"/>
    <d v="2020-11-03T00:00:00"/>
    <s v="NC"/>
    <s v="NC"/>
    <d v="2020-11-14T00:00:00"/>
    <s v="NO"/>
    <s v="SI"/>
    <s v="SI"/>
    <m/>
  </r>
  <r>
    <d v="2020-11-11T00:00:00"/>
    <d v="2020-11-10T00:00:00"/>
    <s v="FERNANDO JAVIER RODRIGUEZ"/>
    <n v="24202302"/>
    <s v="Hospital Urquiza"/>
    <n v="48"/>
    <x v="0"/>
    <d v="2020-10-30T00:00:00"/>
    <s v="NC"/>
    <s v="NC"/>
    <d v="2020-11-10T00:00:00"/>
    <s v="NO"/>
    <s v="SI"/>
    <s v="SI"/>
    <m/>
  </r>
  <r>
    <d v="2020-11-11T00:00:00"/>
    <d v="2020-11-10T00:00:00"/>
    <s v="IVAN JOAQUIN RODRIGUEZ"/>
    <n v="44772136"/>
    <s v="Hospital Urquiza"/>
    <n v="17"/>
    <x v="0"/>
    <d v="2020-11-05T00:00:00"/>
    <s v="NC"/>
    <s v="NC"/>
    <d v="2020-11-16T00:00:00"/>
    <s v="NO"/>
    <s v="SI"/>
    <s v="SI"/>
    <m/>
  </r>
  <r>
    <d v="2020-11-11T00:00:00"/>
    <d v="2020-11-09T00:00:00"/>
    <s v="GADEA FERNANDO JOSE"/>
    <n v="23696386"/>
    <s v="INBICU"/>
    <n v="46"/>
    <x v="0"/>
    <d v="2020-11-06T00:00:00"/>
    <d v="2020-11-07T00:00:00"/>
    <s v="NC"/>
    <d v="2020-11-18T00:00:00"/>
    <s v="NO"/>
    <s v="NO"/>
    <m/>
    <m/>
  </r>
  <r>
    <d v="2020-11-12T00:00:00"/>
    <d v="2020-11-10T00:00:00"/>
    <s v="LILIANA RAQUEL BASSI"/>
    <n v="18072183"/>
    <s v="Hospital Urquiza"/>
    <n v="54"/>
    <x v="1"/>
    <d v="2020-11-06T00:00:00"/>
    <s v="NC"/>
    <s v="NC"/>
    <d v="2020-11-17T00:00:00"/>
    <s v="NO"/>
    <s v="SI"/>
    <s v="SI"/>
    <m/>
  </r>
  <r>
    <d v="2020-11-12T00:00:00"/>
    <d v="2020-11-11T00:00:00"/>
    <s v="DIAZ SERGIO ELIAS ALEJANDRO"/>
    <n v="14571142"/>
    <s v="Hospital Urquiza"/>
    <n v="59"/>
    <x v="0"/>
    <d v="2020-11-08T00:00:00"/>
    <d v="2020-11-10T00:00:00"/>
    <n v="24.1"/>
    <d v="2020-11-21T00:00:00"/>
    <s v="NO"/>
    <s v="NO"/>
    <m/>
    <m/>
  </r>
  <r>
    <d v="2020-11-12T00:00:00"/>
    <d v="2020-11-11T00:00:00"/>
    <s v="GAILLARD DIEGO GERMAN"/>
    <n v="35300079"/>
    <s v="Hospital Urquiza"/>
    <n v="30"/>
    <x v="0"/>
    <d v="2020-11-07T00:00:00"/>
    <d v="2020-11-10T00:00:00"/>
    <n v="26.1"/>
    <d v="2020-11-21T00:00:00"/>
    <s v="NO"/>
    <s v="NO"/>
    <m/>
    <m/>
  </r>
  <r>
    <d v="2020-11-12T00:00:00"/>
    <d v="2020-11-11T00:00:00"/>
    <s v="SANTELLAN MARIA DE LOS ANGELES"/>
    <n v="23232589"/>
    <s v="Hospital Urquiza"/>
    <n v="47"/>
    <x v="1"/>
    <d v="2020-11-09T00:00:00"/>
    <d v="2020-11-10T00:00:00"/>
    <n v="28.7"/>
    <d v="2020-11-21T00:00:00"/>
    <s v="NO"/>
    <s v="NO"/>
    <m/>
    <m/>
  </r>
  <r>
    <d v="2020-11-12T00:00:00"/>
    <d v="2020-11-11T00:00:00"/>
    <s v="GUTIERREZ CAMILO ALBERTO"/>
    <n v="36703294"/>
    <s v="Hospital Urquiza"/>
    <n v="27"/>
    <x v="0"/>
    <d v="2020-11-06T00:00:00"/>
    <d v="2020-11-10T00:00:00"/>
    <n v="32.9"/>
    <d v="2020-11-21T00:00:00"/>
    <s v="NO"/>
    <s v="SI"/>
    <m/>
    <m/>
  </r>
  <r>
    <d v="2020-11-12T00:00:00"/>
    <d v="2020-11-11T00:00:00"/>
    <s v="CABRERA SOFIA VALENTINA"/>
    <n v="31874166"/>
    <s v="Hospital Urquiza"/>
    <n v="35"/>
    <x v="1"/>
    <d v="2020-11-06T00:00:00"/>
    <d v="2020-11-10T00:00:00"/>
    <n v="32.200000000000003"/>
    <d v="2020-11-21T00:00:00"/>
    <s v="NO"/>
    <s v="NO"/>
    <m/>
    <m/>
  </r>
  <r>
    <d v="2020-11-12T00:00:00"/>
    <d v="2020-11-11T00:00:00"/>
    <s v="MOLINA MABEL BEATRIZ"/>
    <n v="20813142"/>
    <s v="Hospital Urquiza"/>
    <n v="51"/>
    <x v="1"/>
    <d v="2020-11-05T00:00:00"/>
    <d v="2020-11-10T00:00:00"/>
    <n v="26.4"/>
    <d v="2020-11-21T00:00:00"/>
    <s v="NO"/>
    <s v="SI"/>
    <m/>
    <m/>
  </r>
  <r>
    <d v="2020-11-12T00:00:00"/>
    <d v="2020-11-11T00:00:00"/>
    <s v="COLQUE FLORENCIA SANDRA MERCEDES"/>
    <n v="38507891"/>
    <s v="Hospital Urquiza"/>
    <n v="25"/>
    <x v="1"/>
    <d v="2020-10-31T00:00:00"/>
    <d v="2020-11-10T00:00:00"/>
    <n v="30.2"/>
    <d v="2020-11-21T00:00:00"/>
    <s v="NO"/>
    <s v="SI"/>
    <m/>
    <m/>
  </r>
  <r>
    <d v="2020-11-12T00:00:00"/>
    <d v="2020-11-11T00:00:00"/>
    <s v="CORFIELD MARIA DEL LUJAN"/>
    <n v="39257549"/>
    <s v="Hospital Urquiza"/>
    <n v="25"/>
    <x v="1"/>
    <d v="2020-11-05T00:00:00"/>
    <d v="2020-11-10T00:00:00"/>
    <n v="26.5"/>
    <d v="2020-11-21T00:00:00"/>
    <s v="NO"/>
    <s v="NO"/>
    <m/>
    <m/>
  </r>
  <r>
    <d v="2020-11-12T00:00:00"/>
    <d v="2020-11-11T00:00:00"/>
    <s v="LEZCANO RAMON ROBERTO"/>
    <n v="23697595"/>
    <s v="Hospital Urquiza"/>
    <n v="45"/>
    <x v="0"/>
    <d v="2020-11-06T00:00:00"/>
    <d v="2020-11-10T00:00:00"/>
    <n v="25.1"/>
    <d v="2020-11-21T00:00:00"/>
    <s v="NO"/>
    <s v="NO"/>
    <m/>
    <m/>
  </r>
  <r>
    <d v="2020-11-12T00:00:00"/>
    <d v="2020-11-11T00:00:00"/>
    <s v="ALIENDRO KAREN SIOMANA"/>
    <n v="35985020"/>
    <s v="Hospital Urquiza"/>
    <n v="30"/>
    <x v="1"/>
    <d v="2020-11-04T00:00:00"/>
    <d v="2020-11-10T00:00:00"/>
    <n v="34.200000000000003"/>
    <d v="2020-11-21T00:00:00"/>
    <s v="NO"/>
    <s v="NO"/>
    <m/>
    <m/>
  </r>
  <r>
    <d v="2020-11-12T00:00:00"/>
    <d v="2020-11-11T00:00:00"/>
    <s v="METE NESTOR DARIO"/>
    <n v="17075676"/>
    <s v="Hospital Urquiza"/>
    <n v="56"/>
    <x v="0"/>
    <d v="2020-11-06T00:00:00"/>
    <d v="2020-11-10T00:00:00"/>
    <n v="21.2"/>
    <d v="2020-11-21T00:00:00"/>
    <s v="NO"/>
    <s v="NO"/>
    <m/>
    <m/>
  </r>
  <r>
    <d v="2020-11-12T00:00:00"/>
    <d v="2020-11-11T00:00:00"/>
    <s v="DEGANUTTI MARTA ZULEMA"/>
    <n v="12259877"/>
    <s v="Hospital Urquiza"/>
    <n v="62"/>
    <x v="1"/>
    <d v="2020-11-07T00:00:00"/>
    <d v="2020-11-10T00:00:00"/>
    <n v="22.1"/>
    <d v="2020-11-21T00:00:00"/>
    <s v="NO"/>
    <s v="NO"/>
    <m/>
    <m/>
  </r>
  <r>
    <d v="2020-11-12T00:00:00"/>
    <d v="2020-11-11T00:00:00"/>
    <s v="HERLING DAIANA LUDMILA"/>
    <n v="30549884"/>
    <s v="Hospital Urquiza"/>
    <n v="36"/>
    <x v="1"/>
    <d v="2020-10-23T00:00:00"/>
    <s v="NC"/>
    <s v="NC"/>
    <d v="2020-11-03T00:00:00"/>
    <s v="NO"/>
    <s v="SI"/>
    <s v="SI"/>
    <m/>
  </r>
  <r>
    <d v="2020-11-12T00:00:00"/>
    <d v="2020-11-11T00:00:00"/>
    <s v="ARRUA STELA MARIS"/>
    <n v="20255678"/>
    <s v="Hospital Urquiza"/>
    <n v="52"/>
    <x v="1"/>
    <d v="2020-11-04T00:00:00"/>
    <s v="NC"/>
    <s v="NC"/>
    <d v="2020-11-15T00:00:00"/>
    <s v="NO"/>
    <s v="SI"/>
    <s v="SI"/>
    <m/>
  </r>
  <r>
    <d v="2020-11-12T00:00:00"/>
    <d v="2020-11-11T00:00:00"/>
    <s v="LENCINA MARCLAY BENJAMIN ELOY"/>
    <n v="55052707"/>
    <s v="Hospital Urquiza"/>
    <n v="5"/>
    <x v="0"/>
    <d v="2020-11-01T00:00:00"/>
    <s v="NC"/>
    <s v="NC"/>
    <d v="2020-11-12T00:00:00"/>
    <s v="NO"/>
    <s v="SI"/>
    <s v="SI"/>
    <m/>
  </r>
  <r>
    <d v="2020-11-12T00:00:00"/>
    <d v="2020-11-11T00:00:00"/>
    <s v="BARRETO ARTURO MIGUEL"/>
    <n v="25027250"/>
    <s v="Hospital Urquiza"/>
    <n v="44"/>
    <x v="0"/>
    <d v="2020-10-25T00:00:00"/>
    <s v="NC"/>
    <s v="NC"/>
    <d v="2020-11-05T00:00:00"/>
    <s v="NO"/>
    <s v="SI"/>
    <s v="SI"/>
    <m/>
  </r>
  <r>
    <d v="2020-11-12T00:00:00"/>
    <d v="2020-11-11T00:00:00"/>
    <s v="MARTINEZ MARCELINO"/>
    <n v="29471712"/>
    <s v="Hospital Urquiza"/>
    <n v="38"/>
    <x v="0"/>
    <d v="2020-10-23T00:00:00"/>
    <s v="NC"/>
    <s v="NC"/>
    <d v="2020-11-03T00:00:00"/>
    <s v="NO"/>
    <s v="SI"/>
    <s v="SI"/>
    <m/>
  </r>
  <r>
    <d v="2020-11-12T00:00:00"/>
    <d v="2020-11-11T00:00:00"/>
    <s v="LENCINA MARCLAY JOAQUIN GAEL"/>
    <n v="58145848"/>
    <s v="Hospital Urquiza"/>
    <n v="0"/>
    <x v="0"/>
    <d v="2020-11-04T00:00:00"/>
    <s v="NC"/>
    <s v="NC"/>
    <d v="2020-11-15T00:00:00"/>
    <s v="NO"/>
    <s v="SI"/>
    <s v="SI"/>
    <m/>
  </r>
  <r>
    <d v="2020-11-12T00:00:00"/>
    <d v="2020-11-11T00:00:00"/>
    <s v="LENCINA ESTEBAN"/>
    <n v="34443662"/>
    <s v="Hospital Urquiza"/>
    <n v="30"/>
    <x v="0"/>
    <d v="2020-11-04T00:00:00"/>
    <s v="NC"/>
    <s v="NC"/>
    <d v="2020-11-15T00:00:00"/>
    <s v="NO"/>
    <s v="SI"/>
    <s v="SI"/>
    <m/>
  </r>
  <r>
    <d v="2020-11-13T00:00:00"/>
    <d v="2020-11-12T00:00:00"/>
    <s v="WEISHEIM CRISTINA DEL VALLE "/>
    <n v="28443949"/>
    <s v="Hospital Urquiza"/>
    <n v="39"/>
    <x v="1"/>
    <m/>
    <d v="2020-11-11T00:00:00"/>
    <d v="2020-01-25T00:00:00"/>
    <d v="2020-11-22T00:00:00"/>
    <s v="NO"/>
    <s v="NO"/>
    <m/>
    <m/>
  </r>
  <r>
    <d v="2020-11-13T00:00:00"/>
    <d v="2020-11-12T00:00:00"/>
    <s v="SCHEPENS GABRIELA VERONICA "/>
    <n v="34110269"/>
    <s v="Hospital Urquiza"/>
    <n v="31"/>
    <x v="1"/>
    <m/>
    <d v="2020-11-11T00:00:00"/>
    <d v="2020-01-26T00:00:00"/>
    <d v="2020-11-22T00:00:00"/>
    <s v="NO"/>
    <s v="NO"/>
    <m/>
    <m/>
  </r>
  <r>
    <d v="2020-11-13T00:00:00"/>
    <d v="2020-11-12T00:00:00"/>
    <s v="OBISPO MARIANA CAROLINA "/>
    <n v="31874237"/>
    <s v="Hospital Urquiza"/>
    <n v="34"/>
    <x v="1"/>
    <m/>
    <d v="2020-11-11T00:00:00"/>
    <d v="2020-06-20T00:00:00"/>
    <d v="2020-11-22T00:00:00"/>
    <s v="NO"/>
    <s v="NO"/>
    <m/>
    <m/>
  </r>
  <r>
    <d v="2020-11-13T00:00:00"/>
    <d v="2020-11-12T00:00:00"/>
    <s v="LINARES FRANCO GABRIEL "/>
    <n v="38171793"/>
    <s v="Hospital Urquiza"/>
    <n v="26"/>
    <x v="0"/>
    <m/>
    <d v="2020-11-11T00:00:00"/>
    <s v="24.0"/>
    <d v="2020-11-22T00:00:00"/>
    <s v="NO"/>
    <s v="NO"/>
    <m/>
    <m/>
  </r>
  <r>
    <d v="2020-11-13T00:00:00"/>
    <d v="2020-11-12T00:00:00"/>
    <s v="ARANDA FRANCISCO FABIAN "/>
    <n v="31395250"/>
    <s v="Hospital Urquiza"/>
    <n v="35"/>
    <x v="0"/>
    <m/>
    <d v="2020-11-11T00:00:00"/>
    <d v="2020-01-29T00:00:00"/>
    <d v="2020-11-22T00:00:00"/>
    <s v="NO"/>
    <s v="NO"/>
    <m/>
    <m/>
  </r>
  <r>
    <d v="2020-11-13T00:00:00"/>
    <d v="2020-11-12T00:00:00"/>
    <s v="GONZALEZ GUILLERMO RUBEN "/>
    <n v="36248591"/>
    <s v="Hospital Urquiza"/>
    <n v="28"/>
    <x v="0"/>
    <m/>
    <d v="2020-11-11T00:00:00"/>
    <d v="2020-03-24T00:00:00"/>
    <d v="2020-11-22T00:00:00"/>
    <s v="NO"/>
    <s v="NO"/>
    <m/>
    <m/>
  </r>
  <r>
    <d v="2020-11-13T00:00:00"/>
    <d v="2020-11-12T00:00:00"/>
    <s v="COMESE ANGELA "/>
    <n v="287482"/>
    <s v="Hospital Urquiza"/>
    <n v="92"/>
    <x v="1"/>
    <m/>
    <d v="2020-11-11T00:00:00"/>
    <d v="2020-07-19T00:00:00"/>
    <d v="2020-11-22T00:00:00"/>
    <s v="NO"/>
    <s v="SI"/>
    <m/>
    <m/>
  </r>
  <r>
    <d v="2020-11-13T00:00:00"/>
    <d v="2020-11-12T00:00:00"/>
    <s v="ALBORNOZ AGUSTINA CAROLINA AYELEN "/>
    <n v="42406726"/>
    <s v="Hospital Urquiza"/>
    <n v="20"/>
    <x v="1"/>
    <m/>
    <d v="2020-11-11T00:00:00"/>
    <d v="2020-08-26T00:00:00"/>
    <d v="2020-11-22T00:00:00"/>
    <s v="NO"/>
    <s v="NO"/>
    <m/>
    <m/>
  </r>
  <r>
    <d v="2020-11-13T00:00:00"/>
    <d v="2020-11-12T00:00:00"/>
    <s v="ALVAREZ XIMENA CAROLINA "/>
    <n v="35714608"/>
    <s v="Hospital Urquiza"/>
    <n v="29"/>
    <x v="1"/>
    <m/>
    <d v="2020-11-11T00:00:00"/>
    <d v="2020-06-23T00:00:00"/>
    <d v="2020-11-22T00:00:00"/>
    <s v="NO"/>
    <s v="NO"/>
    <m/>
    <m/>
  </r>
  <r>
    <d v="2020-11-13T00:00:00"/>
    <d v="2020-11-12T00:00:00"/>
    <s v="BURGOS LEONARDO MARTIN "/>
    <n v="29157836"/>
    <s v="Hospital Urquiza"/>
    <n v="38"/>
    <x v="0"/>
    <m/>
    <d v="2020-11-11T00:00:00"/>
    <d v="2020-04-23T00:00:00"/>
    <d v="2020-11-22T00:00:00"/>
    <s v="NO"/>
    <s v="SI"/>
    <m/>
    <m/>
  </r>
  <r>
    <d v="2020-11-13T00:00:00"/>
    <d v="2020-11-12T00:00:00"/>
    <s v="BRIOZZO NORMA BEATRIZ "/>
    <n v="16872861"/>
    <s v="Hospital Urquiza"/>
    <n v="55"/>
    <x v="1"/>
    <m/>
    <d v="2020-11-11T00:00:00"/>
    <s v="33.1"/>
    <d v="2020-11-22T00:00:00"/>
    <s v="NO"/>
    <s v="NO"/>
    <m/>
    <m/>
  </r>
  <r>
    <d v="2020-11-13T00:00:00"/>
    <d v="2020-11-12T00:00:00"/>
    <s v="VALLARINO MARIA ALEJANDRA "/>
    <n v="13599746"/>
    <s v="Hospital Urquiza"/>
    <n v="61"/>
    <x v="1"/>
    <m/>
    <d v="2020-11-11T00:00:00"/>
    <d v="2020-08-14T00:00:00"/>
    <d v="2020-11-22T00:00:00"/>
    <s v="NO"/>
    <s v="SI"/>
    <m/>
    <m/>
  </r>
  <r>
    <d v="2020-11-13T00:00:00"/>
    <d v="2020-11-12T00:00:00"/>
    <s v="LOVISA ALI FEDERICO "/>
    <n v="37338287"/>
    <s v="Hospital Urquiza"/>
    <n v="26"/>
    <x v="0"/>
    <m/>
    <d v="2020-11-11T00:00:00"/>
    <s v="33.9"/>
    <d v="2020-11-22T00:00:00"/>
    <s v="NO"/>
    <s v="SI"/>
    <m/>
    <m/>
  </r>
  <r>
    <d v="2020-11-13T00:00:00"/>
    <d v="2020-11-12T00:00:00"/>
    <s v="VIÑA ARACELI ALEXANDRA "/>
    <n v="46859717"/>
    <s v="Hospital Urquiza"/>
    <n v="14"/>
    <x v="1"/>
    <m/>
    <d v="2020-11-11T00:00:00"/>
    <d v="2020-08-31T00:00:00"/>
    <d v="2020-11-22T00:00:00"/>
    <s v="NO"/>
    <s v="NO"/>
    <m/>
    <m/>
  </r>
  <r>
    <d v="2020-11-13T00:00:00"/>
    <d v="2020-11-12T00:00:00"/>
    <s v="ROJAS PEDRO DOMINGO "/>
    <n v="5073047"/>
    <s v="Hospital Urquiza"/>
    <n v="72"/>
    <x v="0"/>
    <m/>
    <d v="2020-11-11T00:00:00"/>
    <d v="2020-01-24T00:00:00"/>
    <d v="2020-11-22T00:00:00"/>
    <s v="NO"/>
    <s v="NO"/>
    <m/>
    <m/>
  </r>
  <r>
    <d v="2020-11-13T00:00:00"/>
    <d v="2020-11-12T00:00:00"/>
    <s v="MORENO FERNANDO MARTIN "/>
    <n v="33078920"/>
    <s v="Hospital Urquiza"/>
    <n v="32"/>
    <x v="0"/>
    <m/>
    <d v="2020-11-11T00:00:00"/>
    <s v="32.9"/>
    <d v="2020-11-22T00:00:00"/>
    <s v="NO"/>
    <s v="NO"/>
    <m/>
    <m/>
  </r>
  <r>
    <d v="2020-11-13T00:00:00"/>
    <d v="2020-11-12T00:00:00"/>
    <s v="SCHULTHEIS ETEL CARINA "/>
    <n v="22865903"/>
    <s v="Hospital Urquiza"/>
    <n v="48"/>
    <x v="1"/>
    <m/>
    <d v="2020-11-11T00:00:00"/>
    <s v="34.2"/>
    <d v="2020-11-22T00:00:00"/>
    <s v="NO"/>
    <s v="NO"/>
    <m/>
    <m/>
  </r>
  <r>
    <d v="2020-11-13T00:00:00"/>
    <d v="2020-11-12T00:00:00"/>
    <s v="ROCHA ALEXIS LEONARDO "/>
    <n v="42514454"/>
    <s v="Hospital Urquiza"/>
    <n v="20"/>
    <x v="0"/>
    <m/>
    <d v="2020-11-11T00:00:00"/>
    <d v="2020-07-31T00:00:00"/>
    <d v="2020-11-22T00:00:00"/>
    <s v="NO"/>
    <s v="SI"/>
    <m/>
    <m/>
  </r>
  <r>
    <d v="2020-11-13T00:00:00"/>
    <d v="2020-11-12T00:00:00"/>
    <s v="CERGNEUX GUILLERMO FABRICIO "/>
    <n v="27425749"/>
    <s v="Hospital Urquiza"/>
    <n v="40"/>
    <x v="0"/>
    <m/>
    <d v="2020-11-11T00:00:00"/>
    <d v="2020-05-19T00:00:00"/>
    <d v="2020-11-22T00:00:00"/>
    <s v="NO"/>
    <s v="NO"/>
    <m/>
    <m/>
  </r>
  <r>
    <d v="2020-11-13T00:00:00"/>
    <d v="2020-11-12T00:00:00"/>
    <s v="BORCHEZ NORA YOLANDA "/>
    <n v="13188034"/>
    <s v="Hospital Urquiza"/>
    <n v="61"/>
    <x v="1"/>
    <m/>
    <d v="2020-11-11T00:00:00"/>
    <d v="2020-02-26T00:00:00"/>
    <d v="2020-11-22T00:00:00"/>
    <s v="NO"/>
    <s v="NO"/>
    <m/>
    <m/>
  </r>
  <r>
    <d v="2020-11-13T00:00:00"/>
    <d v="2020-11-12T00:00:00"/>
    <s v="ARCE DAIANA ELIZABETH "/>
    <n v="35700295"/>
    <s v="Hospital Urquiza"/>
    <n v="29"/>
    <x v="1"/>
    <m/>
    <d v="2020-11-11T00:00:00"/>
    <d v="2020-07-18T00:00:00"/>
    <d v="2020-11-22T00:00:00"/>
    <s v="NO"/>
    <s v="SI"/>
    <m/>
    <m/>
  </r>
  <r>
    <d v="2020-11-13T00:00:00"/>
    <d v="2020-11-12T00:00:00"/>
    <s v="CORONEL JORGELINA GABRIELA "/>
    <n v="18072144"/>
    <s v="Hospital Urquiza"/>
    <n v="53"/>
    <x v="1"/>
    <m/>
    <d v="2020-11-11T00:00:00"/>
    <d v="2020-07-22T00:00:00"/>
    <d v="2020-11-22T00:00:00"/>
    <s v="NO"/>
    <s v="NO"/>
    <m/>
    <m/>
  </r>
  <r>
    <d v="2020-11-13T00:00:00"/>
    <d v="2020-11-12T00:00:00"/>
    <s v="MINATTA GUILLERMO MISAEL "/>
    <n v="10685591"/>
    <s v="Hospital Urquiza"/>
    <n v="67"/>
    <x v="0"/>
    <m/>
    <d v="2020-11-11T00:00:00"/>
    <s v="20.0"/>
    <d v="2020-11-22T00:00:00"/>
    <s v="NO"/>
    <s v="NO"/>
    <m/>
    <m/>
  </r>
  <r>
    <d v="2020-11-13T00:00:00"/>
    <d v="2020-11-12T00:00:00"/>
    <s v="ANTUNEZ ALBERTO DANIEL "/>
    <n v="34629574"/>
    <s v="Hospital Urquiza"/>
    <n v="31"/>
    <x v="0"/>
    <m/>
    <d v="2020-11-11T00:00:00"/>
    <d v="2020-04-25T00:00:00"/>
    <d v="2020-11-22T00:00:00"/>
    <s v="NO"/>
    <s v="NO"/>
    <m/>
    <m/>
  </r>
  <r>
    <d v="2020-11-13T00:00:00"/>
    <d v="2020-11-12T00:00:00"/>
    <s v="SANCHEZ JULIO CESAR "/>
    <n v="14571317"/>
    <s v="Hospital Urquiza"/>
    <n v="59"/>
    <x v="0"/>
    <m/>
    <d v="2020-11-11T00:00:00"/>
    <d v="2020-08-27T00:00:00"/>
    <d v="2020-11-22T00:00:00"/>
    <s v="NO"/>
    <s v="NO"/>
    <m/>
    <m/>
  </r>
  <r>
    <d v="2020-11-13T00:00:00"/>
    <d v="2020-11-12T00:00:00"/>
    <s v="RODRIGUEZ NATANAEL "/>
    <n v="52262973"/>
    <s v="Hospital Urquiza"/>
    <n v="8"/>
    <x v="0"/>
    <m/>
    <d v="2020-11-11T00:00:00"/>
    <s v="32.9"/>
    <d v="2020-11-22T00:00:00"/>
    <s v="SI"/>
    <s v="NO"/>
    <m/>
    <m/>
  </r>
  <r>
    <d v="2020-11-13T00:00:00"/>
    <d v="2020-11-12T00:00:00"/>
    <s v="CARRO VERONICA "/>
    <n v="21736193"/>
    <s v="Hospital Urquiza"/>
    <n v="40"/>
    <x v="1"/>
    <m/>
    <d v="2020-11-11T00:00:00"/>
    <d v="2020-02-25T00:00:00"/>
    <d v="2020-11-22T00:00:00"/>
    <s v="SI"/>
    <s v="NO"/>
    <m/>
    <m/>
  </r>
  <r>
    <d v="2020-11-13T00:00:00"/>
    <d v="2020-11-12T00:00:00"/>
    <s v="FRACHIA CHRISTIAN ALEXIS "/>
    <n v="34464872"/>
    <s v="Hospital Urquiza"/>
    <n v="31"/>
    <x v="0"/>
    <m/>
    <d v="2020-11-11T00:00:00"/>
    <d v="2020-09-24T00:00:00"/>
    <d v="2020-11-22T00:00:00"/>
    <s v="NO"/>
    <s v="NO"/>
    <m/>
    <m/>
  </r>
  <r>
    <d v="2020-11-13T00:00:00"/>
    <d v="2020-11-12T00:00:00"/>
    <s v="LEIVA MARIA ROSA "/>
    <n v="4455522"/>
    <s v="Hospital Urquiza"/>
    <n v="78"/>
    <x v="1"/>
    <m/>
    <d v="2020-11-11T00:00:00"/>
    <s v="34.1"/>
    <d v="2020-11-22T00:00:00"/>
    <s v="NO"/>
    <s v="NO"/>
    <m/>
    <m/>
  </r>
  <r>
    <d v="2020-11-13T00:00:00"/>
    <d v="2020-11-12T00:00:00"/>
    <s v="ENRIQUE MARIA DE LOS MILAGROS "/>
    <n v="38770817"/>
    <s v="Hospital Urquiza"/>
    <n v="25"/>
    <x v="1"/>
    <m/>
    <d v="2020-11-11T00:00:00"/>
    <d v="2020-08-29T00:00:00"/>
    <d v="2020-11-22T00:00:00"/>
    <s v="NO"/>
    <s v="SI"/>
    <m/>
    <m/>
  </r>
  <r>
    <d v="2020-11-13T00:00:00"/>
    <d v="2020-11-12T00:00:00"/>
    <s v="DENING ROCIO BELEN "/>
    <n v="40806696"/>
    <s v="Hospital Urquiza"/>
    <n v="22"/>
    <x v="1"/>
    <m/>
    <d v="2020-11-11T00:00:00"/>
    <d v="2020-01-20T00:00:00"/>
    <d v="2020-11-22T00:00:00"/>
    <s v="NO"/>
    <s v="NO"/>
    <m/>
    <m/>
  </r>
  <r>
    <d v="2020-11-13T00:00:00"/>
    <d v="2020-11-12T00:00:00"/>
    <s v="ROHR MILAGROS MACARENA "/>
    <n v="40991000"/>
    <s v="Hospital Urquiza"/>
    <n v="22"/>
    <x v="1"/>
    <m/>
    <d v="2020-11-11T00:00:00"/>
    <d v="2020-08-31T00:00:00"/>
    <d v="2020-11-22T00:00:00"/>
    <s v="NO"/>
    <s v="NO"/>
    <m/>
    <m/>
  </r>
  <r>
    <d v="2020-11-13T00:00:00"/>
    <d v="2020-11-12T00:00:00"/>
    <s v="BOURLOT LUIS AGUSTIN "/>
    <n v="35700125"/>
    <s v="Hospital Urquiza"/>
    <n v="29"/>
    <x v="0"/>
    <m/>
    <d v="2020-11-11T00:00:00"/>
    <d v="2020-09-20T00:00:00"/>
    <d v="2020-11-22T00:00:00"/>
    <s v="NO"/>
    <s v="NO"/>
    <m/>
    <m/>
  </r>
  <r>
    <d v="2020-11-13T00:00:00"/>
    <d v="2020-11-12T00:00:00"/>
    <s v="GONZALEZ JORGE LUIS"/>
    <n v="20813589"/>
    <s v="Hospital Urquiza"/>
    <n v="51"/>
    <x v="0"/>
    <d v="2020-11-07T00:00:00"/>
    <s v="NC"/>
    <s v="NC"/>
    <d v="2020-11-18T00:00:00"/>
    <s v="NO"/>
    <s v="SI"/>
    <s v="SI"/>
    <m/>
  </r>
  <r>
    <d v="2020-11-13T00:00:00"/>
    <d v="2020-11-12T00:00:00"/>
    <s v="MARCLAY SILVANA BEATRIZ"/>
    <n v="26739990"/>
    <s v="Hospital Urquiza"/>
    <n v="42"/>
    <x v="1"/>
    <d v="2020-11-07T00:00:00"/>
    <s v="NC"/>
    <s v="NC"/>
    <d v="2020-11-18T00:00:00"/>
    <s v="NO"/>
    <s v="SI"/>
    <s v="SI"/>
    <m/>
  </r>
  <r>
    <d v="2020-11-13T00:00:00"/>
    <d v="2020-11-12T00:00:00"/>
    <s v="CERRUDO FABRICIO ALEJANDRO"/>
    <n v="27798981"/>
    <s v="Hospital Urquiza"/>
    <n v="40"/>
    <x v="0"/>
    <d v="2020-10-18T00:00:00"/>
    <s v="NC"/>
    <s v="NC"/>
    <d v="2020-10-29T00:00:00"/>
    <s v="NO"/>
    <s v="SI"/>
    <s v="SI"/>
    <m/>
  </r>
  <r>
    <d v="2020-11-13T00:00:00"/>
    <d v="2020-11-12T00:00:00"/>
    <s v="FERNANDEZ LEONARDO SEBASTIAN"/>
    <n v="36546358"/>
    <s v="Hospital Urquiza"/>
    <n v="27"/>
    <x v="0"/>
    <d v="2020-11-09T00:00:00"/>
    <s v="NC"/>
    <s v="NC"/>
    <d v="2020-11-20T00:00:00"/>
    <s v="NO"/>
    <s v="SI"/>
    <s v="SI"/>
    <m/>
  </r>
  <r>
    <d v="2020-11-13T00:00:00"/>
    <d v="2020-11-12T00:00:00"/>
    <s v="GABIOUD JORGE CARLOS"/>
    <n v="11542007"/>
    <s v="INBICU"/>
    <n v="65"/>
    <x v="0"/>
    <s v="SIN DATO"/>
    <d v="2020-11-11T00:00:00"/>
    <s v="NC"/>
    <d v="2020-11-22T00:00:00"/>
    <s v="NO"/>
    <s v="SI"/>
    <m/>
    <m/>
  </r>
  <r>
    <d v="2020-11-14T00:00:00"/>
    <d v="2020-11-13T00:00:00"/>
    <s v="AVALO CARLOS DAMIAN "/>
    <n v="32224991"/>
    <s v="Hospital Urquiza"/>
    <n v="34"/>
    <x v="0"/>
    <m/>
    <d v="2020-11-12T00:00:00"/>
    <d v="2020-01-21T00:00:00"/>
    <d v="2020-11-23T00:00:00"/>
    <m/>
    <s v="NO"/>
    <m/>
    <m/>
  </r>
  <r>
    <d v="2020-11-14T00:00:00"/>
    <d v="2020-11-13T00:00:00"/>
    <s v="VITELLOZZI OLGA PATRICIA "/>
    <m/>
    <s v="Hospital Urquiza"/>
    <n v="55"/>
    <x v="1"/>
    <m/>
    <d v="2020-11-12T00:00:00"/>
    <d v="2020-03-20T00:00:00"/>
    <d v="2020-11-23T00:00:00"/>
    <m/>
    <s v="SI"/>
    <m/>
    <m/>
  </r>
  <r>
    <d v="2020-11-14T00:00:00"/>
    <d v="2020-11-13T00:00:00"/>
    <s v="LEIVA JORGE GABRIEL "/>
    <n v="36149461"/>
    <s v="Hospital Urquiza"/>
    <n v="29"/>
    <x v="0"/>
    <m/>
    <d v="2020-11-12T00:00:00"/>
    <d v="2020-03-27T00:00:00"/>
    <d v="2020-11-23T00:00:00"/>
    <m/>
    <s v="SI"/>
    <m/>
    <m/>
  </r>
  <r>
    <d v="2020-11-14T00:00:00"/>
    <d v="2020-11-13T00:00:00"/>
    <s v="MOHR NELSON ANIBAL "/>
    <n v="26610723"/>
    <s v="Hospital Urquiza"/>
    <n v="42"/>
    <x v="0"/>
    <m/>
    <d v="2020-11-12T00:00:00"/>
    <s v="26.0"/>
    <d v="2020-11-23T00:00:00"/>
    <m/>
    <s v="SI"/>
    <m/>
    <m/>
  </r>
  <r>
    <d v="2020-11-14T00:00:00"/>
    <d v="2020-11-13T00:00:00"/>
    <s v="MANEIRO JORGE CESAR "/>
    <n v="25722650"/>
    <s v="Hospital Urquiza"/>
    <n v="43"/>
    <x v="0"/>
    <m/>
    <d v="2020-11-12T00:00:00"/>
    <d v="2020-05-30T00:00:00"/>
    <d v="2020-11-23T00:00:00"/>
    <m/>
    <s v="SI"/>
    <m/>
    <m/>
  </r>
  <r>
    <d v="2020-11-14T00:00:00"/>
    <d v="2020-11-13T00:00:00"/>
    <s v="VILLALBA KAREN LUCRECIA "/>
    <n v="38515052"/>
    <s v="Hospital Urquiza"/>
    <n v="26"/>
    <x v="1"/>
    <m/>
    <d v="2020-11-12T00:00:00"/>
    <s v="33.4"/>
    <d v="2020-11-23T00:00:00"/>
    <m/>
    <s v="SI"/>
    <m/>
    <m/>
  </r>
  <r>
    <d v="2020-11-14T00:00:00"/>
    <d v="2020-11-13T00:00:00"/>
    <s v="CABRERA DAVID GABRIEL"/>
    <n v="23696067"/>
    <s v="Hospital Urquiza"/>
    <n v="47"/>
    <x v="0"/>
    <m/>
    <d v="2020-11-12T00:00:00"/>
    <d v="2020-06-17T00:00:00"/>
    <d v="2020-11-23T00:00:00"/>
    <m/>
    <m/>
    <m/>
    <m/>
  </r>
  <r>
    <d v="2020-11-14T00:00:00"/>
    <d v="2020-11-13T00:00:00"/>
    <s v="JURADO KAREN DANIELA "/>
    <n v="39262119"/>
    <s v="Hospital Urquiza"/>
    <n v="24"/>
    <x v="1"/>
    <m/>
    <d v="2020-11-12T00:00:00"/>
    <d v="2020-03-21T00:00:00"/>
    <d v="2020-11-23T00:00:00"/>
    <m/>
    <s v="NO"/>
    <m/>
    <m/>
  </r>
  <r>
    <d v="2020-11-14T00:00:00"/>
    <d v="2020-11-13T00:00:00"/>
    <s v="AYALA CRISTIAN RITO "/>
    <n v="25105659"/>
    <s v="Hospital Urquiza"/>
    <n v="44"/>
    <x v="0"/>
    <m/>
    <d v="2020-11-12T00:00:00"/>
    <d v="2020-02-23T00:00:00"/>
    <d v="2020-11-23T00:00:00"/>
    <m/>
    <m/>
    <m/>
    <m/>
  </r>
  <r>
    <d v="2020-11-14T00:00:00"/>
    <d v="2020-11-13T00:00:00"/>
    <s v="ARCEGUET NELSON LEONARDO "/>
    <n v="32411300"/>
    <s v="Hospital Urquiza"/>
    <n v="33"/>
    <x v="0"/>
    <m/>
    <d v="2020-11-12T00:00:00"/>
    <d v="2020-02-19T00:00:00"/>
    <d v="2020-11-23T00:00:00"/>
    <m/>
    <m/>
    <m/>
    <m/>
  </r>
  <r>
    <d v="2020-11-14T00:00:00"/>
    <d v="2020-11-13T00:00:00"/>
    <s v="UNTERNAHRER PABLO "/>
    <n v="35700323"/>
    <s v="Hospital Urquiza"/>
    <n v="35"/>
    <x v="0"/>
    <m/>
    <d v="2020-11-12T00:00:00"/>
    <d v="2020-02-27T00:00:00"/>
    <d v="2020-11-23T00:00:00"/>
    <m/>
    <s v="NO"/>
    <m/>
    <m/>
  </r>
  <r>
    <d v="2020-11-14T00:00:00"/>
    <d v="2020-11-13T00:00:00"/>
    <s v="BOXLER SANTIAGO MANUEL "/>
    <n v="27294364"/>
    <s v="Hospital Urquiza"/>
    <n v="41"/>
    <x v="0"/>
    <m/>
    <d v="2020-11-12T00:00:00"/>
    <d v="2020-06-21T00:00:00"/>
    <d v="2020-11-23T00:00:00"/>
    <m/>
    <s v="NO"/>
    <m/>
    <m/>
  </r>
  <r>
    <d v="2020-11-14T00:00:00"/>
    <d v="2020-11-13T00:00:00"/>
    <s v="MORILLO MIRIAM MABEL "/>
    <n v="29157822"/>
    <s v="Hospital Urquiza"/>
    <n v="38"/>
    <x v="1"/>
    <m/>
    <d v="2020-11-12T00:00:00"/>
    <d v="2020-03-28T00:00:00"/>
    <d v="2020-11-23T00:00:00"/>
    <m/>
    <s v="SI"/>
    <m/>
    <m/>
  </r>
  <r>
    <d v="2020-11-14T00:00:00"/>
    <d v="2020-11-13T00:00:00"/>
    <s v="GARCIA MAURO FERNANDO "/>
    <n v="26306227"/>
    <s v="Hospital Urquiza"/>
    <n v="43"/>
    <x v="0"/>
    <m/>
    <d v="2020-11-12T00:00:00"/>
    <n v="19.600000000000001"/>
    <d v="2020-11-23T00:00:00"/>
    <m/>
    <s v="NO"/>
    <m/>
    <m/>
  </r>
  <r>
    <d v="2020-11-14T00:00:00"/>
    <d v="2020-11-13T00:00:00"/>
    <s v="FLEITAS CESAR DANIEL "/>
    <n v="33354822"/>
    <s v="Hospital Urquiza"/>
    <n v="32"/>
    <x v="0"/>
    <m/>
    <d v="2020-11-12T00:00:00"/>
    <n v="21.2"/>
    <d v="2020-11-23T00:00:00"/>
    <m/>
    <s v="NO"/>
    <m/>
    <m/>
  </r>
  <r>
    <d v="2020-11-14T00:00:00"/>
    <d v="2020-11-13T00:00:00"/>
    <s v="ACEVEDO MARIA JOSE "/>
    <n v="23051254"/>
    <s v="Hospital Urquiza"/>
    <n v="47"/>
    <x v="1"/>
    <m/>
    <d v="2020-11-12T00:00:00"/>
    <n v="22.3"/>
    <d v="2020-11-23T00:00:00"/>
    <m/>
    <s v="NO"/>
    <m/>
    <m/>
  </r>
  <r>
    <d v="2020-11-14T00:00:00"/>
    <d v="2020-11-13T00:00:00"/>
    <s v="CABRERA BRENDA MARIA "/>
    <n v="43482163"/>
    <s v="Hospital Urquiza"/>
    <n v="19"/>
    <x v="1"/>
    <m/>
    <d v="2020-11-12T00:00:00"/>
    <n v="28.8"/>
    <d v="2020-11-23T00:00:00"/>
    <m/>
    <s v="SI"/>
    <m/>
    <m/>
  </r>
  <r>
    <d v="2020-11-14T00:00:00"/>
    <d v="2020-11-13T00:00:00"/>
    <s v="DEMONTE BECKER NATALIA IVON "/>
    <n v="25416378"/>
    <s v="Hospital Urquiza"/>
    <n v="44"/>
    <x v="1"/>
    <m/>
    <d v="2020-11-12T00:00:00"/>
    <n v="33.9"/>
    <d v="2020-11-23T00:00:00"/>
    <m/>
    <s v="SI"/>
    <m/>
    <m/>
  </r>
  <r>
    <d v="2020-11-14T00:00:00"/>
    <d v="2020-11-13T00:00:00"/>
    <s v="TREPICCHIO GUSTAVO AUGUSTO "/>
    <n v="20070181"/>
    <s v="Hospital Urquiza"/>
    <n v="52"/>
    <x v="0"/>
    <m/>
    <d v="2020-11-12T00:00:00"/>
    <s v="34.6"/>
    <d v="2020-11-23T00:00:00"/>
    <m/>
    <s v="NO"/>
    <m/>
    <m/>
  </r>
  <r>
    <d v="2020-11-14T00:00:00"/>
    <d v="2020-11-13T00:00:00"/>
    <s v="RAMIREZ HELENA"/>
    <m/>
    <s v="Hospital Urquiza"/>
    <m/>
    <x v="1"/>
    <m/>
    <d v="2020-11-12T00:00:00"/>
    <d v="2020-09-17T00:00:00"/>
    <d v="2020-11-23T00:00:00"/>
    <m/>
    <m/>
    <m/>
    <m/>
  </r>
  <r>
    <d v="2020-11-14T00:00:00"/>
    <d v="2020-11-13T00:00:00"/>
    <s v="BLATTER CLAUDIA YANINA"/>
    <n v="24527362"/>
    <s v="Hospital Urquiza"/>
    <n v="45"/>
    <x v="1"/>
    <m/>
    <s v="NC"/>
    <s v="NC"/>
    <m/>
    <s v="NO"/>
    <s v="SI"/>
    <s v="SI"/>
    <m/>
  </r>
  <r>
    <d v="2020-11-14T00:00:00"/>
    <d v="2020-11-13T00:00:00"/>
    <s v="ISLA JONATAN GABRIEL"/>
    <n v="32224778"/>
    <s v="Hospital Urquiza"/>
    <n v="34"/>
    <x v="0"/>
    <m/>
    <s v="NC"/>
    <s v="NC"/>
    <m/>
    <s v="NO"/>
    <s v="SI"/>
    <s v="SI"/>
    <m/>
  </r>
  <r>
    <d v="2020-11-14T00:00:00"/>
    <d v="2020-11-13T00:00:00"/>
    <s v="ROTELA HECTOR GABRIEL"/>
    <n v="24202656"/>
    <s v="Hospital Urquiza"/>
    <n v="45"/>
    <x v="0"/>
    <m/>
    <s v="NC"/>
    <s v="NC"/>
    <m/>
    <s v="NO"/>
    <s v="SI"/>
    <s v="SI"/>
    <m/>
  </r>
  <r>
    <d v="2020-11-14T00:00:00"/>
    <d v="2020-11-13T00:00:00"/>
    <s v="LINARES BAUTISTA GABRIEL"/>
    <n v="54005726"/>
    <s v="Hospital Urquiza"/>
    <n v="6"/>
    <x v="0"/>
    <m/>
    <s v="NC"/>
    <s v="NC"/>
    <m/>
    <s v="NO"/>
    <s v="SI"/>
    <s v="SI"/>
    <m/>
  </r>
  <r>
    <d v="2020-11-14T00:00:00"/>
    <d v="2020-11-13T00:00:00"/>
    <s v="PAJARES LUIS RAMON"/>
    <n v="14571293"/>
    <s v="Hospital Urquiza"/>
    <n v="59"/>
    <x v="0"/>
    <m/>
    <s v="NC"/>
    <s v="NC"/>
    <m/>
    <s v="NO"/>
    <s v="SI"/>
    <s v="SI"/>
    <m/>
  </r>
  <r>
    <d v="2020-11-14T00:00:00"/>
    <d v="2020-11-13T00:00:00"/>
    <s v="ROTELA LORENZO ROQUE"/>
    <n v="5793139"/>
    <s v="Hospital Urquiza"/>
    <n v="87"/>
    <x v="0"/>
    <m/>
    <s v="NC"/>
    <s v="NC"/>
    <m/>
    <s v="NO"/>
    <s v="SI"/>
    <s v="SI"/>
    <m/>
  </r>
  <r>
    <d v="2020-11-14T00:00:00"/>
    <d v="2020-11-13T00:00:00"/>
    <s v="AGUIRREE JUAN JOSE"/>
    <n v="13599849"/>
    <s v="Hospital Urquiza"/>
    <n v="60"/>
    <x v="0"/>
    <m/>
    <s v="NC"/>
    <s v="NC"/>
    <m/>
    <s v="NO"/>
    <s v="SI"/>
    <s v="SI"/>
    <m/>
  </r>
  <r>
    <d v="2020-11-14T00:00:00"/>
    <d v="2020-11-13T00:00:00"/>
    <s v="RAMPOLDI SANDRA GABRIELA"/>
    <n v="21696527"/>
    <s v="Hospital Urquiza"/>
    <n v="49"/>
    <x v="1"/>
    <m/>
    <s v="NC"/>
    <s v="NC"/>
    <m/>
    <s v="NO"/>
    <s v="SI"/>
    <s v="SI"/>
    <m/>
  </r>
  <r>
    <d v="2020-11-14T00:00:00"/>
    <d v="2020-11-13T00:00:00"/>
    <s v="REISSENVEBER MELINA VANESA"/>
    <n v="38387415"/>
    <s v="Hospital Urquiza"/>
    <n v="26"/>
    <x v="1"/>
    <m/>
    <s v="NC"/>
    <s v="NC"/>
    <m/>
    <s v="NO"/>
    <s v="SI"/>
    <s v="SI"/>
    <m/>
  </r>
  <r>
    <d v="2020-11-14T00:00:00"/>
    <d v="2020-11-13T00:00:00"/>
    <s v="RONCONI CLAUDIO LUCIANO"/>
    <n v="16404682"/>
    <s v="Hospital Urquiza"/>
    <n v="57"/>
    <x v="0"/>
    <m/>
    <s v="NC"/>
    <s v="NC"/>
    <m/>
    <s v="NO"/>
    <s v="SI"/>
    <s v="SI"/>
    <m/>
  </r>
  <r>
    <d v="2020-11-14T00:00:00"/>
    <d v="2020-11-13T00:00:00"/>
    <s v="VERBAUWEDE TERESA LUCIA"/>
    <n v="5113656"/>
    <s v="Hospital Urquiza"/>
    <n v="74"/>
    <x v="1"/>
    <m/>
    <s v="NC"/>
    <s v="NC"/>
    <m/>
    <s v="NO"/>
    <s v="SI"/>
    <s v="SI"/>
    <m/>
  </r>
  <r>
    <d v="2020-11-15T00:00:00"/>
    <d v="2020-11-14T00:00:00"/>
    <s v="MONGE JUAN LUIS"/>
    <n v="22459032"/>
    <s v="Hospital Urquiza"/>
    <n v="49"/>
    <x v="0"/>
    <m/>
    <s v="NC"/>
    <s v="NC"/>
    <m/>
    <s v="NO"/>
    <s v="SI"/>
    <s v="SI"/>
    <m/>
  </r>
  <r>
    <d v="2020-11-14T00:00:00"/>
    <d v="2020-11-13T00:00:00"/>
    <s v="CALLEJAS VALERIA SUSANA LEONOR"/>
    <n v="39257540"/>
    <s v="Hospital Urquiza"/>
    <n v="24"/>
    <x v="1"/>
    <m/>
    <s v="NC"/>
    <s v="NC"/>
    <m/>
    <s v="NO"/>
    <s v="SI"/>
    <s v="SI"/>
    <m/>
  </r>
  <r>
    <d v="2020-11-14T00:00:00"/>
    <d v="2020-11-13T00:00:00"/>
    <s v="MONGE JUAN CRUZ"/>
    <n v="38386711"/>
    <s v="Hospital Urquiza"/>
    <n v="26"/>
    <x v="0"/>
    <m/>
    <s v="NC"/>
    <s v="NC"/>
    <m/>
    <s v="NO"/>
    <s v="SI"/>
    <s v="SI"/>
    <m/>
  </r>
  <r>
    <d v="2020-11-14T00:00:00"/>
    <d v="2020-11-13T00:00:00"/>
    <s v="FLORES CARINA LORENA"/>
    <n v="24831129"/>
    <s v="Hospital Urquiza"/>
    <n v="45"/>
    <x v="1"/>
    <m/>
    <s v="NC"/>
    <s v="NC"/>
    <m/>
    <s v="NO"/>
    <s v="SI"/>
    <s v="SI"/>
    <m/>
  </r>
  <r>
    <d v="2020-11-14T00:00:00"/>
    <d v="2020-11-13T00:00:00"/>
    <s v="MUSICO CAROLINA DANIELA"/>
    <n v="36104797"/>
    <s v="Hospital Urquiza"/>
    <n v="28"/>
    <x v="1"/>
    <m/>
    <s v="NC"/>
    <s v="NC"/>
    <m/>
    <s v="NO"/>
    <s v="SI"/>
    <s v="SI"/>
    <m/>
  </r>
  <r>
    <d v="2020-11-14T00:00:00"/>
    <d v="2020-11-13T00:00:00"/>
    <s v="SANCHEZ NORMA BEATRIZ"/>
    <n v="16842957"/>
    <s v="Hospital Urquiza"/>
    <n v="57"/>
    <x v="1"/>
    <m/>
    <s v="NC"/>
    <s v="NC"/>
    <m/>
    <s v="NO"/>
    <s v="SI"/>
    <s v="SI"/>
    <m/>
  </r>
  <r>
    <d v="2020-11-14T00:00:00"/>
    <d v="2020-11-13T00:00:00"/>
    <s v="ROJA HORACIO ADRIAN"/>
    <n v="30643337"/>
    <s v="Hospital Urquiza"/>
    <n v="36"/>
    <x v="0"/>
    <m/>
    <s v="NC"/>
    <s v="NC"/>
    <m/>
    <s v="NO"/>
    <s v="SI"/>
    <s v="SI"/>
    <m/>
  </r>
  <r>
    <d v="2020-11-14T00:00:00"/>
    <d v="2020-11-13T00:00:00"/>
    <s v="NIÑO CHIARA SOFIA"/>
    <n v="40955078"/>
    <s v="Hospital Urquiza"/>
    <n v="22"/>
    <x v="1"/>
    <m/>
    <s v="NC"/>
    <s v="NC"/>
    <m/>
    <s v="NO"/>
    <s v="SI"/>
    <s v="SI"/>
    <m/>
  </r>
  <r>
    <d v="2020-11-14T00:00:00"/>
    <d v="2020-11-13T00:00:00"/>
    <s v="RODRIGUEZ ESTEBAN NAHUEL"/>
    <n v="33014093"/>
    <s v="Centro Bioquimico Privado"/>
    <n v="33"/>
    <x v="0"/>
    <m/>
    <s v="NC"/>
    <s v="NC"/>
    <m/>
    <s v="NO"/>
    <s v="SI"/>
    <s v="SI"/>
    <m/>
  </r>
  <r>
    <d v="2020-11-15T00:00:00"/>
    <d v="2020-11-14T00:00:00"/>
    <s v="GONZALEZ LILIANA DEL CARMEN "/>
    <n v="12090129"/>
    <s v="Hospital Urquiza"/>
    <n v="62"/>
    <x v="1"/>
    <d v="2020-11-10T00:00:00"/>
    <d v="2020-11-13T00:00:00"/>
    <n v="20.8"/>
    <d v="2020-11-24T00:00:00"/>
    <s v="NO"/>
    <s v="NO"/>
    <m/>
    <m/>
  </r>
  <r>
    <d v="2020-11-15T00:00:00"/>
    <d v="2020-11-14T00:00:00"/>
    <s v="CORFIELD CARINA LUCIANA "/>
    <n v="30991878"/>
    <s v="Hospital Urquiza"/>
    <n v="36"/>
    <x v="1"/>
    <d v="2020-11-11T00:00:00"/>
    <d v="2020-11-13T00:00:00"/>
    <n v="21.5"/>
    <d v="2020-11-24T00:00:00"/>
    <s v="NO"/>
    <s v="NO"/>
    <m/>
    <m/>
  </r>
  <r>
    <d v="2020-11-15T00:00:00"/>
    <d v="2020-11-14T00:00:00"/>
    <s v="ASIN ELSA GRACIELA NOEMI "/>
    <n v="14571476"/>
    <s v="Hospital Urquiza"/>
    <n v="59"/>
    <x v="1"/>
    <d v="2020-11-10T00:00:00"/>
    <d v="2020-11-13T00:00:00"/>
    <n v="21.4"/>
    <d v="2020-11-24T00:00:00"/>
    <s v="NO"/>
    <s v="SI"/>
    <m/>
    <m/>
  </r>
  <r>
    <d v="2020-11-15T00:00:00"/>
    <d v="2020-11-14T00:00:00"/>
    <s v="CARDONA NELSON ANDRES "/>
    <n v="31497264"/>
    <s v="Hospital Urquiza"/>
    <n v="35"/>
    <x v="0"/>
    <d v="2020-11-02T00:00:00"/>
    <d v="2020-11-13T00:00:00"/>
    <n v="25.2"/>
    <d v="2020-11-24T00:00:00"/>
    <s v="NO"/>
    <s v="NO"/>
    <m/>
    <m/>
  </r>
  <r>
    <d v="2020-11-15T00:00:00"/>
    <d v="2020-11-14T00:00:00"/>
    <s v="ROMERO ROMINA DANIELA "/>
    <n v="27350182"/>
    <s v="Hospital Urquiza"/>
    <n v="41"/>
    <x v="1"/>
    <d v="2020-11-08T00:00:00"/>
    <d v="2020-11-13T00:00:00"/>
    <n v="24"/>
    <d v="2020-11-24T00:00:00"/>
    <s v="NO"/>
    <s v="NO"/>
    <m/>
    <m/>
  </r>
  <r>
    <d v="2020-11-15T00:00:00"/>
    <d v="2020-11-14T00:00:00"/>
    <s v="LETURIA ESTANISLAO TABARE"/>
    <n v="35714890"/>
    <s v="Hospital Urquiza"/>
    <n v="29"/>
    <x v="0"/>
    <d v="2020-11-10T00:00:00"/>
    <d v="2020-11-13T00:00:00"/>
    <n v="21"/>
    <d v="2020-11-24T00:00:00"/>
    <s v="NO"/>
    <s v="NO"/>
    <m/>
    <m/>
  </r>
  <r>
    <d v="2020-11-15T00:00:00"/>
    <d v="2020-11-14T00:00:00"/>
    <s v="AZCOITIA HELGUERA CARLOS RAUL "/>
    <n v="92706387"/>
    <s v="Hospital Urquiza"/>
    <n v="55"/>
    <x v="0"/>
    <d v="2020-11-10T00:00:00"/>
    <d v="2020-11-13T00:00:00"/>
    <n v="23.8"/>
    <d v="2020-11-24T00:00:00"/>
    <s v="NO"/>
    <s v="NO"/>
    <m/>
    <m/>
  </r>
  <r>
    <d v="2020-11-15T00:00:00"/>
    <d v="2020-11-14T00:00:00"/>
    <s v="FORNERON ROSA ARGENTINA "/>
    <n v="14341243"/>
    <s v="Hospital Urquiza"/>
    <n v="58"/>
    <x v="1"/>
    <d v="2020-11-08T00:00:00"/>
    <d v="2020-11-13T00:00:00"/>
    <n v="28.3"/>
    <d v="2020-11-24T00:00:00"/>
    <s v="NO"/>
    <s v="SI"/>
    <m/>
    <m/>
  </r>
  <r>
    <d v="2020-11-15T00:00:00"/>
    <d v="2020-11-14T00:00:00"/>
    <s v="MIERES VICTOR HUGO HORACIO "/>
    <n v="16490851"/>
    <s v="Hospital Urquiza"/>
    <n v="57"/>
    <x v="0"/>
    <d v="2020-11-10T00:00:00"/>
    <d v="2020-11-13T00:00:00"/>
    <n v="27.3"/>
    <d v="2020-11-24T00:00:00"/>
    <s v="NO"/>
    <s v="NO"/>
    <m/>
    <m/>
  </r>
  <r>
    <d v="2020-11-15T00:00:00"/>
    <d v="2020-11-14T00:00:00"/>
    <s v="DIAZ EDUARDO GABRIEL "/>
    <n v="40161862"/>
    <s v="Hospital Urquiza"/>
    <n v="23"/>
    <x v="0"/>
    <d v="2020-11-07T00:00:00"/>
    <d v="2020-11-13T00:00:00"/>
    <n v="33.5"/>
    <d v="2020-11-24T00:00:00"/>
    <s v="NO"/>
    <s v="NO"/>
    <m/>
    <m/>
  </r>
  <r>
    <d v="2020-11-15T00:00:00"/>
    <d v="2020-11-14T00:00:00"/>
    <s v="SOLIS ORIANA RITA LUJAN "/>
    <n v="44151616"/>
    <s v="Hospital Urquiza"/>
    <n v="18"/>
    <x v="1"/>
    <d v="2020-11-13T00:00:00"/>
    <d v="2020-11-13T00:00:00"/>
    <n v="25.4"/>
    <d v="2020-11-24T00:00:00"/>
    <s v="NO"/>
    <s v="NO"/>
    <m/>
    <m/>
  </r>
  <r>
    <d v="2020-11-15T00:00:00"/>
    <d v="2020-11-14T00:00:00"/>
    <s v="SABINGNON LILIANA DEL CARMEN "/>
    <n v="32726698"/>
    <s v="Hospital Urquiza"/>
    <n v="31"/>
    <x v="1"/>
    <d v="2020-11-10T00:00:00"/>
    <d v="2020-11-13T00:00:00"/>
    <n v="23.1"/>
    <d v="2020-11-24T00:00:00"/>
    <s v="NO"/>
    <s v="NO"/>
    <m/>
    <m/>
  </r>
  <r>
    <d v="2020-11-15T00:00:00"/>
    <d v="2020-11-14T00:00:00"/>
    <s v="DUTRA ANABELLA "/>
    <m/>
    <s v="Hospital Urquiza"/>
    <m/>
    <x v="1"/>
    <m/>
    <d v="2020-11-13T00:00:00"/>
    <n v="17.100000000000001"/>
    <d v="2020-11-24T00:00:00"/>
    <m/>
    <m/>
    <m/>
    <m/>
  </r>
  <r>
    <d v="2020-11-15T00:00:00"/>
    <d v="2020-11-14T00:00:00"/>
    <s v="SANABRIA JAIRO MISAEL "/>
    <n v="46520111"/>
    <s v="Hospital Urquiza"/>
    <n v="15"/>
    <x v="0"/>
    <d v="2020-11-09T00:00:00"/>
    <d v="2020-11-13T00:00:00"/>
    <n v="29.7"/>
    <d v="2020-11-24T00:00:00"/>
    <s v="NO"/>
    <s v="SI"/>
    <m/>
    <m/>
  </r>
  <r>
    <d v="2020-11-15T00:00:00"/>
    <d v="2020-11-14T00:00:00"/>
    <s v="CHURRUARIN JOSE GABRIEL "/>
    <n v="29026578"/>
    <s v="Hospital Urquiza"/>
    <n v="39"/>
    <x v="0"/>
    <s v="NC"/>
    <d v="2020-11-13T00:00:00"/>
    <n v="33.200000000000003"/>
    <d v="2020-11-24T00:00:00"/>
    <s v="NO"/>
    <s v="NO"/>
    <m/>
    <m/>
  </r>
  <r>
    <d v="2020-11-15T00:00:00"/>
    <d v="2020-11-14T00:00:00"/>
    <s v="SCEVOLA GRACIELA EMILCE "/>
    <n v="33025373"/>
    <s v="Hospital Urquiza"/>
    <n v="33"/>
    <x v="1"/>
    <d v="2020-11-10T00:00:00"/>
    <d v="2020-11-13T00:00:00"/>
    <n v="20.2"/>
    <d v="2020-11-24T00:00:00"/>
    <s v="NO"/>
    <s v="NO"/>
    <m/>
    <m/>
  </r>
  <r>
    <d v="2020-11-15T00:00:00"/>
    <d v="2020-11-14T00:00:00"/>
    <s v="PIERRE RODOLFO EDUARDO "/>
    <n v="18215766"/>
    <s v="Hospital Urquiza"/>
    <n v="53"/>
    <x v="0"/>
    <d v="2020-11-03T00:00:00"/>
    <d v="2020-11-13T00:00:00"/>
    <n v="30.9"/>
    <d v="2020-11-24T00:00:00"/>
    <s v="NO"/>
    <s v="NO"/>
    <m/>
    <m/>
  </r>
  <r>
    <d v="2020-11-15T00:00:00"/>
    <d v="2020-11-14T00:00:00"/>
    <s v="MURILLO ARIANA MAGALI "/>
    <n v="39034292"/>
    <s v="Hospital Urquiza"/>
    <n v="29"/>
    <x v="1"/>
    <s v="NC"/>
    <d v="2020-11-13T00:00:00"/>
    <n v="21.4"/>
    <d v="2020-11-24T00:00:00"/>
    <s v="NO"/>
    <s v="SI"/>
    <m/>
    <m/>
  </r>
  <r>
    <d v="2020-11-15T00:00:00"/>
    <d v="2020-11-14T00:00:00"/>
    <s v="GONZALEZ ADRIAN JUSTINO "/>
    <n v="23275651"/>
    <s v="Hospital Urquiza"/>
    <n v="47"/>
    <x v="0"/>
    <d v="2020-11-05T00:00:00"/>
    <d v="2020-11-13T00:00:00"/>
    <n v="25.3"/>
    <d v="2020-11-24T00:00:00"/>
    <s v="NO"/>
    <s v="SI"/>
    <m/>
    <m/>
  </r>
  <r>
    <d v="2020-11-15T00:00:00"/>
    <d v="2020-11-14T00:00:00"/>
    <s v="DE BATTISTA GRACIELA SUSANA "/>
    <n v="5583090"/>
    <s v="Hospital Urquiza"/>
    <n v="73"/>
    <x v="1"/>
    <d v="2020-11-10T00:00:00"/>
    <d v="2020-11-13T00:00:00"/>
    <n v="24.3"/>
    <d v="2020-11-24T00:00:00"/>
    <s v="NO"/>
    <s v="SI"/>
    <m/>
    <m/>
  </r>
  <r>
    <d v="2020-11-15T00:00:00"/>
    <d v="2020-11-14T00:00:00"/>
    <s v="BARRETO ESTEBAN ISIDRO RAMON "/>
    <n v="5800943"/>
    <s v="Hospital Urquiza"/>
    <n v="85"/>
    <x v="0"/>
    <d v="2020-11-13T00:00:00"/>
    <d v="2020-11-13T00:00:00"/>
    <n v="17"/>
    <d v="2020-11-24T00:00:00"/>
    <s v="NO"/>
    <s v="SI"/>
    <m/>
    <s v="SI"/>
  </r>
  <r>
    <d v="2020-11-15T00:00:00"/>
    <d v="2020-11-14T00:00:00"/>
    <s v="RIVAS EDUARDO "/>
    <n v="1986696"/>
    <s v="Hospital Urquiza"/>
    <n v="97"/>
    <x v="0"/>
    <d v="2020-11-13T00:00:00"/>
    <d v="2020-11-13T00:00:00"/>
    <n v="17.8"/>
    <d v="2020-11-24T00:00:00"/>
    <s v="NO"/>
    <s v="SI"/>
    <m/>
    <s v="SI"/>
  </r>
  <r>
    <d v="2020-11-15T00:00:00"/>
    <d v="2020-11-14T00:00:00"/>
    <s v="ALAMI LUCIO "/>
    <n v="5855829"/>
    <s v="Hospital Urquiza"/>
    <n v="87"/>
    <x v="0"/>
    <d v="2020-11-13T00:00:00"/>
    <d v="2020-11-13T00:00:00"/>
    <n v="29.5"/>
    <d v="2020-11-24T00:00:00"/>
    <s v="NO"/>
    <s v="SI"/>
    <m/>
    <m/>
  </r>
  <r>
    <d v="2020-11-15T00:00:00"/>
    <d v="2020-11-14T00:00:00"/>
    <s v="GARIBALDI HECTOR JORGE MARIA "/>
    <n v="10380898"/>
    <s v="Hospital Urquiza"/>
    <n v="67"/>
    <x v="0"/>
    <d v="2020-11-13T00:00:00"/>
    <d v="2020-11-13T00:00:00"/>
    <n v="18.3"/>
    <d v="2020-11-24T00:00:00"/>
    <s v="NO"/>
    <s v="SI"/>
    <m/>
    <m/>
  </r>
  <r>
    <d v="2020-11-15T00:00:00"/>
    <d v="2020-11-14T00:00:00"/>
    <s v="BELAY ANGELA ROSA "/>
    <n v="731632"/>
    <s v="Hospital Urquiza"/>
    <n v="94"/>
    <x v="1"/>
    <d v="2020-11-13T00:00:00"/>
    <d v="2020-11-13T00:00:00"/>
    <n v="21.5"/>
    <d v="2020-11-24T00:00:00"/>
    <s v="NO"/>
    <s v="SI"/>
    <m/>
    <m/>
  </r>
  <r>
    <d v="2020-11-15T00:00:00"/>
    <d v="2020-11-14T00:00:00"/>
    <s v="BARRIOS JUSTA AMERICA "/>
    <n v="5069838"/>
    <s v="Hospital Urquiza"/>
    <n v="95"/>
    <x v="1"/>
    <d v="2020-11-13T00:00:00"/>
    <d v="2020-11-13T00:00:00"/>
    <n v="22.3"/>
    <d v="2020-11-24T00:00:00"/>
    <s v="NO"/>
    <s v="SI"/>
    <m/>
    <m/>
  </r>
  <r>
    <d v="2020-11-15T00:00:00"/>
    <d v="2020-11-14T00:00:00"/>
    <s v="FLORES CARLOS ALEJANDRO "/>
    <n v="27679476"/>
    <s v="Hospital Urquiza"/>
    <n v="39"/>
    <x v="0"/>
    <d v="2020-11-07T00:00:00"/>
    <d v="2020-11-13T00:00:00"/>
    <n v="25.9"/>
    <d v="2020-11-24T00:00:00"/>
    <s v="SI"/>
    <s v="NO"/>
    <m/>
    <m/>
  </r>
  <r>
    <d v="2020-11-15T00:00:00"/>
    <d v="2020-11-14T00:00:00"/>
    <s v="MUÑOZ RENEE BEATRIZ "/>
    <n v="40693146"/>
    <s v="Hospital Urquiza"/>
    <n v="26"/>
    <x v="1"/>
    <d v="2020-11-07T00:00:00"/>
    <d v="2020-11-13T00:00:00"/>
    <n v="33.9"/>
    <d v="2020-11-24T00:00:00"/>
    <s v="SI"/>
    <s v="NO"/>
    <m/>
    <m/>
  </r>
  <r>
    <d v="2020-11-15T00:00:00"/>
    <d v="2020-11-14T00:00:00"/>
    <s v="BURGOS JOSE ALBERTO"/>
    <m/>
    <s v="Clinica Uruguay"/>
    <m/>
    <x v="0"/>
    <m/>
    <d v="2020-11-13T00:00:00"/>
    <n v="29.4"/>
    <d v="2020-11-24T00:00:00"/>
    <m/>
    <m/>
    <m/>
    <m/>
  </r>
  <r>
    <d v="2020-11-16T00:00:00"/>
    <d v="2020-11-15T00:00:00"/>
    <s v="SIGNES EDGARDO FRANCISCO"/>
    <n v="5800947"/>
    <s v="Centro Bioquimico Privado"/>
    <n v="85"/>
    <x v="0"/>
    <d v="2020-11-09T00:00:00"/>
    <d v="2020-11-12T00:00:00"/>
    <s v="AG"/>
    <d v="2020-11-23T00:00:00"/>
    <s v="NO"/>
    <s v="SI"/>
    <s v="NO"/>
    <s v="SI"/>
  </r>
  <r>
    <d v="2020-11-17T00:00:00"/>
    <d v="2020-11-16T00:00:00"/>
    <s v="ALONSO LEANDRO HORACIO "/>
    <n v="23137039"/>
    <s v="Hospital Urquiza"/>
    <n v="48"/>
    <x v="0"/>
    <d v="2020-11-11T00:00:00"/>
    <d v="2020-11-14T00:00:00"/>
    <n v="28.5"/>
    <d v="2020-11-25T00:00:00"/>
    <s v="NO"/>
    <s v="SI"/>
    <m/>
    <m/>
  </r>
  <r>
    <d v="2020-11-17T00:00:00"/>
    <d v="2020-11-16T00:00:00"/>
    <s v="ALDAZ MELINA SOLEDAD "/>
    <n v="37338657"/>
    <s v="Hospital Urquiza"/>
    <n v="26"/>
    <x v="1"/>
    <d v="2020-11-11T00:00:00"/>
    <d v="2020-11-14T00:00:00"/>
    <n v="20"/>
    <d v="2020-11-25T00:00:00"/>
    <s v="NO"/>
    <s v="NO"/>
    <m/>
    <m/>
  </r>
  <r>
    <d v="2020-11-17T00:00:00"/>
    <d v="2020-11-16T00:00:00"/>
    <s v="MUGHERLI MARIELA SILVIA PAOLA "/>
    <n v="22149685"/>
    <s v="Hospital Urquiza"/>
    <n v="49"/>
    <x v="1"/>
    <d v="2020-11-11T00:00:00"/>
    <d v="2020-11-14T00:00:00"/>
    <n v="19.5"/>
    <d v="2020-11-25T00:00:00"/>
    <s v="NO"/>
    <s v="NO"/>
    <m/>
    <m/>
  </r>
  <r>
    <d v="2020-11-17T00:00:00"/>
    <d v="2020-11-16T00:00:00"/>
    <s v="BACCON VICTORIA "/>
    <n v="38170189"/>
    <s v="Hospital Urquiza"/>
    <n v="26"/>
    <x v="1"/>
    <d v="2020-11-11T00:00:00"/>
    <d v="2020-11-14T00:00:00"/>
    <n v="26.2"/>
    <d v="2020-11-25T00:00:00"/>
    <s v="NO"/>
    <s v="SI"/>
    <m/>
    <m/>
  </r>
  <r>
    <d v="2020-11-17T00:00:00"/>
    <d v="2020-11-16T00:00:00"/>
    <s v="LOPEZ ANA CAROLINA "/>
    <n v="22150823"/>
    <s v="Hospital Urquiza"/>
    <n v="48"/>
    <x v="1"/>
    <d v="2020-11-10T00:00:00"/>
    <d v="2020-11-14T00:00:00"/>
    <n v="25.4"/>
    <d v="2020-11-25T00:00:00"/>
    <s v="NO"/>
    <s v="SI"/>
    <m/>
    <m/>
  </r>
  <r>
    <d v="2020-11-17T00:00:00"/>
    <d v="2020-11-16T00:00:00"/>
    <s v="BERON ANA BELEN  "/>
    <n v="33645525"/>
    <s v="Hospital Urquiza"/>
    <n v="32"/>
    <x v="1"/>
    <d v="2020-11-10T00:00:00"/>
    <d v="2020-11-14T00:00:00"/>
    <n v="30.3"/>
    <d v="2020-11-25T00:00:00"/>
    <s v="NO"/>
    <s v="NO"/>
    <m/>
    <m/>
  </r>
  <r>
    <d v="2020-11-17T00:00:00"/>
    <d v="2020-11-16T00:00:00"/>
    <s v="CONTENTI ALBA ROSA "/>
    <n v="10949777"/>
    <s v="Hospital Urquiza"/>
    <n v="66"/>
    <x v="1"/>
    <d v="2020-11-12T00:00:00"/>
    <d v="2020-11-14T00:00:00"/>
    <n v="19.5"/>
    <d v="2020-11-25T00:00:00"/>
    <s v="NO"/>
    <s v="NO"/>
    <m/>
    <m/>
  </r>
  <r>
    <d v="2020-11-17T00:00:00"/>
    <d v="2020-11-16T00:00:00"/>
    <s v="SEGOVIA ROSA SOLEDAD "/>
    <n v="12885941"/>
    <s v="Hospital Urquiza"/>
    <n v="61"/>
    <x v="1"/>
    <d v="2020-11-10T00:00:00"/>
    <d v="2020-11-14T00:00:00"/>
    <n v="27.7"/>
    <d v="2020-11-25T00:00:00"/>
    <s v="NO"/>
    <s v="SI"/>
    <m/>
    <m/>
  </r>
  <r>
    <d v="2020-11-17T00:00:00"/>
    <d v="2020-11-16T00:00:00"/>
    <s v="CALERO NYDIA LUCRECIA "/>
    <n v="9169254"/>
    <s v="Hospital Urquiza"/>
    <n v="81"/>
    <x v="1"/>
    <d v="2020-11-11T00:00:00"/>
    <d v="2020-11-14T00:00:00"/>
    <n v="20.5"/>
    <d v="2020-11-25T00:00:00"/>
    <s v="NO"/>
    <s v="SI"/>
    <m/>
    <m/>
  </r>
  <r>
    <d v="2020-11-17T00:00:00"/>
    <d v="2020-11-16T00:00:00"/>
    <s v="SENA ISMAEL "/>
    <n v="10602800"/>
    <s v="Hospital Urquiza"/>
    <n v="67"/>
    <x v="0"/>
    <d v="2020-11-10T00:00:00"/>
    <d v="2020-10-15T00:00:00"/>
    <n v="24.1"/>
    <d v="2020-11-26T00:00:00"/>
    <s v="NO"/>
    <s v="NO"/>
    <m/>
    <s v="SI"/>
  </r>
  <r>
    <d v="2020-11-17T00:00:00"/>
    <d v="2020-11-16T00:00:00"/>
    <s v="RUIZ DIAZ JORGE ADRIAN "/>
    <n v="24236427"/>
    <s v="Hospital Urquiza"/>
    <n v="45"/>
    <x v="0"/>
    <d v="2020-11-11T00:00:00"/>
    <d v="2020-11-15T00:00:00"/>
    <n v="34.5"/>
    <d v="2020-11-26T00:00:00"/>
    <s v="NO"/>
    <s v="NO"/>
    <m/>
    <m/>
  </r>
  <r>
    <d v="2020-11-17T00:00:00"/>
    <d v="2020-11-16T00:00:00"/>
    <s v="GOÑI ANABELLA "/>
    <n v="30549724"/>
    <s v="Hospital Urquiza"/>
    <n v="36"/>
    <x v="1"/>
    <d v="2020-11-14T00:00:00"/>
    <d v="2020-11-15T00:00:00"/>
    <n v="21.3"/>
    <d v="2020-11-26T00:00:00"/>
    <s v="NO"/>
    <s v="SI"/>
    <m/>
    <m/>
  </r>
  <r>
    <d v="2020-11-17T00:00:00"/>
    <d v="2020-11-16T00:00:00"/>
    <s v="PEREZ CRISTIAN MARTIN "/>
    <n v="25722772"/>
    <s v="Hospital Urquiza"/>
    <n v="43"/>
    <x v="0"/>
    <d v="2020-11-11T00:00:00"/>
    <d v="2020-11-15T00:00:00"/>
    <n v="33.9"/>
    <d v="2020-11-26T00:00:00"/>
    <s v="NO"/>
    <s v="SI"/>
    <m/>
    <m/>
  </r>
  <r>
    <d v="2020-11-17T00:00:00"/>
    <d v="2020-11-16T00:00:00"/>
    <s v="SOTO GRACIELA RAQUEL "/>
    <n v="16327055"/>
    <s v="Hospital Urquiza"/>
    <n v="57"/>
    <x v="1"/>
    <d v="2020-11-12T00:00:00"/>
    <d v="2020-11-15T00:00:00"/>
    <n v="34.200000000000003"/>
    <d v="2020-11-26T00:00:00"/>
    <s v="NO"/>
    <s v="NO"/>
    <m/>
    <m/>
  </r>
  <r>
    <d v="2020-11-17T00:00:00"/>
    <d v="2020-11-16T00:00:00"/>
    <s v="RODRIGUEZ ALBERTO MIGUEL "/>
    <n v="17775521"/>
    <s v="Hospital Urquiza"/>
    <n v="54"/>
    <x v="0"/>
    <d v="2020-11-09T00:00:00"/>
    <d v="2020-11-14T00:00:00"/>
    <n v="24.1"/>
    <d v="2020-11-25T00:00:00"/>
    <s v="NO"/>
    <s v="NO"/>
    <m/>
    <m/>
  </r>
  <r>
    <d v="2020-11-17T00:00:00"/>
    <d v="2020-11-16T00:00:00"/>
    <s v="LINARES DIEGO RUBEN "/>
    <n v="28533650"/>
    <s v="Hospital Urquiza"/>
    <n v="39"/>
    <x v="0"/>
    <d v="2020-11-12T00:00:00"/>
    <d v="2020-11-14T00:00:00"/>
    <n v="18.7"/>
    <d v="2020-11-25T00:00:00"/>
    <s v="SI"/>
    <s v="SI"/>
    <m/>
    <m/>
  </r>
  <r>
    <d v="2020-11-17T00:00:00"/>
    <d v="2020-11-16T00:00:00"/>
    <s v="GIRARDINI ALBA NOEMI "/>
    <n v="14571013"/>
    <s v="Hospital Urquiza"/>
    <n v="60"/>
    <x v="1"/>
    <d v="2020-11-07T00:00:00"/>
    <d v="2020-11-14T00:00:00"/>
    <n v="26.6"/>
    <d v="2020-11-25T00:00:00"/>
    <s v="NO"/>
    <s v="SI"/>
    <m/>
    <m/>
  </r>
  <r>
    <d v="2020-11-17T00:00:00"/>
    <d v="2020-11-16T00:00:00"/>
    <s v="FIORILLO ANTONIO FORTUNATO "/>
    <n v="11288274"/>
    <s v="Hospital Urquiza"/>
    <n v="66"/>
    <x v="0"/>
    <d v="2020-11-14T00:00:00"/>
    <d v="2020-11-15T00:00:00"/>
    <n v="24.9"/>
    <d v="2020-11-26T00:00:00"/>
    <s v="NO"/>
    <s v="NO"/>
    <m/>
    <m/>
  </r>
  <r>
    <d v="2020-11-17T00:00:00"/>
    <d v="2020-11-16T00:00:00"/>
    <s v="BOURBAND MARTA INES "/>
    <n v="14128023"/>
    <s v="Hospital Urquiza"/>
    <n v="60"/>
    <x v="1"/>
    <d v="2020-11-03T00:00:00"/>
    <d v="2020-11-14T00:00:00"/>
    <n v="33.200000000000003"/>
    <d v="2020-11-25T00:00:00"/>
    <s v="SI"/>
    <s v="SI"/>
    <m/>
    <m/>
  </r>
  <r>
    <d v="2020-11-17T00:00:00"/>
    <d v="2020-11-16T00:00:00"/>
    <s v="NUÑEZ ADELINA BEATRIZ "/>
    <n v="17679148"/>
    <s v="Hospital Urquiza"/>
    <n v="54"/>
    <x v="1"/>
    <d v="2020-11-12T00:00:00"/>
    <d v="2020-11-15T00:00:00"/>
    <n v="20.9"/>
    <d v="2020-11-26T00:00:00"/>
    <s v="NO"/>
    <s v="NO"/>
    <m/>
    <m/>
  </r>
  <r>
    <d v="2020-11-17T00:00:00"/>
    <d v="2020-11-16T00:00:00"/>
    <s v="VINZON LOPEZ GERMAN "/>
    <n v="33422747"/>
    <s v="Hospital Urquiza"/>
    <n v="32"/>
    <x v="0"/>
    <d v="2020-11-09T00:00:00"/>
    <d v="2020-11-14T00:00:00"/>
    <n v="20.3"/>
    <d v="2020-11-25T00:00:00"/>
    <s v="NO"/>
    <s v="SI"/>
    <m/>
    <m/>
  </r>
  <r>
    <d v="2020-11-17T00:00:00"/>
    <d v="2020-11-16T00:00:00"/>
    <s v="DA SILVA RONALDO APARECIDO "/>
    <n v="92964447"/>
    <s v="Hospital Urquiza"/>
    <n v="57"/>
    <x v="0"/>
    <d v="2020-11-14T00:00:00"/>
    <d v="2020-11-14T00:00:00"/>
    <n v="24.3"/>
    <d v="2020-11-25T00:00:00"/>
    <s v="NO"/>
    <s v="SI"/>
    <m/>
    <m/>
  </r>
  <r>
    <d v="2020-11-17T00:00:00"/>
    <d v="2020-11-16T00:00:00"/>
    <s v="ROMERO DANIEL PROSPERO MATIAS "/>
    <n v="33222970"/>
    <s v="Hospital Urquiza"/>
    <n v="33"/>
    <x v="0"/>
    <d v="2020-11-10T00:00:00"/>
    <d v="2020-11-15T00:00:00"/>
    <n v="30.2"/>
    <d v="2020-11-26T00:00:00"/>
    <s v="NO"/>
    <s v="SI"/>
    <m/>
    <m/>
  </r>
  <r>
    <d v="2020-11-18T00:00:00"/>
    <d v="2020-11-17T00:00:00"/>
    <s v="DARRAIDOU JULIO CESAR"/>
    <n v="5178385"/>
    <s v="Hospital Urquiza"/>
    <n v="81"/>
    <x v="0"/>
    <d v="2020-11-05T00:00:00"/>
    <d v="2020-11-16T00:00:00"/>
    <n v="27.3"/>
    <d v="2020-11-27T00:00:00"/>
    <s v="SI"/>
    <s v="NO"/>
    <m/>
    <m/>
  </r>
  <r>
    <d v="2020-11-18T00:00:00"/>
    <d v="2020-11-17T00:00:00"/>
    <s v="RAMIREZ LEONARDO"/>
    <n v="37596131"/>
    <s v="Hospital Urquiza"/>
    <n v="26"/>
    <x v="0"/>
    <d v="2020-11-10T00:00:00"/>
    <d v="2020-11-16T00:00:00"/>
    <n v="30.6"/>
    <d v="2020-11-27T00:00:00"/>
    <s v="NO"/>
    <s v="NO"/>
    <m/>
    <m/>
  </r>
  <r>
    <d v="2020-11-18T00:00:00"/>
    <d v="2020-11-17T00:00:00"/>
    <s v="MENDOZA FACUNDO"/>
    <n v="30549988"/>
    <s v="Hospital Urquiza"/>
    <n v="36"/>
    <x v="0"/>
    <m/>
    <d v="2020-11-16T00:00:00"/>
    <n v="23.9"/>
    <d v="2020-11-27T00:00:00"/>
    <m/>
    <m/>
    <m/>
    <m/>
  </r>
  <r>
    <d v="2020-11-18T00:00:00"/>
    <d v="2020-11-17T00:00:00"/>
    <s v="SANDOVAL LEANDRO"/>
    <n v="22318437"/>
    <s v="Hospital Urquiza"/>
    <n v="49"/>
    <x v="0"/>
    <d v="2020-11-08T00:00:00"/>
    <d v="2020-11-16T00:00:00"/>
    <n v="34"/>
    <d v="2020-11-27T00:00:00"/>
    <s v="NO"/>
    <s v="NO"/>
    <m/>
    <m/>
  </r>
  <r>
    <d v="2020-11-18T00:00:00"/>
    <d v="2020-11-17T00:00:00"/>
    <s v="TRAVERSO ARACELI"/>
    <n v="18508262"/>
    <s v="Hospital Urquiza"/>
    <n v="53"/>
    <x v="1"/>
    <d v="2020-11-12T00:00:00"/>
    <d v="2020-11-16T00:00:00"/>
    <n v="22"/>
    <d v="2020-11-27T00:00:00"/>
    <s v="NO"/>
    <s v="SI"/>
    <m/>
    <m/>
  </r>
  <r>
    <d v="2020-11-18T00:00:00"/>
    <d v="2020-11-17T00:00:00"/>
    <s v="AREVALO NANCY"/>
    <n v="22149475"/>
    <s v="Hospital Urquiza"/>
    <n v="49"/>
    <x v="1"/>
    <d v="2020-11-14T00:00:00"/>
    <d v="2020-11-16T00:00:00"/>
    <n v="27.5"/>
    <d v="2020-11-27T00:00:00"/>
    <s v="NO"/>
    <s v="SI"/>
    <m/>
    <m/>
  </r>
  <r>
    <d v="2020-11-18T00:00:00"/>
    <d v="2020-11-17T00:00:00"/>
    <s v="LAZZA CECILIA"/>
    <n v="34112688"/>
    <s v="Hospital Urquiza"/>
    <n v="31"/>
    <x v="1"/>
    <d v="2020-11-11T00:00:00"/>
    <d v="2020-11-16T00:00:00"/>
    <n v="26.9"/>
    <d v="2020-11-27T00:00:00"/>
    <s v="NO"/>
    <s v="NO"/>
    <m/>
    <m/>
  </r>
  <r>
    <d v="2020-11-18T00:00:00"/>
    <d v="2020-11-17T00:00:00"/>
    <s v="ESCOBAR MORAL ROMINA"/>
    <n v="30424092"/>
    <s v="Hospital Urquiza"/>
    <n v="37"/>
    <x v="1"/>
    <d v="2020-11-12T00:00:00"/>
    <d v="2020-11-16T00:00:00"/>
    <n v="26.7"/>
    <d v="2020-11-27T00:00:00"/>
    <s v="NO"/>
    <s v="SI"/>
    <m/>
    <m/>
  </r>
  <r>
    <d v="2020-11-18T00:00:00"/>
    <d v="2020-11-17T00:00:00"/>
    <s v="ROUSEAUX SANTIAGO"/>
    <n v="34110009"/>
    <s v="Hospital Urquiza"/>
    <n v="31"/>
    <x v="0"/>
    <d v="2020-11-12T00:00:00"/>
    <d v="2020-11-16T00:00:00"/>
    <n v="26.5"/>
    <d v="2020-11-27T00:00:00"/>
    <s v="NO"/>
    <s v="NO"/>
    <m/>
    <m/>
  </r>
  <r>
    <d v="2020-11-18T00:00:00"/>
    <d v="2020-11-17T00:00:00"/>
    <s v="PEREZ ADRIANA LETICIA"/>
    <n v="37308557"/>
    <s v="Hospital Urquiza"/>
    <n v="28"/>
    <x v="1"/>
    <d v="2020-11-13T00:00:00"/>
    <d v="2020-11-16T00:00:00"/>
    <n v="26.6"/>
    <d v="2020-11-27T00:00:00"/>
    <s v="NO"/>
    <s v="NO"/>
    <m/>
    <m/>
  </r>
  <r>
    <d v="2020-11-18T00:00:00"/>
    <d v="2020-11-17T00:00:00"/>
    <s v="CARDOZO MARIANA ESTEFANIA"/>
    <n v="37563791"/>
    <s v="Hospital Urquiza"/>
    <n v="25"/>
    <x v="1"/>
    <d v="2020-11-13T00:00:00"/>
    <d v="2020-11-16T00:00:00"/>
    <n v="20.9"/>
    <d v="2020-11-27T00:00:00"/>
    <s v="NO"/>
    <s v="NO"/>
    <m/>
    <m/>
  </r>
  <r>
    <d v="2020-11-18T00:00:00"/>
    <d v="2020-11-17T00:00:00"/>
    <s v="VOUILLOUD KAREN ELIZABETH"/>
    <n v="40161936"/>
    <s v="Hospital Urquiza"/>
    <n v="23"/>
    <x v="1"/>
    <d v="2020-11-13T00:00:00"/>
    <d v="2020-11-16T00:00:00"/>
    <n v="26.8"/>
    <d v="2020-11-27T00:00:00"/>
    <s v="NO"/>
    <s v="SI"/>
    <m/>
    <m/>
  </r>
  <r>
    <d v="2020-11-18T00:00:00"/>
    <d v="2020-11-17T00:00:00"/>
    <s v="BRIOZZO YANINA"/>
    <n v="27425632"/>
    <s v="Hospital Urquiza"/>
    <n v="41"/>
    <x v="1"/>
    <d v="2020-11-14T00:00:00"/>
    <d v="2020-11-16T00:00:00"/>
    <n v="33.299999999999997"/>
    <d v="2020-11-27T00:00:00"/>
    <s v="NO"/>
    <s v="NO"/>
    <m/>
    <m/>
  </r>
  <r>
    <d v="2020-11-18T00:00:00"/>
    <d v="2020-11-17T00:00:00"/>
    <s v="GAMERO MARIANELA"/>
    <n v="32220681"/>
    <s v="Hospital Urquiza"/>
    <n v="34"/>
    <x v="1"/>
    <d v="2020-11-10T00:00:00"/>
    <d v="2020-11-16T00:00:00"/>
    <n v="30.7"/>
    <d v="2020-11-27T00:00:00"/>
    <s v="NO"/>
    <s v="NO"/>
    <m/>
    <m/>
  </r>
  <r>
    <d v="2020-11-18T00:00:00"/>
    <d v="2020-11-17T00:00:00"/>
    <s v="HAAK GISELA RAQUEL"/>
    <n v="33025365"/>
    <s v="Hospital Urquiza"/>
    <n v="33"/>
    <x v="1"/>
    <d v="2020-11-11T00:00:00"/>
    <d v="2020-11-16T00:00:00"/>
    <n v="24.9"/>
    <d v="2020-11-27T00:00:00"/>
    <s v="NO"/>
    <s v="NO"/>
    <m/>
    <m/>
  </r>
  <r>
    <d v="2020-11-18T00:00:00"/>
    <d v="2020-11-17T00:00:00"/>
    <s v="HORNUS PATRICIA"/>
    <n v="22633851"/>
    <s v="Hospital Urquiza"/>
    <n v="48"/>
    <x v="1"/>
    <d v="2020-11-14T00:00:00"/>
    <d v="2020-11-16T00:00:00"/>
    <n v="25.2"/>
    <d v="2020-11-27T00:00:00"/>
    <s v="NO"/>
    <s v="NO"/>
    <m/>
    <s v="SI"/>
  </r>
  <r>
    <d v="2020-11-18T00:00:00"/>
    <d v="2020-11-17T00:00:00"/>
    <s v="RONCONI MARCELO"/>
    <n v="21545473"/>
    <s v="Hospital Urquiza"/>
    <n v="50"/>
    <x v="0"/>
    <d v="2020-11-10T00:00:00"/>
    <d v="2020-11-16T00:00:00"/>
    <n v="24"/>
    <d v="2020-11-27T00:00:00"/>
    <s v="NO"/>
    <s v="NO"/>
    <m/>
    <m/>
  </r>
  <r>
    <d v="2020-11-18T00:00:00"/>
    <d v="2020-11-17T00:00:00"/>
    <s v="CIGNARELLI VALERIA CONCEPCION"/>
    <n v="34232536"/>
    <s v="Hospital Urquiza"/>
    <n v="31"/>
    <x v="1"/>
    <m/>
    <d v="2020-11-16T00:00:00"/>
    <n v="31.7"/>
    <d v="2020-11-27T00:00:00"/>
    <s v="NO"/>
    <s v="NO"/>
    <m/>
    <m/>
  </r>
  <r>
    <d v="2020-11-18T00:00:00"/>
    <d v="2020-11-17T00:00:00"/>
    <s v="MACHADO CARLOS"/>
    <n v="29281156"/>
    <s v="Hospital Urquiza"/>
    <n v="38"/>
    <x v="0"/>
    <d v="2020-11-10T00:00:00"/>
    <d v="2020-11-16T00:00:00"/>
    <n v="28.2"/>
    <d v="2020-11-27T00:00:00"/>
    <s v="NO"/>
    <s v="NO"/>
    <m/>
    <m/>
  </r>
  <r>
    <d v="2020-11-18T00:00:00"/>
    <d v="2020-11-17T00:00:00"/>
    <s v="AYALA BEATRIZ"/>
    <n v="24177919"/>
    <s v="Hospital Urquiza"/>
    <n v="49"/>
    <x v="1"/>
    <d v="2020-11-12T00:00:00"/>
    <d v="2020-11-16T00:00:00"/>
    <n v="22.3"/>
    <d v="2020-11-27T00:00:00"/>
    <s v="NO"/>
    <s v="SI"/>
    <m/>
    <m/>
  </r>
  <r>
    <d v="2020-11-18T00:00:00"/>
    <d v="2020-11-17T00:00:00"/>
    <s v="COLETT RAMIRO"/>
    <n v="27504076"/>
    <s v="Hospital Urquiza"/>
    <n v="41"/>
    <x v="0"/>
    <d v="2020-11-12T00:00:00"/>
    <d v="2020-11-16T00:00:00"/>
    <n v="28.2"/>
    <d v="2020-11-27T00:00:00"/>
    <s v="NO"/>
    <s v="NO"/>
    <m/>
    <m/>
  </r>
  <r>
    <d v="2020-11-18T00:00:00"/>
    <d v="2020-11-17T00:00:00"/>
    <s v="BUTTERI ANABELA"/>
    <n v="43679638"/>
    <s v="Hospital Urquiza"/>
    <n v="19"/>
    <x v="1"/>
    <m/>
    <d v="2020-11-16T00:00:00"/>
    <n v="30.7"/>
    <d v="2020-11-27T00:00:00"/>
    <m/>
    <m/>
    <m/>
    <m/>
  </r>
  <r>
    <d v="2020-11-18T00:00:00"/>
    <d v="2020-11-17T00:00:00"/>
    <s v="WAGNER PRISCILA"/>
    <n v="33563113"/>
    <s v="Hospital Urquiza"/>
    <n v="47"/>
    <x v="1"/>
    <d v="2020-11-06T00:00:00"/>
    <s v="NC"/>
    <s v="NC"/>
    <d v="2020-11-15T00:00:00"/>
    <s v="NO"/>
    <s v="SI"/>
    <s v="SI"/>
    <m/>
  </r>
  <r>
    <d v="2020-11-19T00:00:00"/>
    <d v="2020-11-18T00:00:00"/>
    <s v="DIAZ ARRUA CAROLINA"/>
    <n v="900789595"/>
    <s v="Hospital Urquiza"/>
    <n v="27"/>
    <x v="1"/>
    <d v="2020-11-15T00:00:00"/>
    <d v="2020-11-17T00:00:00"/>
    <n v="24.3"/>
    <d v="2020-11-28T00:00:00"/>
    <s v="NO"/>
    <s v="NO"/>
    <m/>
    <m/>
  </r>
  <r>
    <d v="2020-11-19T00:00:00"/>
    <d v="2020-11-18T00:00:00"/>
    <s v="GERVASONI AGUSTINA"/>
    <n v="32530826"/>
    <s v="Hospital Urquiza"/>
    <n v="33"/>
    <x v="1"/>
    <d v="2020-11-14T00:00:00"/>
    <d v="2020-11-17T00:00:00"/>
    <n v="24.6"/>
    <d v="2020-11-28T00:00:00"/>
    <s v="NO"/>
    <s v="NO"/>
    <m/>
    <m/>
  </r>
  <r>
    <d v="2020-11-19T00:00:00"/>
    <d v="2020-11-18T00:00:00"/>
    <s v="SARLI OSCAR AGUSTIN"/>
    <n v="37563812"/>
    <s v="Hospital Urquiza"/>
    <n v="25"/>
    <x v="0"/>
    <d v="2020-11-07T00:00:00"/>
    <d v="2020-11-17T00:00:00"/>
    <n v="28.5"/>
    <d v="2020-11-28T00:00:00"/>
    <s v="NO"/>
    <s v="NO"/>
    <m/>
    <m/>
  </r>
  <r>
    <d v="2020-11-19T00:00:00"/>
    <d v="2020-11-18T00:00:00"/>
    <s v="LEDESMA MARTA"/>
    <n v="20668887"/>
    <s v="Hospital Urquiza"/>
    <n v="51"/>
    <x v="1"/>
    <d v="2020-11-12T00:00:00"/>
    <d v="2020-11-17T00:00:00"/>
    <n v="25.3"/>
    <d v="2020-11-28T00:00:00"/>
    <s v="NO"/>
    <s v="NO"/>
    <m/>
    <m/>
  </r>
  <r>
    <d v="2020-11-19T00:00:00"/>
    <d v="2020-11-18T00:00:00"/>
    <s v="AGUIAR LORENA"/>
    <n v="31689608"/>
    <s v="Hospital Urquiza"/>
    <n v="35"/>
    <x v="1"/>
    <d v="2020-11-15T00:00:00"/>
    <d v="2020-11-17T00:00:00"/>
    <n v="20.8"/>
    <d v="2020-11-28T00:00:00"/>
    <s v="NO"/>
    <s v="NO"/>
    <m/>
    <m/>
  </r>
  <r>
    <d v="2020-11-19T00:00:00"/>
    <d v="2020-11-18T00:00:00"/>
    <s v="BOBAGLIO JORGE"/>
    <n v="24236413"/>
    <s v="Hospital Urquiza"/>
    <n v="45"/>
    <x v="0"/>
    <d v="2020-11-14T00:00:00"/>
    <d v="2020-11-17T00:00:00"/>
    <n v="21.5"/>
    <d v="2020-11-28T00:00:00"/>
    <s v="NO"/>
    <s v="NO"/>
    <m/>
    <m/>
  </r>
  <r>
    <d v="2020-11-19T00:00:00"/>
    <d v="2020-11-18T00:00:00"/>
    <s v="PEREYRA MATIAS"/>
    <n v="34629605"/>
    <s v="Hospital Urquiza"/>
    <n v="31"/>
    <x v="0"/>
    <d v="2020-11-14T00:00:00"/>
    <d v="2020-11-17T00:00:00"/>
    <n v="20.2"/>
    <d v="2020-11-28T00:00:00"/>
    <s v="NO"/>
    <s v="NO"/>
    <m/>
    <m/>
  </r>
  <r>
    <d v="2020-11-19T00:00:00"/>
    <d v="2020-11-18T00:00:00"/>
    <s v="CALLEJAS PRISCILA"/>
    <n v="44369462"/>
    <s v="Hospital Urquiza"/>
    <n v="18"/>
    <x v="1"/>
    <d v="2020-11-16T00:00:00"/>
    <d v="2020-11-17T00:00:00"/>
    <n v="19.8"/>
    <d v="2020-11-28T00:00:00"/>
    <s v="NO"/>
    <s v="NO"/>
    <m/>
    <m/>
  </r>
  <r>
    <d v="2020-11-19T00:00:00"/>
    <d v="2020-11-18T00:00:00"/>
    <s v="GIRAUD JULIA ANGELICA"/>
    <n v="13599486"/>
    <s v="Hospital Urquiza"/>
    <n v="61"/>
    <x v="1"/>
    <d v="2020-11-01T00:00:00"/>
    <d v="2020-11-17T00:00:00"/>
    <n v="25.6"/>
    <d v="2020-11-28T00:00:00"/>
    <s v="NO"/>
    <s v="SI"/>
    <m/>
    <m/>
  </r>
  <r>
    <d v="2020-11-19T00:00:00"/>
    <d v="2020-11-18T00:00:00"/>
    <s v="GONZALEZ ALDO DANIEL"/>
    <n v="22149448"/>
    <s v="Hospital Urquiza"/>
    <n v="49"/>
    <x v="0"/>
    <d v="2020-11-11T00:00:00"/>
    <d v="2020-11-17T00:00:00"/>
    <n v="33.4"/>
    <d v="2020-11-28T00:00:00"/>
    <s v="NO"/>
    <s v="SI"/>
    <m/>
    <m/>
  </r>
  <r>
    <d v="2020-11-19T00:00:00"/>
    <d v="2020-11-18T00:00:00"/>
    <s v="ARGUIMBAO ANIBAL"/>
    <n v="36267335"/>
    <s v="Hospital Urquiza"/>
    <n v="27"/>
    <x v="0"/>
    <d v="2020-11-10T00:00:00"/>
    <d v="2020-11-17T00:00:00"/>
    <n v="22.7"/>
    <d v="2020-11-28T00:00:00"/>
    <s v="NO"/>
    <s v="NO"/>
    <m/>
    <m/>
  </r>
  <r>
    <d v="2020-11-19T00:00:00"/>
    <d v="2020-11-18T00:00:00"/>
    <s v="DOMINGUEZ LEANDRO"/>
    <n v="31027758"/>
    <s v="Hospital Urquiza"/>
    <n v="36"/>
    <x v="0"/>
    <d v="2020-11-12T00:00:00"/>
    <d v="2020-11-17T00:00:00"/>
    <n v="22.8"/>
    <d v="2020-11-28T00:00:00"/>
    <s v="NO"/>
    <s v="NO"/>
    <m/>
    <m/>
  </r>
  <r>
    <d v="2020-11-19T00:00:00"/>
    <d v="2020-11-18T00:00:00"/>
    <s v="CARRIZO ROSANA"/>
    <n v="20813163"/>
    <s v="Hospital Urquiza"/>
    <n v="51"/>
    <x v="1"/>
    <d v="2020-11-17T00:00:00"/>
    <d v="2020-11-17T00:00:00"/>
    <n v="32.299999999999997"/>
    <d v="2020-11-28T00:00:00"/>
    <s v="NO"/>
    <s v="SI"/>
    <m/>
    <m/>
  </r>
  <r>
    <d v="2020-11-19T00:00:00"/>
    <d v="2020-11-18T00:00:00"/>
    <s v="CERQUEIRO KAREN"/>
    <n v="28230261"/>
    <s v="Hospital Urquiza"/>
    <n v="40"/>
    <x v="1"/>
    <d v="2020-11-15T00:00:00"/>
    <d v="2020-11-17T00:00:00"/>
    <n v="19.5"/>
    <d v="2020-11-28T00:00:00"/>
    <s v="NO"/>
    <s v="SI"/>
    <m/>
    <m/>
  </r>
  <r>
    <d v="2020-11-19T00:00:00"/>
    <d v="2020-11-18T00:00:00"/>
    <s v="ALMEIDA CRISTIAN"/>
    <n v="30180885"/>
    <s v="Hospital Urquiza"/>
    <n v="37"/>
    <x v="0"/>
    <d v="2020-11-16T00:00:00"/>
    <d v="2020-11-17T00:00:00"/>
    <n v="26.2"/>
    <d v="2020-11-28T00:00:00"/>
    <s v="NO"/>
    <s v="SI"/>
    <m/>
    <m/>
  </r>
  <r>
    <d v="2020-11-19T00:00:00"/>
    <d v="2020-11-18T00:00:00"/>
    <s v="IZAGUIRRE DIEGO"/>
    <n v="30549788"/>
    <s v="Hospital Urquiza"/>
    <n v="36"/>
    <x v="0"/>
    <d v="2020-11-13T00:00:00"/>
    <d v="2020-11-17T00:00:00"/>
    <n v="21.9"/>
    <d v="2020-11-28T00:00:00"/>
    <s v="NO"/>
    <s v="NO"/>
    <m/>
    <m/>
  </r>
  <r>
    <d v="2020-11-20T00:00:00"/>
    <d v="2020-11-19T00:00:00"/>
    <s v="BARRAL RODRIGO ALEJANDRO"/>
    <n v="44821102"/>
    <s v="Hospital Urquiza"/>
    <n v="17"/>
    <x v="0"/>
    <d v="2020-11-14T00:00:00"/>
    <d v="2020-11-18T00:00:00"/>
    <n v="20.399999999999999"/>
    <d v="2020-11-29T00:00:00"/>
    <m/>
    <m/>
    <m/>
    <m/>
  </r>
  <r>
    <d v="2020-11-20T00:00:00"/>
    <d v="2020-11-19T00:00:00"/>
    <s v="GIMENEZ MARIA DEL CARMEN"/>
    <n v="26716690"/>
    <s v="Hospital Urquiza"/>
    <n v="42"/>
    <x v="1"/>
    <m/>
    <d v="2020-11-18T00:00:00"/>
    <n v="33.700000000000003"/>
    <d v="2020-11-29T00:00:00"/>
    <m/>
    <s v="SI"/>
    <m/>
    <m/>
  </r>
  <r>
    <d v="2020-11-20T00:00:00"/>
    <d v="2020-11-19T00:00:00"/>
    <s v="ACOSTA CARLOS RUBEN"/>
    <n v="10071733"/>
    <s v="Hospital Urquiza"/>
    <n v="69"/>
    <x v="0"/>
    <d v="2020-11-11T00:00:00"/>
    <d v="2020-11-18T00:00:00"/>
    <n v="31.7"/>
    <d v="2020-11-29T00:00:00"/>
    <m/>
    <m/>
    <m/>
    <m/>
  </r>
  <r>
    <d v="2020-11-20T00:00:00"/>
    <d v="2020-11-19T00:00:00"/>
    <s v="RODRIGUEZ MARIA JOSEFA"/>
    <n v="5953058"/>
    <s v="Hospital Urquiza"/>
    <n v="71"/>
    <x v="1"/>
    <d v="2020-11-14T00:00:00"/>
    <d v="2020-11-18T00:00:00"/>
    <n v="24.2"/>
    <d v="2020-11-29T00:00:00"/>
    <m/>
    <m/>
    <m/>
    <s v="SI"/>
  </r>
  <r>
    <d v="2020-11-20T00:00:00"/>
    <d v="2020-11-19T00:00:00"/>
    <s v="PASCAL JORGE"/>
    <n v="8418139"/>
    <s v="Hospital Urquiza"/>
    <n v="73"/>
    <x v="0"/>
    <d v="2020-11-14T00:00:00"/>
    <d v="2020-11-18T00:00:00"/>
    <n v="17.399999999999999"/>
    <d v="2020-11-29T00:00:00"/>
    <m/>
    <m/>
    <m/>
    <s v="SI"/>
  </r>
  <r>
    <d v="2020-11-20T00:00:00"/>
    <d v="2020-11-19T00:00:00"/>
    <s v="MACHADO SONIA ELIZABETH"/>
    <n v="33025142"/>
    <s v="Hospital Urquiza"/>
    <n v="33"/>
    <x v="1"/>
    <d v="2020-11-16T00:00:00"/>
    <d v="2020-11-18T00:00:00"/>
    <n v="23.4"/>
    <d v="2020-11-29T00:00:00"/>
    <m/>
    <m/>
    <m/>
    <m/>
  </r>
  <r>
    <d v="2020-11-20T00:00:00"/>
    <d v="2020-11-19T00:00:00"/>
    <s v="CASTILLO YANINA BEATRIZ"/>
    <n v="29768273"/>
    <s v="Hospital Urquiza"/>
    <n v="37"/>
    <x v="1"/>
    <d v="2020-11-12T00:00:00"/>
    <d v="2020-11-18T00:00:00"/>
    <n v="30.2"/>
    <d v="2020-11-29T00:00:00"/>
    <m/>
    <m/>
    <m/>
    <m/>
  </r>
  <r>
    <d v="2020-11-20T00:00:00"/>
    <d v="2020-11-19T00:00:00"/>
    <s v="VEREDA SERGIO"/>
    <n v="18072228"/>
    <s v="Hospital Urquiza"/>
    <n v="53"/>
    <x v="0"/>
    <d v="2020-11-15T00:00:00"/>
    <d v="2020-11-18T00:00:00"/>
    <n v="18.399999999999999"/>
    <d v="2020-11-29T00:00:00"/>
    <m/>
    <s v="SI"/>
    <m/>
    <m/>
  </r>
  <r>
    <d v="2020-11-20T00:00:00"/>
    <d v="2020-11-19T00:00:00"/>
    <s v="ROUGIER SEBASTIAN ROBERTO"/>
    <n v="31909202"/>
    <s v="Hospital Urquiza"/>
    <n v="35"/>
    <x v="0"/>
    <d v="2020-11-14T00:00:00"/>
    <d v="2020-11-18T00:00:00"/>
    <n v="27.7"/>
    <d v="2020-11-29T00:00:00"/>
    <m/>
    <s v="SI"/>
    <m/>
    <m/>
  </r>
  <r>
    <d v="2020-11-20T00:00:00"/>
    <d v="2020-11-19T00:00:00"/>
    <s v="EYERALDE GUSTAVO CARLOS ALBERTO"/>
    <n v="17327259"/>
    <s v="Hospital Urquiza"/>
    <n v="57"/>
    <x v="0"/>
    <d v="2020-11-13T00:00:00"/>
    <d v="2020-11-18T00:00:00"/>
    <n v="20.399999999999999"/>
    <d v="2020-11-29T00:00:00"/>
    <m/>
    <m/>
    <m/>
    <m/>
  </r>
  <r>
    <d v="2020-11-20T00:00:00"/>
    <d v="2020-11-19T00:00:00"/>
    <s v="FERRAU ANGEL FELIX"/>
    <n v="26971409"/>
    <s v="Hospital Urquiza"/>
    <n v="41"/>
    <x v="0"/>
    <d v="2020-11-15T00:00:00"/>
    <d v="2020-11-18T00:00:00"/>
    <n v="23"/>
    <d v="2020-11-29T00:00:00"/>
    <m/>
    <m/>
    <m/>
    <m/>
  </r>
  <r>
    <d v="2020-11-20T00:00:00"/>
    <d v="2020-11-19T00:00:00"/>
    <s v="SCHAAB ANTONELLA ANALIA"/>
    <n v="37466685"/>
    <s v="Hospital Urquiza"/>
    <n v="27"/>
    <x v="1"/>
    <d v="2020-11-10T00:00:00"/>
    <d v="2020-11-18T00:00:00"/>
    <n v="31.7"/>
    <d v="2020-11-29T00:00:00"/>
    <m/>
    <m/>
    <m/>
    <m/>
  </r>
  <r>
    <d v="2020-11-20T00:00:00"/>
    <d v="2020-11-19T00:00:00"/>
    <s v="ACOSTA SOFIA"/>
    <n v="45947125"/>
    <s v="Hospital Urquiza"/>
    <n v="16"/>
    <x v="1"/>
    <d v="2020-11-16T00:00:00"/>
    <d v="2020-11-18T00:00:00"/>
    <n v="17.600000000000001"/>
    <d v="2020-11-29T00:00:00"/>
    <m/>
    <m/>
    <m/>
    <m/>
  </r>
  <r>
    <d v="2020-11-20T00:00:00"/>
    <d v="2020-11-19T00:00:00"/>
    <s v="SANDOVAL ROSSI LUCIANO JESUS MIGUEL"/>
    <n v="32003589"/>
    <s v="Hospital Urquiza"/>
    <n v="34"/>
    <x v="0"/>
    <d v="2020-11-16T00:00:00"/>
    <d v="2020-11-18T00:00:00"/>
    <n v="26"/>
    <d v="2020-11-29T00:00:00"/>
    <m/>
    <m/>
    <m/>
    <m/>
  </r>
  <r>
    <d v="2020-11-20T00:00:00"/>
    <d v="2020-11-19T00:00:00"/>
    <s v="PERDOMO MONICA NATALIA ISABEL"/>
    <n v="32411011"/>
    <s v="Hospital Urquiza"/>
    <n v="34"/>
    <x v="1"/>
    <d v="2020-11-14T00:00:00"/>
    <d v="2020-11-18T00:00:00"/>
    <n v="26.1"/>
    <d v="2020-11-29T00:00:00"/>
    <m/>
    <s v="SI"/>
    <m/>
    <m/>
  </r>
  <r>
    <d v="2020-11-20T00:00:00"/>
    <d v="2020-11-19T00:00:00"/>
    <s v="MASSERA ABRIL JORGELINA"/>
    <n v="45316650"/>
    <s v="Hospital Urquiza"/>
    <n v="16"/>
    <x v="1"/>
    <d v="2020-11-15T00:00:00"/>
    <d v="2020-11-18T00:00:00"/>
    <n v="17.3"/>
    <d v="2020-11-29T00:00:00"/>
    <m/>
    <m/>
    <m/>
    <m/>
  </r>
  <r>
    <d v="2020-11-20T00:00:00"/>
    <d v="2020-11-19T00:00:00"/>
    <s v="CERGNEUX CARLOS CESAR"/>
    <n v="8492006"/>
    <s v="Hospital Urquiza"/>
    <n v="69"/>
    <x v="0"/>
    <d v="2020-11-18T00:00:00"/>
    <d v="2020-11-18T00:00:00"/>
    <n v="24.1"/>
    <d v="2020-11-29T00:00:00"/>
    <m/>
    <s v="SI"/>
    <m/>
    <m/>
  </r>
  <r>
    <d v="2020-11-20T00:00:00"/>
    <d v="2020-11-19T00:00:00"/>
    <s v="BARBAGELATA MARIA TERESA"/>
    <n v="5679784"/>
    <s v="Cooperativa Médica"/>
    <n v="72"/>
    <x v="1"/>
    <d v="2020-11-18T00:00:00"/>
    <d v="2020-11-18T00:00:00"/>
    <n v="14.2"/>
    <d v="2020-11-29T00:00:00"/>
    <m/>
    <m/>
    <m/>
    <m/>
  </r>
  <r>
    <d v="2020-11-20T00:00:00"/>
    <d v="2020-11-19T00:00:00"/>
    <s v="CABRERA MARIA ELENA"/>
    <n v="2360511"/>
    <s v="Cooperativa Médica"/>
    <n v="90"/>
    <x v="1"/>
    <d v="2020-11-17T00:00:00"/>
    <d v="2020-11-18T00:00:00"/>
    <n v="34.200000000000003"/>
    <d v="2020-11-29T00:00:00"/>
    <s v="SI"/>
    <m/>
    <m/>
    <s v="SI"/>
  </r>
  <r>
    <d v="2020-11-20T00:00:00"/>
    <d v="2020-11-19T00:00:00"/>
    <s v="SUAREZ BRUTTEN CECILIA GLADYS"/>
    <n v="21696558"/>
    <s v="Hospital Urquiza"/>
    <n v="49"/>
    <x v="1"/>
    <d v="2020-11-16T00:00:00"/>
    <d v="2020-11-18T00:00:00"/>
    <n v="24.6"/>
    <d v="2020-11-29T00:00:00"/>
    <m/>
    <m/>
    <m/>
    <m/>
  </r>
  <r>
    <d v="2020-11-20T00:00:00"/>
    <d v="2020-11-19T00:00:00"/>
    <s v="RICHARD MARIA TERESA"/>
    <n v="14445379"/>
    <s v="Hospital Urquiza"/>
    <n v="58"/>
    <x v="1"/>
    <d v="2020-11-07T00:00:00"/>
    <d v="2020-11-18T00:00:00"/>
    <n v="33.299999999999997"/>
    <d v="2020-11-29T00:00:00"/>
    <m/>
    <m/>
    <m/>
    <m/>
  </r>
  <r>
    <d v="2020-11-20T00:00:00"/>
    <d v="2020-11-19T00:00:00"/>
    <s v="MERKEL MARIELA BEATRIZ"/>
    <n v="23275225"/>
    <s v="Hospital Urquiza"/>
    <n v="47"/>
    <x v="1"/>
    <d v="2020-11-14T00:00:00"/>
    <d v="2020-11-18T00:00:00"/>
    <n v="18.8"/>
    <d v="2020-11-29T00:00:00"/>
    <m/>
    <m/>
    <m/>
    <m/>
  </r>
  <r>
    <d v="2020-11-20T00:00:00"/>
    <d v="2020-11-19T00:00:00"/>
    <s v="FERNANDEZ PAOLA SOLEDAD"/>
    <n v="29536401"/>
    <s v="Hospital Urquiza"/>
    <n v="38"/>
    <x v="1"/>
    <d v="2020-11-17T00:00:00"/>
    <d v="2020-11-18T00:00:00"/>
    <n v="28.5"/>
    <d v="2020-11-29T00:00:00"/>
    <m/>
    <s v="SI"/>
    <m/>
    <m/>
  </r>
  <r>
    <d v="2020-11-20T00:00:00"/>
    <d v="2020-11-19T00:00:00"/>
    <s v="HARTMAN BRENDA FIORELLA"/>
    <n v="27360164"/>
    <s v="Hospital Urquiza"/>
    <n v="26"/>
    <x v="1"/>
    <d v="2020-11-16T00:00:00"/>
    <d v="2020-11-18T00:00:00"/>
    <n v="21"/>
    <d v="2020-11-29T00:00:00"/>
    <m/>
    <m/>
    <m/>
    <m/>
  </r>
  <r>
    <d v="2020-11-20T00:00:00"/>
    <d v="2020-11-19T00:00:00"/>
    <s v="ARRIGONI MARIO"/>
    <n v="14128281"/>
    <s v="Hospital Urquiza"/>
    <n v="60"/>
    <x v="0"/>
    <d v="2020-11-16T00:00:00"/>
    <d v="2020-11-18T00:00:00"/>
    <n v="34.299999999999997"/>
    <d v="2020-11-29T00:00:00"/>
    <m/>
    <m/>
    <m/>
    <m/>
  </r>
  <r>
    <d v="2020-11-20T00:00:00"/>
    <d v="2020-11-19T00:00:00"/>
    <s v="VILLALBA GABRIEL RAMON"/>
    <n v="31875752"/>
    <s v="Hospital Urquiza"/>
    <n v="34"/>
    <x v="0"/>
    <d v="2020-11-16T00:00:00"/>
    <d v="2020-11-18T00:00:00"/>
    <n v="17.5"/>
    <d v="2020-11-29T00:00:00"/>
    <m/>
    <m/>
    <m/>
    <m/>
  </r>
  <r>
    <d v="2020-11-21T00:00:00"/>
    <d v="2020-11-20T00:00:00"/>
    <s v="OLIVERA VERONICA"/>
    <n v="39260414"/>
    <s v="Hospital Urquiza"/>
    <n v="25"/>
    <x v="1"/>
    <d v="2020-11-15T00:00:00"/>
    <d v="2020-11-19T00:00:00"/>
    <n v="26.5"/>
    <d v="2020-11-30T00:00:00"/>
    <m/>
    <m/>
    <m/>
    <m/>
  </r>
  <r>
    <d v="2020-11-21T00:00:00"/>
    <d v="2020-11-20T00:00:00"/>
    <s v="MOHR CARINA ANDREA"/>
    <n v="30998206"/>
    <s v="Hospital Urquiza"/>
    <n v="36"/>
    <x v="1"/>
    <d v="2020-11-17T00:00:00"/>
    <d v="2020-11-19T00:00:00"/>
    <n v="21.7"/>
    <d v="2020-11-30T00:00:00"/>
    <m/>
    <m/>
    <m/>
    <m/>
  </r>
  <r>
    <d v="2020-11-21T00:00:00"/>
    <d v="2020-11-20T00:00:00"/>
    <s v="ARCE ALBINO GERARDO"/>
    <n v="22150606"/>
    <s v="Hospital Urquiza"/>
    <n v="49"/>
    <x v="0"/>
    <d v="2020-11-14T00:00:00"/>
    <d v="2020-11-19T00:00:00"/>
    <n v="23.8"/>
    <d v="2020-11-30T00:00:00"/>
    <m/>
    <m/>
    <m/>
    <m/>
  </r>
  <r>
    <d v="2020-11-21T00:00:00"/>
    <d v="2020-11-20T00:00:00"/>
    <s v="GADEA JOSE FRANCISCO"/>
    <n v="10380353"/>
    <s v="Hospital Urquiza"/>
    <n v="68"/>
    <x v="0"/>
    <d v="2020-11-15T00:00:00"/>
    <d v="2020-11-19T00:00:00"/>
    <n v="32.9"/>
    <d v="2020-11-30T00:00:00"/>
    <m/>
    <m/>
    <m/>
    <m/>
  </r>
  <r>
    <d v="2020-11-21T00:00:00"/>
    <d v="2020-11-20T00:00:00"/>
    <s v="BERNARDUSSI LEONOR ISABEL"/>
    <n v="13188683"/>
    <s v="Hospital Urquiza"/>
    <n v="61"/>
    <x v="1"/>
    <d v="2020-11-15T00:00:00"/>
    <d v="2020-11-19T00:00:00"/>
    <n v="20.9"/>
    <d v="2020-11-30T00:00:00"/>
    <m/>
    <s v="SI"/>
    <m/>
    <m/>
  </r>
  <r>
    <d v="2020-11-21T00:00:00"/>
    <d v="2020-11-20T00:00:00"/>
    <s v="CACERES PABLO SEBASTIAN"/>
    <n v="29768010"/>
    <s v="Hospital Urquiza"/>
    <n v="38"/>
    <x v="0"/>
    <d v="2020-11-15T00:00:00"/>
    <d v="2020-11-19T00:00:00"/>
    <n v="28.1"/>
    <d v="2020-11-30T00:00:00"/>
    <m/>
    <m/>
    <m/>
    <m/>
  </r>
  <r>
    <d v="2020-11-21T00:00:00"/>
    <d v="2020-11-20T00:00:00"/>
    <s v="AREVALO AYELEN ELIANA"/>
    <n v="36546087"/>
    <s v="Hospital Urquiza"/>
    <n v="28"/>
    <x v="1"/>
    <d v="2020-11-12T00:00:00"/>
    <d v="2020-11-19T00:00:00"/>
    <n v="32.9"/>
    <d v="2020-11-30T00:00:00"/>
    <m/>
    <m/>
    <m/>
    <m/>
  </r>
  <r>
    <d v="2020-11-21T00:00:00"/>
    <d v="2020-11-20T00:00:00"/>
    <s v="METE CLAUDIA MARCELA"/>
    <n v="16609036"/>
    <s v="Hospital Urquiza"/>
    <n v="57"/>
    <x v="1"/>
    <d v="2020-11-15T00:00:00"/>
    <d v="2020-11-19T00:00:00"/>
    <n v="23.1"/>
    <d v="2020-11-30T00:00:00"/>
    <m/>
    <s v="SI"/>
    <m/>
    <m/>
  </r>
  <r>
    <d v="2020-11-21T00:00:00"/>
    <d v="2020-11-20T00:00:00"/>
    <s v="ROMERO GUILLERMO DANIEL"/>
    <n v="39684603"/>
    <s v="Hospital Urquiza"/>
    <n v="24"/>
    <x v="0"/>
    <d v="2020-11-14T00:00:00"/>
    <d v="2020-11-19T00:00:00"/>
    <n v="29.6"/>
    <d v="2020-11-30T00:00:00"/>
    <m/>
    <m/>
    <m/>
    <m/>
  </r>
  <r>
    <d v="2020-11-21T00:00:00"/>
    <d v="2020-11-20T00:00:00"/>
    <s v="HOCK LILIANA TERESA"/>
    <n v="21596059"/>
    <s v="Hospital Urquiza"/>
    <n v="49"/>
    <x v="1"/>
    <d v="2020-11-13T00:00:00"/>
    <d v="2020-11-19T00:00:00"/>
    <n v="28.6"/>
    <d v="2020-11-30T00:00:00"/>
    <m/>
    <m/>
    <m/>
    <m/>
  </r>
  <r>
    <d v="2020-11-21T00:00:00"/>
    <d v="2020-11-20T00:00:00"/>
    <s v="CIANCIO JONATAN MAURICIO"/>
    <n v="34795852"/>
    <s v="Hospital Urquiza"/>
    <n v="31"/>
    <x v="0"/>
    <d v="2020-11-16T00:00:00"/>
    <d v="2020-11-19T00:00:00"/>
    <n v="22.4"/>
    <d v="2020-11-30T00:00:00"/>
    <m/>
    <m/>
    <m/>
    <m/>
  </r>
  <r>
    <d v="2020-11-21T00:00:00"/>
    <d v="2020-11-20T00:00:00"/>
    <s v="REYNOSO ANDRES VICTORIO"/>
    <n v="18072122"/>
    <s v="Hospital Urquiza"/>
    <n v="53"/>
    <x v="0"/>
    <d v="2020-11-15T00:00:00"/>
    <d v="2020-11-19T00:00:00"/>
    <n v="20.8"/>
    <d v="2020-11-30T00:00:00"/>
    <m/>
    <m/>
    <m/>
    <m/>
  </r>
  <r>
    <d v="2020-11-21T00:00:00"/>
    <d v="2020-11-20T00:00:00"/>
    <s v="ROMERO WALTER LEONARDO"/>
    <n v="28533624"/>
    <s v="Hospital Urquiza"/>
    <n v="39"/>
    <x v="0"/>
    <d v="2020-11-18T00:00:00"/>
    <d v="2020-11-19T00:00:00"/>
    <n v="28.5"/>
    <d v="2020-11-30T00:00:00"/>
    <m/>
    <s v="SI"/>
    <m/>
    <m/>
  </r>
  <r>
    <d v="2020-11-21T00:00:00"/>
    <d v="2020-11-20T00:00:00"/>
    <s v="DANGELO GERARDO RUBEN"/>
    <n v="12259504"/>
    <s v="Hospital Urquiza"/>
    <n v="62"/>
    <x v="0"/>
    <d v="2020-11-14T00:00:00"/>
    <d v="2020-11-19T00:00:00"/>
    <n v="24.7"/>
    <d v="2020-11-30T00:00:00"/>
    <s v="SI"/>
    <m/>
    <m/>
    <m/>
  </r>
  <r>
    <d v="2020-11-21T00:00:00"/>
    <d v="2020-11-20T00:00:00"/>
    <s v="JENKINS OLGA YANINA"/>
    <n v="29883649"/>
    <s v="Hospital Urquiza"/>
    <n v="37"/>
    <x v="1"/>
    <d v="2020-11-16T00:00:00"/>
    <d v="2020-11-19T00:00:00"/>
    <n v="19.5"/>
    <d v="2020-11-30T00:00:00"/>
    <m/>
    <s v="SI"/>
    <m/>
    <m/>
  </r>
  <r>
    <d v="2020-11-21T00:00:00"/>
    <d v="2020-11-20T00:00:00"/>
    <s v="SALZMAN LUCIANO MIGUEL"/>
    <n v="27679502"/>
    <s v="Hospital Urquiza"/>
    <n v="39"/>
    <x v="0"/>
    <d v="2020-11-14T00:00:00"/>
    <d v="2020-11-19T00:00:00"/>
    <n v="30.3"/>
    <d v="2020-11-30T00:00:00"/>
    <m/>
    <m/>
    <m/>
    <m/>
  </r>
  <r>
    <d v="2020-11-21T00:00:00"/>
    <d v="2020-11-20T00:00:00"/>
    <s v="SENA ROSA BEATRIZ"/>
    <n v="13188786"/>
    <s v="Hospital Urquiza"/>
    <n v="63"/>
    <x v="0"/>
    <d v="2020-11-19T00:00:00"/>
    <d v="2020-11-19T00:00:00"/>
    <n v="17.8"/>
    <d v="2020-11-30T00:00:00"/>
    <m/>
    <m/>
    <m/>
    <m/>
  </r>
  <r>
    <d v="2020-11-21T00:00:00"/>
    <d v="2020-11-20T00:00:00"/>
    <s v="MATEO LIONEL RODRIGUEZ TRAVERSO"/>
    <n v="58147736"/>
    <s v="Hospital Urquiza"/>
    <n v="0"/>
    <x v="0"/>
    <d v="2020-11-10T00:00:00"/>
    <s v="NC"/>
    <s v="NC"/>
    <d v="2020-11-21T00:00:00"/>
    <m/>
    <s v="SI"/>
    <s v="SI"/>
    <m/>
  </r>
  <r>
    <d v="2020-11-21T00:00:00"/>
    <d v="2020-11-20T00:00:00"/>
    <s v="MILAGROS ANTONELLA DAIANA RODRIGUEZ TRAVERSO"/>
    <n v="41382304"/>
    <s v="Hospital Urquiza"/>
    <n v="22"/>
    <x v="1"/>
    <d v="2020-11-13T00:00:00"/>
    <s v="NC"/>
    <s v="NC"/>
    <d v="2020-11-24T00:00:00"/>
    <m/>
    <s v="SI"/>
    <s v="SI"/>
    <m/>
  </r>
  <r>
    <d v="2020-11-21T00:00:00"/>
    <d v="2020-11-20T00:00:00"/>
    <s v="SAMIRA ALMEIDA"/>
    <n v="57948386"/>
    <s v="Hospital Urquiza"/>
    <n v="1"/>
    <x v="1"/>
    <d v="2020-11-15T00:00:00"/>
    <s v="NC"/>
    <s v="NC"/>
    <d v="2020-11-26T00:00:00"/>
    <m/>
    <s v="SI"/>
    <s v="SI"/>
    <m/>
  </r>
  <r>
    <d v="2020-11-21T00:00:00"/>
    <d v="2020-11-20T00:00:00"/>
    <s v="MARIA ROSA MOLVER"/>
    <n v="30640097"/>
    <s v="Hospital Urquiza"/>
    <n v="36"/>
    <x v="1"/>
    <d v="2020-11-14T00:00:00"/>
    <s v="NC"/>
    <s v="NC"/>
    <d v="2020-11-25T00:00:00"/>
    <m/>
    <s v="SI"/>
    <s v="SI"/>
    <m/>
  </r>
  <r>
    <d v="2020-11-21T00:00:00"/>
    <d v="2020-11-20T00:00:00"/>
    <s v="GREGORIO DIAZ GOÑI"/>
    <n v="57404049"/>
    <s v="Hospital Urquiza"/>
    <n v="1"/>
    <x v="0"/>
    <d v="2020-11-18T00:00:00"/>
    <s v="NC"/>
    <s v="NC"/>
    <d v="2020-11-29T00:00:00"/>
    <m/>
    <s v="SI"/>
    <s v="SI"/>
    <m/>
  </r>
  <r>
    <d v="2020-11-21T00:00:00"/>
    <d v="2020-11-20T00:00:00"/>
    <s v="MATIAS DIAZ HUCK"/>
    <n v="34112744"/>
    <s v="Hospital Urquiza"/>
    <n v="31"/>
    <x v="0"/>
    <d v="2020-11-18T00:00:00"/>
    <s v="NC"/>
    <s v="NC"/>
    <d v="2020-11-29T00:00:00"/>
    <m/>
    <s v="SI"/>
    <s v="SI"/>
    <m/>
  </r>
  <r>
    <d v="2020-11-21T00:00:00"/>
    <d v="2020-11-20T00:00:00"/>
    <s v="LARA YASMIN CARDENAS"/>
    <n v="51370797"/>
    <s v="Hospital Urquiza"/>
    <n v="8"/>
    <x v="1"/>
    <d v="2020-11-16T00:00:00"/>
    <s v="NC"/>
    <s v="NC"/>
    <d v="2020-11-27T00:00:00"/>
    <m/>
    <s v="SI"/>
    <s v="SI"/>
    <m/>
  </r>
  <r>
    <d v="2020-11-22T00:00:00"/>
    <d v="2020-11-21T00:00:00"/>
    <s v="SANGUINETI MARIA ROSA ELIZABETH"/>
    <n v="27835766"/>
    <s v="Hospital Urquiza"/>
    <n v="40"/>
    <x v="1"/>
    <d v="2020-11-13T00:00:00"/>
    <d v="2020-11-20T00:00:00"/>
    <n v="28.3"/>
    <d v="2020-12-01T00:00:00"/>
    <m/>
    <m/>
    <m/>
    <m/>
  </r>
  <r>
    <d v="2020-11-22T00:00:00"/>
    <d v="2020-11-21T00:00:00"/>
    <s v="LETURIA GUADALUPE"/>
    <n v="45616648"/>
    <s v="Hospital Urquiza"/>
    <n v="16"/>
    <x v="1"/>
    <d v="2020-11-17T00:00:00"/>
    <d v="2020-11-20T00:00:00"/>
    <n v="19.2"/>
    <d v="2020-12-01T00:00:00"/>
    <m/>
    <m/>
    <m/>
    <m/>
  </r>
  <r>
    <d v="2020-11-22T00:00:00"/>
    <d v="2020-11-21T00:00:00"/>
    <s v="LEDESMA EDUARDO LUIS"/>
    <n v="22544284"/>
    <s v="Hospital Urquiza"/>
    <n v="48"/>
    <x v="0"/>
    <d v="2020-11-16T00:00:00"/>
    <d v="2020-11-20T00:00:00"/>
    <n v="20.7"/>
    <d v="2020-12-01T00:00:00"/>
    <m/>
    <m/>
    <m/>
    <m/>
  </r>
  <r>
    <d v="2020-11-22T00:00:00"/>
    <d v="2020-11-21T00:00:00"/>
    <s v="ORNETTI LAURA YAMILA"/>
    <n v="34303807"/>
    <s v="Hospital Urquiza"/>
    <n v="31"/>
    <x v="1"/>
    <d v="2020-11-16T00:00:00"/>
    <d v="2020-11-20T00:00:00"/>
    <n v="33.799999999999997"/>
    <d v="2020-12-01T00:00:00"/>
    <m/>
    <m/>
    <m/>
    <m/>
  </r>
  <r>
    <d v="2020-11-22T00:00:00"/>
    <d v="2020-11-21T00:00:00"/>
    <s v="FERNANDEZ JORGE ALBERTO"/>
    <n v="17552077"/>
    <s v="Hospital Urquiza"/>
    <n v="54"/>
    <x v="0"/>
    <d v="2020-11-15T00:00:00"/>
    <d v="2020-11-20T00:00:00"/>
    <n v="26.5"/>
    <d v="2020-12-01T00:00:00"/>
    <m/>
    <s v="SI"/>
    <m/>
    <m/>
  </r>
  <r>
    <d v="2020-11-22T00:00:00"/>
    <d v="2020-11-21T00:00:00"/>
    <s v="CIGNARELLI ANGEL MARIA"/>
    <n v="14936744"/>
    <s v="Hospital Urquiza"/>
    <n v="58"/>
    <x v="0"/>
    <d v="2020-11-17T00:00:00"/>
    <d v="2020-11-20T00:00:00"/>
    <n v="24.2"/>
    <d v="2020-12-01T00:00:00"/>
    <m/>
    <s v="SI"/>
    <m/>
    <m/>
  </r>
  <r>
    <d v="2020-11-22T00:00:00"/>
    <d v="2020-11-21T00:00:00"/>
    <s v="FABRE MATIAS JOSE"/>
    <n v="26964814"/>
    <s v="Hospital Urquiza"/>
    <n v="41"/>
    <x v="0"/>
    <d v="2020-11-17T00:00:00"/>
    <d v="2020-11-20T00:00:00"/>
    <n v="19"/>
    <d v="2020-12-01T00:00:00"/>
    <m/>
    <s v="SI"/>
    <m/>
    <m/>
  </r>
  <r>
    <d v="2020-11-22T00:00:00"/>
    <d v="2020-11-21T00:00:00"/>
    <s v="ESCALADA JORGE FERNANDO"/>
    <n v="32299639"/>
    <s v="Hospital Urquiza"/>
    <n v="34"/>
    <x v="0"/>
    <d v="2020-11-16T00:00:00"/>
    <d v="2020-11-20T00:00:00"/>
    <n v="29.8"/>
    <d v="2020-12-01T00:00:00"/>
    <m/>
    <m/>
    <m/>
    <m/>
  </r>
  <r>
    <d v="2020-11-22T00:00:00"/>
    <d v="2020-11-21T00:00:00"/>
    <s v="AGUIRRE RABONE AUGUSTO MARTIN"/>
    <n v="40693530"/>
    <s v="Hospital Urquiza"/>
    <n v="22"/>
    <x v="0"/>
    <d v="2020-11-15T00:00:00"/>
    <d v="2020-11-20T00:00:00"/>
    <n v="23.3"/>
    <d v="2020-12-01T00:00:00"/>
    <m/>
    <m/>
    <m/>
    <m/>
  </r>
  <r>
    <d v="2020-11-22T00:00:00"/>
    <d v="2020-11-21T00:00:00"/>
    <s v="TALLAFER ELIANA GERALDINE"/>
    <n v="42406753"/>
    <s v="Hospital Urquiza"/>
    <n v="20"/>
    <x v="1"/>
    <d v="2020-11-15T00:00:00"/>
    <d v="2020-11-20T00:00:00"/>
    <n v="34.200000000000003"/>
    <d v="2020-12-01T00:00:00"/>
    <m/>
    <m/>
    <m/>
    <m/>
  </r>
  <r>
    <d v="2020-11-22T00:00:00"/>
    <d v="2020-11-21T00:00:00"/>
    <s v="ROMERO SILVIA ANDREA"/>
    <n v="26436792"/>
    <s v="Hospital Urquiza"/>
    <n v="42"/>
    <x v="1"/>
    <d v="2020-11-17T00:00:00"/>
    <d v="2020-11-20T00:00:00"/>
    <n v="34.6"/>
    <d v="2020-12-01T00:00:00"/>
    <m/>
    <m/>
    <m/>
    <m/>
  </r>
  <r>
    <d v="2020-11-22T00:00:00"/>
    <d v="2020-11-21T00:00:00"/>
    <s v="BANEGA MARIO GERARDO"/>
    <n v="20369196"/>
    <s v="Hospital Urquiza"/>
    <n v="52"/>
    <x v="0"/>
    <d v="2020-11-17T00:00:00"/>
    <d v="2020-11-20T00:00:00"/>
    <n v="21.3"/>
    <d v="2020-12-01T00:00:00"/>
    <m/>
    <m/>
    <m/>
    <m/>
  </r>
  <r>
    <d v="2020-11-22T00:00:00"/>
    <d v="2020-11-21T00:00:00"/>
    <s v="ZAPATA VANESA LETICIA"/>
    <n v="27378435"/>
    <s v="Hospital Urquiza"/>
    <n v="41"/>
    <x v="1"/>
    <d v="2020-11-17T00:00:00"/>
    <d v="2020-11-20T00:00:00"/>
    <n v="34.299999999999997"/>
    <d v="2020-12-01T00:00:00"/>
    <m/>
    <m/>
    <m/>
    <m/>
  </r>
  <r>
    <d v="2020-11-22T00:00:00"/>
    <d v="2020-11-21T00:00:00"/>
    <s v="ALMEIDA BEATRIZ"/>
    <n v="3940280"/>
    <s v="Hospital Urquiza"/>
    <n v="79"/>
    <x v="1"/>
    <m/>
    <d v="2020-11-20T00:00:00"/>
    <n v="19.3"/>
    <d v="2020-12-01T00:00:00"/>
    <m/>
    <m/>
    <m/>
    <m/>
  </r>
  <r>
    <d v="2020-11-22T00:00:00"/>
    <d v="2020-11-21T00:00:00"/>
    <s v="ESPINDOLA WALDEMAR ASUNCION"/>
    <n v="24797166"/>
    <s v="Clinica Uruguay"/>
    <n v="44"/>
    <x v="1"/>
    <d v="2020-11-18T00:00:00"/>
    <d v="2020-11-20T00:00:00"/>
    <n v="30.4"/>
    <d v="2020-12-01T00:00:00"/>
    <m/>
    <m/>
    <m/>
    <m/>
  </r>
  <r>
    <d v="2020-11-22T00:00:00"/>
    <d v="2020-11-21T00:00:00"/>
    <s v="CASTELLANO ELSA GUMERSINDA"/>
    <n v="5145272"/>
    <s v="Hospital Urquiza"/>
    <n v="74"/>
    <x v="1"/>
    <d v="2020-11-20T00:00:00"/>
    <d v="2020-11-20T00:00:00"/>
    <n v="20"/>
    <d v="2020-12-01T00:00:00"/>
    <m/>
    <s v="SI"/>
    <m/>
    <m/>
  </r>
  <r>
    <d v="2020-11-22T00:00:00"/>
    <d v="2020-11-21T00:00:00"/>
    <s v="CRUASSAR PAULINA ISABEL"/>
    <n v="8589675"/>
    <s v="Hospital Urquiza"/>
    <n v="81"/>
    <x v="1"/>
    <d v="2020-11-20T00:00:00"/>
    <d v="2020-11-20T00:00:00"/>
    <n v="25.9"/>
    <d v="2020-12-01T00:00:00"/>
    <m/>
    <s v="SI"/>
    <m/>
    <m/>
  </r>
  <r>
    <d v="2020-11-22T00:00:00"/>
    <d v="2020-11-21T00:00:00"/>
    <s v="PAEZ NELI OMAR"/>
    <n v="3881102"/>
    <s v="Hospital Urquiza"/>
    <n v="80"/>
    <x v="1"/>
    <d v="2020-11-20T00:00:00"/>
    <d v="2020-11-20T00:00:00"/>
    <n v="17"/>
    <d v="2020-12-01T00:00:00"/>
    <m/>
    <s v="SI"/>
    <m/>
    <s v="SI"/>
  </r>
  <r>
    <d v="2020-11-22T00:00:00"/>
    <d v="2020-11-21T00:00:00"/>
    <s v="PIROLLA MARTA AZUCENA"/>
    <n v="5113613"/>
    <s v="Hospital Urquiza"/>
    <n v="75"/>
    <x v="1"/>
    <d v="2020-11-20T00:00:00"/>
    <d v="2020-11-20T00:00:00"/>
    <n v="23.7"/>
    <d v="2020-12-01T00:00:00"/>
    <m/>
    <s v="SI"/>
    <m/>
    <m/>
  </r>
  <r>
    <d v="2020-11-22T00:00:00"/>
    <d v="2020-11-21T00:00:00"/>
    <s v="PONTELLI ELIZABETH MARIA DEL ROSARIO"/>
    <n v="26188312"/>
    <s v="Hospital Urquiza"/>
    <n v="43"/>
    <x v="1"/>
    <d v="2020-11-20T00:00:00"/>
    <d v="2020-11-20T00:00:00"/>
    <n v="17.3"/>
    <d v="2020-12-01T00:00:00"/>
    <m/>
    <s v="SI"/>
    <m/>
    <m/>
  </r>
  <r>
    <d v="2020-11-22T00:00:00"/>
    <d v="2020-11-21T00:00:00"/>
    <s v="PUTALLAZ EDINA MABEL"/>
    <n v="5051569"/>
    <s v="Hospital Urquiza"/>
    <n v="90"/>
    <x v="1"/>
    <d v="2020-11-20T00:00:00"/>
    <d v="2020-11-20T00:00:00"/>
    <n v="19.8"/>
    <d v="2020-12-01T00:00:00"/>
    <m/>
    <s v="SI"/>
    <m/>
    <m/>
  </r>
  <r>
    <d v="2020-11-22T00:00:00"/>
    <d v="2020-11-21T00:00:00"/>
    <s v="RACIGH IRENE CLORINDA"/>
    <n v="573985"/>
    <s v="Hospital Urquiza"/>
    <n v="89"/>
    <x v="1"/>
    <m/>
    <d v="2020-11-20T00:00:00"/>
    <n v="20.8"/>
    <d v="2020-12-01T00:00:00"/>
    <m/>
    <m/>
    <m/>
    <m/>
  </r>
  <r>
    <d v="2020-11-23T00:00:00"/>
    <d v="2020-11-22T00:00:00"/>
    <s v="RAUL MARCOS CEFERINO BASUALDO"/>
    <n v="25722872"/>
    <s v="Hospital Urquiza"/>
    <n v="43"/>
    <x v="0"/>
    <d v="2020-11-15T00:00:00"/>
    <d v="2020-11-20T00:00:00"/>
    <s v="Ag"/>
    <d v="2020-12-01T00:00:00"/>
    <m/>
    <m/>
    <m/>
    <m/>
  </r>
  <r>
    <d v="2020-11-23T00:00:00"/>
    <d v="2020-11-22T00:00:00"/>
    <s v="MARTINA OVALLE"/>
    <n v="33130429"/>
    <s v="Hospital Urquiza"/>
    <n v="33"/>
    <x v="1"/>
    <d v="2020-11-16T00:00:00"/>
    <d v="2020-11-20T00:00:00"/>
    <s v="Ag"/>
    <d v="2020-12-01T00:00:00"/>
    <m/>
    <m/>
    <m/>
    <m/>
  </r>
  <r>
    <d v="2020-11-23T00:00:00"/>
    <d v="2020-11-22T00:00:00"/>
    <s v="MARCELO RAMON SANTA CRUZ"/>
    <n v="23407907"/>
    <s v="Hospital Urquiza"/>
    <n v="47"/>
    <x v="0"/>
    <d v="2020-11-14T00:00:00"/>
    <d v="2020-11-20T00:00:00"/>
    <s v="Ag"/>
    <d v="2020-12-01T00:00:00"/>
    <m/>
    <m/>
    <m/>
    <m/>
  </r>
  <r>
    <d v="2020-11-23T00:00:00"/>
    <d v="2020-11-22T00:00:00"/>
    <s v="LOPEZ ROMERA MARIA ANTONIETA"/>
    <n v="10081626"/>
    <s v="INBICU"/>
    <n v="68"/>
    <x v="1"/>
    <m/>
    <d v="2020-11-21T00:00:00"/>
    <m/>
    <s v="2/12//2020"/>
    <m/>
    <m/>
    <m/>
    <m/>
  </r>
  <r>
    <d v="2020-11-24T00:00:00"/>
    <d v="2020-11-23T00:00:00"/>
    <s v="RECALDE MARIANA ANDREA"/>
    <n v="25902097"/>
    <s v="Hospital Urquiza"/>
    <n v="43"/>
    <x v="1"/>
    <d v="2020-11-17T00:00:00"/>
    <d v="2020-11-22T00:00:00"/>
    <n v="22.9"/>
    <d v="2020-12-03T00:00:00"/>
    <m/>
    <m/>
    <m/>
    <m/>
  </r>
  <r>
    <d v="2020-11-24T00:00:00"/>
    <d v="2020-11-23T00:00:00"/>
    <s v="OLANO MICAELA EVELYN"/>
    <n v="40693577"/>
    <s v="Hospital Urquiza"/>
    <n v="22"/>
    <x v="1"/>
    <d v="2020-11-12T00:00:00"/>
    <d v="2020-11-22T00:00:00"/>
    <n v="24.8"/>
    <d v="2020-12-03T00:00:00"/>
    <m/>
    <m/>
    <m/>
    <m/>
  </r>
  <r>
    <d v="2020-11-24T00:00:00"/>
    <d v="2020-11-23T00:00:00"/>
    <s v="VILLALBA JUAN RAMON"/>
    <n v="16217083"/>
    <s v="Hospital Urquiza"/>
    <n v="58"/>
    <x v="0"/>
    <d v="2020-11-18T00:00:00"/>
    <d v="2020-11-22T00:00:00"/>
    <n v="21.7"/>
    <d v="2020-12-03T00:00:00"/>
    <m/>
    <s v="SI"/>
    <m/>
    <m/>
  </r>
  <r>
    <d v="2020-11-24T00:00:00"/>
    <d v="2020-11-23T00:00:00"/>
    <s v="SUAREZ MARTA NATIVIDAD"/>
    <n v="32741932"/>
    <s v="Hospital Urquiza"/>
    <n v="33"/>
    <x v="1"/>
    <d v="2020-11-15T00:00:00"/>
    <d v="2020-11-22T00:00:00"/>
    <n v="31.5"/>
    <d v="2020-12-03T00:00:00"/>
    <m/>
    <s v="SI"/>
    <m/>
    <m/>
  </r>
  <r>
    <d v="2020-11-24T00:00:00"/>
    <d v="2020-11-23T00:00:00"/>
    <s v="VILLANUEVA LORENA ELIZABETH"/>
    <n v="30549810"/>
    <s v="Hospital Urquiza"/>
    <n v="36"/>
    <x v="1"/>
    <d v="2020-11-17T00:00:00"/>
    <d v="2020-11-22T00:00:00"/>
    <n v="24.9"/>
    <d v="2020-12-03T00:00:00"/>
    <m/>
    <m/>
    <m/>
    <m/>
  </r>
  <r>
    <d v="2020-11-24T00:00:00"/>
    <d v="2020-11-23T00:00:00"/>
    <s v="AMARILLO XIMENA LUCIA"/>
    <n v="33130311"/>
    <s v="Hospital Urquiza"/>
    <n v="33"/>
    <x v="1"/>
    <d v="2020-11-17T00:00:00"/>
    <d v="2020-11-22T00:00:00"/>
    <n v="24.9"/>
    <d v="2020-12-03T00:00:00"/>
    <m/>
    <m/>
    <m/>
    <m/>
  </r>
  <r>
    <d v="2020-11-24T00:00:00"/>
    <d v="2020-11-23T00:00:00"/>
    <s v="BOXLER MARIA JOSEFINA"/>
    <n v="35003567"/>
    <s v="Hospital Urquiza"/>
    <n v="30"/>
    <x v="1"/>
    <d v="2020-11-17T00:00:00"/>
    <d v="2020-11-22T00:00:00"/>
    <n v="20.6"/>
    <d v="2020-12-03T00:00:00"/>
    <m/>
    <s v="SI"/>
    <m/>
    <m/>
  </r>
  <r>
    <d v="2020-11-24T00:00:00"/>
    <d v="2020-11-23T00:00:00"/>
    <s v="TRIGOS SUSANA JUANA"/>
    <n v="13599099"/>
    <s v="Hospital Urquiza"/>
    <n v="61"/>
    <x v="1"/>
    <d v="2020-11-15T00:00:00"/>
    <d v="2020-11-22T00:00:00"/>
    <n v="29.9"/>
    <d v="2020-12-03T00:00:00"/>
    <m/>
    <m/>
    <m/>
    <m/>
  </r>
  <r>
    <d v="2020-11-24T00:00:00"/>
    <d v="2020-11-23T00:00:00"/>
    <s v="CERNEUX LEONARDO CESAR"/>
    <m/>
    <s v="Hospital Urquiza"/>
    <n v="33"/>
    <x v="0"/>
    <d v="2020-11-11T00:00:00"/>
    <d v="2020-11-22T00:00:00"/>
    <n v="21.1"/>
    <d v="2020-12-03T00:00:00"/>
    <m/>
    <s v="SI"/>
    <m/>
    <m/>
  </r>
  <r>
    <d v="2020-11-24T00:00:00"/>
    <d v="2020-11-23T00:00:00"/>
    <s v="MIGUELES DAIANA AYELEN"/>
    <n v="38771177"/>
    <s v="Hospital Urquiza"/>
    <n v="25"/>
    <x v="1"/>
    <d v="2020-11-17T00:00:00"/>
    <d v="2020-11-22T00:00:00"/>
    <n v="21.3"/>
    <d v="2020-12-03T00:00:00"/>
    <m/>
    <m/>
    <m/>
    <m/>
  </r>
  <r>
    <d v="2020-11-24T00:00:00"/>
    <d v="2020-11-23T00:00:00"/>
    <s v="SOTTO GRACIELA BELEN"/>
    <n v="35003743"/>
    <s v="Hospital Urquiza"/>
    <n v="30"/>
    <x v="1"/>
    <d v="2020-11-19T00:00:00"/>
    <d v="2020-11-22T00:00:00"/>
    <n v="28.7"/>
    <d v="2020-12-03T00:00:00"/>
    <m/>
    <s v="SI"/>
    <m/>
    <m/>
  </r>
  <r>
    <d v="2020-11-24T00:00:00"/>
    <d v="2020-11-23T00:00:00"/>
    <s v="GOROSITO RODRIGO AGUSTIN"/>
    <n v="26610851"/>
    <s v="Hospital Urquiza"/>
    <n v="42"/>
    <x v="0"/>
    <d v="2020-11-15T00:00:00"/>
    <d v="2020-11-22T00:00:00"/>
    <n v="26"/>
    <d v="2020-12-03T00:00:00"/>
    <m/>
    <s v="SI"/>
    <m/>
    <m/>
  </r>
  <r>
    <d v="2020-11-24T00:00:00"/>
    <d v="2020-11-23T00:00:00"/>
    <s v="BENITEZ TAMARA NOELIA"/>
    <n v="37466537"/>
    <s v="Hospital Urquiza"/>
    <n v="27"/>
    <x v="1"/>
    <d v="2020-11-16T00:00:00"/>
    <d v="2020-11-22T00:00:00"/>
    <n v="30.4"/>
    <d v="2020-12-03T00:00:00"/>
    <m/>
    <m/>
    <m/>
    <m/>
  </r>
  <r>
    <d v="2020-11-24T00:00:00"/>
    <d v="2020-11-23T00:00:00"/>
    <s v="QUIROGA ROBERTO AMARO"/>
    <n v="26306848"/>
    <s v="Hospital Urquiza"/>
    <n v="42"/>
    <x v="0"/>
    <d v="2020-11-18T00:00:00"/>
    <d v="2020-11-22T00:00:00"/>
    <n v="20.7"/>
    <d v="2020-12-03T00:00:00"/>
    <m/>
    <m/>
    <m/>
    <m/>
  </r>
  <r>
    <d v="2020-11-24T00:00:00"/>
    <d v="2020-11-23T00:00:00"/>
    <s v="LOPARDO SILVANA ETHEL"/>
    <n v="18484587"/>
    <s v="Hospital Urquiza"/>
    <n v="53"/>
    <x v="1"/>
    <d v="2020-11-15T00:00:00"/>
    <d v="2020-11-22T00:00:00"/>
    <n v="24.8"/>
    <d v="2020-12-03T00:00:00"/>
    <m/>
    <m/>
    <m/>
    <m/>
  </r>
  <r>
    <d v="2020-11-24T00:00:00"/>
    <d v="2020-11-23T00:00:00"/>
    <s v="BRUNETTI DAIANA PAOLA"/>
    <n v="35116852"/>
    <s v="Hospital Urquiza"/>
    <n v="30"/>
    <x v="1"/>
    <d v="2020-11-16T00:00:00"/>
    <d v="2020-11-22T00:00:00"/>
    <n v="31.7"/>
    <d v="2020-12-03T00:00:00"/>
    <m/>
    <m/>
    <m/>
    <m/>
  </r>
  <r>
    <d v="2020-11-24T00:00:00"/>
    <d v="2020-11-23T00:00:00"/>
    <s v="MONZON SARA ELENA"/>
    <n v="10380312"/>
    <s v="Hospital Urquiza"/>
    <n v="68"/>
    <x v="1"/>
    <d v="2020-11-18T00:00:00"/>
    <d v="2020-11-22T00:00:00"/>
    <n v="24.3"/>
    <d v="2020-12-03T00:00:00"/>
    <s v="SI"/>
    <m/>
    <m/>
    <m/>
  </r>
  <r>
    <d v="2020-11-24T00:00:00"/>
    <d v="2020-11-23T00:00:00"/>
    <s v="MAS JUAN MARTIN"/>
    <n v="37563627"/>
    <s v="Hospital Urquiza"/>
    <n v="26"/>
    <x v="0"/>
    <d v="2020-11-18T00:00:00"/>
    <d v="2020-11-22T00:00:00"/>
    <n v="19.7"/>
    <d v="2020-12-03T00:00:00"/>
    <m/>
    <s v="SI"/>
    <m/>
    <m/>
  </r>
  <r>
    <d v="2020-11-24T00:00:00"/>
    <d v="2020-11-23T00:00:00"/>
    <s v="BALLESTEROS PAOLA"/>
    <n v="35071139"/>
    <s v="Hospital Urquiza"/>
    <n v="29"/>
    <x v="1"/>
    <d v="2020-11-19T00:00:00"/>
    <d v="2020-11-22T00:00:00"/>
    <n v="24.4"/>
    <d v="2020-12-03T00:00:00"/>
    <m/>
    <s v="SI"/>
    <m/>
    <m/>
  </r>
  <r>
    <d v="2020-11-24T00:00:00"/>
    <d v="2020-11-23T00:00:00"/>
    <s v="PARRA HUGO ENRIQUE"/>
    <n v="13599698"/>
    <s v="Hospital Urquiza"/>
    <n v="60"/>
    <x v="0"/>
    <m/>
    <d v="2020-11-22T00:00:00"/>
    <n v="19.399999999999999"/>
    <d v="2020-12-03T00:00:00"/>
    <m/>
    <m/>
    <m/>
    <m/>
  </r>
  <r>
    <d v="2020-11-24T00:00:00"/>
    <d v="2020-11-23T00:00:00"/>
    <s v="GOMEZ MINATA BELEN"/>
    <n v="58029562"/>
    <s v="Hospital Urquiza"/>
    <n v="1"/>
    <x v="1"/>
    <d v="2020-11-17T00:00:00"/>
    <d v="2020-11-22T00:00:00"/>
    <n v="29.1"/>
    <d v="2020-12-03T00:00:00"/>
    <m/>
    <s v="SI"/>
    <m/>
    <m/>
  </r>
  <r>
    <d v="2020-11-24T00:00:00"/>
    <d v="2020-11-23T00:00:00"/>
    <s v="BITCH MARIELA SOLEDAD"/>
    <n v="32656686"/>
    <s v="Hospital Urquiza"/>
    <n v="33"/>
    <x v="1"/>
    <d v="2020-11-18T00:00:00"/>
    <d v="2020-11-22T00:00:00"/>
    <n v="25.1"/>
    <d v="2020-12-03T00:00:00"/>
    <m/>
    <m/>
    <m/>
    <m/>
  </r>
  <r>
    <d v="2020-11-24T00:00:00"/>
    <d v="2020-11-23T00:00:00"/>
    <s v="RUIZ DIAZ RAUL HORACIO"/>
    <n v="43482325"/>
    <s v="Hospital Urquiza"/>
    <n v="19"/>
    <x v="0"/>
    <s v="NC"/>
    <d v="2020-11-22T00:00:00"/>
    <n v="33.1"/>
    <d v="2020-12-03T00:00:00"/>
    <m/>
    <s v="SI"/>
    <m/>
    <m/>
  </r>
  <r>
    <d v="2020-11-24T00:00:00"/>
    <d v="2020-11-23T00:00:00"/>
    <s v="SALAMONINI NESTOR OMAR"/>
    <n v="26033783"/>
    <s v="Hospital Urquiza"/>
    <n v="43"/>
    <x v="0"/>
    <d v="2020-11-18T00:00:00"/>
    <d v="2020-11-22T00:00:00"/>
    <n v="26.2"/>
    <d v="2020-12-03T00:00:00"/>
    <m/>
    <m/>
    <m/>
    <m/>
  </r>
  <r>
    <d v="2020-11-24T00:00:00"/>
    <d v="2020-11-23T00:00:00"/>
    <s v="VARELA STELLA MARIS"/>
    <n v="30163848"/>
    <s v="Hospital Urquiza"/>
    <n v="37"/>
    <x v="1"/>
    <d v="2020-11-20T00:00:00"/>
    <d v="2020-11-22T00:00:00"/>
    <n v="18.399999999999999"/>
    <d v="2020-12-03T00:00:00"/>
    <m/>
    <s v="SI"/>
    <m/>
    <m/>
  </r>
  <r>
    <d v="2020-11-24T00:00:00"/>
    <d v="2020-11-23T00:00:00"/>
    <s v="ANGELINO BRUNO"/>
    <n v="45337316"/>
    <s v="Hospital Urquiza"/>
    <n v="17"/>
    <x v="0"/>
    <d v="2020-11-18T00:00:00"/>
    <d v="2020-11-22T00:00:00"/>
    <n v="16.7"/>
    <d v="2020-12-03T00:00:00"/>
    <m/>
    <s v="SI"/>
    <m/>
    <m/>
  </r>
  <r>
    <d v="2020-11-24T00:00:00"/>
    <d v="2020-11-23T00:00:00"/>
    <s v="GUEVARAS DELIA"/>
    <n v="20813626"/>
    <s v="Hospital Urquiza"/>
    <n v="51"/>
    <x v="1"/>
    <d v="2020-11-16T00:00:00"/>
    <d v="2020-11-22T00:00:00"/>
    <n v="31.7"/>
    <d v="2020-12-03T00:00:00"/>
    <m/>
    <s v="SI"/>
    <m/>
    <m/>
  </r>
  <r>
    <d v="2020-11-24T00:00:00"/>
    <d v="2020-11-23T00:00:00"/>
    <s v="DOMINGUEZ RENZI ROCIO"/>
    <n v="40020900"/>
    <s v="Hospital Urquiza"/>
    <n v="24"/>
    <x v="1"/>
    <d v="2020-11-21T00:00:00"/>
    <d v="2020-11-22T00:00:00"/>
    <n v="30.5"/>
    <d v="2020-12-03T00:00:00"/>
    <m/>
    <s v="SI"/>
    <m/>
    <m/>
  </r>
  <r>
    <d v="2020-11-24T00:00:00"/>
    <d v="2020-11-23T00:00:00"/>
    <s v="VERA CINTIA BEATRIZ"/>
    <n v="39045763"/>
    <s v="Hospital Urquiza"/>
    <n v="30"/>
    <x v="1"/>
    <d v="2020-11-18T00:00:00"/>
    <d v="2020-11-22T00:00:00"/>
    <n v="21"/>
    <d v="2020-12-03T00:00:00"/>
    <m/>
    <s v="SI"/>
    <m/>
    <m/>
  </r>
  <r>
    <d v="2020-11-25T00:00:00"/>
    <d v="2020-11-24T00:00:00"/>
    <s v="TAUBER FEDERICO ANAEL"/>
    <n v="35569076"/>
    <s v="Hospital Urquiza"/>
    <n v="30"/>
    <x v="0"/>
    <d v="2020-11-17T00:00:00"/>
    <d v="2020-11-23T00:00:00"/>
    <n v="20.9"/>
    <d v="2020-12-04T00:00:00"/>
    <m/>
    <m/>
    <m/>
    <m/>
  </r>
  <r>
    <d v="2020-11-25T00:00:00"/>
    <d v="2020-11-24T00:00:00"/>
    <s v="LAMOUROUX YAMILA ANABEL"/>
    <n v="35714442"/>
    <s v="Hospital Urquiza"/>
    <n v="29"/>
    <x v="1"/>
    <d v="2020-11-19T00:00:00"/>
    <d v="2020-11-23T00:00:00"/>
    <n v="23.3"/>
    <d v="2020-12-04T00:00:00"/>
    <m/>
    <m/>
    <m/>
    <m/>
  </r>
  <r>
    <d v="2020-11-25T00:00:00"/>
    <d v="2020-11-24T00:00:00"/>
    <s v="BURGOS ANA GRISELDA"/>
    <n v="18072166"/>
    <s v="Hospital Urquiza"/>
    <n v="53"/>
    <x v="1"/>
    <d v="2020-11-13T00:00:00"/>
    <d v="2020-11-23T00:00:00"/>
    <n v="24.4"/>
    <d v="2020-12-04T00:00:00"/>
    <m/>
    <m/>
    <m/>
    <m/>
  </r>
  <r>
    <d v="2020-11-25T00:00:00"/>
    <d v="2020-11-24T00:00:00"/>
    <s v="GALLO MARIA"/>
    <n v="18503144"/>
    <s v="Hospital Urquiza"/>
    <n v="54"/>
    <x v="1"/>
    <d v="2020-11-16T00:00:00"/>
    <d v="2020-11-23T00:00:00"/>
    <n v="28.8"/>
    <d v="2020-12-04T00:00:00"/>
    <m/>
    <m/>
    <m/>
    <m/>
  </r>
  <r>
    <d v="2020-11-25T00:00:00"/>
    <d v="2020-11-24T00:00:00"/>
    <s v="LUNA MARIA DE LOS MILAGROS"/>
    <n v="29163240"/>
    <s v="Hospital Urquiza"/>
    <n v="38"/>
    <x v="1"/>
    <d v="2020-11-19T00:00:00"/>
    <d v="2020-11-23T00:00:00"/>
    <n v="21.4"/>
    <d v="2020-12-04T00:00:00"/>
    <m/>
    <s v="SI"/>
    <m/>
    <m/>
  </r>
  <r>
    <d v="2020-11-25T00:00:00"/>
    <d v="2020-11-24T00:00:00"/>
    <s v="SABOREDO DARIO LUIS ALBERTO"/>
    <n v="30909390"/>
    <s v="Hospital Urquiza"/>
    <n v="37"/>
    <x v="0"/>
    <d v="2020-11-19T00:00:00"/>
    <d v="2020-11-23T00:00:00"/>
    <n v="23.2"/>
    <d v="2020-12-04T00:00:00"/>
    <m/>
    <s v="SI"/>
    <m/>
    <m/>
  </r>
  <r>
    <d v="2020-11-25T00:00:00"/>
    <d v="2020-11-24T00:00:00"/>
    <s v="CARRANZA GONZALO RUBEN"/>
    <n v="41704760"/>
    <s v="Hospital Urquiza"/>
    <n v="21"/>
    <x v="0"/>
    <d v="2020-11-19T00:00:00"/>
    <d v="2020-11-23T00:00:00"/>
    <n v="29.5"/>
    <d v="2020-12-04T00:00:00"/>
    <m/>
    <s v="SI"/>
    <m/>
    <m/>
  </r>
  <r>
    <d v="2020-11-25T00:00:00"/>
    <d v="2020-11-24T00:00:00"/>
    <s v="RATTO LUCIANA BELEN"/>
    <n v="45337369"/>
    <s v="Hospital Urquiza"/>
    <n v="16"/>
    <x v="1"/>
    <d v="2020-11-16T00:00:00"/>
    <d v="2020-11-23T00:00:00"/>
    <n v="24.7"/>
    <d v="2020-12-04T00:00:00"/>
    <m/>
    <s v="SI"/>
    <m/>
    <m/>
  </r>
  <r>
    <d v="2020-11-25T00:00:00"/>
    <d v="2020-11-24T00:00:00"/>
    <s v="TABORDA ANIBAL MARCELO"/>
    <n v="30163712"/>
    <s v="Hospital Urquiza"/>
    <n v="37"/>
    <x v="0"/>
    <d v="2020-11-16T00:00:00"/>
    <d v="2020-11-23T00:00:00"/>
    <n v="25"/>
    <d v="2020-12-04T00:00:00"/>
    <m/>
    <m/>
    <m/>
    <m/>
  </r>
  <r>
    <d v="2020-11-25T00:00:00"/>
    <d v="2020-11-24T00:00:00"/>
    <s v="COLOMBO JOHANNA CLARISA MICAELA"/>
    <n v="34904872"/>
    <s v="Hospital Urquiza"/>
    <n v="30"/>
    <x v="1"/>
    <d v="2020-11-19T00:00:00"/>
    <d v="2020-11-23T00:00:00"/>
    <n v="23.3"/>
    <d v="2020-12-04T00:00:00"/>
    <m/>
    <m/>
    <m/>
    <m/>
  </r>
  <r>
    <d v="2020-11-25T00:00:00"/>
    <d v="2020-11-24T00:00:00"/>
    <s v="DANGELO PEDRO GUSTAVO"/>
    <n v="35116843"/>
    <s v="Hospital Urquiza"/>
    <n v="30"/>
    <x v="0"/>
    <d v="2020-11-19T00:00:00"/>
    <d v="2020-11-23T00:00:00"/>
    <n v="28.1"/>
    <d v="2020-12-04T00:00:00"/>
    <m/>
    <m/>
    <m/>
    <m/>
  </r>
  <r>
    <d v="2020-11-25T00:00:00"/>
    <d v="2020-11-24T00:00:00"/>
    <s v="PIGOZZI RENZO"/>
    <n v="34206716"/>
    <s v="Hospital Urquiza"/>
    <n v="31"/>
    <x v="0"/>
    <d v="2020-11-22T00:00:00"/>
    <d v="2020-11-23T00:00:00"/>
    <n v="21.9"/>
    <d v="2020-12-04T00:00:00"/>
    <m/>
    <s v="SI"/>
    <m/>
    <m/>
  </r>
  <r>
    <d v="2020-11-25T00:00:00"/>
    <d v="2020-11-24T00:00:00"/>
    <s v="IMPINI EVELYN JOHANA"/>
    <n v="34804867"/>
    <s v="Hospital Urquiza"/>
    <n v="31"/>
    <x v="1"/>
    <d v="2020-11-21T00:00:00"/>
    <d v="2020-11-23T00:00:00"/>
    <n v="16.100000000000001"/>
    <d v="2020-12-04T00:00:00"/>
    <m/>
    <s v="SI"/>
    <m/>
    <m/>
  </r>
  <r>
    <d v="2020-11-25T00:00:00"/>
    <d v="2020-11-24T00:00:00"/>
    <s v="MIRANDA MARTA MARGARITA"/>
    <n v="5145358"/>
    <s v="Cooperativa Médica"/>
    <n v="74"/>
    <x v="1"/>
    <d v="2020-11-17T00:00:00"/>
    <d v="2020-11-23T00:00:00"/>
    <n v="23.8"/>
    <d v="2020-12-04T00:00:00"/>
    <s v="SI"/>
    <m/>
    <m/>
    <s v="SI"/>
  </r>
  <r>
    <d v="2020-11-25T00:00:00"/>
    <d v="2020-11-24T00:00:00"/>
    <s v="CERRUDO SILVANA VERONICA"/>
    <n v="34110184"/>
    <s v="Hospital Urquiza"/>
    <n v="31"/>
    <x v="1"/>
    <d v="2020-11-17T00:00:00"/>
    <d v="2020-11-23T00:00:00"/>
    <n v="25.6"/>
    <d v="2020-12-04T00:00:00"/>
    <m/>
    <m/>
    <m/>
    <m/>
  </r>
  <r>
    <d v="2020-11-25T00:00:00"/>
    <d v="2020-11-24T00:00:00"/>
    <s v="MORILLO ALEJANDRA DANIELA"/>
    <n v="38770914"/>
    <s v="Hospital Urquiza"/>
    <n v="25"/>
    <x v="1"/>
    <d v="2020-11-16T00:00:00"/>
    <d v="2020-11-23T00:00:00"/>
    <n v="23.1"/>
    <d v="2020-12-04T00:00:00"/>
    <m/>
    <m/>
    <m/>
    <m/>
  </r>
  <r>
    <d v="2020-11-25T00:00:00"/>
    <d v="2020-11-24T00:00:00"/>
    <s v="ELIZALDE ROSARIO"/>
    <n v="31874081"/>
    <s v="Hospital Urquiza"/>
    <n v="35"/>
    <x v="1"/>
    <d v="2020-11-20T00:00:00"/>
    <d v="2020-11-23T00:00:00"/>
    <n v="23.5"/>
    <d v="2020-12-04T00:00:00"/>
    <m/>
    <s v="SI"/>
    <m/>
    <m/>
  </r>
  <r>
    <d v="2020-11-25T00:00:00"/>
    <d v="2020-11-24T00:00:00"/>
    <s v="PADOVESE SERGIO DANIEL"/>
    <n v="14936733"/>
    <s v="Hospital Urquiza"/>
    <n v="58"/>
    <x v="0"/>
    <d v="2020-11-20T00:00:00"/>
    <d v="2020-11-23T00:00:00"/>
    <n v="21.7"/>
    <d v="2020-12-04T00:00:00"/>
    <m/>
    <m/>
    <m/>
    <m/>
  </r>
  <r>
    <d v="2020-11-25T00:00:00"/>
    <d v="2020-11-24T00:00:00"/>
    <s v="SUAREZ LUIS ALBERTO"/>
    <n v="22239106"/>
    <s v="Hospital Urquiza"/>
    <n v="49"/>
    <x v="0"/>
    <d v="2020-11-18T00:00:00"/>
    <d v="2020-11-23T00:00:00"/>
    <n v="21"/>
    <d v="2020-12-04T00:00:00"/>
    <m/>
    <m/>
    <m/>
    <m/>
  </r>
  <r>
    <d v="2020-11-25T00:00:00"/>
    <d v="2020-11-24T00:00:00"/>
    <s v="RATTO TERESA SABINA"/>
    <n v="5025111"/>
    <s v="Clinica Uruguay"/>
    <n v="93"/>
    <x v="1"/>
    <m/>
    <d v="2020-11-23T00:00:00"/>
    <n v="19.399999999999999"/>
    <d v="2020-12-04T00:00:00"/>
    <m/>
    <m/>
    <m/>
    <s v="SI"/>
  </r>
  <r>
    <d v="2020-11-25T00:00:00"/>
    <d v="2020-11-24T00:00:00"/>
    <s v="OSUNA LUCIO BENJAMIN"/>
    <n v="45337497"/>
    <s v="Hospital Urquiza"/>
    <n v="17"/>
    <x v="0"/>
    <m/>
    <d v="2020-11-23T00:00:00"/>
    <n v="24.1"/>
    <d v="2020-12-04T00:00:00"/>
    <m/>
    <s v="SI"/>
    <m/>
    <m/>
  </r>
  <r>
    <d v="2020-11-26T00:00:00"/>
    <d v="2020-11-25T00:00:00"/>
    <s v="RAMIREZ YAMILA BELEN"/>
    <n v="35422418"/>
    <s v="Hospital Urquiza"/>
    <n v="28"/>
    <x v="1"/>
    <d v="2020-11-22T00:00:00"/>
    <d v="2020-11-24T00:00:00"/>
    <n v="22.7"/>
    <d v="2020-12-05T00:00:00"/>
    <m/>
    <s v="SI"/>
    <m/>
    <m/>
  </r>
  <r>
    <d v="2020-11-26T00:00:00"/>
    <d v="2020-11-25T00:00:00"/>
    <s v="BURGOS CAMILA MARIEL"/>
    <n v="36876728"/>
    <s v="Hospital Urquiza"/>
    <n v="27"/>
    <x v="1"/>
    <s v="NC"/>
    <d v="2020-11-24T00:00:00"/>
    <n v="21"/>
    <d v="2020-12-05T00:00:00"/>
    <m/>
    <s v="SI"/>
    <m/>
    <m/>
  </r>
  <r>
    <d v="2020-11-26T00:00:00"/>
    <d v="2020-11-25T00:00:00"/>
    <s v="CABALLERO ALICIA ELBA"/>
    <n v="5298724"/>
    <s v="Hospital Urquiza"/>
    <n v="74"/>
    <x v="1"/>
    <d v="2020-11-20T00:00:00"/>
    <d v="2020-11-24T00:00:00"/>
    <n v="20.8"/>
    <d v="2020-12-05T00:00:00"/>
    <m/>
    <s v="NO"/>
    <m/>
    <m/>
  </r>
  <r>
    <d v="2020-11-26T00:00:00"/>
    <d v="2020-11-25T00:00:00"/>
    <s v="ARRAIGADA ALAN EZEQUIEL"/>
    <n v="43482289"/>
    <s v="Hospital Urquiza"/>
    <n v="19"/>
    <x v="0"/>
    <d v="2020-11-20T00:00:00"/>
    <d v="2020-11-24T00:00:00"/>
    <n v="20.5"/>
    <d v="2020-12-05T00:00:00"/>
    <m/>
    <s v="SI"/>
    <m/>
    <m/>
  </r>
  <r>
    <d v="2020-11-26T00:00:00"/>
    <d v="2020-11-25T00:00:00"/>
    <s v="HANSEN PERINOTO WOLF HELMUT"/>
    <n v="92843469"/>
    <s v="Hospital Urquiza"/>
    <n v="40"/>
    <x v="0"/>
    <d v="2020-11-19T00:00:00"/>
    <d v="2020-11-24T00:00:00"/>
    <n v="22.3"/>
    <d v="2020-12-05T00:00:00"/>
    <m/>
    <s v="SI"/>
    <m/>
    <m/>
  </r>
  <r>
    <d v="2020-11-26T00:00:00"/>
    <d v="2020-11-25T00:00:00"/>
    <s v="LUCERO GASTON CEFERINO"/>
    <n v="39257334"/>
    <s v="Hospital Urquiza"/>
    <n v="25"/>
    <x v="0"/>
    <d v="2020-11-20T00:00:00"/>
    <d v="2020-11-24T00:00:00"/>
    <n v="25.9"/>
    <d v="2020-12-05T00:00:00"/>
    <m/>
    <s v="SI"/>
    <m/>
    <m/>
  </r>
  <r>
    <d v="2020-11-26T00:00:00"/>
    <d v="2020-11-25T00:00:00"/>
    <s v="VAN OPSTAL CARLA"/>
    <n v="35714761"/>
    <s v="Hospital Urquiza"/>
    <n v="29"/>
    <x v="1"/>
    <d v="2020-11-18T00:00:00"/>
    <d v="2020-11-24T00:00:00"/>
    <n v="32.5"/>
    <d v="2020-12-05T00:00:00"/>
    <m/>
    <s v="NO"/>
    <m/>
    <m/>
  </r>
  <r>
    <d v="2020-11-26T00:00:00"/>
    <d v="2020-11-25T00:00:00"/>
    <s v="LOPEZ LORENA ANDREA"/>
    <n v="25416588"/>
    <s v="Hospital Urquiza"/>
    <n v="43"/>
    <x v="1"/>
    <d v="2020-11-18T00:00:00"/>
    <d v="2020-11-24T00:00:00"/>
    <n v="18.100000000000001"/>
    <d v="2020-12-05T00:00:00"/>
    <m/>
    <s v="NO"/>
    <m/>
    <m/>
  </r>
  <r>
    <d v="2020-11-26T00:00:00"/>
    <d v="2020-11-25T00:00:00"/>
    <s v="FERNANDEZ ROUSSEAUX TOBIAS"/>
    <n v="42600791"/>
    <s v="Hospital Urquiza"/>
    <n v="20"/>
    <x v="0"/>
    <d v="2020-11-19T00:00:00"/>
    <d v="2020-11-24T00:00:00"/>
    <n v="30.4"/>
    <d v="2020-12-05T00:00:00"/>
    <m/>
    <s v="NO"/>
    <m/>
    <m/>
  </r>
  <r>
    <d v="2020-11-26T00:00:00"/>
    <d v="2020-11-25T00:00:00"/>
    <s v="DEL CAMPO SEBASTIAN FELIPE"/>
    <n v="28640428"/>
    <s v="Hospital Urquiza"/>
    <n v="39"/>
    <x v="0"/>
    <d v="2020-11-20T00:00:00"/>
    <d v="2020-11-24T00:00:00"/>
    <n v="17.899999999999999"/>
    <d v="2020-12-05T00:00:00"/>
    <m/>
    <s v="NO"/>
    <m/>
    <m/>
  </r>
  <r>
    <d v="2020-11-26T00:00:00"/>
    <d v="2020-11-25T00:00:00"/>
    <s v="MIRANDA JULIA ESTER"/>
    <n v="21696637"/>
    <s v="Hospital Urquiza"/>
    <n v="49"/>
    <x v="1"/>
    <d v="2020-11-22T00:00:00"/>
    <d v="2020-11-24T00:00:00"/>
    <n v="18.399999999999999"/>
    <d v="2020-12-05T00:00:00"/>
    <m/>
    <s v="NO"/>
    <m/>
    <m/>
  </r>
  <r>
    <d v="2020-11-26T00:00:00"/>
    <d v="2020-11-25T00:00:00"/>
    <s v="FERNANDEZ BRISA MELANIE"/>
    <n v="44922436"/>
    <s v="Hospital Urquiza"/>
    <n v="17"/>
    <x v="1"/>
    <d v="2020-11-19T00:00:00"/>
    <d v="2020-11-24T00:00:00"/>
    <n v="28"/>
    <d v="2020-12-05T00:00:00"/>
    <m/>
    <s v="SI"/>
    <m/>
    <m/>
  </r>
  <r>
    <d v="2020-11-26T00:00:00"/>
    <d v="2020-11-25T00:00:00"/>
    <s v="CARBONE MARIA DAIANA"/>
    <n v="32846228"/>
    <s v="Hospital Urquiza"/>
    <n v="33"/>
    <x v="1"/>
    <d v="2020-11-19T00:00:00"/>
    <d v="2020-11-24T00:00:00"/>
    <n v="21.8"/>
    <d v="2020-12-05T00:00:00"/>
    <m/>
    <s v="NO"/>
    <m/>
    <m/>
  </r>
  <r>
    <d v="2020-11-26T00:00:00"/>
    <d v="2020-11-25T00:00:00"/>
    <s v="CHIAPELLA LUCIANA AILEN"/>
    <n v="45616623"/>
    <s v="Hospital Urquiza"/>
    <n v="16"/>
    <x v="1"/>
    <d v="2020-11-18T00:00:00"/>
    <d v="2020-11-24T00:00:00"/>
    <n v="32.299999999999997"/>
    <d v="2020-12-05T00:00:00"/>
    <m/>
    <s v="NO"/>
    <m/>
    <m/>
  </r>
  <r>
    <d v="2020-11-26T00:00:00"/>
    <d v="2020-11-25T00:00:00"/>
    <s v="CALZIA EVANGELINA PAOLA"/>
    <n v="26033604"/>
    <s v="Hospital Urquiza"/>
    <n v="43"/>
    <x v="1"/>
    <d v="2020-11-20T00:00:00"/>
    <d v="2020-11-24T00:00:00"/>
    <n v="25.1"/>
    <d v="2020-12-05T00:00:00"/>
    <m/>
    <s v="NO"/>
    <m/>
    <m/>
  </r>
  <r>
    <d v="2020-11-26T00:00:00"/>
    <d v="2020-11-25T00:00:00"/>
    <s v="DOULAY GUILLERMO ALFREDO"/>
    <n v="28190290"/>
    <s v="Hospital Urquiza"/>
    <n v="40"/>
    <x v="0"/>
    <d v="2020-11-19T00:00:00"/>
    <d v="2020-11-24T00:00:00"/>
    <n v="22.7"/>
    <d v="2020-12-05T00:00:00"/>
    <m/>
    <s v="SI"/>
    <m/>
    <m/>
  </r>
  <r>
    <d v="2020-11-26T00:00:00"/>
    <d v="2020-11-25T00:00:00"/>
    <s v="CUADRA MAXIMILIANO"/>
    <n v="32299792"/>
    <s v="Hospital Urquiza"/>
    <n v="34"/>
    <x v="0"/>
    <d v="2020-11-17T00:00:00"/>
    <d v="2020-11-24T00:00:00"/>
    <n v="30.1"/>
    <d v="2020-12-05T00:00:00"/>
    <m/>
    <s v="NO"/>
    <m/>
    <m/>
  </r>
  <r>
    <d v="2020-11-26T00:00:00"/>
    <d v="2020-11-25T00:00:00"/>
    <s v="FRANCO ROSA"/>
    <n v="10182205"/>
    <s v="Hospital Urquiza"/>
    <n v="69"/>
    <x v="1"/>
    <d v="2020-11-19T00:00:00"/>
    <d v="2020-11-24T00:00:00"/>
    <n v="29.2"/>
    <d v="2020-12-05T00:00:00"/>
    <m/>
    <s v="NO"/>
    <m/>
    <m/>
  </r>
  <r>
    <d v="2020-11-26T00:00:00"/>
    <d v="2020-11-25T00:00:00"/>
    <s v="MAZZOLI ANTONELLA"/>
    <n v="36446395"/>
    <s v="Hospital Urquiza"/>
    <n v="28"/>
    <x v="1"/>
    <d v="2020-11-19T00:00:00"/>
    <d v="2020-11-24T00:00:00"/>
    <n v="22.2"/>
    <d v="2020-12-05T00:00:00"/>
    <m/>
    <s v="NO"/>
    <m/>
    <m/>
  </r>
  <r>
    <d v="2020-11-26T00:00:00"/>
    <d v="2020-11-25T00:00:00"/>
    <s v="DOMINGORENA DALILA ELENA"/>
    <n v="24970075"/>
    <s v="Hospital Urquiza"/>
    <n v="44"/>
    <x v="1"/>
    <d v="2020-11-21T00:00:00"/>
    <d v="2020-11-24T00:00:00"/>
    <n v="30.9"/>
    <d v="2020-12-05T00:00:00"/>
    <m/>
    <s v="NO"/>
    <m/>
    <m/>
  </r>
  <r>
    <d v="2020-11-26T00:00:00"/>
    <d v="2020-11-25T00:00:00"/>
    <s v="RAGONES ALEJANDRO"/>
    <n v="32217964"/>
    <s v="Hospital Urquiza"/>
    <n v="34"/>
    <x v="0"/>
    <d v="2020-11-20T00:00:00"/>
    <d v="2020-11-24T00:00:00"/>
    <n v="19.3"/>
    <d v="2020-12-05T00:00:00"/>
    <m/>
    <s v="NO"/>
    <m/>
    <m/>
  </r>
  <r>
    <d v="2020-11-26T00:00:00"/>
    <d v="2020-11-25T00:00:00"/>
    <s v="SCELZI FRANCA"/>
    <n v="43935871"/>
    <s v="Hospital Urquiza"/>
    <n v="18"/>
    <x v="1"/>
    <d v="2020-11-19T00:00:00"/>
    <d v="2020-11-24T00:00:00"/>
    <n v="25.6"/>
    <d v="2020-12-05T00:00:00"/>
    <m/>
    <s v="NO"/>
    <m/>
    <m/>
  </r>
  <r>
    <d v="2020-11-26T00:00:00"/>
    <d v="2020-11-25T00:00:00"/>
    <s v="NORBERTO GABRIEL ALMEIDA"/>
    <n v="28190506"/>
    <s v="Hospital Urquiza"/>
    <n v="40"/>
    <x v="0"/>
    <d v="2020-11-19T00:00:00"/>
    <s v="NC"/>
    <s v="NC"/>
    <d v="2020-11-30T00:00:00"/>
    <m/>
    <s v="SI"/>
    <s v="SI"/>
    <m/>
  </r>
  <r>
    <d v="2020-11-26T00:00:00"/>
    <d v="2020-11-25T00:00:00"/>
    <s v="ALEXIS EXEQUIEL MIÑOS"/>
    <n v="39031094"/>
    <s v="Hospital Urquiza"/>
    <n v="25"/>
    <x v="0"/>
    <d v="2020-11-21T00:00:00"/>
    <s v="NC"/>
    <s v="NC"/>
    <d v="2020-12-02T00:00:00"/>
    <m/>
    <s v="SI"/>
    <s v="SI"/>
    <m/>
  </r>
  <r>
    <d v="2020-11-26T00:00:00"/>
    <d v="2020-11-25T00:00:00"/>
    <s v="ROBERTO ANDRES MIÑOS"/>
    <n v="22478862"/>
    <s v="Hospital Urquiza"/>
    <n v="48"/>
    <x v="0"/>
    <d v="2020-11-21T00:00:00"/>
    <s v="NC"/>
    <s v="NC"/>
    <d v="2020-12-02T00:00:00"/>
    <m/>
    <s v="SI"/>
    <s v="SI"/>
    <m/>
  </r>
  <r>
    <d v="2020-11-26T00:00:00"/>
    <d v="2020-11-25T00:00:00"/>
    <s v="RICARDO ALEJANDRO LUCERO"/>
    <n v="37081358"/>
    <s v="Hospital Urquiza"/>
    <n v="27"/>
    <x v="0"/>
    <d v="2020-11-23T00:00:00"/>
    <s v="NC"/>
    <s v="NC"/>
    <d v="2020-12-04T00:00:00"/>
    <m/>
    <s v="SI"/>
    <s v="SI"/>
    <m/>
  </r>
  <r>
    <d v="2020-11-26T00:00:00"/>
    <d v="2020-11-25T00:00:00"/>
    <s v="SERGIO RAMON HEIS"/>
    <n v="31027438"/>
    <s v="Hospital Urquiza"/>
    <n v="36"/>
    <x v="0"/>
    <d v="2020-11-22T00:00:00"/>
    <s v="NC"/>
    <s v="NC"/>
    <d v="2020-12-03T00:00:00"/>
    <m/>
    <s v="SI"/>
    <s v="SI"/>
    <m/>
  </r>
  <r>
    <d v="2020-11-26T00:00:00"/>
    <d v="2020-11-25T00:00:00"/>
    <s v="LETICIA ANALIA CLAPIER"/>
    <n v="29883717"/>
    <s v="Hospital Urquiza"/>
    <n v="37"/>
    <x v="1"/>
    <d v="2020-11-18T00:00:00"/>
    <s v="NC"/>
    <s v="NC"/>
    <d v="2020-11-29T00:00:00"/>
    <m/>
    <s v="SI"/>
    <s v="SI"/>
    <m/>
  </r>
  <r>
    <d v="2020-11-26T00:00:00"/>
    <d v="2020-11-25T00:00:00"/>
    <s v="GASTON BONNIN"/>
    <n v="33025245"/>
    <s v="Hospital Urquiza"/>
    <n v="33"/>
    <x v="1"/>
    <d v="2020-11-16T00:00:00"/>
    <s v="NC"/>
    <s v="NC"/>
    <d v="2020-11-27T00:00:00"/>
    <m/>
    <s v="SI"/>
    <s v="SI"/>
    <m/>
  </r>
  <r>
    <d v="2020-11-26T00:00:00"/>
    <d v="2020-11-25T00:00:00"/>
    <s v="AGATA GRISEL PERALTA"/>
    <n v="29768218"/>
    <s v="Hospital Urquiza"/>
    <n v="37"/>
    <x v="0"/>
    <d v="2020-11-14T00:00:00"/>
    <s v="NC"/>
    <s v="NC"/>
    <d v="2020-11-25T00:00:00"/>
    <m/>
    <s v="SI"/>
    <s v="SI"/>
    <m/>
  </r>
  <r>
    <d v="2020-11-26T00:00:00"/>
    <d v="2020-11-25T00:00:00"/>
    <s v="GERARDO ABEL LAPUCHEVSKY"/>
    <n v="39579594"/>
    <s v="Hospital Urquiza"/>
    <n v="24"/>
    <x v="0"/>
    <d v="2020-11-16T00:00:00"/>
    <s v="NC"/>
    <s v="NC"/>
    <d v="2020-11-27T00:00:00"/>
    <m/>
    <s v="SI"/>
    <s v="S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F4BE9-3813-4761-A64C-14E5F307F031}" name="Tabla dinámica 1 2" cacheId="4" applyNumberFormats="0" applyBorderFormats="0" applyFontFormats="0" applyPatternFormats="0" applyAlignmentFormats="0" applyWidthHeightFormats="0" dataCaption="" updatedVersion="6" compact="0" compactData="0">
  <location ref="Y1:Z4" firstHeaderRow="1" firstDataRow="1" firstDataCol="1"/>
  <pivotFields count="15">
    <pivotField name="Notif ER" compact="0" numFmtId="14" outline="0" multipleItemSelectionAllowed="1" showAll="0"/>
    <pivotField name="Fecha Notificación" dataField="1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compact="0" outline="0" multipleItemSelectionAllowed="1" showAll="0"/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axis="axisRow" compact="0" outline="0" multipleItemSelectionAllowed="1" showAll="0" sortType="ascending">
      <items count="3">
        <item x="1"/>
        <item x="0"/>
        <item t="default"/>
      </items>
    </pivotField>
    <pivotField name="C.C.C-E" compact="0" outline="0" multipleItemSelectionAllowed="1" showAll="0"/>
    <pivotField name="Fallecido" compact="0" outline="0" multipleItemSelectionAllowed="1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A of Fecha Notificación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EB565-6289-4F68-9735-D2C657A04B2A}" name="Tabla dinámica 1" cacheId="7" applyNumberFormats="0" applyBorderFormats="0" applyFontFormats="0" applyPatternFormats="0" applyAlignmentFormats="0" applyWidthHeightFormats="0" dataCaption="" updatedVersion="6" compact="0" compactData="0">
  <location ref="K1:L4" firstHeaderRow="1" firstDataRow="1" firstDataCol="1"/>
  <pivotFields count="15">
    <pivotField name="Notif ER" compact="0" numFmtId="14" outline="0" multipleItemSelectionAllowed="1" showAll="0"/>
    <pivotField name="Fecha Notificación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axis="axisRow" dataField="1" compact="0" outline="0" multipleItemSelectionAllowed="1" showAll="0" sortType="ascending">
      <items count="3">
        <item x="1"/>
        <item x="0"/>
        <item t="default"/>
      </items>
    </pivotField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compact="0" outline="0" multipleItemSelectionAllowed="1" showAll="0"/>
    <pivotField name="C.C.C-E" compact="0" outline="0" multipleItemSelectionAllowed="1" showAll="0"/>
    <pivotField name="Fallecido" compact="0" outline="0" multipleItemSelectionAllowe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edia movil caso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801"/>
  <sheetViews>
    <sheetView tabSelected="1" zoomScale="85" zoomScaleNormal="85" workbookViewId="0">
      <pane ySplit="1" topLeftCell="A9778" activePane="bottomLeft" state="frozen"/>
      <selection pane="bottomLeft" activeCell="D9747" sqref="A9747:D9801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0" t="s">
        <v>0</v>
      </c>
      <c r="B1" s="231" t="s">
        <v>1</v>
      </c>
      <c r="C1" s="231" t="s">
        <v>2</v>
      </c>
      <c r="D1" s="231" t="s">
        <v>107</v>
      </c>
    </row>
    <row r="2" spans="1:4" x14ac:dyDescent="0.25">
      <c r="A2" s="67">
        <v>43903</v>
      </c>
      <c r="B2" s="60" t="s">
        <v>14</v>
      </c>
      <c r="C2" s="60" t="s">
        <v>14</v>
      </c>
      <c r="D2" s="15">
        <v>0</v>
      </c>
    </row>
    <row r="3" spans="1:4" x14ac:dyDescent="0.25">
      <c r="A3" s="67">
        <v>43903</v>
      </c>
      <c r="B3" s="60" t="s">
        <v>20</v>
      </c>
      <c r="C3" s="60" t="s">
        <v>20</v>
      </c>
      <c r="D3" s="15">
        <v>0</v>
      </c>
    </row>
    <row r="4" spans="1:4" x14ac:dyDescent="0.25">
      <c r="A4" s="67">
        <v>43903</v>
      </c>
      <c r="B4" s="60" t="s">
        <v>13</v>
      </c>
      <c r="C4" s="60" t="s">
        <v>13</v>
      </c>
      <c r="D4" s="15">
        <v>0</v>
      </c>
    </row>
    <row r="5" spans="1:4" x14ac:dyDescent="0.25">
      <c r="A5" s="67">
        <v>43903</v>
      </c>
      <c r="B5" s="60" t="s">
        <v>24</v>
      </c>
      <c r="C5" s="60" t="s">
        <v>24</v>
      </c>
      <c r="D5" s="15">
        <v>0</v>
      </c>
    </row>
    <row r="6" spans="1:4" x14ac:dyDescent="0.25">
      <c r="A6" s="67">
        <v>43903</v>
      </c>
      <c r="B6" s="60" t="s">
        <v>47</v>
      </c>
      <c r="C6" s="60" t="s">
        <v>47</v>
      </c>
      <c r="D6" s="15">
        <v>0</v>
      </c>
    </row>
    <row r="7" spans="1:4" x14ac:dyDescent="0.25">
      <c r="A7" s="67">
        <v>43903</v>
      </c>
      <c r="B7" s="60" t="s">
        <v>48</v>
      </c>
      <c r="C7" s="60" t="s">
        <v>48</v>
      </c>
      <c r="D7" s="15">
        <v>0</v>
      </c>
    </row>
    <row r="8" spans="1:4" x14ac:dyDescent="0.25">
      <c r="A8" s="67">
        <v>43903</v>
      </c>
      <c r="B8" s="60" t="s">
        <v>7</v>
      </c>
      <c r="C8" s="60" t="s">
        <v>7</v>
      </c>
      <c r="D8" s="15">
        <v>1</v>
      </c>
    </row>
    <row r="9" spans="1:4" x14ac:dyDescent="0.25">
      <c r="A9" s="67">
        <v>43903</v>
      </c>
      <c r="B9" s="60" t="s">
        <v>9</v>
      </c>
      <c r="C9" s="60" t="s">
        <v>9</v>
      </c>
      <c r="D9" s="15">
        <v>0</v>
      </c>
    </row>
    <row r="10" spans="1:4" x14ac:dyDescent="0.25">
      <c r="A10" s="67">
        <v>43903</v>
      </c>
      <c r="B10" s="60" t="s">
        <v>15</v>
      </c>
      <c r="C10" s="60" t="s">
        <v>15</v>
      </c>
      <c r="D10" s="15">
        <v>0</v>
      </c>
    </row>
    <row r="11" spans="1:4" x14ac:dyDescent="0.25">
      <c r="A11" s="67">
        <v>43903</v>
      </c>
      <c r="B11" s="60" t="s">
        <v>11</v>
      </c>
      <c r="C11" s="60" t="s">
        <v>11</v>
      </c>
      <c r="D11" s="15">
        <v>0</v>
      </c>
    </row>
    <row r="12" spans="1:4" x14ac:dyDescent="0.25">
      <c r="A12" s="67">
        <v>43903</v>
      </c>
      <c r="B12" s="60" t="s">
        <v>12</v>
      </c>
      <c r="C12" s="60" t="s">
        <v>12</v>
      </c>
      <c r="D12" s="15">
        <v>0</v>
      </c>
    </row>
    <row r="13" spans="1:4" x14ac:dyDescent="0.25">
      <c r="A13" s="67">
        <v>43903</v>
      </c>
      <c r="B13" s="60" t="s">
        <v>8</v>
      </c>
      <c r="C13" s="60" t="s">
        <v>8</v>
      </c>
      <c r="D13" s="15">
        <v>0</v>
      </c>
    </row>
    <row r="14" spans="1:4" x14ac:dyDescent="0.25">
      <c r="A14" s="67">
        <v>43903</v>
      </c>
      <c r="B14" s="60" t="s">
        <v>49</v>
      </c>
      <c r="C14" s="60" t="s">
        <v>49</v>
      </c>
      <c r="D14" s="15">
        <v>0</v>
      </c>
    </row>
    <row r="15" spans="1:4" x14ac:dyDescent="0.25">
      <c r="A15" s="67">
        <v>43903</v>
      </c>
      <c r="B15" s="60" t="s">
        <v>50</v>
      </c>
      <c r="C15" s="78" t="s">
        <v>368</v>
      </c>
      <c r="D15" s="15">
        <v>0</v>
      </c>
    </row>
    <row r="16" spans="1:4" x14ac:dyDescent="0.25">
      <c r="A16" s="67">
        <v>43903</v>
      </c>
      <c r="B16" s="60" t="s">
        <v>27</v>
      </c>
      <c r="C16" s="60" t="s">
        <v>43</v>
      </c>
      <c r="D16" s="15">
        <v>0</v>
      </c>
    </row>
    <row r="17" spans="1:4" x14ac:dyDescent="0.25">
      <c r="A17" s="67">
        <v>43903</v>
      </c>
      <c r="B17" s="60" t="s">
        <v>51</v>
      </c>
      <c r="C17" s="60" t="s">
        <v>51</v>
      </c>
      <c r="D17" s="15">
        <v>0</v>
      </c>
    </row>
    <row r="18" spans="1:4" x14ac:dyDescent="0.25">
      <c r="A18" s="67">
        <v>43903</v>
      </c>
      <c r="B18" s="60" t="s">
        <v>10</v>
      </c>
      <c r="C18" s="60" t="s">
        <v>10</v>
      </c>
      <c r="D18" s="15">
        <v>0</v>
      </c>
    </row>
    <row r="19" spans="1:4" x14ac:dyDescent="0.25">
      <c r="A19" s="67">
        <v>43907</v>
      </c>
      <c r="B19" s="60" t="s">
        <v>14</v>
      </c>
      <c r="C19" s="60" t="s">
        <v>14</v>
      </c>
      <c r="D19" s="15">
        <v>0</v>
      </c>
    </row>
    <row r="20" spans="1:4" x14ac:dyDescent="0.25">
      <c r="A20" s="67">
        <v>43907</v>
      </c>
      <c r="B20" s="60" t="s">
        <v>20</v>
      </c>
      <c r="C20" s="60" t="s">
        <v>20</v>
      </c>
      <c r="D20" s="15">
        <v>0</v>
      </c>
    </row>
    <row r="21" spans="1:4" x14ac:dyDescent="0.25">
      <c r="A21" s="67">
        <v>43907</v>
      </c>
      <c r="B21" s="60" t="s">
        <v>13</v>
      </c>
      <c r="C21" s="60" t="s">
        <v>13</v>
      </c>
      <c r="D21" s="15">
        <v>0</v>
      </c>
    </row>
    <row r="22" spans="1:4" x14ac:dyDescent="0.25">
      <c r="A22" s="67">
        <v>43907</v>
      </c>
      <c r="B22" s="60" t="s">
        <v>24</v>
      </c>
      <c r="C22" s="60" t="s">
        <v>24</v>
      </c>
      <c r="D22" s="15">
        <v>0</v>
      </c>
    </row>
    <row r="23" spans="1:4" x14ac:dyDescent="0.25">
      <c r="A23" s="67">
        <v>43907</v>
      </c>
      <c r="B23" s="60" t="s">
        <v>47</v>
      </c>
      <c r="C23" s="60" t="s">
        <v>47</v>
      </c>
      <c r="D23" s="15">
        <v>0</v>
      </c>
    </row>
    <row r="24" spans="1:4" x14ac:dyDescent="0.25">
      <c r="A24" s="67">
        <v>43907</v>
      </c>
      <c r="B24" s="60" t="s">
        <v>48</v>
      </c>
      <c r="C24" s="60" t="s">
        <v>48</v>
      </c>
      <c r="D24" s="15">
        <v>0</v>
      </c>
    </row>
    <row r="25" spans="1:4" x14ac:dyDescent="0.25">
      <c r="A25" s="67">
        <v>43907</v>
      </c>
      <c r="B25" s="60" t="s">
        <v>7</v>
      </c>
      <c r="C25" s="60" t="s">
        <v>7</v>
      </c>
      <c r="D25" s="15">
        <v>0</v>
      </c>
    </row>
    <row r="26" spans="1:4" x14ac:dyDescent="0.25">
      <c r="A26" s="67">
        <v>43907</v>
      </c>
      <c r="B26" s="60" t="s">
        <v>9</v>
      </c>
      <c r="C26" s="60" t="s">
        <v>9</v>
      </c>
      <c r="D26" s="15">
        <v>0</v>
      </c>
    </row>
    <row r="27" spans="1:4" x14ac:dyDescent="0.25">
      <c r="A27" s="67">
        <v>43907</v>
      </c>
      <c r="B27" s="60" t="s">
        <v>15</v>
      </c>
      <c r="C27" s="60" t="s">
        <v>15</v>
      </c>
      <c r="D27" s="15">
        <v>0</v>
      </c>
    </row>
    <row r="28" spans="1:4" x14ac:dyDescent="0.25">
      <c r="A28" s="67">
        <v>43907</v>
      </c>
      <c r="B28" s="60" t="s">
        <v>11</v>
      </c>
      <c r="C28" s="60" t="s">
        <v>11</v>
      </c>
      <c r="D28" s="15">
        <v>0</v>
      </c>
    </row>
    <row r="29" spans="1:4" x14ac:dyDescent="0.25">
      <c r="A29" s="67">
        <v>43907</v>
      </c>
      <c r="B29" s="60" t="s">
        <v>12</v>
      </c>
      <c r="C29" s="60" t="s">
        <v>12</v>
      </c>
      <c r="D29" s="15">
        <v>0</v>
      </c>
    </row>
    <row r="30" spans="1:4" x14ac:dyDescent="0.25">
      <c r="A30" s="67">
        <v>43907</v>
      </c>
      <c r="B30" s="60" t="s">
        <v>8</v>
      </c>
      <c r="C30" s="60" t="s">
        <v>8</v>
      </c>
      <c r="D30" s="15">
        <v>1</v>
      </c>
    </row>
    <row r="31" spans="1:4" x14ac:dyDescent="0.25">
      <c r="A31" s="67">
        <v>43907</v>
      </c>
      <c r="B31" s="60" t="s">
        <v>49</v>
      </c>
      <c r="C31" s="60" t="s">
        <v>49</v>
      </c>
      <c r="D31" s="15">
        <v>0</v>
      </c>
    </row>
    <row r="32" spans="1:4" x14ac:dyDescent="0.25">
      <c r="A32" s="67">
        <v>43907</v>
      </c>
      <c r="B32" s="60" t="s">
        <v>50</v>
      </c>
      <c r="C32" s="78" t="s">
        <v>368</v>
      </c>
      <c r="D32" s="15">
        <v>0</v>
      </c>
    </row>
    <row r="33" spans="1:4" x14ac:dyDescent="0.25">
      <c r="A33" s="67">
        <v>43907</v>
      </c>
      <c r="B33" s="60" t="s">
        <v>27</v>
      </c>
      <c r="C33" s="60" t="s">
        <v>43</v>
      </c>
      <c r="D33" s="15">
        <v>0</v>
      </c>
    </row>
    <row r="34" spans="1:4" x14ac:dyDescent="0.25">
      <c r="A34" s="67">
        <v>43907</v>
      </c>
      <c r="B34" s="60" t="s">
        <v>51</v>
      </c>
      <c r="C34" s="60" t="s">
        <v>51</v>
      </c>
      <c r="D34" s="15">
        <v>0</v>
      </c>
    </row>
    <row r="35" spans="1:4" x14ac:dyDescent="0.25">
      <c r="A35" s="67">
        <v>43907</v>
      </c>
      <c r="B35" s="60" t="s">
        <v>10</v>
      </c>
      <c r="C35" s="60" t="s">
        <v>10</v>
      </c>
      <c r="D35" s="15">
        <v>0</v>
      </c>
    </row>
    <row r="36" spans="1:4" x14ac:dyDescent="0.25">
      <c r="A36" s="67">
        <v>43910</v>
      </c>
      <c r="B36" s="60" t="s">
        <v>14</v>
      </c>
      <c r="C36" s="60" t="s">
        <v>14</v>
      </c>
      <c r="D36" s="15">
        <v>0</v>
      </c>
    </row>
    <row r="37" spans="1:4" x14ac:dyDescent="0.25">
      <c r="A37" s="67">
        <v>43910</v>
      </c>
      <c r="B37" s="60" t="s">
        <v>20</v>
      </c>
      <c r="C37" s="60" t="s">
        <v>20</v>
      </c>
      <c r="D37" s="15">
        <v>0</v>
      </c>
    </row>
    <row r="38" spans="1:4" x14ac:dyDescent="0.25">
      <c r="A38" s="67">
        <v>43910</v>
      </c>
      <c r="B38" s="60" t="s">
        <v>13</v>
      </c>
      <c r="C38" s="60" t="s">
        <v>13</v>
      </c>
      <c r="D38" s="15">
        <v>0</v>
      </c>
    </row>
    <row r="39" spans="1:4" x14ac:dyDescent="0.25">
      <c r="A39" s="67">
        <v>43910</v>
      </c>
      <c r="B39" s="60" t="s">
        <v>24</v>
      </c>
      <c r="C39" s="60" t="s">
        <v>24</v>
      </c>
      <c r="D39" s="15">
        <v>0</v>
      </c>
    </row>
    <row r="40" spans="1:4" x14ac:dyDescent="0.25">
      <c r="A40" s="67">
        <v>43910</v>
      </c>
      <c r="B40" s="60" t="s">
        <v>47</v>
      </c>
      <c r="C40" s="60" t="s">
        <v>47</v>
      </c>
      <c r="D40" s="15">
        <v>0</v>
      </c>
    </row>
    <row r="41" spans="1:4" x14ac:dyDescent="0.25">
      <c r="A41" s="67">
        <v>43910</v>
      </c>
      <c r="B41" s="60" t="s">
        <v>48</v>
      </c>
      <c r="C41" s="60" t="s">
        <v>48</v>
      </c>
      <c r="D41" s="15">
        <v>0</v>
      </c>
    </row>
    <row r="42" spans="1:4" x14ac:dyDescent="0.25">
      <c r="A42" s="67">
        <v>43910</v>
      </c>
      <c r="B42" s="60" t="s">
        <v>7</v>
      </c>
      <c r="C42" s="60" t="s">
        <v>7</v>
      </c>
      <c r="D42" s="15">
        <v>1</v>
      </c>
    </row>
    <row r="43" spans="1:4" x14ac:dyDescent="0.25">
      <c r="A43" s="67">
        <v>43910</v>
      </c>
      <c r="B43" s="60" t="s">
        <v>9</v>
      </c>
      <c r="C43" s="60" t="s">
        <v>9</v>
      </c>
      <c r="D43" s="15">
        <v>1</v>
      </c>
    </row>
    <row r="44" spans="1:4" x14ac:dyDescent="0.25">
      <c r="A44" s="67">
        <v>43910</v>
      </c>
      <c r="B44" s="60" t="s">
        <v>15</v>
      </c>
      <c r="C44" s="60" t="s">
        <v>15</v>
      </c>
      <c r="D44" s="15">
        <v>0</v>
      </c>
    </row>
    <row r="45" spans="1:4" x14ac:dyDescent="0.25">
      <c r="A45" s="67">
        <v>43910</v>
      </c>
      <c r="B45" s="60" t="s">
        <v>11</v>
      </c>
      <c r="C45" s="60" t="s">
        <v>11</v>
      </c>
      <c r="D45" s="15">
        <v>0</v>
      </c>
    </row>
    <row r="46" spans="1:4" x14ac:dyDescent="0.25">
      <c r="A46" s="67">
        <v>43910</v>
      </c>
      <c r="B46" s="60" t="s">
        <v>12</v>
      </c>
      <c r="C46" s="60" t="s">
        <v>12</v>
      </c>
      <c r="D46" s="15">
        <v>0</v>
      </c>
    </row>
    <row r="47" spans="1:4" x14ac:dyDescent="0.25">
      <c r="A47" s="67">
        <v>43910</v>
      </c>
      <c r="B47" s="60" t="s">
        <v>8</v>
      </c>
      <c r="C47" s="60" t="s">
        <v>8</v>
      </c>
      <c r="D47" s="15">
        <v>0</v>
      </c>
    </row>
    <row r="48" spans="1:4" x14ac:dyDescent="0.25">
      <c r="A48" s="67">
        <v>43910</v>
      </c>
      <c r="B48" s="60" t="s">
        <v>49</v>
      </c>
      <c r="C48" s="60" t="s">
        <v>49</v>
      </c>
      <c r="D48" s="15">
        <v>0</v>
      </c>
    </row>
    <row r="49" spans="1:4" x14ac:dyDescent="0.25">
      <c r="A49" s="67">
        <v>43910</v>
      </c>
      <c r="B49" s="60" t="s">
        <v>50</v>
      </c>
      <c r="C49" s="78" t="s">
        <v>368</v>
      </c>
      <c r="D49" s="15">
        <v>0</v>
      </c>
    </row>
    <row r="50" spans="1:4" x14ac:dyDescent="0.25">
      <c r="A50" s="67">
        <v>43910</v>
      </c>
      <c r="B50" s="60" t="s">
        <v>27</v>
      </c>
      <c r="C50" s="60" t="s">
        <v>43</v>
      </c>
      <c r="D50" s="15">
        <v>0</v>
      </c>
    </row>
    <row r="51" spans="1:4" x14ac:dyDescent="0.25">
      <c r="A51" s="67">
        <v>43910</v>
      </c>
      <c r="B51" s="60" t="s">
        <v>51</v>
      </c>
      <c r="C51" s="60" t="s">
        <v>51</v>
      </c>
      <c r="D51" s="15">
        <v>0</v>
      </c>
    </row>
    <row r="52" spans="1:4" x14ac:dyDescent="0.25">
      <c r="A52" s="67">
        <v>43910</v>
      </c>
      <c r="B52" s="60" t="s">
        <v>10</v>
      </c>
      <c r="C52" s="60" t="s">
        <v>10</v>
      </c>
      <c r="D52" s="15">
        <v>0</v>
      </c>
    </row>
    <row r="53" spans="1:4" x14ac:dyDescent="0.25">
      <c r="A53" s="67">
        <v>43915</v>
      </c>
      <c r="B53" s="60" t="s">
        <v>14</v>
      </c>
      <c r="C53" s="60" t="s">
        <v>14</v>
      </c>
      <c r="D53" s="15">
        <v>0</v>
      </c>
    </row>
    <row r="54" spans="1:4" x14ac:dyDescent="0.25">
      <c r="A54" s="67">
        <v>43915</v>
      </c>
      <c r="B54" s="60" t="s">
        <v>20</v>
      </c>
      <c r="C54" s="60" t="s">
        <v>20</v>
      </c>
      <c r="D54" s="15">
        <v>0</v>
      </c>
    </row>
    <row r="55" spans="1:4" x14ac:dyDescent="0.25">
      <c r="A55" s="67">
        <v>43915</v>
      </c>
      <c r="B55" s="60" t="s">
        <v>13</v>
      </c>
      <c r="C55" s="60" t="s">
        <v>13</v>
      </c>
      <c r="D55" s="15">
        <v>0</v>
      </c>
    </row>
    <row r="56" spans="1:4" x14ac:dyDescent="0.25">
      <c r="A56" s="67">
        <v>43915</v>
      </c>
      <c r="B56" s="60" t="s">
        <v>24</v>
      </c>
      <c r="C56" s="60" t="s">
        <v>24</v>
      </c>
      <c r="D56" s="15">
        <v>0</v>
      </c>
    </row>
    <row r="57" spans="1:4" x14ac:dyDescent="0.25">
      <c r="A57" s="67">
        <v>43915</v>
      </c>
      <c r="B57" s="60" t="s">
        <v>47</v>
      </c>
      <c r="C57" s="60" t="s">
        <v>47</v>
      </c>
      <c r="D57" s="15">
        <v>0</v>
      </c>
    </row>
    <row r="58" spans="1:4" x14ac:dyDescent="0.25">
      <c r="A58" s="67">
        <v>43915</v>
      </c>
      <c r="B58" s="60" t="s">
        <v>48</v>
      </c>
      <c r="C58" s="60" t="s">
        <v>48</v>
      </c>
      <c r="D58" s="15">
        <v>0</v>
      </c>
    </row>
    <row r="59" spans="1:4" x14ac:dyDescent="0.25">
      <c r="A59" s="67">
        <v>43915</v>
      </c>
      <c r="B59" s="60" t="s">
        <v>7</v>
      </c>
      <c r="C59" s="60" t="s">
        <v>7</v>
      </c>
      <c r="D59" s="15">
        <v>0</v>
      </c>
    </row>
    <row r="60" spans="1:4" x14ac:dyDescent="0.25">
      <c r="A60" s="67">
        <v>43915</v>
      </c>
      <c r="B60" s="60" t="s">
        <v>9</v>
      </c>
      <c r="C60" s="60" t="s">
        <v>9</v>
      </c>
      <c r="D60" s="15">
        <v>0</v>
      </c>
    </row>
    <row r="61" spans="1:4" x14ac:dyDescent="0.25">
      <c r="A61" s="67">
        <v>43915</v>
      </c>
      <c r="B61" s="60" t="s">
        <v>15</v>
      </c>
      <c r="C61" s="60" t="s">
        <v>15</v>
      </c>
      <c r="D61" s="15">
        <v>0</v>
      </c>
    </row>
    <row r="62" spans="1:4" x14ac:dyDescent="0.25">
      <c r="A62" s="67">
        <v>43915</v>
      </c>
      <c r="B62" s="60" t="s">
        <v>11</v>
      </c>
      <c r="C62" s="60" t="s">
        <v>11</v>
      </c>
      <c r="D62" s="15">
        <v>0</v>
      </c>
    </row>
    <row r="63" spans="1:4" x14ac:dyDescent="0.25">
      <c r="A63" s="67">
        <v>43915</v>
      </c>
      <c r="B63" s="60" t="s">
        <v>12</v>
      </c>
      <c r="C63" s="60" t="s">
        <v>12</v>
      </c>
      <c r="D63" s="15">
        <v>0</v>
      </c>
    </row>
    <row r="64" spans="1:4" x14ac:dyDescent="0.25">
      <c r="A64" s="67">
        <v>43915</v>
      </c>
      <c r="B64" s="60" t="s">
        <v>8</v>
      </c>
      <c r="C64" s="60" t="s">
        <v>8</v>
      </c>
      <c r="D64" s="15">
        <v>1</v>
      </c>
    </row>
    <row r="65" spans="1:4" x14ac:dyDescent="0.25">
      <c r="A65" s="67">
        <v>43915</v>
      </c>
      <c r="B65" s="60" t="s">
        <v>49</v>
      </c>
      <c r="C65" s="60" t="s">
        <v>49</v>
      </c>
      <c r="D65" s="15">
        <v>0</v>
      </c>
    </row>
    <row r="66" spans="1:4" x14ac:dyDescent="0.25">
      <c r="A66" s="67">
        <v>43915</v>
      </c>
      <c r="B66" s="60" t="s">
        <v>50</v>
      </c>
      <c r="C66" s="78" t="s">
        <v>368</v>
      </c>
      <c r="D66" s="15">
        <v>0</v>
      </c>
    </row>
    <row r="67" spans="1:4" x14ac:dyDescent="0.25">
      <c r="A67" s="67">
        <v>43915</v>
      </c>
      <c r="B67" s="60" t="s">
        <v>27</v>
      </c>
      <c r="C67" s="60" t="s">
        <v>43</v>
      </c>
      <c r="D67" s="15">
        <v>0</v>
      </c>
    </row>
    <row r="68" spans="1:4" x14ac:dyDescent="0.25">
      <c r="A68" s="67">
        <v>43915</v>
      </c>
      <c r="B68" s="60" t="s">
        <v>51</v>
      </c>
      <c r="C68" s="60" t="s">
        <v>51</v>
      </c>
      <c r="D68" s="15">
        <v>0</v>
      </c>
    </row>
    <row r="69" spans="1:4" x14ac:dyDescent="0.25">
      <c r="A69" s="67">
        <v>43915</v>
      </c>
      <c r="B69" s="60" t="s">
        <v>10</v>
      </c>
      <c r="C69" s="60" t="s">
        <v>10</v>
      </c>
      <c r="D69" s="15">
        <v>1</v>
      </c>
    </row>
    <row r="70" spans="1:4" x14ac:dyDescent="0.25">
      <c r="A70" s="67">
        <v>43916</v>
      </c>
      <c r="B70" s="60" t="s">
        <v>14</v>
      </c>
      <c r="C70" s="60" t="s">
        <v>14</v>
      </c>
      <c r="D70" s="15">
        <v>0</v>
      </c>
    </row>
    <row r="71" spans="1:4" x14ac:dyDescent="0.25">
      <c r="A71" s="67">
        <v>43916</v>
      </c>
      <c r="B71" s="60" t="s">
        <v>20</v>
      </c>
      <c r="C71" s="60" t="s">
        <v>20</v>
      </c>
      <c r="D71" s="15">
        <v>0</v>
      </c>
    </row>
    <row r="72" spans="1:4" x14ac:dyDescent="0.25">
      <c r="A72" s="67">
        <v>43916</v>
      </c>
      <c r="B72" s="60" t="s">
        <v>13</v>
      </c>
      <c r="C72" s="60" t="s">
        <v>13</v>
      </c>
      <c r="D72" s="15">
        <v>1</v>
      </c>
    </row>
    <row r="73" spans="1:4" x14ac:dyDescent="0.25">
      <c r="A73" s="67">
        <v>43916</v>
      </c>
      <c r="B73" s="60" t="s">
        <v>24</v>
      </c>
      <c r="C73" s="60" t="s">
        <v>24</v>
      </c>
      <c r="D73" s="15">
        <v>0</v>
      </c>
    </row>
    <row r="74" spans="1:4" x14ac:dyDescent="0.25">
      <c r="A74" s="67">
        <v>43916</v>
      </c>
      <c r="B74" s="60" t="s">
        <v>47</v>
      </c>
      <c r="C74" s="60" t="s">
        <v>47</v>
      </c>
      <c r="D74" s="15">
        <v>0</v>
      </c>
    </row>
    <row r="75" spans="1:4" x14ac:dyDescent="0.25">
      <c r="A75" s="67">
        <v>43916</v>
      </c>
      <c r="B75" s="60" t="s">
        <v>48</v>
      </c>
      <c r="C75" s="60" t="s">
        <v>48</v>
      </c>
      <c r="D75" s="15">
        <v>0</v>
      </c>
    </row>
    <row r="76" spans="1:4" x14ac:dyDescent="0.25">
      <c r="A76" s="67">
        <v>43916</v>
      </c>
      <c r="B76" s="60" t="s">
        <v>7</v>
      </c>
      <c r="C76" s="60" t="s">
        <v>7</v>
      </c>
      <c r="D76" s="15">
        <v>0</v>
      </c>
    </row>
    <row r="77" spans="1:4" x14ac:dyDescent="0.25">
      <c r="A77" s="67">
        <v>43916</v>
      </c>
      <c r="B77" s="60" t="s">
        <v>9</v>
      </c>
      <c r="C77" s="60" t="s">
        <v>9</v>
      </c>
      <c r="D77" s="15">
        <v>0</v>
      </c>
    </row>
    <row r="78" spans="1:4" x14ac:dyDescent="0.25">
      <c r="A78" s="67">
        <v>43916</v>
      </c>
      <c r="B78" s="60" t="s">
        <v>15</v>
      </c>
      <c r="C78" s="60" t="s">
        <v>15</v>
      </c>
      <c r="D78" s="15">
        <v>0</v>
      </c>
    </row>
    <row r="79" spans="1:4" x14ac:dyDescent="0.25">
      <c r="A79" s="67">
        <v>43916</v>
      </c>
      <c r="B79" s="60" t="s">
        <v>11</v>
      </c>
      <c r="C79" s="60" t="s">
        <v>11</v>
      </c>
      <c r="D79" s="15">
        <v>1</v>
      </c>
    </row>
    <row r="80" spans="1:4" x14ac:dyDescent="0.25">
      <c r="A80" s="67">
        <v>43916</v>
      </c>
      <c r="B80" s="60" t="s">
        <v>12</v>
      </c>
      <c r="C80" s="60" t="s">
        <v>12</v>
      </c>
      <c r="D80" s="15">
        <v>1</v>
      </c>
    </row>
    <row r="81" spans="1:4" x14ac:dyDescent="0.25">
      <c r="A81" s="67">
        <v>43916</v>
      </c>
      <c r="B81" s="60" t="s">
        <v>8</v>
      </c>
      <c r="C81" s="60" t="s">
        <v>8</v>
      </c>
      <c r="D81" s="15">
        <v>0</v>
      </c>
    </row>
    <row r="82" spans="1:4" x14ac:dyDescent="0.25">
      <c r="A82" s="67">
        <v>43916</v>
      </c>
      <c r="B82" s="60" t="s">
        <v>49</v>
      </c>
      <c r="C82" s="60" t="s">
        <v>49</v>
      </c>
      <c r="D82" s="15">
        <v>0</v>
      </c>
    </row>
    <row r="83" spans="1:4" x14ac:dyDescent="0.25">
      <c r="A83" s="67">
        <v>43916</v>
      </c>
      <c r="B83" s="60" t="s">
        <v>50</v>
      </c>
      <c r="C83" s="78" t="s">
        <v>368</v>
      </c>
      <c r="D83" s="15">
        <v>0</v>
      </c>
    </row>
    <row r="84" spans="1:4" x14ac:dyDescent="0.25">
      <c r="A84" s="67">
        <v>43916</v>
      </c>
      <c r="B84" s="60" t="s">
        <v>27</v>
      </c>
      <c r="C84" s="60" t="s">
        <v>43</v>
      </c>
      <c r="D84" s="15">
        <v>0</v>
      </c>
    </row>
    <row r="85" spans="1:4" x14ac:dyDescent="0.25">
      <c r="A85" s="67">
        <v>43916</v>
      </c>
      <c r="B85" s="60" t="s">
        <v>51</v>
      </c>
      <c r="C85" s="60" t="s">
        <v>51</v>
      </c>
      <c r="D85" s="15">
        <v>0</v>
      </c>
    </row>
    <row r="86" spans="1:4" x14ac:dyDescent="0.25">
      <c r="A86" s="67">
        <v>43916</v>
      </c>
      <c r="B86" s="60" t="s">
        <v>10</v>
      </c>
      <c r="C86" s="60" t="s">
        <v>10</v>
      </c>
      <c r="D86" s="15">
        <v>0</v>
      </c>
    </row>
    <row r="87" spans="1:4" x14ac:dyDescent="0.25">
      <c r="A87" s="67">
        <v>43920</v>
      </c>
      <c r="B87" s="60" t="s">
        <v>14</v>
      </c>
      <c r="C87" s="60" t="s">
        <v>14</v>
      </c>
      <c r="D87" s="15">
        <v>1</v>
      </c>
    </row>
    <row r="88" spans="1:4" x14ac:dyDescent="0.25">
      <c r="A88" s="67">
        <v>43920</v>
      </c>
      <c r="B88" s="60" t="s">
        <v>20</v>
      </c>
      <c r="C88" s="60" t="s">
        <v>20</v>
      </c>
      <c r="D88" s="15">
        <v>0</v>
      </c>
    </row>
    <row r="89" spans="1:4" x14ac:dyDescent="0.25">
      <c r="A89" s="67">
        <v>43920</v>
      </c>
      <c r="B89" s="60" t="s">
        <v>13</v>
      </c>
      <c r="C89" s="60" t="s">
        <v>13</v>
      </c>
      <c r="D89" s="15">
        <v>0</v>
      </c>
    </row>
    <row r="90" spans="1:4" x14ac:dyDescent="0.25">
      <c r="A90" s="67">
        <v>43920</v>
      </c>
      <c r="B90" s="60" t="s">
        <v>24</v>
      </c>
      <c r="C90" s="60" t="s">
        <v>24</v>
      </c>
      <c r="D90" s="15">
        <v>0</v>
      </c>
    </row>
    <row r="91" spans="1:4" x14ac:dyDescent="0.25">
      <c r="A91" s="67">
        <v>43920</v>
      </c>
      <c r="B91" s="60" t="s">
        <v>47</v>
      </c>
      <c r="C91" s="60" t="s">
        <v>47</v>
      </c>
      <c r="D91" s="15">
        <v>0</v>
      </c>
    </row>
    <row r="92" spans="1:4" x14ac:dyDescent="0.25">
      <c r="A92" s="67">
        <v>43920</v>
      </c>
      <c r="B92" s="60" t="s">
        <v>48</v>
      </c>
      <c r="C92" s="60" t="s">
        <v>48</v>
      </c>
      <c r="D92" s="15">
        <v>0</v>
      </c>
    </row>
    <row r="93" spans="1:4" x14ac:dyDescent="0.25">
      <c r="A93" s="67">
        <v>43920</v>
      </c>
      <c r="B93" s="60" t="s">
        <v>7</v>
      </c>
      <c r="C93" s="60" t="s">
        <v>7</v>
      </c>
      <c r="D93" s="15">
        <v>0</v>
      </c>
    </row>
    <row r="94" spans="1:4" x14ac:dyDescent="0.25">
      <c r="A94" s="67">
        <v>43920</v>
      </c>
      <c r="B94" s="60" t="s">
        <v>9</v>
      </c>
      <c r="C94" s="60" t="s">
        <v>9</v>
      </c>
      <c r="D94" s="15">
        <v>1</v>
      </c>
    </row>
    <row r="95" spans="1:4" x14ac:dyDescent="0.25">
      <c r="A95" s="67">
        <v>43920</v>
      </c>
      <c r="B95" s="60" t="s">
        <v>15</v>
      </c>
      <c r="C95" s="60" t="s">
        <v>15</v>
      </c>
      <c r="D95" s="15">
        <v>0</v>
      </c>
    </row>
    <row r="96" spans="1:4" x14ac:dyDescent="0.25">
      <c r="A96" s="67">
        <v>43920</v>
      </c>
      <c r="B96" s="60" t="s">
        <v>11</v>
      </c>
      <c r="C96" s="60" t="s">
        <v>11</v>
      </c>
      <c r="D96" s="15">
        <v>0</v>
      </c>
    </row>
    <row r="97" spans="1:4" x14ac:dyDescent="0.25">
      <c r="A97" s="67">
        <v>43920</v>
      </c>
      <c r="B97" s="60" t="s">
        <v>12</v>
      </c>
      <c r="C97" s="60" t="s">
        <v>12</v>
      </c>
      <c r="D97" s="15">
        <v>0</v>
      </c>
    </row>
    <row r="98" spans="1:4" x14ac:dyDescent="0.25">
      <c r="A98" s="67">
        <v>43920</v>
      </c>
      <c r="B98" s="60" t="s">
        <v>8</v>
      </c>
      <c r="C98" s="60" t="s">
        <v>8</v>
      </c>
      <c r="D98" s="15">
        <v>0</v>
      </c>
    </row>
    <row r="99" spans="1:4" x14ac:dyDescent="0.25">
      <c r="A99" s="67">
        <v>43920</v>
      </c>
      <c r="B99" s="60" t="s">
        <v>49</v>
      </c>
      <c r="C99" s="60" t="s">
        <v>49</v>
      </c>
      <c r="D99" s="15">
        <v>0</v>
      </c>
    </row>
    <row r="100" spans="1:4" x14ac:dyDescent="0.25">
      <c r="A100" s="67">
        <v>43920</v>
      </c>
      <c r="B100" s="60" t="s">
        <v>50</v>
      </c>
      <c r="C100" s="78" t="s">
        <v>368</v>
      </c>
      <c r="D100" s="15">
        <v>0</v>
      </c>
    </row>
    <row r="101" spans="1:4" x14ac:dyDescent="0.25">
      <c r="A101" s="67">
        <v>43920</v>
      </c>
      <c r="B101" s="60" t="s">
        <v>27</v>
      </c>
      <c r="C101" s="60" t="s">
        <v>43</v>
      </c>
      <c r="D101" s="15">
        <v>0</v>
      </c>
    </row>
    <row r="102" spans="1:4" x14ac:dyDescent="0.25">
      <c r="A102" s="67">
        <v>43920</v>
      </c>
      <c r="B102" s="60" t="s">
        <v>51</v>
      </c>
      <c r="C102" s="60" t="s">
        <v>51</v>
      </c>
      <c r="D102" s="15">
        <v>0</v>
      </c>
    </row>
    <row r="103" spans="1:4" x14ac:dyDescent="0.25">
      <c r="A103" s="67">
        <v>43920</v>
      </c>
      <c r="B103" s="60" t="s">
        <v>10</v>
      </c>
      <c r="C103" s="60" t="s">
        <v>10</v>
      </c>
      <c r="D103" s="15">
        <v>0</v>
      </c>
    </row>
    <row r="104" spans="1:4" x14ac:dyDescent="0.25">
      <c r="A104" s="67">
        <v>43923</v>
      </c>
      <c r="B104" s="60" t="s">
        <v>14</v>
      </c>
      <c r="C104" s="60" t="s">
        <v>14</v>
      </c>
      <c r="D104" s="15">
        <v>0</v>
      </c>
    </row>
    <row r="105" spans="1:4" x14ac:dyDescent="0.25">
      <c r="A105" s="67">
        <v>43923</v>
      </c>
      <c r="B105" s="60" t="s">
        <v>20</v>
      </c>
      <c r="C105" s="60" t="s">
        <v>20</v>
      </c>
      <c r="D105" s="15">
        <v>0</v>
      </c>
    </row>
    <row r="106" spans="1:4" x14ac:dyDescent="0.25">
      <c r="A106" s="67">
        <v>43923</v>
      </c>
      <c r="B106" s="60" t="s">
        <v>13</v>
      </c>
      <c r="C106" s="60" t="s">
        <v>13</v>
      </c>
      <c r="D106" s="15">
        <v>0</v>
      </c>
    </row>
    <row r="107" spans="1:4" x14ac:dyDescent="0.25">
      <c r="A107" s="67">
        <v>43923</v>
      </c>
      <c r="B107" s="60" t="s">
        <v>24</v>
      </c>
      <c r="C107" s="60" t="s">
        <v>24</v>
      </c>
      <c r="D107" s="15">
        <v>0</v>
      </c>
    </row>
    <row r="108" spans="1:4" x14ac:dyDescent="0.25">
      <c r="A108" s="67">
        <v>43923</v>
      </c>
      <c r="B108" s="60" t="s">
        <v>47</v>
      </c>
      <c r="C108" s="60" t="s">
        <v>47</v>
      </c>
      <c r="D108" s="15">
        <v>0</v>
      </c>
    </row>
    <row r="109" spans="1:4" x14ac:dyDescent="0.25">
      <c r="A109" s="67">
        <v>43923</v>
      </c>
      <c r="B109" s="60" t="s">
        <v>48</v>
      </c>
      <c r="C109" s="60" t="s">
        <v>48</v>
      </c>
      <c r="D109" s="15">
        <v>0</v>
      </c>
    </row>
    <row r="110" spans="1:4" x14ac:dyDescent="0.25">
      <c r="A110" s="67">
        <v>43923</v>
      </c>
      <c r="B110" s="60" t="s">
        <v>7</v>
      </c>
      <c r="C110" s="60" t="s">
        <v>7</v>
      </c>
      <c r="D110" s="15">
        <v>0</v>
      </c>
    </row>
    <row r="111" spans="1:4" x14ac:dyDescent="0.25">
      <c r="A111" s="67">
        <v>43923</v>
      </c>
      <c r="B111" s="60" t="s">
        <v>9</v>
      </c>
      <c r="C111" s="60" t="s">
        <v>9</v>
      </c>
      <c r="D111" s="15">
        <v>1</v>
      </c>
    </row>
    <row r="112" spans="1:4" x14ac:dyDescent="0.25">
      <c r="A112" s="67">
        <v>43923</v>
      </c>
      <c r="B112" s="60" t="s">
        <v>15</v>
      </c>
      <c r="C112" s="60" t="s">
        <v>15</v>
      </c>
      <c r="D112" s="15">
        <v>0</v>
      </c>
    </row>
    <row r="113" spans="1:4" x14ac:dyDescent="0.25">
      <c r="A113" s="67">
        <v>43923</v>
      </c>
      <c r="B113" s="60" t="s">
        <v>11</v>
      </c>
      <c r="C113" s="60" t="s">
        <v>11</v>
      </c>
      <c r="D113" s="15">
        <v>0</v>
      </c>
    </row>
    <row r="114" spans="1:4" x14ac:dyDescent="0.25">
      <c r="A114" s="67">
        <v>43923</v>
      </c>
      <c r="B114" s="60" t="s">
        <v>12</v>
      </c>
      <c r="C114" s="60" t="s">
        <v>12</v>
      </c>
      <c r="D114" s="15">
        <v>0</v>
      </c>
    </row>
    <row r="115" spans="1:4" x14ac:dyDescent="0.25">
      <c r="A115" s="67">
        <v>43923</v>
      </c>
      <c r="B115" s="60" t="s">
        <v>8</v>
      </c>
      <c r="C115" s="60" t="s">
        <v>8</v>
      </c>
      <c r="D115" s="15">
        <v>1</v>
      </c>
    </row>
    <row r="116" spans="1:4" x14ac:dyDescent="0.25">
      <c r="A116" s="67">
        <v>43923</v>
      </c>
      <c r="B116" s="60" t="s">
        <v>49</v>
      </c>
      <c r="C116" s="60" t="s">
        <v>49</v>
      </c>
      <c r="D116" s="15">
        <v>0</v>
      </c>
    </row>
    <row r="117" spans="1:4" x14ac:dyDescent="0.25">
      <c r="A117" s="67">
        <v>43923</v>
      </c>
      <c r="B117" s="60" t="s">
        <v>50</v>
      </c>
      <c r="C117" s="78" t="s">
        <v>368</v>
      </c>
      <c r="D117" s="15">
        <v>0</v>
      </c>
    </row>
    <row r="118" spans="1:4" x14ac:dyDescent="0.25">
      <c r="A118" s="67">
        <v>43923</v>
      </c>
      <c r="B118" s="60" t="s">
        <v>27</v>
      </c>
      <c r="C118" s="60" t="s">
        <v>43</v>
      </c>
      <c r="D118" s="15">
        <v>0</v>
      </c>
    </row>
    <row r="119" spans="1:4" x14ac:dyDescent="0.25">
      <c r="A119" s="67">
        <v>43923</v>
      </c>
      <c r="B119" s="60" t="s">
        <v>51</v>
      </c>
      <c r="C119" s="60" t="s">
        <v>51</v>
      </c>
      <c r="D119" s="15">
        <v>0</v>
      </c>
    </row>
    <row r="120" spans="1:4" x14ac:dyDescent="0.25">
      <c r="A120" s="67">
        <v>43923</v>
      </c>
      <c r="B120" s="60" t="s">
        <v>10</v>
      </c>
      <c r="C120" s="60" t="s">
        <v>10</v>
      </c>
      <c r="D120" s="15">
        <v>0</v>
      </c>
    </row>
    <row r="121" spans="1:4" x14ac:dyDescent="0.25">
      <c r="A121" s="67">
        <v>43924</v>
      </c>
      <c r="B121" s="60" t="s">
        <v>14</v>
      </c>
      <c r="C121" s="60" t="s">
        <v>14</v>
      </c>
      <c r="D121" s="15">
        <v>0</v>
      </c>
    </row>
    <row r="122" spans="1:4" x14ac:dyDescent="0.25">
      <c r="A122" s="67">
        <v>43924</v>
      </c>
      <c r="B122" s="60" t="s">
        <v>20</v>
      </c>
      <c r="C122" s="60" t="s">
        <v>20</v>
      </c>
      <c r="D122" s="15">
        <v>0</v>
      </c>
    </row>
    <row r="123" spans="1:4" x14ac:dyDescent="0.25">
      <c r="A123" s="67">
        <v>43924</v>
      </c>
      <c r="B123" s="60" t="s">
        <v>13</v>
      </c>
      <c r="C123" s="60" t="s">
        <v>13</v>
      </c>
      <c r="D123" s="15">
        <v>0</v>
      </c>
    </row>
    <row r="124" spans="1:4" x14ac:dyDescent="0.25">
      <c r="A124" s="67">
        <v>43924</v>
      </c>
      <c r="B124" s="60" t="s">
        <v>24</v>
      </c>
      <c r="C124" s="60" t="s">
        <v>24</v>
      </c>
      <c r="D124" s="15">
        <v>0</v>
      </c>
    </row>
    <row r="125" spans="1:4" x14ac:dyDescent="0.25">
      <c r="A125" s="67">
        <v>43924</v>
      </c>
      <c r="B125" s="60" t="s">
        <v>47</v>
      </c>
      <c r="C125" s="60" t="s">
        <v>47</v>
      </c>
      <c r="D125" s="15">
        <v>0</v>
      </c>
    </row>
    <row r="126" spans="1:4" x14ac:dyDescent="0.25">
      <c r="A126" s="67">
        <v>43924</v>
      </c>
      <c r="B126" s="60" t="s">
        <v>48</v>
      </c>
      <c r="C126" s="60" t="s">
        <v>48</v>
      </c>
      <c r="D126" s="15">
        <v>0</v>
      </c>
    </row>
    <row r="127" spans="1:4" x14ac:dyDescent="0.25">
      <c r="A127" s="67">
        <v>43924</v>
      </c>
      <c r="B127" s="60" t="s">
        <v>7</v>
      </c>
      <c r="C127" s="60" t="s">
        <v>7</v>
      </c>
      <c r="D127" s="15">
        <v>0</v>
      </c>
    </row>
    <row r="128" spans="1:4" x14ac:dyDescent="0.25">
      <c r="A128" s="67">
        <v>43924</v>
      </c>
      <c r="B128" s="60" t="s">
        <v>9</v>
      </c>
      <c r="C128" s="60" t="s">
        <v>9</v>
      </c>
      <c r="D128" s="15">
        <v>1</v>
      </c>
    </row>
    <row r="129" spans="1:4" x14ac:dyDescent="0.25">
      <c r="A129" s="67">
        <v>43924</v>
      </c>
      <c r="B129" s="60" t="s">
        <v>15</v>
      </c>
      <c r="C129" s="60" t="s">
        <v>15</v>
      </c>
      <c r="D129" s="15">
        <v>0</v>
      </c>
    </row>
    <row r="130" spans="1:4" x14ac:dyDescent="0.25">
      <c r="A130" s="67">
        <v>43924</v>
      </c>
      <c r="B130" s="60" t="s">
        <v>11</v>
      </c>
      <c r="C130" s="60" t="s">
        <v>11</v>
      </c>
      <c r="D130" s="15">
        <v>0</v>
      </c>
    </row>
    <row r="131" spans="1:4" x14ac:dyDescent="0.25">
      <c r="A131" s="67">
        <v>43924</v>
      </c>
      <c r="B131" s="60" t="s">
        <v>12</v>
      </c>
      <c r="C131" s="60" t="s">
        <v>12</v>
      </c>
      <c r="D131" s="15">
        <v>0</v>
      </c>
    </row>
    <row r="132" spans="1:4" x14ac:dyDescent="0.25">
      <c r="A132" s="67">
        <v>43924</v>
      </c>
      <c r="B132" s="60" t="s">
        <v>8</v>
      </c>
      <c r="C132" s="60" t="s">
        <v>8</v>
      </c>
      <c r="D132" s="15">
        <v>1</v>
      </c>
    </row>
    <row r="133" spans="1:4" x14ac:dyDescent="0.25">
      <c r="A133" s="67">
        <v>43924</v>
      </c>
      <c r="B133" s="60" t="s">
        <v>49</v>
      </c>
      <c r="C133" s="60" t="s">
        <v>49</v>
      </c>
      <c r="D133" s="15">
        <v>0</v>
      </c>
    </row>
    <row r="134" spans="1:4" x14ac:dyDescent="0.25">
      <c r="A134" s="67">
        <v>43924</v>
      </c>
      <c r="B134" s="60" t="s">
        <v>50</v>
      </c>
      <c r="C134" s="78" t="s">
        <v>368</v>
      </c>
      <c r="D134" s="15">
        <v>0</v>
      </c>
    </row>
    <row r="135" spans="1:4" x14ac:dyDescent="0.25">
      <c r="A135" s="67">
        <v>43924</v>
      </c>
      <c r="B135" s="60" t="s">
        <v>27</v>
      </c>
      <c r="C135" s="60" t="s">
        <v>43</v>
      </c>
      <c r="D135" s="15">
        <v>0</v>
      </c>
    </row>
    <row r="136" spans="1:4" x14ac:dyDescent="0.25">
      <c r="A136" s="67">
        <v>43924</v>
      </c>
      <c r="B136" s="60" t="s">
        <v>51</v>
      </c>
      <c r="C136" s="60" t="s">
        <v>51</v>
      </c>
      <c r="D136" s="15">
        <v>0</v>
      </c>
    </row>
    <row r="137" spans="1:4" x14ac:dyDescent="0.25">
      <c r="A137" s="67">
        <v>43924</v>
      </c>
      <c r="B137" s="60" t="s">
        <v>10</v>
      </c>
      <c r="C137" s="60" t="s">
        <v>10</v>
      </c>
      <c r="D137" s="15">
        <v>0</v>
      </c>
    </row>
    <row r="138" spans="1:4" x14ac:dyDescent="0.25">
      <c r="A138" s="67">
        <v>43926</v>
      </c>
      <c r="B138" s="60" t="s">
        <v>14</v>
      </c>
      <c r="C138" s="60" t="s">
        <v>14</v>
      </c>
      <c r="D138" s="15">
        <v>0</v>
      </c>
    </row>
    <row r="139" spans="1:4" x14ac:dyDescent="0.25">
      <c r="A139" s="67">
        <v>43926</v>
      </c>
      <c r="B139" s="60" t="s">
        <v>20</v>
      </c>
      <c r="C139" s="60" t="s">
        <v>20</v>
      </c>
      <c r="D139" s="15">
        <v>0</v>
      </c>
    </row>
    <row r="140" spans="1:4" x14ac:dyDescent="0.25">
      <c r="A140" s="67">
        <v>43926</v>
      </c>
      <c r="B140" s="60" t="s">
        <v>13</v>
      </c>
      <c r="C140" s="60" t="s">
        <v>13</v>
      </c>
      <c r="D140" s="15">
        <v>0</v>
      </c>
    </row>
    <row r="141" spans="1:4" x14ac:dyDescent="0.25">
      <c r="A141" s="67">
        <v>43926</v>
      </c>
      <c r="B141" s="60" t="s">
        <v>24</v>
      </c>
      <c r="C141" s="60" t="s">
        <v>24</v>
      </c>
      <c r="D141" s="15">
        <v>0</v>
      </c>
    </row>
    <row r="142" spans="1:4" x14ac:dyDescent="0.25">
      <c r="A142" s="67">
        <v>43926</v>
      </c>
      <c r="B142" s="60" t="s">
        <v>47</v>
      </c>
      <c r="C142" s="60" t="s">
        <v>47</v>
      </c>
      <c r="D142" s="15">
        <v>0</v>
      </c>
    </row>
    <row r="143" spans="1:4" x14ac:dyDescent="0.25">
      <c r="A143" s="67">
        <v>43926</v>
      </c>
      <c r="B143" s="60" t="s">
        <v>48</v>
      </c>
      <c r="C143" s="60" t="s">
        <v>48</v>
      </c>
      <c r="D143" s="15">
        <v>0</v>
      </c>
    </row>
    <row r="144" spans="1:4" x14ac:dyDescent="0.25">
      <c r="A144" s="67">
        <v>43926</v>
      </c>
      <c r="B144" s="60" t="s">
        <v>7</v>
      </c>
      <c r="C144" s="60" t="s">
        <v>7</v>
      </c>
      <c r="D144" s="15">
        <v>0</v>
      </c>
    </row>
    <row r="145" spans="1:4" x14ac:dyDescent="0.25">
      <c r="A145" s="67">
        <v>43926</v>
      </c>
      <c r="B145" s="60" t="s">
        <v>9</v>
      </c>
      <c r="C145" s="60" t="s">
        <v>9</v>
      </c>
      <c r="D145" s="15">
        <v>0</v>
      </c>
    </row>
    <row r="146" spans="1:4" x14ac:dyDescent="0.25">
      <c r="A146" s="67">
        <v>43926</v>
      </c>
      <c r="B146" s="60" t="s">
        <v>15</v>
      </c>
      <c r="C146" s="60" t="s">
        <v>15</v>
      </c>
      <c r="D146" s="15">
        <v>0</v>
      </c>
    </row>
    <row r="147" spans="1:4" x14ac:dyDescent="0.25">
      <c r="A147" s="67">
        <v>43926</v>
      </c>
      <c r="B147" s="60" t="s">
        <v>11</v>
      </c>
      <c r="C147" s="60" t="s">
        <v>11</v>
      </c>
      <c r="D147" s="15">
        <v>0</v>
      </c>
    </row>
    <row r="148" spans="1:4" x14ac:dyDescent="0.25">
      <c r="A148" s="67">
        <v>43926</v>
      </c>
      <c r="B148" s="60" t="s">
        <v>12</v>
      </c>
      <c r="C148" s="60" t="s">
        <v>12</v>
      </c>
      <c r="D148" s="15">
        <v>0</v>
      </c>
    </row>
    <row r="149" spans="1:4" x14ac:dyDescent="0.25">
      <c r="A149" s="67">
        <v>43926</v>
      </c>
      <c r="B149" s="60" t="s">
        <v>8</v>
      </c>
      <c r="C149" s="60" t="s">
        <v>8</v>
      </c>
      <c r="D149" s="15">
        <v>1</v>
      </c>
    </row>
    <row r="150" spans="1:4" x14ac:dyDescent="0.25">
      <c r="A150" s="67">
        <v>43926</v>
      </c>
      <c r="B150" s="60" t="s">
        <v>49</v>
      </c>
      <c r="C150" s="60" t="s">
        <v>49</v>
      </c>
      <c r="D150" s="15">
        <v>0</v>
      </c>
    </row>
    <row r="151" spans="1:4" x14ac:dyDescent="0.25">
      <c r="A151" s="67">
        <v>43926</v>
      </c>
      <c r="B151" s="60" t="s">
        <v>50</v>
      </c>
      <c r="C151" s="78" t="s">
        <v>368</v>
      </c>
      <c r="D151" s="15">
        <v>0</v>
      </c>
    </row>
    <row r="152" spans="1:4" x14ac:dyDescent="0.25">
      <c r="A152" s="67">
        <v>43926</v>
      </c>
      <c r="B152" s="60" t="s">
        <v>27</v>
      </c>
      <c r="C152" s="60" t="s">
        <v>43</v>
      </c>
      <c r="D152" s="15">
        <v>0</v>
      </c>
    </row>
    <row r="153" spans="1:4" x14ac:dyDescent="0.25">
      <c r="A153" s="67">
        <v>43926</v>
      </c>
      <c r="B153" s="60" t="s">
        <v>51</v>
      </c>
      <c r="C153" s="60" t="s">
        <v>51</v>
      </c>
      <c r="D153" s="15">
        <v>0</v>
      </c>
    </row>
    <row r="154" spans="1:4" x14ac:dyDescent="0.25">
      <c r="A154" s="67">
        <v>43926</v>
      </c>
      <c r="B154" s="60" t="s">
        <v>10</v>
      </c>
      <c r="C154" s="60" t="s">
        <v>10</v>
      </c>
      <c r="D154" s="15">
        <v>0</v>
      </c>
    </row>
    <row r="155" spans="1:4" x14ac:dyDescent="0.25">
      <c r="A155" s="67">
        <v>43929</v>
      </c>
      <c r="B155" s="60" t="s">
        <v>14</v>
      </c>
      <c r="C155" s="60" t="s">
        <v>14</v>
      </c>
      <c r="D155" s="15">
        <v>0</v>
      </c>
    </row>
    <row r="156" spans="1:4" x14ac:dyDescent="0.25">
      <c r="A156" s="67">
        <v>43929</v>
      </c>
      <c r="B156" s="60" t="s">
        <v>20</v>
      </c>
      <c r="C156" s="60" t="s">
        <v>20</v>
      </c>
      <c r="D156" s="15">
        <v>0</v>
      </c>
    </row>
    <row r="157" spans="1:4" x14ac:dyDescent="0.25">
      <c r="A157" s="67">
        <v>43929</v>
      </c>
      <c r="B157" s="60" t="s">
        <v>13</v>
      </c>
      <c r="C157" s="60" t="s">
        <v>223</v>
      </c>
      <c r="D157" s="15">
        <v>1</v>
      </c>
    </row>
    <row r="158" spans="1:4" x14ac:dyDescent="0.25">
      <c r="A158" s="67">
        <v>43929</v>
      </c>
      <c r="B158" s="60" t="s">
        <v>24</v>
      </c>
      <c r="C158" s="60" t="s">
        <v>24</v>
      </c>
      <c r="D158" s="15">
        <v>0</v>
      </c>
    </row>
    <row r="159" spans="1:4" x14ac:dyDescent="0.25">
      <c r="A159" s="67">
        <v>43929</v>
      </c>
      <c r="B159" s="60" t="s">
        <v>47</v>
      </c>
      <c r="C159" s="60" t="s">
        <v>47</v>
      </c>
      <c r="D159" s="15">
        <v>0</v>
      </c>
    </row>
    <row r="160" spans="1:4" x14ac:dyDescent="0.25">
      <c r="A160" s="67">
        <v>43929</v>
      </c>
      <c r="B160" s="60" t="s">
        <v>48</v>
      </c>
      <c r="C160" s="60" t="s">
        <v>48</v>
      </c>
      <c r="D160" s="15">
        <v>0</v>
      </c>
    </row>
    <row r="161" spans="1:4" x14ac:dyDescent="0.25">
      <c r="A161" s="67">
        <v>43929</v>
      </c>
      <c r="B161" s="60" t="s">
        <v>7</v>
      </c>
      <c r="C161" s="60" t="s">
        <v>7</v>
      </c>
      <c r="D161" s="15">
        <v>0</v>
      </c>
    </row>
    <row r="162" spans="1:4" x14ac:dyDescent="0.25">
      <c r="A162" s="67">
        <v>43929</v>
      </c>
      <c r="B162" s="60" t="s">
        <v>9</v>
      </c>
      <c r="C162" s="60" t="s">
        <v>9</v>
      </c>
      <c r="D162" s="15">
        <v>0</v>
      </c>
    </row>
    <row r="163" spans="1:4" x14ac:dyDescent="0.25">
      <c r="A163" s="67">
        <v>43929</v>
      </c>
      <c r="B163" s="60" t="s">
        <v>15</v>
      </c>
      <c r="C163" s="60" t="s">
        <v>15</v>
      </c>
      <c r="D163" s="15">
        <v>0</v>
      </c>
    </row>
    <row r="164" spans="1:4" x14ac:dyDescent="0.25">
      <c r="A164" s="67">
        <v>43929</v>
      </c>
      <c r="B164" s="60" t="s">
        <v>11</v>
      </c>
      <c r="C164" s="60" t="s">
        <v>11</v>
      </c>
      <c r="D164" s="15">
        <v>0</v>
      </c>
    </row>
    <row r="165" spans="1:4" x14ac:dyDescent="0.25">
      <c r="A165" s="67">
        <v>43929</v>
      </c>
      <c r="B165" s="60" t="s">
        <v>12</v>
      </c>
      <c r="C165" s="60" t="s">
        <v>12</v>
      </c>
      <c r="D165" s="15">
        <v>0</v>
      </c>
    </row>
    <row r="166" spans="1:4" x14ac:dyDescent="0.25">
      <c r="A166" s="67">
        <v>43929</v>
      </c>
      <c r="B166" s="60" t="s">
        <v>8</v>
      </c>
      <c r="C166" s="60" t="s">
        <v>8</v>
      </c>
      <c r="D166" s="15">
        <v>0</v>
      </c>
    </row>
    <row r="167" spans="1:4" x14ac:dyDescent="0.25">
      <c r="A167" s="67">
        <v>43929</v>
      </c>
      <c r="B167" s="60" t="s">
        <v>49</v>
      </c>
      <c r="C167" s="60" t="s">
        <v>49</v>
      </c>
      <c r="D167" s="15">
        <v>0</v>
      </c>
    </row>
    <row r="168" spans="1:4" x14ac:dyDescent="0.25">
      <c r="A168" s="67">
        <v>43929</v>
      </c>
      <c r="B168" s="60" t="s">
        <v>50</v>
      </c>
      <c r="C168" s="78" t="s">
        <v>368</v>
      </c>
      <c r="D168" s="15">
        <v>0</v>
      </c>
    </row>
    <row r="169" spans="1:4" x14ac:dyDescent="0.25">
      <c r="A169" s="67">
        <v>43929</v>
      </c>
      <c r="B169" s="60" t="s">
        <v>27</v>
      </c>
      <c r="C169" s="60" t="s">
        <v>43</v>
      </c>
      <c r="D169" s="15">
        <v>0</v>
      </c>
    </row>
    <row r="170" spans="1:4" x14ac:dyDescent="0.25">
      <c r="A170" s="67">
        <v>43929</v>
      </c>
      <c r="B170" s="60" t="s">
        <v>51</v>
      </c>
      <c r="C170" s="60" t="s">
        <v>51</v>
      </c>
      <c r="D170" s="15">
        <v>0</v>
      </c>
    </row>
    <row r="171" spans="1:4" x14ac:dyDescent="0.25">
      <c r="A171" s="67">
        <v>43929</v>
      </c>
      <c r="B171" s="60" t="s">
        <v>10</v>
      </c>
      <c r="C171" s="60" t="s">
        <v>10</v>
      </c>
      <c r="D171" s="15">
        <v>0</v>
      </c>
    </row>
    <row r="172" spans="1:4" x14ac:dyDescent="0.25">
      <c r="A172" s="67">
        <v>43930</v>
      </c>
      <c r="B172" s="60" t="s">
        <v>14</v>
      </c>
      <c r="C172" s="60" t="s">
        <v>14</v>
      </c>
      <c r="D172" s="15">
        <v>0</v>
      </c>
    </row>
    <row r="173" spans="1:4" x14ac:dyDescent="0.25">
      <c r="A173" s="67">
        <v>43930</v>
      </c>
      <c r="B173" s="60" t="s">
        <v>20</v>
      </c>
      <c r="C173" s="60" t="s">
        <v>20</v>
      </c>
      <c r="D173" s="15">
        <v>0</v>
      </c>
    </row>
    <row r="174" spans="1:4" x14ac:dyDescent="0.25">
      <c r="A174" s="67">
        <v>43930</v>
      </c>
      <c r="B174" s="60" t="s">
        <v>13</v>
      </c>
      <c r="C174" s="60" t="s">
        <v>13</v>
      </c>
      <c r="D174" s="15">
        <v>0</v>
      </c>
    </row>
    <row r="175" spans="1:4" x14ac:dyDescent="0.25">
      <c r="A175" s="67">
        <v>43930</v>
      </c>
      <c r="B175" s="60" t="s">
        <v>24</v>
      </c>
      <c r="C175" s="60" t="s">
        <v>24</v>
      </c>
      <c r="D175" s="15">
        <v>0</v>
      </c>
    </row>
    <row r="176" spans="1:4" x14ac:dyDescent="0.25">
      <c r="A176" s="67">
        <v>43930</v>
      </c>
      <c r="B176" s="60" t="s">
        <v>47</v>
      </c>
      <c r="C176" s="60" t="s">
        <v>47</v>
      </c>
      <c r="D176" s="15">
        <v>0</v>
      </c>
    </row>
    <row r="177" spans="1:4" x14ac:dyDescent="0.25">
      <c r="A177" s="67">
        <v>43930</v>
      </c>
      <c r="B177" s="60" t="s">
        <v>48</v>
      </c>
      <c r="C177" s="60" t="s">
        <v>48</v>
      </c>
      <c r="D177" s="15">
        <v>0</v>
      </c>
    </row>
    <row r="178" spans="1:4" x14ac:dyDescent="0.25">
      <c r="A178" s="67">
        <v>43930</v>
      </c>
      <c r="B178" s="60" t="s">
        <v>7</v>
      </c>
      <c r="C178" s="60" t="s">
        <v>7</v>
      </c>
      <c r="D178" s="15">
        <v>0</v>
      </c>
    </row>
    <row r="179" spans="1:4" x14ac:dyDescent="0.25">
      <c r="A179" s="67">
        <v>43930</v>
      </c>
      <c r="B179" s="60" t="s">
        <v>9</v>
      </c>
      <c r="C179" s="60" t="s">
        <v>9</v>
      </c>
      <c r="D179" s="15">
        <v>0</v>
      </c>
    </row>
    <row r="180" spans="1:4" x14ac:dyDescent="0.25">
      <c r="A180" s="67">
        <v>43930</v>
      </c>
      <c r="B180" s="60" t="s">
        <v>15</v>
      </c>
      <c r="C180" s="60" t="s">
        <v>61</v>
      </c>
      <c r="D180" s="15">
        <v>1</v>
      </c>
    </row>
    <row r="181" spans="1:4" x14ac:dyDescent="0.25">
      <c r="A181" s="67">
        <v>43930</v>
      </c>
      <c r="B181" s="60" t="s">
        <v>11</v>
      </c>
      <c r="C181" s="60" t="s">
        <v>11</v>
      </c>
      <c r="D181" s="15">
        <v>0</v>
      </c>
    </row>
    <row r="182" spans="1:4" x14ac:dyDescent="0.25">
      <c r="A182" s="67">
        <v>43930</v>
      </c>
      <c r="B182" s="60" t="s">
        <v>12</v>
      </c>
      <c r="C182" s="60" t="s">
        <v>12</v>
      </c>
      <c r="D182" s="15">
        <v>0</v>
      </c>
    </row>
    <row r="183" spans="1:4" x14ac:dyDescent="0.25">
      <c r="A183" s="67">
        <v>43930</v>
      </c>
      <c r="B183" s="60" t="s">
        <v>8</v>
      </c>
      <c r="C183" s="60" t="s">
        <v>8</v>
      </c>
      <c r="D183" s="15">
        <v>0</v>
      </c>
    </row>
    <row r="184" spans="1:4" x14ac:dyDescent="0.25">
      <c r="A184" s="67">
        <v>43930</v>
      </c>
      <c r="B184" s="60" t="s">
        <v>49</v>
      </c>
      <c r="C184" s="60" t="s">
        <v>49</v>
      </c>
      <c r="D184" s="15">
        <v>0</v>
      </c>
    </row>
    <row r="185" spans="1:4" x14ac:dyDescent="0.25">
      <c r="A185" s="67">
        <v>43930</v>
      </c>
      <c r="B185" s="60" t="s">
        <v>50</v>
      </c>
      <c r="C185" s="78" t="s">
        <v>368</v>
      </c>
      <c r="D185" s="15">
        <v>0</v>
      </c>
    </row>
    <row r="186" spans="1:4" x14ac:dyDescent="0.25">
      <c r="A186" s="67">
        <v>43930</v>
      </c>
      <c r="B186" s="60" t="s">
        <v>27</v>
      </c>
      <c r="C186" s="60" t="s">
        <v>43</v>
      </c>
      <c r="D186" s="15">
        <v>0</v>
      </c>
    </row>
    <row r="187" spans="1:4" x14ac:dyDescent="0.25">
      <c r="A187" s="67">
        <v>43930</v>
      </c>
      <c r="B187" s="60" t="s">
        <v>51</v>
      </c>
      <c r="C187" s="60" t="s">
        <v>51</v>
      </c>
      <c r="D187" s="15">
        <v>0</v>
      </c>
    </row>
    <row r="188" spans="1:4" x14ac:dyDescent="0.25">
      <c r="A188" s="67">
        <v>43930</v>
      </c>
      <c r="B188" s="60" t="s">
        <v>10</v>
      </c>
      <c r="C188" s="60" t="s">
        <v>10</v>
      </c>
      <c r="D188" s="15">
        <v>0</v>
      </c>
    </row>
    <row r="189" spans="1:4" x14ac:dyDescent="0.25">
      <c r="A189" s="67">
        <v>43936</v>
      </c>
      <c r="B189" s="60" t="s">
        <v>14</v>
      </c>
      <c r="C189" s="60" t="s">
        <v>16</v>
      </c>
      <c r="D189" s="15">
        <v>1</v>
      </c>
    </row>
    <row r="190" spans="1:4" x14ac:dyDescent="0.25">
      <c r="A190" s="67">
        <v>43936</v>
      </c>
      <c r="B190" s="60" t="s">
        <v>20</v>
      </c>
      <c r="C190" s="60" t="s">
        <v>20</v>
      </c>
      <c r="D190" s="15">
        <v>0</v>
      </c>
    </row>
    <row r="191" spans="1:4" x14ac:dyDescent="0.25">
      <c r="A191" s="67">
        <v>43936</v>
      </c>
      <c r="B191" s="60" t="s">
        <v>13</v>
      </c>
      <c r="C191" s="60" t="s">
        <v>13</v>
      </c>
      <c r="D191" s="15">
        <v>0</v>
      </c>
    </row>
    <row r="192" spans="1:4" x14ac:dyDescent="0.25">
      <c r="A192" s="67">
        <v>43936</v>
      </c>
      <c r="B192" s="60" t="s">
        <v>24</v>
      </c>
      <c r="C192" s="60" t="s">
        <v>24</v>
      </c>
      <c r="D192" s="15">
        <v>0</v>
      </c>
    </row>
    <row r="193" spans="1:4" x14ac:dyDescent="0.25">
      <c r="A193" s="67">
        <v>43936</v>
      </c>
      <c r="B193" s="60" t="s">
        <v>47</v>
      </c>
      <c r="C193" s="60" t="s">
        <v>47</v>
      </c>
      <c r="D193" s="15">
        <v>0</v>
      </c>
    </row>
    <row r="194" spans="1:4" x14ac:dyDescent="0.25">
      <c r="A194" s="67">
        <v>43936</v>
      </c>
      <c r="B194" s="60" t="s">
        <v>48</v>
      </c>
      <c r="C194" s="60" t="s">
        <v>48</v>
      </c>
      <c r="D194" s="15">
        <v>0</v>
      </c>
    </row>
    <row r="195" spans="1:4" x14ac:dyDescent="0.25">
      <c r="A195" s="67">
        <v>43936</v>
      </c>
      <c r="B195" s="60" t="s">
        <v>7</v>
      </c>
      <c r="C195" s="60" t="s">
        <v>7</v>
      </c>
      <c r="D195" s="15">
        <v>0</v>
      </c>
    </row>
    <row r="196" spans="1:4" x14ac:dyDescent="0.25">
      <c r="A196" s="67">
        <v>43936</v>
      </c>
      <c r="B196" s="60" t="s">
        <v>9</v>
      </c>
      <c r="C196" s="60" t="s">
        <v>9</v>
      </c>
      <c r="D196" s="15">
        <v>0</v>
      </c>
    </row>
    <row r="197" spans="1:4" x14ac:dyDescent="0.25">
      <c r="A197" s="67">
        <v>43936</v>
      </c>
      <c r="B197" s="60" t="s">
        <v>15</v>
      </c>
      <c r="C197" s="60" t="s">
        <v>15</v>
      </c>
      <c r="D197" s="15">
        <v>0</v>
      </c>
    </row>
    <row r="198" spans="1:4" x14ac:dyDescent="0.25">
      <c r="A198" s="67">
        <v>43936</v>
      </c>
      <c r="B198" s="60" t="s">
        <v>11</v>
      </c>
      <c r="C198" s="60" t="s">
        <v>11</v>
      </c>
      <c r="D198" s="15">
        <v>0</v>
      </c>
    </row>
    <row r="199" spans="1:4" x14ac:dyDescent="0.25">
      <c r="A199" s="67">
        <v>43936</v>
      </c>
      <c r="B199" s="60" t="s">
        <v>12</v>
      </c>
      <c r="C199" s="60" t="s">
        <v>12</v>
      </c>
      <c r="D199" s="15">
        <v>0</v>
      </c>
    </row>
    <row r="200" spans="1:4" x14ac:dyDescent="0.25">
      <c r="A200" s="67">
        <v>43936</v>
      </c>
      <c r="B200" s="60" t="s">
        <v>8</v>
      </c>
      <c r="C200" s="60" t="s">
        <v>8</v>
      </c>
      <c r="D200" s="15">
        <v>0</v>
      </c>
    </row>
    <row r="201" spans="1:4" x14ac:dyDescent="0.25">
      <c r="A201" s="67">
        <v>43936</v>
      </c>
      <c r="B201" s="60" t="s">
        <v>49</v>
      </c>
      <c r="C201" s="60" t="s">
        <v>49</v>
      </c>
      <c r="D201" s="15">
        <v>0</v>
      </c>
    </row>
    <row r="202" spans="1:4" x14ac:dyDescent="0.25">
      <c r="A202" s="67">
        <v>43936</v>
      </c>
      <c r="B202" s="60" t="s">
        <v>50</v>
      </c>
      <c r="C202" s="78" t="s">
        <v>368</v>
      </c>
      <c r="D202" s="15">
        <v>0</v>
      </c>
    </row>
    <row r="203" spans="1:4" x14ac:dyDescent="0.25">
      <c r="A203" s="67">
        <v>43936</v>
      </c>
      <c r="B203" s="60" t="s">
        <v>27</v>
      </c>
      <c r="C203" s="60" t="s">
        <v>43</v>
      </c>
      <c r="D203" s="15">
        <v>0</v>
      </c>
    </row>
    <row r="204" spans="1:4" x14ac:dyDescent="0.25">
      <c r="A204" s="67">
        <v>43936</v>
      </c>
      <c r="B204" s="60" t="s">
        <v>51</v>
      </c>
      <c r="C204" s="60" t="s">
        <v>51</v>
      </c>
      <c r="D204" s="15">
        <v>0</v>
      </c>
    </row>
    <row r="205" spans="1:4" x14ac:dyDescent="0.25">
      <c r="A205" s="67">
        <v>43936</v>
      </c>
      <c r="B205" s="60" t="s">
        <v>10</v>
      </c>
      <c r="C205" s="60" t="s">
        <v>10</v>
      </c>
      <c r="D205" s="15">
        <v>0</v>
      </c>
    </row>
    <row r="206" spans="1:4" x14ac:dyDescent="0.25">
      <c r="A206" s="67">
        <v>43948</v>
      </c>
      <c r="B206" s="60" t="s">
        <v>14</v>
      </c>
      <c r="C206" s="60" t="s">
        <v>14</v>
      </c>
      <c r="D206" s="15">
        <v>0</v>
      </c>
    </row>
    <row r="207" spans="1:4" x14ac:dyDescent="0.25">
      <c r="A207" s="67">
        <v>43948</v>
      </c>
      <c r="B207" s="60" t="s">
        <v>20</v>
      </c>
      <c r="C207" s="60" t="s">
        <v>20</v>
      </c>
      <c r="D207" s="15">
        <v>0</v>
      </c>
    </row>
    <row r="208" spans="1:4" x14ac:dyDescent="0.25">
      <c r="A208" s="67">
        <v>43948</v>
      </c>
      <c r="B208" s="60" t="s">
        <v>13</v>
      </c>
      <c r="C208" s="60" t="s">
        <v>13</v>
      </c>
      <c r="D208" s="15">
        <v>0</v>
      </c>
    </row>
    <row r="209" spans="1:4" x14ac:dyDescent="0.25">
      <c r="A209" s="67">
        <v>43948</v>
      </c>
      <c r="B209" s="60" t="s">
        <v>24</v>
      </c>
      <c r="C209" s="60" t="s">
        <v>24</v>
      </c>
      <c r="D209" s="15">
        <v>0</v>
      </c>
    </row>
    <row r="210" spans="1:4" x14ac:dyDescent="0.25">
      <c r="A210" s="67">
        <v>43948</v>
      </c>
      <c r="B210" s="60" t="s">
        <v>47</v>
      </c>
      <c r="C210" s="60" t="s">
        <v>47</v>
      </c>
      <c r="D210" s="15">
        <v>0</v>
      </c>
    </row>
    <row r="211" spans="1:4" x14ac:dyDescent="0.25">
      <c r="A211" s="67">
        <v>43948</v>
      </c>
      <c r="B211" s="60" t="s">
        <v>48</v>
      </c>
      <c r="C211" s="60" t="s">
        <v>48</v>
      </c>
      <c r="D211" s="15">
        <v>0</v>
      </c>
    </row>
    <row r="212" spans="1:4" x14ac:dyDescent="0.25">
      <c r="A212" s="67">
        <v>43948</v>
      </c>
      <c r="B212" s="60" t="s">
        <v>7</v>
      </c>
      <c r="C212" s="60" t="s">
        <v>7</v>
      </c>
      <c r="D212" s="15">
        <v>0</v>
      </c>
    </row>
    <row r="213" spans="1:4" x14ac:dyDescent="0.25">
      <c r="A213" s="67">
        <v>43948</v>
      </c>
      <c r="B213" s="60" t="s">
        <v>9</v>
      </c>
      <c r="C213" s="60" t="s">
        <v>9</v>
      </c>
      <c r="D213" s="15">
        <v>0</v>
      </c>
    </row>
    <row r="214" spans="1:4" x14ac:dyDescent="0.25">
      <c r="A214" s="67">
        <v>43948</v>
      </c>
      <c r="B214" s="60" t="s">
        <v>15</v>
      </c>
      <c r="C214" s="60" t="s">
        <v>15</v>
      </c>
      <c r="D214" s="15">
        <v>0</v>
      </c>
    </row>
    <row r="215" spans="1:4" x14ac:dyDescent="0.25">
      <c r="A215" s="67">
        <v>43948</v>
      </c>
      <c r="B215" s="60" t="s">
        <v>11</v>
      </c>
      <c r="C215" s="60" t="s">
        <v>11</v>
      </c>
      <c r="D215" s="15">
        <v>0</v>
      </c>
    </row>
    <row r="216" spans="1:4" x14ac:dyDescent="0.25">
      <c r="A216" s="67">
        <v>43948</v>
      </c>
      <c r="B216" s="60" t="s">
        <v>12</v>
      </c>
      <c r="C216" s="60" t="s">
        <v>12</v>
      </c>
      <c r="D216" s="15">
        <v>0</v>
      </c>
    </row>
    <row r="217" spans="1:4" x14ac:dyDescent="0.25">
      <c r="A217" s="67">
        <v>43948</v>
      </c>
      <c r="B217" s="60" t="s">
        <v>8</v>
      </c>
      <c r="C217" s="60" t="s">
        <v>8</v>
      </c>
      <c r="D217" s="15">
        <v>1</v>
      </c>
    </row>
    <row r="218" spans="1:4" x14ac:dyDescent="0.25">
      <c r="A218" s="67">
        <v>43948</v>
      </c>
      <c r="B218" s="60" t="s">
        <v>49</v>
      </c>
      <c r="C218" s="60" t="s">
        <v>49</v>
      </c>
      <c r="D218" s="15">
        <v>0</v>
      </c>
    </row>
    <row r="219" spans="1:4" x14ac:dyDescent="0.25">
      <c r="A219" s="67">
        <v>43948</v>
      </c>
      <c r="B219" s="60" t="s">
        <v>50</v>
      </c>
      <c r="C219" s="78" t="s">
        <v>368</v>
      </c>
      <c r="D219" s="15">
        <v>0</v>
      </c>
    </row>
    <row r="220" spans="1:4" x14ac:dyDescent="0.25">
      <c r="A220" s="67">
        <v>43948</v>
      </c>
      <c r="B220" s="60" t="s">
        <v>27</v>
      </c>
      <c r="C220" s="60" t="s">
        <v>43</v>
      </c>
      <c r="D220" s="15">
        <v>0</v>
      </c>
    </row>
    <row r="221" spans="1:4" x14ac:dyDescent="0.25">
      <c r="A221" s="67">
        <v>43948</v>
      </c>
      <c r="B221" s="60" t="s">
        <v>51</v>
      </c>
      <c r="C221" s="60" t="s">
        <v>51</v>
      </c>
      <c r="D221" s="15">
        <v>0</v>
      </c>
    </row>
    <row r="222" spans="1:4" x14ac:dyDescent="0.25">
      <c r="A222" s="67">
        <v>43948</v>
      </c>
      <c r="B222" s="60" t="s">
        <v>10</v>
      </c>
      <c r="C222" s="60" t="s">
        <v>10</v>
      </c>
      <c r="D222" s="15">
        <v>0</v>
      </c>
    </row>
    <row r="223" spans="1:4" x14ac:dyDescent="0.25">
      <c r="A223" s="67">
        <v>43951</v>
      </c>
      <c r="B223" s="60" t="s">
        <v>14</v>
      </c>
      <c r="C223" s="60" t="s">
        <v>14</v>
      </c>
      <c r="D223" s="15">
        <v>0</v>
      </c>
    </row>
    <row r="224" spans="1:4" x14ac:dyDescent="0.25">
      <c r="A224" s="67">
        <v>43951</v>
      </c>
      <c r="B224" s="60" t="s">
        <v>20</v>
      </c>
      <c r="C224" s="60" t="s">
        <v>20</v>
      </c>
      <c r="D224" s="15">
        <v>0</v>
      </c>
    </row>
    <row r="225" spans="1:4" x14ac:dyDescent="0.25">
      <c r="A225" s="67">
        <v>43951</v>
      </c>
      <c r="B225" s="60" t="s">
        <v>13</v>
      </c>
      <c r="C225" s="60" t="s">
        <v>13</v>
      </c>
      <c r="D225" s="15">
        <v>0</v>
      </c>
    </row>
    <row r="226" spans="1:4" x14ac:dyDescent="0.25">
      <c r="A226" s="67">
        <v>43951</v>
      </c>
      <c r="B226" s="60" t="s">
        <v>24</v>
      </c>
      <c r="C226" s="60" t="s">
        <v>24</v>
      </c>
      <c r="D226" s="15">
        <v>0</v>
      </c>
    </row>
    <row r="227" spans="1:4" x14ac:dyDescent="0.25">
      <c r="A227" s="67">
        <v>43951</v>
      </c>
      <c r="B227" s="60" t="s">
        <v>47</v>
      </c>
      <c r="C227" s="60" t="s">
        <v>47</v>
      </c>
      <c r="D227" s="15">
        <v>0</v>
      </c>
    </row>
    <row r="228" spans="1:4" x14ac:dyDescent="0.25">
      <c r="A228" s="67">
        <v>43951</v>
      </c>
      <c r="B228" s="60" t="s">
        <v>48</v>
      </c>
      <c r="C228" s="60" t="s">
        <v>48</v>
      </c>
      <c r="D228" s="15">
        <v>0</v>
      </c>
    </row>
    <row r="229" spans="1:4" x14ac:dyDescent="0.25">
      <c r="A229" s="67">
        <v>43951</v>
      </c>
      <c r="B229" s="60" t="s">
        <v>7</v>
      </c>
      <c r="C229" s="60" t="s">
        <v>7</v>
      </c>
      <c r="D229" s="15">
        <v>0</v>
      </c>
    </row>
    <row r="230" spans="1:4" x14ac:dyDescent="0.25">
      <c r="A230" s="67">
        <v>43951</v>
      </c>
      <c r="B230" s="60" t="s">
        <v>9</v>
      </c>
      <c r="C230" s="60" t="s">
        <v>9</v>
      </c>
      <c r="D230" s="15">
        <v>1</v>
      </c>
    </row>
    <row r="231" spans="1:4" x14ac:dyDescent="0.25">
      <c r="A231" s="67">
        <v>43951</v>
      </c>
      <c r="B231" s="60" t="s">
        <v>15</v>
      </c>
      <c r="C231" s="60" t="s">
        <v>15</v>
      </c>
      <c r="D231" s="15">
        <v>0</v>
      </c>
    </row>
    <row r="232" spans="1:4" s="22" customFormat="1" x14ac:dyDescent="0.25">
      <c r="A232" s="67">
        <v>43951</v>
      </c>
      <c r="B232" s="60" t="s">
        <v>11</v>
      </c>
      <c r="C232" s="60" t="s">
        <v>11</v>
      </c>
      <c r="D232" s="15">
        <v>0</v>
      </c>
    </row>
    <row r="233" spans="1:4" x14ac:dyDescent="0.25">
      <c r="A233" s="67">
        <v>43951</v>
      </c>
      <c r="B233" s="60" t="s">
        <v>12</v>
      </c>
      <c r="C233" s="60" t="s">
        <v>12</v>
      </c>
      <c r="D233" s="15">
        <v>0</v>
      </c>
    </row>
    <row r="234" spans="1:4" x14ac:dyDescent="0.25">
      <c r="A234" s="67">
        <v>43951</v>
      </c>
      <c r="B234" s="60" t="s">
        <v>8</v>
      </c>
      <c r="C234" s="60" t="s">
        <v>8</v>
      </c>
      <c r="D234" s="15">
        <v>0</v>
      </c>
    </row>
    <row r="235" spans="1:4" x14ac:dyDescent="0.25">
      <c r="A235" s="67">
        <v>43951</v>
      </c>
      <c r="B235" s="60" t="s">
        <v>49</v>
      </c>
      <c r="C235" s="60" t="s">
        <v>49</v>
      </c>
      <c r="D235" s="15">
        <v>0</v>
      </c>
    </row>
    <row r="236" spans="1:4" x14ac:dyDescent="0.25">
      <c r="A236" s="67">
        <v>43951</v>
      </c>
      <c r="B236" s="60" t="s">
        <v>50</v>
      </c>
      <c r="C236" s="78" t="s">
        <v>368</v>
      </c>
      <c r="D236" s="15">
        <v>0</v>
      </c>
    </row>
    <row r="237" spans="1:4" x14ac:dyDescent="0.25">
      <c r="A237" s="67">
        <v>43951</v>
      </c>
      <c r="B237" s="60" t="s">
        <v>27</v>
      </c>
      <c r="C237" s="60" t="s">
        <v>43</v>
      </c>
      <c r="D237" s="15">
        <v>0</v>
      </c>
    </row>
    <row r="238" spans="1:4" x14ac:dyDescent="0.25">
      <c r="A238" s="67">
        <v>43951</v>
      </c>
      <c r="B238" s="60" t="s">
        <v>51</v>
      </c>
      <c r="C238" s="60" t="s">
        <v>51</v>
      </c>
      <c r="D238" s="15">
        <v>0</v>
      </c>
    </row>
    <row r="239" spans="1:4" x14ac:dyDescent="0.25">
      <c r="A239" s="67">
        <v>43951</v>
      </c>
      <c r="B239" s="60" t="s">
        <v>10</v>
      </c>
      <c r="C239" s="60" t="s">
        <v>10</v>
      </c>
      <c r="D239" s="15">
        <v>1</v>
      </c>
    </row>
    <row r="240" spans="1:4" x14ac:dyDescent="0.25">
      <c r="A240" s="67">
        <v>43953</v>
      </c>
      <c r="B240" s="60" t="s">
        <v>14</v>
      </c>
      <c r="C240" s="60" t="s">
        <v>14</v>
      </c>
      <c r="D240" s="15">
        <v>0</v>
      </c>
    </row>
    <row r="241" spans="1:4" x14ac:dyDescent="0.25">
      <c r="A241" s="67">
        <v>43953</v>
      </c>
      <c r="B241" s="60" t="s">
        <v>20</v>
      </c>
      <c r="C241" s="60" t="s">
        <v>20</v>
      </c>
      <c r="D241" s="15">
        <v>0</v>
      </c>
    </row>
    <row r="242" spans="1:4" x14ac:dyDescent="0.25">
      <c r="A242" s="67">
        <v>43953</v>
      </c>
      <c r="B242" s="60" t="s">
        <v>13</v>
      </c>
      <c r="C242" s="60" t="s">
        <v>13</v>
      </c>
      <c r="D242" s="15">
        <v>0</v>
      </c>
    </row>
    <row r="243" spans="1:4" x14ac:dyDescent="0.25">
      <c r="A243" s="67">
        <v>43953</v>
      </c>
      <c r="B243" s="60" t="s">
        <v>24</v>
      </c>
      <c r="C243" s="60" t="s">
        <v>24</v>
      </c>
      <c r="D243" s="15">
        <v>0</v>
      </c>
    </row>
    <row r="244" spans="1:4" x14ac:dyDescent="0.25">
      <c r="A244" s="67">
        <v>43953</v>
      </c>
      <c r="B244" s="60" t="s">
        <v>47</v>
      </c>
      <c r="C244" s="60" t="s">
        <v>47</v>
      </c>
      <c r="D244" s="15">
        <v>0</v>
      </c>
    </row>
    <row r="245" spans="1:4" x14ac:dyDescent="0.25">
      <c r="A245" s="67">
        <v>43953</v>
      </c>
      <c r="B245" s="60" t="s">
        <v>48</v>
      </c>
      <c r="C245" s="60" t="s">
        <v>48</v>
      </c>
      <c r="D245" s="15">
        <v>0</v>
      </c>
    </row>
    <row r="246" spans="1:4" x14ac:dyDescent="0.25">
      <c r="A246" s="67">
        <v>43953</v>
      </c>
      <c r="B246" s="60" t="s">
        <v>7</v>
      </c>
      <c r="C246" s="60" t="s">
        <v>7</v>
      </c>
      <c r="D246" s="15">
        <v>0</v>
      </c>
    </row>
    <row r="247" spans="1:4" x14ac:dyDescent="0.25">
      <c r="A247" s="67">
        <v>43953</v>
      </c>
      <c r="B247" s="60" t="s">
        <v>9</v>
      </c>
      <c r="C247" s="60" t="s">
        <v>9</v>
      </c>
      <c r="D247" s="15">
        <v>1</v>
      </c>
    </row>
    <row r="248" spans="1:4" x14ac:dyDescent="0.25">
      <c r="A248" s="67">
        <v>43953</v>
      </c>
      <c r="B248" s="60" t="s">
        <v>9</v>
      </c>
      <c r="C248" s="60" t="s">
        <v>17</v>
      </c>
      <c r="D248" s="15">
        <v>1</v>
      </c>
    </row>
    <row r="249" spans="1:4" x14ac:dyDescent="0.25">
      <c r="A249" s="67">
        <v>43953</v>
      </c>
      <c r="B249" s="60" t="s">
        <v>15</v>
      </c>
      <c r="C249" s="60" t="s">
        <v>15</v>
      </c>
      <c r="D249" s="15">
        <v>0</v>
      </c>
    </row>
    <row r="250" spans="1:4" x14ac:dyDescent="0.25">
      <c r="A250" s="67">
        <v>43953</v>
      </c>
      <c r="B250" s="60" t="s">
        <v>11</v>
      </c>
      <c r="C250" s="60" t="s">
        <v>11</v>
      </c>
      <c r="D250" s="15">
        <v>0</v>
      </c>
    </row>
    <row r="251" spans="1:4" x14ac:dyDescent="0.25">
      <c r="A251" s="67">
        <v>43953</v>
      </c>
      <c r="B251" s="60" t="s">
        <v>12</v>
      </c>
      <c r="C251" s="60" t="s">
        <v>12</v>
      </c>
      <c r="D251" s="15">
        <v>0</v>
      </c>
    </row>
    <row r="252" spans="1:4" x14ac:dyDescent="0.25">
      <c r="A252" s="67">
        <v>43953</v>
      </c>
      <c r="B252" s="60" t="s">
        <v>8</v>
      </c>
      <c r="C252" s="60" t="s">
        <v>8</v>
      </c>
      <c r="D252" s="15">
        <v>0</v>
      </c>
    </row>
    <row r="253" spans="1:4" x14ac:dyDescent="0.25">
      <c r="A253" s="67">
        <v>43953</v>
      </c>
      <c r="B253" s="60" t="s">
        <v>49</v>
      </c>
      <c r="C253" s="60" t="s">
        <v>49</v>
      </c>
      <c r="D253" s="15">
        <v>0</v>
      </c>
    </row>
    <row r="254" spans="1:4" x14ac:dyDescent="0.25">
      <c r="A254" s="67">
        <v>43953</v>
      </c>
      <c r="B254" s="60" t="s">
        <v>50</v>
      </c>
      <c r="C254" s="78" t="s">
        <v>368</v>
      </c>
      <c r="D254" s="15">
        <v>0</v>
      </c>
    </row>
    <row r="255" spans="1:4" x14ac:dyDescent="0.25">
      <c r="A255" s="67">
        <v>43953</v>
      </c>
      <c r="B255" s="60" t="s">
        <v>27</v>
      </c>
      <c r="C255" s="60" t="s">
        <v>43</v>
      </c>
      <c r="D255" s="15">
        <v>0</v>
      </c>
    </row>
    <row r="256" spans="1:4" x14ac:dyDescent="0.25">
      <c r="A256" s="67">
        <v>43953</v>
      </c>
      <c r="B256" s="60" t="s">
        <v>51</v>
      </c>
      <c r="C256" s="60" t="s">
        <v>51</v>
      </c>
      <c r="D256" s="15">
        <v>0</v>
      </c>
    </row>
    <row r="257" spans="1:4" x14ac:dyDescent="0.25">
      <c r="A257" s="67">
        <v>43953</v>
      </c>
      <c r="B257" s="60" t="s">
        <v>10</v>
      </c>
      <c r="C257" s="60" t="s">
        <v>10</v>
      </c>
      <c r="D257" s="15">
        <v>0</v>
      </c>
    </row>
    <row r="258" spans="1:4" x14ac:dyDescent="0.25">
      <c r="A258" s="67">
        <v>43956</v>
      </c>
      <c r="B258" s="60" t="s">
        <v>14</v>
      </c>
      <c r="C258" s="60" t="s">
        <v>14</v>
      </c>
      <c r="D258" s="15">
        <v>0</v>
      </c>
    </row>
    <row r="259" spans="1:4" x14ac:dyDescent="0.25">
      <c r="A259" s="67">
        <v>43956</v>
      </c>
      <c r="B259" s="60" t="s">
        <v>20</v>
      </c>
      <c r="C259" s="60" t="s">
        <v>20</v>
      </c>
      <c r="D259" s="15">
        <v>0</v>
      </c>
    </row>
    <row r="260" spans="1:4" x14ac:dyDescent="0.25">
      <c r="A260" s="67">
        <v>43956</v>
      </c>
      <c r="B260" s="60" t="s">
        <v>13</v>
      </c>
      <c r="C260" s="60" t="s">
        <v>13</v>
      </c>
      <c r="D260" s="15">
        <v>0</v>
      </c>
    </row>
    <row r="261" spans="1:4" x14ac:dyDescent="0.25">
      <c r="A261" s="67">
        <v>43956</v>
      </c>
      <c r="B261" s="60" t="s">
        <v>24</v>
      </c>
      <c r="C261" s="60" t="s">
        <v>24</v>
      </c>
      <c r="D261" s="15">
        <v>0</v>
      </c>
    </row>
    <row r="262" spans="1:4" x14ac:dyDescent="0.25">
      <c r="A262" s="67">
        <v>43956</v>
      </c>
      <c r="B262" s="60" t="s">
        <v>47</v>
      </c>
      <c r="C262" s="60" t="s">
        <v>47</v>
      </c>
      <c r="D262" s="15">
        <v>0</v>
      </c>
    </row>
    <row r="263" spans="1:4" x14ac:dyDescent="0.25">
      <c r="A263" s="67">
        <v>43956</v>
      </c>
      <c r="B263" s="60" t="s">
        <v>48</v>
      </c>
      <c r="C263" s="60" t="s">
        <v>48</v>
      </c>
      <c r="D263" s="15">
        <v>0</v>
      </c>
    </row>
    <row r="264" spans="1:4" x14ac:dyDescent="0.25">
      <c r="A264" s="67">
        <v>43956</v>
      </c>
      <c r="B264" s="60" t="s">
        <v>7</v>
      </c>
      <c r="C264" s="60" t="s">
        <v>7</v>
      </c>
      <c r="D264" s="15">
        <v>0</v>
      </c>
    </row>
    <row r="265" spans="1:4" x14ac:dyDescent="0.25">
      <c r="A265" s="67">
        <v>43956</v>
      </c>
      <c r="B265" s="60" t="s">
        <v>9</v>
      </c>
      <c r="C265" s="60" t="s">
        <v>9</v>
      </c>
      <c r="D265" s="15">
        <v>1</v>
      </c>
    </row>
    <row r="266" spans="1:4" x14ac:dyDescent="0.25">
      <c r="A266" s="67">
        <v>43956</v>
      </c>
      <c r="B266" s="60" t="s">
        <v>9</v>
      </c>
      <c r="C266" s="60" t="s">
        <v>17</v>
      </c>
      <c r="D266" s="15">
        <v>1</v>
      </c>
    </row>
    <row r="267" spans="1:4" x14ac:dyDescent="0.25">
      <c r="A267" s="67">
        <v>43956</v>
      </c>
      <c r="B267" s="60" t="s">
        <v>15</v>
      </c>
      <c r="C267" s="60" t="s">
        <v>15</v>
      </c>
      <c r="D267" s="15">
        <v>0</v>
      </c>
    </row>
    <row r="268" spans="1:4" x14ac:dyDescent="0.25">
      <c r="A268" s="67">
        <v>43956</v>
      </c>
      <c r="B268" s="60" t="s">
        <v>11</v>
      </c>
      <c r="C268" s="60" t="s">
        <v>11</v>
      </c>
      <c r="D268" s="15">
        <v>0</v>
      </c>
    </row>
    <row r="269" spans="1:4" x14ac:dyDescent="0.25">
      <c r="A269" s="67">
        <v>43956</v>
      </c>
      <c r="B269" s="60" t="s">
        <v>12</v>
      </c>
      <c r="C269" s="60" t="s">
        <v>12</v>
      </c>
      <c r="D269" s="15">
        <v>0</v>
      </c>
    </row>
    <row r="270" spans="1:4" x14ac:dyDescent="0.25">
      <c r="A270" s="67">
        <v>43956</v>
      </c>
      <c r="B270" s="60" t="s">
        <v>8</v>
      </c>
      <c r="C270" s="60" t="s">
        <v>8</v>
      </c>
      <c r="D270" s="15">
        <v>0</v>
      </c>
    </row>
    <row r="271" spans="1:4" x14ac:dyDescent="0.25">
      <c r="A271" s="67">
        <v>43956</v>
      </c>
      <c r="B271" s="60" t="s">
        <v>49</v>
      </c>
      <c r="C271" s="60" t="s">
        <v>49</v>
      </c>
      <c r="D271" s="15">
        <v>0</v>
      </c>
    </row>
    <row r="272" spans="1:4" x14ac:dyDescent="0.25">
      <c r="A272" s="67">
        <v>43956</v>
      </c>
      <c r="B272" s="60" t="s">
        <v>50</v>
      </c>
      <c r="C272" s="78" t="s">
        <v>368</v>
      </c>
      <c r="D272" s="15">
        <v>0</v>
      </c>
    </row>
    <row r="273" spans="1:4" x14ac:dyDescent="0.25">
      <c r="A273" s="67">
        <v>43956</v>
      </c>
      <c r="B273" s="60" t="s">
        <v>27</v>
      </c>
      <c r="C273" s="60" t="s">
        <v>43</v>
      </c>
      <c r="D273" s="15">
        <v>0</v>
      </c>
    </row>
    <row r="274" spans="1:4" x14ac:dyDescent="0.25">
      <c r="A274" s="67">
        <v>43956</v>
      </c>
      <c r="B274" s="60" t="s">
        <v>51</v>
      </c>
      <c r="C274" s="60" t="s">
        <v>51</v>
      </c>
      <c r="D274" s="15">
        <v>0</v>
      </c>
    </row>
    <row r="275" spans="1:4" x14ac:dyDescent="0.25">
      <c r="A275" s="67">
        <v>43956</v>
      </c>
      <c r="B275" s="60" t="s">
        <v>10</v>
      </c>
      <c r="C275" s="60" t="s">
        <v>10</v>
      </c>
      <c r="D275" s="15">
        <v>0</v>
      </c>
    </row>
    <row r="276" spans="1:4" x14ac:dyDescent="0.25">
      <c r="A276" s="67">
        <v>43963</v>
      </c>
      <c r="B276" s="60" t="s">
        <v>14</v>
      </c>
      <c r="C276" s="60" t="s">
        <v>14</v>
      </c>
      <c r="D276" s="15">
        <v>0</v>
      </c>
    </row>
    <row r="277" spans="1:4" x14ac:dyDescent="0.25">
      <c r="A277" s="67">
        <v>43963</v>
      </c>
      <c r="B277" s="60" t="s">
        <v>20</v>
      </c>
      <c r="C277" s="60" t="s">
        <v>20</v>
      </c>
      <c r="D277" s="15">
        <v>1</v>
      </c>
    </row>
    <row r="278" spans="1:4" x14ac:dyDescent="0.25">
      <c r="A278" s="67">
        <v>43963</v>
      </c>
      <c r="B278" s="60" t="s">
        <v>13</v>
      </c>
      <c r="C278" s="60" t="s">
        <v>13</v>
      </c>
      <c r="D278" s="15">
        <v>0</v>
      </c>
    </row>
    <row r="279" spans="1:4" x14ac:dyDescent="0.25">
      <c r="A279" s="67">
        <v>43963</v>
      </c>
      <c r="B279" s="60" t="s">
        <v>24</v>
      </c>
      <c r="C279" s="60" t="s">
        <v>24</v>
      </c>
      <c r="D279" s="15">
        <v>0</v>
      </c>
    </row>
    <row r="280" spans="1:4" x14ac:dyDescent="0.25">
      <c r="A280" s="67">
        <v>43963</v>
      </c>
      <c r="B280" s="60" t="s">
        <v>47</v>
      </c>
      <c r="C280" s="60" t="s">
        <v>47</v>
      </c>
      <c r="D280" s="15">
        <v>0</v>
      </c>
    </row>
    <row r="281" spans="1:4" x14ac:dyDescent="0.25">
      <c r="A281" s="67">
        <v>43963</v>
      </c>
      <c r="B281" s="60" t="s">
        <v>48</v>
      </c>
      <c r="C281" s="60" t="s">
        <v>48</v>
      </c>
      <c r="D281" s="15">
        <v>0</v>
      </c>
    </row>
    <row r="282" spans="1:4" x14ac:dyDescent="0.25">
      <c r="A282" s="67">
        <v>43963</v>
      </c>
      <c r="B282" s="60" t="s">
        <v>7</v>
      </c>
      <c r="C282" s="60" t="s">
        <v>7</v>
      </c>
      <c r="D282" s="15">
        <v>0</v>
      </c>
    </row>
    <row r="283" spans="1:4" x14ac:dyDescent="0.25">
      <c r="A283" s="67">
        <v>43963</v>
      </c>
      <c r="B283" s="60" t="s">
        <v>9</v>
      </c>
      <c r="C283" s="60" t="s">
        <v>9</v>
      </c>
      <c r="D283" s="15">
        <v>0</v>
      </c>
    </row>
    <row r="284" spans="1:4" x14ac:dyDescent="0.25">
      <c r="A284" s="67">
        <v>43963</v>
      </c>
      <c r="B284" s="60" t="s">
        <v>15</v>
      </c>
      <c r="C284" s="60" t="s">
        <v>15</v>
      </c>
      <c r="D284" s="15">
        <v>0</v>
      </c>
    </row>
    <row r="285" spans="1:4" x14ac:dyDescent="0.25">
      <c r="A285" s="67">
        <v>43963</v>
      </c>
      <c r="B285" s="60" t="s">
        <v>11</v>
      </c>
      <c r="C285" s="60" t="s">
        <v>11</v>
      </c>
      <c r="D285" s="15">
        <v>0</v>
      </c>
    </row>
    <row r="286" spans="1:4" x14ac:dyDescent="0.25">
      <c r="A286" s="67">
        <v>43963</v>
      </c>
      <c r="B286" s="60" t="s">
        <v>12</v>
      </c>
      <c r="C286" s="60" t="s">
        <v>12</v>
      </c>
      <c r="D286" s="15">
        <v>0</v>
      </c>
    </row>
    <row r="287" spans="1:4" x14ac:dyDescent="0.25">
      <c r="A287" s="67">
        <v>43963</v>
      </c>
      <c r="B287" s="60" t="s">
        <v>8</v>
      </c>
      <c r="C287" s="60" t="s">
        <v>8</v>
      </c>
      <c r="D287" s="15">
        <v>0</v>
      </c>
    </row>
    <row r="288" spans="1:4" x14ac:dyDescent="0.25">
      <c r="A288" s="67">
        <v>43963</v>
      </c>
      <c r="B288" s="60" t="s">
        <v>49</v>
      </c>
      <c r="C288" s="60" t="s">
        <v>49</v>
      </c>
      <c r="D288" s="15">
        <v>0</v>
      </c>
    </row>
    <row r="289" spans="1:4" x14ac:dyDescent="0.25">
      <c r="A289" s="67">
        <v>43963</v>
      </c>
      <c r="B289" s="60" t="s">
        <v>50</v>
      </c>
      <c r="C289" s="78" t="s">
        <v>368</v>
      </c>
      <c r="D289" s="15">
        <v>0</v>
      </c>
    </row>
    <row r="290" spans="1:4" x14ac:dyDescent="0.25">
      <c r="A290" s="67">
        <v>43963</v>
      </c>
      <c r="B290" s="60" t="s">
        <v>27</v>
      </c>
      <c r="C290" s="60" t="s">
        <v>43</v>
      </c>
      <c r="D290" s="15">
        <v>0</v>
      </c>
    </row>
    <row r="291" spans="1:4" x14ac:dyDescent="0.25">
      <c r="A291" s="67">
        <v>43963</v>
      </c>
      <c r="B291" s="60" t="s">
        <v>51</v>
      </c>
      <c r="C291" s="60" t="s">
        <v>51</v>
      </c>
      <c r="D291" s="15">
        <v>0</v>
      </c>
    </row>
    <row r="292" spans="1:4" x14ac:dyDescent="0.25">
      <c r="A292" s="67">
        <v>43963</v>
      </c>
      <c r="B292" s="60" t="s">
        <v>10</v>
      </c>
      <c r="C292" s="60" t="s">
        <v>10</v>
      </c>
      <c r="D292" s="15">
        <v>0</v>
      </c>
    </row>
    <row r="293" spans="1:4" x14ac:dyDescent="0.25">
      <c r="A293" s="67">
        <v>43979</v>
      </c>
      <c r="B293" s="60" t="s">
        <v>14</v>
      </c>
      <c r="C293" s="60" t="s">
        <v>14</v>
      </c>
      <c r="D293" s="15">
        <v>0</v>
      </c>
    </row>
    <row r="294" spans="1:4" x14ac:dyDescent="0.25">
      <c r="A294" s="67">
        <v>43979</v>
      </c>
      <c r="B294" s="60" t="s">
        <v>20</v>
      </c>
      <c r="C294" s="60" t="s">
        <v>20</v>
      </c>
      <c r="D294" s="15">
        <v>0</v>
      </c>
    </row>
    <row r="295" spans="1:4" x14ac:dyDescent="0.25">
      <c r="A295" s="67">
        <v>43979</v>
      </c>
      <c r="B295" s="60" t="s">
        <v>13</v>
      </c>
      <c r="C295" s="60" t="s">
        <v>13</v>
      </c>
      <c r="D295" s="15">
        <v>0</v>
      </c>
    </row>
    <row r="296" spans="1:4" x14ac:dyDescent="0.25">
      <c r="A296" s="67">
        <v>43979</v>
      </c>
      <c r="B296" s="60" t="s">
        <v>24</v>
      </c>
      <c r="C296" s="60" t="s">
        <v>24</v>
      </c>
      <c r="D296" s="15">
        <v>0</v>
      </c>
    </row>
    <row r="297" spans="1:4" x14ac:dyDescent="0.25">
      <c r="A297" s="67">
        <v>43979</v>
      </c>
      <c r="B297" s="60" t="s">
        <v>47</v>
      </c>
      <c r="C297" s="60" t="s">
        <v>47</v>
      </c>
      <c r="D297" s="15">
        <v>0</v>
      </c>
    </row>
    <row r="298" spans="1:4" x14ac:dyDescent="0.25">
      <c r="A298" s="67">
        <v>43979</v>
      </c>
      <c r="B298" s="60" t="s">
        <v>48</v>
      </c>
      <c r="C298" s="60" t="s">
        <v>48</v>
      </c>
      <c r="D298" s="15">
        <v>0</v>
      </c>
    </row>
    <row r="299" spans="1:4" x14ac:dyDescent="0.25">
      <c r="A299" s="67">
        <v>43979</v>
      </c>
      <c r="B299" s="60" t="s">
        <v>7</v>
      </c>
      <c r="C299" s="60" t="s">
        <v>7</v>
      </c>
      <c r="D299" s="15">
        <v>0</v>
      </c>
    </row>
    <row r="300" spans="1:4" x14ac:dyDescent="0.25">
      <c r="A300" s="67">
        <v>43979</v>
      </c>
      <c r="B300" s="60" t="s">
        <v>9</v>
      </c>
      <c r="C300" s="60" t="s">
        <v>9</v>
      </c>
      <c r="D300" s="15">
        <v>0</v>
      </c>
    </row>
    <row r="301" spans="1:4" x14ac:dyDescent="0.25">
      <c r="A301" s="67">
        <v>43979</v>
      </c>
      <c r="B301" s="60" t="s">
        <v>15</v>
      </c>
      <c r="C301" s="60" t="s">
        <v>15</v>
      </c>
      <c r="D301" s="15">
        <v>0</v>
      </c>
    </row>
    <row r="302" spans="1:4" x14ac:dyDescent="0.25">
      <c r="A302" s="67">
        <v>43979</v>
      </c>
      <c r="B302" s="60" t="s">
        <v>11</v>
      </c>
      <c r="C302" s="60" t="s">
        <v>11</v>
      </c>
      <c r="D302" s="15">
        <v>0</v>
      </c>
    </row>
    <row r="303" spans="1:4" x14ac:dyDescent="0.25">
      <c r="A303" s="67">
        <v>43979</v>
      </c>
      <c r="B303" s="60" t="s">
        <v>12</v>
      </c>
      <c r="C303" s="60" t="s">
        <v>12</v>
      </c>
      <c r="D303" s="15">
        <v>0</v>
      </c>
    </row>
    <row r="304" spans="1:4" x14ac:dyDescent="0.25">
      <c r="A304" s="67">
        <v>43979</v>
      </c>
      <c r="B304" s="60" t="s">
        <v>8</v>
      </c>
      <c r="C304" s="60" t="s">
        <v>31</v>
      </c>
      <c r="D304" s="15">
        <v>1</v>
      </c>
    </row>
    <row r="305" spans="1:4" x14ac:dyDescent="0.25">
      <c r="A305" s="67">
        <v>43979</v>
      </c>
      <c r="B305" s="60" t="s">
        <v>49</v>
      </c>
      <c r="C305" s="60" t="s">
        <v>49</v>
      </c>
      <c r="D305" s="15">
        <v>0</v>
      </c>
    </row>
    <row r="306" spans="1:4" x14ac:dyDescent="0.25">
      <c r="A306" s="67">
        <v>43979</v>
      </c>
      <c r="B306" s="60" t="s">
        <v>50</v>
      </c>
      <c r="C306" s="78" t="s">
        <v>368</v>
      </c>
      <c r="D306" s="15">
        <v>0</v>
      </c>
    </row>
    <row r="307" spans="1:4" x14ac:dyDescent="0.25">
      <c r="A307" s="67">
        <v>43979</v>
      </c>
      <c r="B307" s="60" t="s">
        <v>27</v>
      </c>
      <c r="C307" s="60" t="s">
        <v>43</v>
      </c>
      <c r="D307" s="15">
        <v>0</v>
      </c>
    </row>
    <row r="308" spans="1:4" x14ac:dyDescent="0.25">
      <c r="A308" s="67">
        <v>43979</v>
      </c>
      <c r="B308" s="60" t="s">
        <v>51</v>
      </c>
      <c r="C308" s="60" t="s">
        <v>51</v>
      </c>
      <c r="D308" s="15">
        <v>0</v>
      </c>
    </row>
    <row r="309" spans="1:4" x14ac:dyDescent="0.25">
      <c r="A309" s="67">
        <v>43979</v>
      </c>
      <c r="B309" s="60" t="s">
        <v>10</v>
      </c>
      <c r="C309" s="60" t="s">
        <v>10</v>
      </c>
      <c r="D309" s="15">
        <v>0</v>
      </c>
    </row>
    <row r="310" spans="1:4" x14ac:dyDescent="0.25">
      <c r="A310" s="67">
        <v>43981</v>
      </c>
      <c r="B310" s="60" t="s">
        <v>14</v>
      </c>
      <c r="C310" s="60" t="s">
        <v>14</v>
      </c>
      <c r="D310" s="15">
        <v>0</v>
      </c>
    </row>
    <row r="311" spans="1:4" x14ac:dyDescent="0.25">
      <c r="A311" s="67">
        <v>43981</v>
      </c>
      <c r="B311" s="60" t="s">
        <v>20</v>
      </c>
      <c r="C311" s="60" t="s">
        <v>20</v>
      </c>
      <c r="D311" s="15">
        <v>1</v>
      </c>
    </row>
    <row r="312" spans="1:4" x14ac:dyDescent="0.25">
      <c r="A312" s="67">
        <v>43981</v>
      </c>
      <c r="B312" s="60" t="s">
        <v>13</v>
      </c>
      <c r="C312" s="60" t="s">
        <v>13</v>
      </c>
      <c r="D312" s="15">
        <v>0</v>
      </c>
    </row>
    <row r="313" spans="1:4" x14ac:dyDescent="0.25">
      <c r="A313" s="67">
        <v>43981</v>
      </c>
      <c r="B313" s="60" t="s">
        <v>24</v>
      </c>
      <c r="C313" s="60" t="s">
        <v>23</v>
      </c>
      <c r="D313" s="15">
        <v>1</v>
      </c>
    </row>
    <row r="314" spans="1:4" x14ac:dyDescent="0.25">
      <c r="A314" s="67">
        <v>43981</v>
      </c>
      <c r="B314" s="60" t="s">
        <v>47</v>
      </c>
      <c r="C314" s="60" t="s">
        <v>47</v>
      </c>
      <c r="D314" s="15">
        <v>0</v>
      </c>
    </row>
    <row r="315" spans="1:4" x14ac:dyDescent="0.25">
      <c r="A315" s="67">
        <v>43981</v>
      </c>
      <c r="B315" s="60" t="s">
        <v>48</v>
      </c>
      <c r="C315" s="60" t="s">
        <v>48</v>
      </c>
      <c r="D315" s="15">
        <v>0</v>
      </c>
    </row>
    <row r="316" spans="1:4" x14ac:dyDescent="0.25">
      <c r="A316" s="67">
        <v>43981</v>
      </c>
      <c r="B316" s="60" t="s">
        <v>7</v>
      </c>
      <c r="C316" s="60" t="s">
        <v>7</v>
      </c>
      <c r="D316" s="15">
        <v>0</v>
      </c>
    </row>
    <row r="317" spans="1:4" x14ac:dyDescent="0.25">
      <c r="A317" s="67">
        <v>43981</v>
      </c>
      <c r="B317" s="60" t="s">
        <v>9</v>
      </c>
      <c r="C317" s="60" t="s">
        <v>9</v>
      </c>
      <c r="D317" s="15">
        <v>0</v>
      </c>
    </row>
    <row r="318" spans="1:4" x14ac:dyDescent="0.25">
      <c r="A318" s="67">
        <v>43981</v>
      </c>
      <c r="B318" s="60" t="s">
        <v>15</v>
      </c>
      <c r="C318" s="60" t="s">
        <v>15</v>
      </c>
      <c r="D318" s="15">
        <v>0</v>
      </c>
    </row>
    <row r="319" spans="1:4" x14ac:dyDescent="0.25">
      <c r="A319" s="67">
        <v>43981</v>
      </c>
      <c r="B319" s="60" t="s">
        <v>11</v>
      </c>
      <c r="C319" s="60" t="s">
        <v>11</v>
      </c>
      <c r="D319" s="15">
        <v>0</v>
      </c>
    </row>
    <row r="320" spans="1:4" x14ac:dyDescent="0.25">
      <c r="A320" s="67">
        <v>43981</v>
      </c>
      <c r="B320" s="60" t="s">
        <v>12</v>
      </c>
      <c r="C320" s="60" t="s">
        <v>12</v>
      </c>
      <c r="D320" s="15">
        <v>0</v>
      </c>
    </row>
    <row r="321" spans="1:4" x14ac:dyDescent="0.25">
      <c r="A321" s="67">
        <v>43981</v>
      </c>
      <c r="B321" s="60" t="s">
        <v>8</v>
      </c>
      <c r="C321" s="60" t="s">
        <v>8</v>
      </c>
      <c r="D321" s="15">
        <v>0</v>
      </c>
    </row>
    <row r="322" spans="1:4" x14ac:dyDescent="0.25">
      <c r="A322" s="67">
        <v>43981</v>
      </c>
      <c r="B322" s="60" t="s">
        <v>49</v>
      </c>
      <c r="C322" s="60" t="s">
        <v>49</v>
      </c>
      <c r="D322" s="15">
        <v>0</v>
      </c>
    </row>
    <row r="323" spans="1:4" x14ac:dyDescent="0.25">
      <c r="A323" s="67">
        <v>43981</v>
      </c>
      <c r="B323" s="60" t="s">
        <v>50</v>
      </c>
      <c r="C323" s="78" t="s">
        <v>368</v>
      </c>
      <c r="D323" s="15">
        <v>0</v>
      </c>
    </row>
    <row r="324" spans="1:4" x14ac:dyDescent="0.25">
      <c r="A324" s="67">
        <v>43981</v>
      </c>
      <c r="B324" s="60" t="s">
        <v>27</v>
      </c>
      <c r="C324" s="60" t="s">
        <v>43</v>
      </c>
      <c r="D324" s="15">
        <v>0</v>
      </c>
    </row>
    <row r="325" spans="1:4" x14ac:dyDescent="0.25">
      <c r="A325" s="67">
        <v>43981</v>
      </c>
      <c r="B325" s="60" t="s">
        <v>51</v>
      </c>
      <c r="C325" s="60" t="s">
        <v>51</v>
      </c>
      <c r="D325" s="15">
        <v>0</v>
      </c>
    </row>
    <row r="326" spans="1:4" x14ac:dyDescent="0.25">
      <c r="A326" s="67">
        <v>43981</v>
      </c>
      <c r="B326" s="60" t="s">
        <v>10</v>
      </c>
      <c r="C326" s="60" t="s">
        <v>10</v>
      </c>
      <c r="D326" s="15">
        <v>0</v>
      </c>
    </row>
    <row r="327" spans="1:4" x14ac:dyDescent="0.25">
      <c r="A327" s="67">
        <v>43983</v>
      </c>
      <c r="B327" s="60" t="s">
        <v>14</v>
      </c>
      <c r="C327" s="60" t="s">
        <v>14</v>
      </c>
      <c r="D327" s="15">
        <v>0</v>
      </c>
    </row>
    <row r="328" spans="1:4" s="22" customFormat="1" x14ac:dyDescent="0.25">
      <c r="A328" s="67">
        <v>43983</v>
      </c>
      <c r="B328" s="60" t="s">
        <v>20</v>
      </c>
      <c r="C328" s="60" t="s">
        <v>20</v>
      </c>
      <c r="D328" s="15">
        <v>0</v>
      </c>
    </row>
    <row r="329" spans="1:4" x14ac:dyDescent="0.25">
      <c r="A329" s="67">
        <v>43983</v>
      </c>
      <c r="B329" s="60" t="s">
        <v>13</v>
      </c>
      <c r="C329" s="60" t="s">
        <v>13</v>
      </c>
      <c r="D329" s="15">
        <v>0</v>
      </c>
    </row>
    <row r="330" spans="1:4" x14ac:dyDescent="0.25">
      <c r="A330" s="67">
        <v>43983</v>
      </c>
      <c r="B330" s="60" t="s">
        <v>24</v>
      </c>
      <c r="C330" s="60" t="s">
        <v>23</v>
      </c>
      <c r="D330" s="15">
        <v>1</v>
      </c>
    </row>
    <row r="331" spans="1:4" x14ac:dyDescent="0.25">
      <c r="A331" s="67">
        <v>43983</v>
      </c>
      <c r="B331" s="60" t="s">
        <v>47</v>
      </c>
      <c r="C331" s="60" t="s">
        <v>47</v>
      </c>
      <c r="D331" s="15">
        <v>0</v>
      </c>
    </row>
    <row r="332" spans="1:4" x14ac:dyDescent="0.25">
      <c r="A332" s="67">
        <v>43983</v>
      </c>
      <c r="B332" s="60" t="s">
        <v>48</v>
      </c>
      <c r="C332" s="60" t="s">
        <v>48</v>
      </c>
      <c r="D332" s="15">
        <v>0</v>
      </c>
    </row>
    <row r="333" spans="1:4" x14ac:dyDescent="0.25">
      <c r="A333" s="67">
        <v>43983</v>
      </c>
      <c r="B333" s="60" t="s">
        <v>7</v>
      </c>
      <c r="C333" s="60" t="s">
        <v>7</v>
      </c>
      <c r="D333" s="15">
        <v>0</v>
      </c>
    </row>
    <row r="334" spans="1:4" x14ac:dyDescent="0.25">
      <c r="A334" s="67">
        <v>43983</v>
      </c>
      <c r="B334" s="60" t="s">
        <v>9</v>
      </c>
      <c r="C334" s="60" t="s">
        <v>9</v>
      </c>
      <c r="D334" s="15">
        <v>0</v>
      </c>
    </row>
    <row r="335" spans="1:4" x14ac:dyDescent="0.25">
      <c r="A335" s="67">
        <v>43983</v>
      </c>
      <c r="B335" s="60" t="s">
        <v>15</v>
      </c>
      <c r="C335" s="60" t="s">
        <v>15</v>
      </c>
      <c r="D335" s="15">
        <v>0</v>
      </c>
    </row>
    <row r="336" spans="1:4" x14ac:dyDescent="0.25">
      <c r="A336" s="67">
        <v>43983</v>
      </c>
      <c r="B336" s="60" t="s">
        <v>11</v>
      </c>
      <c r="C336" s="60" t="s">
        <v>11</v>
      </c>
      <c r="D336" s="15">
        <v>0</v>
      </c>
    </row>
    <row r="337" spans="1:4" x14ac:dyDescent="0.25">
      <c r="A337" s="67">
        <v>43983</v>
      </c>
      <c r="B337" s="60" t="s">
        <v>12</v>
      </c>
      <c r="C337" s="60" t="s">
        <v>12</v>
      </c>
      <c r="D337" s="15">
        <v>0</v>
      </c>
    </row>
    <row r="338" spans="1:4" x14ac:dyDescent="0.25">
      <c r="A338" s="67">
        <v>43983</v>
      </c>
      <c r="B338" s="60" t="s">
        <v>8</v>
      </c>
      <c r="C338" s="60" t="s">
        <v>8</v>
      </c>
      <c r="D338" s="15">
        <v>0</v>
      </c>
    </row>
    <row r="339" spans="1:4" x14ac:dyDescent="0.25">
      <c r="A339" s="67">
        <v>43983</v>
      </c>
      <c r="B339" s="60" t="s">
        <v>49</v>
      </c>
      <c r="C339" s="60" t="s">
        <v>49</v>
      </c>
      <c r="D339" s="15">
        <v>0</v>
      </c>
    </row>
    <row r="340" spans="1:4" x14ac:dyDescent="0.25">
      <c r="A340" s="67">
        <v>43983</v>
      </c>
      <c r="B340" s="60" t="s">
        <v>50</v>
      </c>
      <c r="C340" s="78" t="s">
        <v>368</v>
      </c>
      <c r="D340" s="15">
        <v>0</v>
      </c>
    </row>
    <row r="341" spans="1:4" x14ac:dyDescent="0.25">
      <c r="A341" s="67">
        <v>43983</v>
      </c>
      <c r="B341" s="60" t="s">
        <v>27</v>
      </c>
      <c r="C341" s="60" t="s">
        <v>28</v>
      </c>
      <c r="D341" s="15">
        <v>1</v>
      </c>
    </row>
    <row r="342" spans="1:4" x14ac:dyDescent="0.25">
      <c r="A342" s="67">
        <v>43983</v>
      </c>
      <c r="B342" s="60" t="s">
        <v>51</v>
      </c>
      <c r="C342" s="60" t="s">
        <v>51</v>
      </c>
      <c r="D342" s="15">
        <v>0</v>
      </c>
    </row>
    <row r="343" spans="1:4" x14ac:dyDescent="0.25">
      <c r="A343" s="67">
        <v>43983</v>
      </c>
      <c r="B343" s="60" t="s">
        <v>10</v>
      </c>
      <c r="C343" s="60" t="s">
        <v>10</v>
      </c>
      <c r="D343" s="15">
        <v>0</v>
      </c>
    </row>
    <row r="344" spans="1:4" x14ac:dyDescent="0.25">
      <c r="A344" s="67">
        <v>43985</v>
      </c>
      <c r="B344" s="60" t="s">
        <v>14</v>
      </c>
      <c r="C344" s="60" t="s">
        <v>14</v>
      </c>
      <c r="D344" s="15">
        <v>0</v>
      </c>
    </row>
    <row r="345" spans="1:4" x14ac:dyDescent="0.25">
      <c r="A345" s="67">
        <v>43985</v>
      </c>
      <c r="B345" s="60" t="s">
        <v>20</v>
      </c>
      <c r="C345" s="60" t="s">
        <v>20</v>
      </c>
      <c r="D345" s="15">
        <v>0</v>
      </c>
    </row>
    <row r="346" spans="1:4" x14ac:dyDescent="0.25">
      <c r="A346" s="67">
        <v>43985</v>
      </c>
      <c r="B346" s="60" t="s">
        <v>13</v>
      </c>
      <c r="C346" s="60" t="s">
        <v>13</v>
      </c>
      <c r="D346" s="15">
        <v>0</v>
      </c>
    </row>
    <row r="347" spans="1:4" x14ac:dyDescent="0.25">
      <c r="A347" s="67">
        <v>43985</v>
      </c>
      <c r="B347" s="60" t="s">
        <v>24</v>
      </c>
      <c r="C347" s="60" t="s">
        <v>24</v>
      </c>
      <c r="D347" s="15">
        <v>0</v>
      </c>
    </row>
    <row r="348" spans="1:4" x14ac:dyDescent="0.25">
      <c r="A348" s="67">
        <v>43985</v>
      </c>
      <c r="B348" s="60" t="s">
        <v>47</v>
      </c>
      <c r="C348" s="60" t="s">
        <v>47</v>
      </c>
      <c r="D348" s="15">
        <v>0</v>
      </c>
    </row>
    <row r="349" spans="1:4" x14ac:dyDescent="0.25">
      <c r="A349" s="67">
        <v>43985</v>
      </c>
      <c r="B349" s="60" t="s">
        <v>48</v>
      </c>
      <c r="C349" s="60" t="s">
        <v>48</v>
      </c>
      <c r="D349" s="15">
        <v>0</v>
      </c>
    </row>
    <row r="350" spans="1:4" x14ac:dyDescent="0.25">
      <c r="A350" s="67">
        <v>43985</v>
      </c>
      <c r="B350" s="60" t="s">
        <v>7</v>
      </c>
      <c r="C350" s="60" t="s">
        <v>7</v>
      </c>
      <c r="D350" s="15">
        <v>0</v>
      </c>
    </row>
    <row r="351" spans="1:4" x14ac:dyDescent="0.25">
      <c r="A351" s="67">
        <v>43985</v>
      </c>
      <c r="B351" s="60" t="s">
        <v>9</v>
      </c>
      <c r="C351" s="60" t="s">
        <v>9</v>
      </c>
      <c r="D351" s="15">
        <v>0</v>
      </c>
    </row>
    <row r="352" spans="1:4" x14ac:dyDescent="0.25">
      <c r="A352" s="67">
        <v>43985</v>
      </c>
      <c r="B352" s="60" t="s">
        <v>15</v>
      </c>
      <c r="C352" s="60" t="s">
        <v>15</v>
      </c>
      <c r="D352" s="15">
        <v>0</v>
      </c>
    </row>
    <row r="353" spans="1:4" x14ac:dyDescent="0.25">
      <c r="A353" s="67">
        <v>43985</v>
      </c>
      <c r="B353" s="60" t="s">
        <v>11</v>
      </c>
      <c r="C353" s="60" t="s">
        <v>11</v>
      </c>
      <c r="D353" s="15">
        <v>0</v>
      </c>
    </row>
    <row r="354" spans="1:4" x14ac:dyDescent="0.25">
      <c r="A354" s="67">
        <v>43985</v>
      </c>
      <c r="B354" s="60" t="s">
        <v>12</v>
      </c>
      <c r="C354" s="60" t="s">
        <v>12</v>
      </c>
      <c r="D354" s="15">
        <v>0</v>
      </c>
    </row>
    <row r="355" spans="1:4" x14ac:dyDescent="0.25">
      <c r="A355" s="67">
        <v>43985</v>
      </c>
      <c r="B355" s="60" t="s">
        <v>8</v>
      </c>
      <c r="C355" s="60" t="s">
        <v>8</v>
      </c>
      <c r="D355" s="15">
        <v>0</v>
      </c>
    </row>
    <row r="356" spans="1:4" x14ac:dyDescent="0.25">
      <c r="A356" s="67">
        <v>43985</v>
      </c>
      <c r="B356" s="60" t="s">
        <v>49</v>
      </c>
      <c r="C356" s="60" t="s">
        <v>49</v>
      </c>
      <c r="D356" s="15">
        <v>0</v>
      </c>
    </row>
    <row r="357" spans="1:4" x14ac:dyDescent="0.25">
      <c r="A357" s="67">
        <v>43985</v>
      </c>
      <c r="B357" s="60" t="s">
        <v>50</v>
      </c>
      <c r="C357" s="78" t="s">
        <v>368</v>
      </c>
      <c r="D357" s="15">
        <v>0</v>
      </c>
    </row>
    <row r="358" spans="1:4" x14ac:dyDescent="0.25">
      <c r="A358" s="67">
        <v>43985</v>
      </c>
      <c r="B358" s="60" t="s">
        <v>27</v>
      </c>
      <c r="C358" s="60" t="s">
        <v>28</v>
      </c>
      <c r="D358" s="15">
        <v>2</v>
      </c>
    </row>
    <row r="359" spans="1:4" x14ac:dyDescent="0.25">
      <c r="A359" s="67">
        <v>43985</v>
      </c>
      <c r="B359" s="60" t="s">
        <v>51</v>
      </c>
      <c r="C359" s="60" t="s">
        <v>51</v>
      </c>
      <c r="D359" s="15">
        <v>0</v>
      </c>
    </row>
    <row r="360" spans="1:4" x14ac:dyDescent="0.25">
      <c r="A360" s="67">
        <v>43985</v>
      </c>
      <c r="B360" s="60" t="s">
        <v>10</v>
      </c>
      <c r="C360" s="60" t="s">
        <v>10</v>
      </c>
      <c r="D360" s="15">
        <v>0</v>
      </c>
    </row>
    <row r="361" spans="1:4" x14ac:dyDescent="0.25">
      <c r="A361" s="67">
        <v>43986</v>
      </c>
      <c r="B361" s="60" t="s">
        <v>14</v>
      </c>
      <c r="C361" s="60" t="s">
        <v>14</v>
      </c>
      <c r="D361" s="15">
        <v>4</v>
      </c>
    </row>
    <row r="362" spans="1:4" x14ac:dyDescent="0.25">
      <c r="A362" s="67">
        <v>43986</v>
      </c>
      <c r="B362" s="60" t="s">
        <v>20</v>
      </c>
      <c r="C362" s="60" t="s">
        <v>20</v>
      </c>
      <c r="D362" s="15">
        <v>0</v>
      </c>
    </row>
    <row r="363" spans="1:4" x14ac:dyDescent="0.25">
      <c r="A363" s="67">
        <v>43986</v>
      </c>
      <c r="B363" s="60" t="s">
        <v>13</v>
      </c>
      <c r="C363" s="60" t="s">
        <v>13</v>
      </c>
      <c r="D363" s="15">
        <v>0</v>
      </c>
    </row>
    <row r="364" spans="1:4" x14ac:dyDescent="0.25">
      <c r="A364" s="67">
        <v>43986</v>
      </c>
      <c r="B364" s="60" t="s">
        <v>24</v>
      </c>
      <c r="C364" s="60" t="s">
        <v>24</v>
      </c>
      <c r="D364" s="15">
        <v>0</v>
      </c>
    </row>
    <row r="365" spans="1:4" x14ac:dyDescent="0.25">
      <c r="A365" s="67">
        <v>43986</v>
      </c>
      <c r="B365" s="60" t="s">
        <v>47</v>
      </c>
      <c r="C365" s="60" t="s">
        <v>47</v>
      </c>
      <c r="D365" s="15">
        <v>0</v>
      </c>
    </row>
    <row r="366" spans="1:4" x14ac:dyDescent="0.25">
      <c r="A366" s="67">
        <v>43986</v>
      </c>
      <c r="B366" s="60" t="s">
        <v>48</v>
      </c>
      <c r="C366" s="60" t="s">
        <v>48</v>
      </c>
      <c r="D366" s="15">
        <v>0</v>
      </c>
    </row>
    <row r="367" spans="1:4" x14ac:dyDescent="0.25">
      <c r="A367" s="67">
        <v>43986</v>
      </c>
      <c r="B367" s="60" t="s">
        <v>7</v>
      </c>
      <c r="C367" s="60" t="s">
        <v>7</v>
      </c>
      <c r="D367" s="15">
        <v>0</v>
      </c>
    </row>
    <row r="368" spans="1:4" x14ac:dyDescent="0.25">
      <c r="A368" s="67">
        <v>43986</v>
      </c>
      <c r="B368" s="60" t="s">
        <v>9</v>
      </c>
      <c r="C368" s="60" t="s">
        <v>9</v>
      </c>
      <c r="D368" s="15">
        <v>0</v>
      </c>
    </row>
    <row r="369" spans="1:4" x14ac:dyDescent="0.25">
      <c r="A369" s="67">
        <v>43986</v>
      </c>
      <c r="B369" s="60" t="s">
        <v>15</v>
      </c>
      <c r="C369" s="60" t="s">
        <v>15</v>
      </c>
      <c r="D369" s="15">
        <v>0</v>
      </c>
    </row>
    <row r="370" spans="1:4" x14ac:dyDescent="0.25">
      <c r="A370" s="67">
        <v>43986</v>
      </c>
      <c r="B370" s="60" t="s">
        <v>11</v>
      </c>
      <c r="C370" s="60" t="s">
        <v>11</v>
      </c>
      <c r="D370" s="15">
        <v>0</v>
      </c>
    </row>
    <row r="371" spans="1:4" x14ac:dyDescent="0.25">
      <c r="A371" s="67">
        <v>43986</v>
      </c>
      <c r="B371" s="60" t="s">
        <v>12</v>
      </c>
      <c r="C371" s="60" t="s">
        <v>12</v>
      </c>
      <c r="D371" s="15">
        <v>0</v>
      </c>
    </row>
    <row r="372" spans="1:4" x14ac:dyDescent="0.25">
      <c r="A372" s="67">
        <v>43986</v>
      </c>
      <c r="B372" s="60" t="s">
        <v>8</v>
      </c>
      <c r="C372" s="60" t="s">
        <v>8</v>
      </c>
      <c r="D372" s="15">
        <v>0</v>
      </c>
    </row>
    <row r="373" spans="1:4" x14ac:dyDescent="0.25">
      <c r="A373" s="67">
        <v>43986</v>
      </c>
      <c r="B373" s="60" t="s">
        <v>49</v>
      </c>
      <c r="C373" s="60" t="s">
        <v>49</v>
      </c>
      <c r="D373" s="15">
        <v>0</v>
      </c>
    </row>
    <row r="374" spans="1:4" x14ac:dyDescent="0.25">
      <c r="A374" s="67">
        <v>43986</v>
      </c>
      <c r="B374" s="60" t="s">
        <v>50</v>
      </c>
      <c r="C374" s="78" t="s">
        <v>368</v>
      </c>
      <c r="D374" s="15">
        <v>0</v>
      </c>
    </row>
    <row r="375" spans="1:4" x14ac:dyDescent="0.25">
      <c r="A375" s="67">
        <v>43986</v>
      </c>
      <c r="B375" s="60" t="s">
        <v>27</v>
      </c>
      <c r="C375" s="60" t="s">
        <v>43</v>
      </c>
      <c r="D375" s="15">
        <v>0</v>
      </c>
    </row>
    <row r="376" spans="1:4" x14ac:dyDescent="0.25">
      <c r="A376" s="67">
        <v>43986</v>
      </c>
      <c r="B376" s="60" t="s">
        <v>51</v>
      </c>
      <c r="C376" s="60" t="s">
        <v>51</v>
      </c>
      <c r="D376" s="15">
        <v>0</v>
      </c>
    </row>
    <row r="377" spans="1:4" x14ac:dyDescent="0.25">
      <c r="A377" s="67">
        <v>43986</v>
      </c>
      <c r="B377" s="60" t="s">
        <v>10</v>
      </c>
      <c r="C377" s="60" t="s">
        <v>10</v>
      </c>
      <c r="D377" s="15">
        <v>0</v>
      </c>
    </row>
    <row r="378" spans="1:4" x14ac:dyDescent="0.25">
      <c r="A378" s="67">
        <v>43987</v>
      </c>
      <c r="B378" s="60" t="s">
        <v>14</v>
      </c>
      <c r="C378" s="60" t="s">
        <v>14</v>
      </c>
      <c r="D378" s="15">
        <v>7</v>
      </c>
    </row>
    <row r="379" spans="1:4" x14ac:dyDescent="0.25">
      <c r="A379" s="67">
        <v>43987</v>
      </c>
      <c r="B379" s="60" t="s">
        <v>20</v>
      </c>
      <c r="C379" s="60" t="s">
        <v>20</v>
      </c>
      <c r="D379" s="15">
        <v>0</v>
      </c>
    </row>
    <row r="380" spans="1:4" x14ac:dyDescent="0.25">
      <c r="A380" s="67">
        <v>43987</v>
      </c>
      <c r="B380" s="60" t="s">
        <v>13</v>
      </c>
      <c r="C380" s="60" t="s">
        <v>13</v>
      </c>
      <c r="D380" s="15">
        <v>0</v>
      </c>
    </row>
    <row r="381" spans="1:4" x14ac:dyDescent="0.25">
      <c r="A381" s="67">
        <v>43987</v>
      </c>
      <c r="B381" s="60" t="s">
        <v>24</v>
      </c>
      <c r="C381" s="60" t="s">
        <v>24</v>
      </c>
      <c r="D381" s="15">
        <v>0</v>
      </c>
    </row>
    <row r="382" spans="1:4" x14ac:dyDescent="0.25">
      <c r="A382" s="67">
        <v>43987</v>
      </c>
      <c r="B382" s="60" t="s">
        <v>47</v>
      </c>
      <c r="C382" s="60" t="s">
        <v>47</v>
      </c>
      <c r="D382" s="15">
        <v>0</v>
      </c>
    </row>
    <row r="383" spans="1:4" x14ac:dyDescent="0.25">
      <c r="A383" s="67">
        <v>43987</v>
      </c>
      <c r="B383" s="60" t="s">
        <v>48</v>
      </c>
      <c r="C383" s="60" t="s">
        <v>48</v>
      </c>
      <c r="D383" s="15">
        <v>0</v>
      </c>
    </row>
    <row r="384" spans="1:4" x14ac:dyDescent="0.25">
      <c r="A384" s="67">
        <v>43987</v>
      </c>
      <c r="B384" s="60" t="s">
        <v>7</v>
      </c>
      <c r="C384" s="60" t="s">
        <v>7</v>
      </c>
      <c r="D384" s="15">
        <v>0</v>
      </c>
    </row>
    <row r="385" spans="1:4" x14ac:dyDescent="0.25">
      <c r="A385" s="67">
        <v>43987</v>
      </c>
      <c r="B385" s="60" t="s">
        <v>9</v>
      </c>
      <c r="C385" s="60" t="s">
        <v>9</v>
      </c>
      <c r="D385" s="15">
        <v>0</v>
      </c>
    </row>
    <row r="386" spans="1:4" x14ac:dyDescent="0.25">
      <c r="A386" s="67">
        <v>43987</v>
      </c>
      <c r="B386" s="60" t="s">
        <v>15</v>
      </c>
      <c r="C386" s="60" t="s">
        <v>15</v>
      </c>
      <c r="D386" s="15">
        <v>0</v>
      </c>
    </row>
    <row r="387" spans="1:4" x14ac:dyDescent="0.25">
      <c r="A387" s="67">
        <v>43987</v>
      </c>
      <c r="B387" s="60" t="s">
        <v>11</v>
      </c>
      <c r="C387" s="60" t="s">
        <v>11</v>
      </c>
      <c r="D387" s="15">
        <v>0</v>
      </c>
    </row>
    <row r="388" spans="1:4" x14ac:dyDescent="0.25">
      <c r="A388" s="67">
        <v>43987</v>
      </c>
      <c r="B388" s="60" t="s">
        <v>12</v>
      </c>
      <c r="C388" s="60" t="s">
        <v>12</v>
      </c>
      <c r="D388" s="15">
        <v>0</v>
      </c>
    </row>
    <row r="389" spans="1:4" x14ac:dyDescent="0.25">
      <c r="A389" s="67">
        <v>43987</v>
      </c>
      <c r="B389" s="60" t="s">
        <v>8</v>
      </c>
      <c r="C389" s="60" t="s">
        <v>8</v>
      </c>
      <c r="D389" s="15">
        <v>0</v>
      </c>
    </row>
    <row r="390" spans="1:4" x14ac:dyDescent="0.25">
      <c r="A390" s="67">
        <v>43987</v>
      </c>
      <c r="B390" s="60" t="s">
        <v>49</v>
      </c>
      <c r="C390" s="60" t="s">
        <v>49</v>
      </c>
      <c r="D390" s="15">
        <v>0</v>
      </c>
    </row>
    <row r="391" spans="1:4" x14ac:dyDescent="0.25">
      <c r="A391" s="67">
        <v>43987</v>
      </c>
      <c r="B391" s="60" t="s">
        <v>50</v>
      </c>
      <c r="C391" s="78" t="s">
        <v>368</v>
      </c>
      <c r="D391" s="15">
        <v>0</v>
      </c>
    </row>
    <row r="392" spans="1:4" x14ac:dyDescent="0.25">
      <c r="A392" s="67">
        <v>43987</v>
      </c>
      <c r="B392" s="60" t="s">
        <v>27</v>
      </c>
      <c r="C392" s="60" t="s">
        <v>43</v>
      </c>
      <c r="D392" s="15">
        <v>0</v>
      </c>
    </row>
    <row r="393" spans="1:4" x14ac:dyDescent="0.25">
      <c r="A393" s="67">
        <v>43987</v>
      </c>
      <c r="B393" s="60" t="s">
        <v>51</v>
      </c>
      <c r="C393" s="60" t="s">
        <v>51</v>
      </c>
      <c r="D393" s="15">
        <v>0</v>
      </c>
    </row>
    <row r="394" spans="1:4" x14ac:dyDescent="0.25">
      <c r="A394" s="67">
        <v>43987</v>
      </c>
      <c r="B394" s="60" t="s">
        <v>10</v>
      </c>
      <c r="C394" s="60" t="s">
        <v>10</v>
      </c>
      <c r="D394" s="15">
        <v>0</v>
      </c>
    </row>
    <row r="395" spans="1:4" x14ac:dyDescent="0.25">
      <c r="A395" s="67">
        <v>43988</v>
      </c>
      <c r="B395" s="60" t="s">
        <v>14</v>
      </c>
      <c r="C395" s="60" t="s">
        <v>14</v>
      </c>
      <c r="D395" s="15">
        <v>4</v>
      </c>
    </row>
    <row r="396" spans="1:4" x14ac:dyDescent="0.25">
      <c r="A396" s="67">
        <v>43988</v>
      </c>
      <c r="B396" s="60" t="s">
        <v>20</v>
      </c>
      <c r="C396" s="60" t="s">
        <v>20</v>
      </c>
      <c r="D396" s="15">
        <v>0</v>
      </c>
    </row>
    <row r="397" spans="1:4" x14ac:dyDescent="0.25">
      <c r="A397" s="67">
        <v>43988</v>
      </c>
      <c r="B397" s="60" t="s">
        <v>13</v>
      </c>
      <c r="C397" s="60" t="s">
        <v>13</v>
      </c>
      <c r="D397" s="15">
        <v>0</v>
      </c>
    </row>
    <row r="398" spans="1:4" x14ac:dyDescent="0.25">
      <c r="A398" s="67">
        <v>43988</v>
      </c>
      <c r="B398" s="60" t="s">
        <v>24</v>
      </c>
      <c r="C398" s="60" t="s">
        <v>24</v>
      </c>
      <c r="D398" s="15">
        <v>0</v>
      </c>
    </row>
    <row r="399" spans="1:4" x14ac:dyDescent="0.25">
      <c r="A399" s="67">
        <v>43988</v>
      </c>
      <c r="B399" s="60" t="s">
        <v>47</v>
      </c>
      <c r="C399" s="60" t="s">
        <v>47</v>
      </c>
      <c r="D399" s="15">
        <v>0</v>
      </c>
    </row>
    <row r="400" spans="1:4" x14ac:dyDescent="0.25">
      <c r="A400" s="67">
        <v>43988</v>
      </c>
      <c r="B400" s="60" t="s">
        <v>48</v>
      </c>
      <c r="C400" s="60" t="s">
        <v>48</v>
      </c>
      <c r="D400" s="15">
        <v>0</v>
      </c>
    </row>
    <row r="401" spans="1:4" x14ac:dyDescent="0.25">
      <c r="A401" s="67">
        <v>43988</v>
      </c>
      <c r="B401" s="60" t="s">
        <v>7</v>
      </c>
      <c r="C401" s="60" t="s">
        <v>7</v>
      </c>
      <c r="D401" s="15">
        <v>0</v>
      </c>
    </row>
    <row r="402" spans="1:4" x14ac:dyDescent="0.25">
      <c r="A402" s="67">
        <v>43988</v>
      </c>
      <c r="B402" s="60" t="s">
        <v>9</v>
      </c>
      <c r="C402" s="60" t="s">
        <v>9</v>
      </c>
      <c r="D402" s="15">
        <v>1</v>
      </c>
    </row>
    <row r="403" spans="1:4" x14ac:dyDescent="0.25">
      <c r="A403" s="67">
        <v>43988</v>
      </c>
      <c r="B403" s="60" t="s">
        <v>15</v>
      </c>
      <c r="C403" s="60" t="s">
        <v>15</v>
      </c>
      <c r="D403" s="15">
        <v>0</v>
      </c>
    </row>
    <row r="404" spans="1:4" x14ac:dyDescent="0.25">
      <c r="A404" s="67">
        <v>43988</v>
      </c>
      <c r="B404" s="60" t="s">
        <v>11</v>
      </c>
      <c r="C404" s="60" t="s">
        <v>11</v>
      </c>
      <c r="D404" s="15">
        <v>0</v>
      </c>
    </row>
    <row r="405" spans="1:4" x14ac:dyDescent="0.25">
      <c r="A405" s="67">
        <v>43988</v>
      </c>
      <c r="B405" s="60" t="s">
        <v>12</v>
      </c>
      <c r="C405" s="60" t="s">
        <v>12</v>
      </c>
      <c r="D405" s="15">
        <v>0</v>
      </c>
    </row>
    <row r="406" spans="1:4" x14ac:dyDescent="0.25">
      <c r="A406" s="67">
        <v>43988</v>
      </c>
      <c r="B406" s="60" t="s">
        <v>8</v>
      </c>
      <c r="C406" s="60" t="s">
        <v>8</v>
      </c>
      <c r="D406" s="15">
        <v>0</v>
      </c>
    </row>
    <row r="407" spans="1:4" x14ac:dyDescent="0.25">
      <c r="A407" s="67">
        <v>43988</v>
      </c>
      <c r="B407" s="60" t="s">
        <v>49</v>
      </c>
      <c r="C407" s="60" t="s">
        <v>49</v>
      </c>
      <c r="D407" s="15">
        <v>0</v>
      </c>
    </row>
    <row r="408" spans="1:4" x14ac:dyDescent="0.25">
      <c r="A408" s="67">
        <v>43988</v>
      </c>
      <c r="B408" s="60" t="s">
        <v>50</v>
      </c>
      <c r="C408" s="78" t="s">
        <v>368</v>
      </c>
      <c r="D408" s="15">
        <v>0</v>
      </c>
    </row>
    <row r="409" spans="1:4" x14ac:dyDescent="0.25">
      <c r="A409" s="67">
        <v>43988</v>
      </c>
      <c r="B409" s="60" t="s">
        <v>27</v>
      </c>
      <c r="C409" s="60" t="s">
        <v>43</v>
      </c>
      <c r="D409" s="15">
        <v>0</v>
      </c>
    </row>
    <row r="410" spans="1:4" x14ac:dyDescent="0.25">
      <c r="A410" s="67">
        <v>43988</v>
      </c>
      <c r="B410" s="60" t="s">
        <v>51</v>
      </c>
      <c r="C410" s="60" t="s">
        <v>51</v>
      </c>
      <c r="D410" s="15">
        <v>0</v>
      </c>
    </row>
    <row r="411" spans="1:4" x14ac:dyDescent="0.25">
      <c r="A411" s="67">
        <v>43988</v>
      </c>
      <c r="B411" s="60" t="s">
        <v>10</v>
      </c>
      <c r="C411" s="60" t="s">
        <v>10</v>
      </c>
      <c r="D411" s="15">
        <v>0</v>
      </c>
    </row>
    <row r="412" spans="1:4" x14ac:dyDescent="0.25">
      <c r="A412" s="67">
        <v>43989</v>
      </c>
      <c r="B412" s="60" t="s">
        <v>14</v>
      </c>
      <c r="C412" s="60" t="s">
        <v>14</v>
      </c>
      <c r="D412" s="15">
        <v>0</v>
      </c>
    </row>
    <row r="413" spans="1:4" x14ac:dyDescent="0.25">
      <c r="A413" s="67">
        <v>43989</v>
      </c>
      <c r="B413" s="60" t="s">
        <v>20</v>
      </c>
      <c r="C413" s="60" t="s">
        <v>20</v>
      </c>
      <c r="D413" s="15">
        <v>0</v>
      </c>
    </row>
    <row r="414" spans="1:4" x14ac:dyDescent="0.25">
      <c r="A414" s="67">
        <v>43989</v>
      </c>
      <c r="B414" s="60" t="s">
        <v>13</v>
      </c>
      <c r="C414" s="60" t="s">
        <v>13</v>
      </c>
      <c r="D414" s="15">
        <v>0</v>
      </c>
    </row>
    <row r="415" spans="1:4" x14ac:dyDescent="0.25">
      <c r="A415" s="67">
        <v>43989</v>
      </c>
      <c r="B415" s="60" t="s">
        <v>24</v>
      </c>
      <c r="C415" s="60" t="s">
        <v>24</v>
      </c>
      <c r="D415" s="15">
        <v>0</v>
      </c>
    </row>
    <row r="416" spans="1:4" x14ac:dyDescent="0.25">
      <c r="A416" s="67">
        <v>43989</v>
      </c>
      <c r="B416" s="60" t="s">
        <v>47</v>
      </c>
      <c r="C416" s="60" t="s">
        <v>47</v>
      </c>
      <c r="D416" s="15">
        <v>0</v>
      </c>
    </row>
    <row r="417" spans="1:4" x14ac:dyDescent="0.25">
      <c r="A417" s="67">
        <v>43989</v>
      </c>
      <c r="B417" s="60" t="s">
        <v>48</v>
      </c>
      <c r="C417" s="60" t="s">
        <v>48</v>
      </c>
      <c r="D417" s="15">
        <v>0</v>
      </c>
    </row>
    <row r="418" spans="1:4" x14ac:dyDescent="0.25">
      <c r="A418" s="67">
        <v>43989</v>
      </c>
      <c r="B418" s="60" t="s">
        <v>7</v>
      </c>
      <c r="C418" s="60" t="s">
        <v>7</v>
      </c>
      <c r="D418" s="15">
        <v>0</v>
      </c>
    </row>
    <row r="419" spans="1:4" x14ac:dyDescent="0.25">
      <c r="A419" s="67">
        <v>43989</v>
      </c>
      <c r="B419" s="60" t="s">
        <v>9</v>
      </c>
      <c r="C419" s="60" t="s">
        <v>9</v>
      </c>
      <c r="D419" s="15">
        <v>2</v>
      </c>
    </row>
    <row r="420" spans="1:4" x14ac:dyDescent="0.25">
      <c r="A420" s="67">
        <v>43989</v>
      </c>
      <c r="B420" s="60" t="s">
        <v>15</v>
      </c>
      <c r="C420" s="60" t="s">
        <v>15</v>
      </c>
      <c r="D420" s="15">
        <v>0</v>
      </c>
    </row>
    <row r="421" spans="1:4" x14ac:dyDescent="0.25">
      <c r="A421" s="67">
        <v>43989</v>
      </c>
      <c r="B421" s="60" t="s">
        <v>11</v>
      </c>
      <c r="C421" s="60" t="s">
        <v>11</v>
      </c>
      <c r="D421" s="15">
        <v>0</v>
      </c>
    </row>
    <row r="422" spans="1:4" x14ac:dyDescent="0.25">
      <c r="A422" s="67">
        <v>43989</v>
      </c>
      <c r="B422" s="60" t="s">
        <v>12</v>
      </c>
      <c r="C422" s="60" t="s">
        <v>12</v>
      </c>
      <c r="D422" s="15">
        <v>0</v>
      </c>
    </row>
    <row r="423" spans="1:4" x14ac:dyDescent="0.25">
      <c r="A423" s="67">
        <v>43989</v>
      </c>
      <c r="B423" s="60" t="s">
        <v>8</v>
      </c>
      <c r="C423" s="60" t="s">
        <v>8</v>
      </c>
      <c r="D423" s="15">
        <v>0</v>
      </c>
    </row>
    <row r="424" spans="1:4" x14ac:dyDescent="0.25">
      <c r="A424" s="67">
        <v>43989</v>
      </c>
      <c r="B424" s="60" t="s">
        <v>49</v>
      </c>
      <c r="C424" s="60" t="s">
        <v>49</v>
      </c>
      <c r="D424" s="15">
        <v>0</v>
      </c>
    </row>
    <row r="425" spans="1:4" x14ac:dyDescent="0.25">
      <c r="A425" s="67">
        <v>43989</v>
      </c>
      <c r="B425" s="60" t="s">
        <v>50</v>
      </c>
      <c r="C425" s="78" t="s">
        <v>368</v>
      </c>
      <c r="D425" s="15">
        <v>0</v>
      </c>
    </row>
    <row r="426" spans="1:4" x14ac:dyDescent="0.25">
      <c r="A426" s="67">
        <v>43989</v>
      </c>
      <c r="B426" s="60" t="s">
        <v>27</v>
      </c>
      <c r="C426" s="60" t="s">
        <v>43</v>
      </c>
      <c r="D426" s="15">
        <v>0</v>
      </c>
    </row>
    <row r="427" spans="1:4" x14ac:dyDescent="0.25">
      <c r="A427" s="67">
        <v>43989</v>
      </c>
      <c r="B427" s="60" t="s">
        <v>51</v>
      </c>
      <c r="C427" s="60" t="s">
        <v>51</v>
      </c>
      <c r="D427" s="15">
        <v>0</v>
      </c>
    </row>
    <row r="428" spans="1:4" x14ac:dyDescent="0.25">
      <c r="A428" s="67">
        <v>43989</v>
      </c>
      <c r="B428" s="60" t="s">
        <v>10</v>
      </c>
      <c r="C428" s="60" t="s">
        <v>10</v>
      </c>
      <c r="D428" s="15">
        <v>0</v>
      </c>
    </row>
    <row r="429" spans="1:4" x14ac:dyDescent="0.25">
      <c r="A429" s="67">
        <v>43990</v>
      </c>
      <c r="B429" s="60" t="s">
        <v>14</v>
      </c>
      <c r="C429" s="60" t="s">
        <v>16</v>
      </c>
      <c r="D429" s="15">
        <v>2</v>
      </c>
    </row>
    <row r="430" spans="1:4" x14ac:dyDescent="0.25">
      <c r="A430" s="67">
        <v>43990</v>
      </c>
      <c r="B430" s="60" t="s">
        <v>20</v>
      </c>
      <c r="C430" s="60" t="s">
        <v>20</v>
      </c>
      <c r="D430" s="15">
        <v>0</v>
      </c>
    </row>
    <row r="431" spans="1:4" x14ac:dyDescent="0.25">
      <c r="A431" s="67">
        <v>43990</v>
      </c>
      <c r="B431" s="60" t="s">
        <v>13</v>
      </c>
      <c r="C431" s="60" t="s">
        <v>13</v>
      </c>
      <c r="D431" s="15">
        <v>0</v>
      </c>
    </row>
    <row r="432" spans="1:4" x14ac:dyDescent="0.25">
      <c r="A432" s="67">
        <v>43990</v>
      </c>
      <c r="B432" s="60" t="s">
        <v>24</v>
      </c>
      <c r="C432" s="60" t="s">
        <v>24</v>
      </c>
      <c r="D432" s="15">
        <v>0</v>
      </c>
    </row>
    <row r="433" spans="1:4" x14ac:dyDescent="0.25">
      <c r="A433" s="67">
        <v>43990</v>
      </c>
      <c r="B433" s="60" t="s">
        <v>47</v>
      </c>
      <c r="C433" s="60" t="s">
        <v>47</v>
      </c>
      <c r="D433" s="15">
        <v>0</v>
      </c>
    </row>
    <row r="434" spans="1:4" x14ac:dyDescent="0.25">
      <c r="A434" s="67">
        <v>43990</v>
      </c>
      <c r="B434" s="60" t="s">
        <v>48</v>
      </c>
      <c r="C434" s="60" t="s">
        <v>48</v>
      </c>
      <c r="D434" s="15">
        <v>0</v>
      </c>
    </row>
    <row r="435" spans="1:4" x14ac:dyDescent="0.25">
      <c r="A435" s="67">
        <v>43990</v>
      </c>
      <c r="B435" s="60" t="s">
        <v>7</v>
      </c>
      <c r="C435" s="60" t="s">
        <v>7</v>
      </c>
      <c r="D435" s="15">
        <v>0</v>
      </c>
    </row>
    <row r="436" spans="1:4" x14ac:dyDescent="0.25">
      <c r="A436" s="67">
        <v>43990</v>
      </c>
      <c r="B436" s="60" t="s">
        <v>9</v>
      </c>
      <c r="C436" s="60" t="s">
        <v>9</v>
      </c>
      <c r="D436" s="15">
        <v>0</v>
      </c>
    </row>
    <row r="437" spans="1:4" x14ac:dyDescent="0.25">
      <c r="A437" s="67">
        <v>43990</v>
      </c>
      <c r="B437" s="60" t="s">
        <v>15</v>
      </c>
      <c r="C437" s="60" t="s">
        <v>15</v>
      </c>
      <c r="D437" s="15">
        <v>0</v>
      </c>
    </row>
    <row r="438" spans="1:4" x14ac:dyDescent="0.25">
      <c r="A438" s="67">
        <v>43990</v>
      </c>
      <c r="B438" s="60" t="s">
        <v>11</v>
      </c>
      <c r="C438" s="60" t="s">
        <v>11</v>
      </c>
      <c r="D438" s="15">
        <v>0</v>
      </c>
    </row>
    <row r="439" spans="1:4" x14ac:dyDescent="0.25">
      <c r="A439" s="67">
        <v>43990</v>
      </c>
      <c r="B439" s="60" t="s">
        <v>12</v>
      </c>
      <c r="C439" s="60" t="s">
        <v>12</v>
      </c>
      <c r="D439" s="15">
        <v>0</v>
      </c>
    </row>
    <row r="440" spans="1:4" x14ac:dyDescent="0.25">
      <c r="A440" s="67">
        <v>43990</v>
      </c>
      <c r="B440" s="60" t="s">
        <v>8</v>
      </c>
      <c r="C440" s="60" t="s">
        <v>8</v>
      </c>
      <c r="D440" s="15">
        <v>0</v>
      </c>
    </row>
    <row r="441" spans="1:4" x14ac:dyDescent="0.25">
      <c r="A441" s="67">
        <v>43990</v>
      </c>
      <c r="B441" s="60" t="s">
        <v>49</v>
      </c>
      <c r="C441" s="60" t="s">
        <v>49</v>
      </c>
      <c r="D441" s="15">
        <v>0</v>
      </c>
    </row>
    <row r="442" spans="1:4" x14ac:dyDescent="0.25">
      <c r="A442" s="67">
        <v>43990</v>
      </c>
      <c r="B442" s="60" t="s">
        <v>50</v>
      </c>
      <c r="C442" s="78" t="s">
        <v>368</v>
      </c>
      <c r="D442" s="15">
        <v>0</v>
      </c>
    </row>
    <row r="443" spans="1:4" x14ac:dyDescent="0.25">
      <c r="A443" s="67">
        <v>43990</v>
      </c>
      <c r="B443" s="60" t="s">
        <v>27</v>
      </c>
      <c r="C443" s="60" t="s">
        <v>43</v>
      </c>
      <c r="D443" s="15">
        <v>0</v>
      </c>
    </row>
    <row r="444" spans="1:4" x14ac:dyDescent="0.25">
      <c r="A444" s="67">
        <v>43990</v>
      </c>
      <c r="B444" s="60" t="s">
        <v>51</v>
      </c>
      <c r="C444" s="60" t="s">
        <v>51</v>
      </c>
      <c r="D444" s="15">
        <v>0</v>
      </c>
    </row>
    <row r="445" spans="1:4" x14ac:dyDescent="0.25">
      <c r="A445" s="67">
        <v>43990</v>
      </c>
      <c r="B445" s="60" t="s">
        <v>10</v>
      </c>
      <c r="C445" s="60" t="s">
        <v>10</v>
      </c>
      <c r="D445" s="15">
        <v>0</v>
      </c>
    </row>
    <row r="446" spans="1:4" x14ac:dyDescent="0.25">
      <c r="A446" s="67">
        <v>43991</v>
      </c>
      <c r="B446" s="60" t="s">
        <v>14</v>
      </c>
      <c r="C446" s="60" t="s">
        <v>14</v>
      </c>
      <c r="D446" s="15">
        <v>0</v>
      </c>
    </row>
    <row r="447" spans="1:4" x14ac:dyDescent="0.25">
      <c r="A447" s="67">
        <v>43991</v>
      </c>
      <c r="B447" s="60" t="s">
        <v>20</v>
      </c>
      <c r="C447" s="60" t="s">
        <v>20</v>
      </c>
      <c r="D447" s="15">
        <v>0</v>
      </c>
    </row>
    <row r="448" spans="1:4" x14ac:dyDescent="0.25">
      <c r="A448" s="67">
        <v>43991</v>
      </c>
      <c r="B448" s="60" t="s">
        <v>13</v>
      </c>
      <c r="C448" s="60" t="s">
        <v>13</v>
      </c>
      <c r="D448" s="15">
        <v>0</v>
      </c>
    </row>
    <row r="449" spans="1:6" x14ac:dyDescent="0.25">
      <c r="A449" s="67">
        <v>43991</v>
      </c>
      <c r="B449" s="60" t="s">
        <v>24</v>
      </c>
      <c r="C449" s="60" t="s">
        <v>24</v>
      </c>
      <c r="D449" s="15">
        <v>0</v>
      </c>
    </row>
    <row r="450" spans="1:6" x14ac:dyDescent="0.25">
      <c r="A450" s="67">
        <v>43991</v>
      </c>
      <c r="B450" s="60" t="s">
        <v>47</v>
      </c>
      <c r="C450" s="60" t="s">
        <v>47</v>
      </c>
      <c r="D450" s="15">
        <v>0</v>
      </c>
      <c r="F450" s="59"/>
    </row>
    <row r="451" spans="1:6" x14ac:dyDescent="0.25">
      <c r="A451" s="67">
        <v>43991</v>
      </c>
      <c r="B451" s="60" t="s">
        <v>48</v>
      </c>
      <c r="C451" s="60" t="s">
        <v>48</v>
      </c>
      <c r="D451" s="15">
        <v>0</v>
      </c>
    </row>
    <row r="452" spans="1:6" x14ac:dyDescent="0.25">
      <c r="A452" s="67">
        <v>43991</v>
      </c>
      <c r="B452" s="60" t="s">
        <v>7</v>
      </c>
      <c r="C452" s="60" t="s">
        <v>7</v>
      </c>
      <c r="D452" s="15">
        <v>0</v>
      </c>
    </row>
    <row r="453" spans="1:6" x14ac:dyDescent="0.25">
      <c r="A453" s="67">
        <v>43991</v>
      </c>
      <c r="B453" s="60" t="s">
        <v>9</v>
      </c>
      <c r="C453" s="60" t="s">
        <v>9</v>
      </c>
      <c r="D453" s="15">
        <v>3</v>
      </c>
    </row>
    <row r="454" spans="1:6" x14ac:dyDescent="0.25">
      <c r="A454" s="67">
        <v>43991</v>
      </c>
      <c r="B454" s="60" t="s">
        <v>15</v>
      </c>
      <c r="C454" s="60" t="s">
        <v>15</v>
      </c>
      <c r="D454" s="15">
        <v>0</v>
      </c>
    </row>
    <row r="455" spans="1:6" x14ac:dyDescent="0.25">
      <c r="A455" s="67">
        <v>43991</v>
      </c>
      <c r="B455" s="60" t="s">
        <v>11</v>
      </c>
      <c r="C455" s="60" t="s">
        <v>11</v>
      </c>
      <c r="D455" s="15">
        <v>0</v>
      </c>
    </row>
    <row r="456" spans="1:6" s="22" customFormat="1" x14ac:dyDescent="0.25">
      <c r="A456" s="67">
        <v>43991</v>
      </c>
      <c r="B456" s="60" t="s">
        <v>12</v>
      </c>
      <c r="C456" s="60" t="s">
        <v>12</v>
      </c>
      <c r="D456" s="15">
        <v>0</v>
      </c>
    </row>
    <row r="457" spans="1:6" x14ac:dyDescent="0.25">
      <c r="A457" s="67">
        <v>43991</v>
      </c>
      <c r="B457" s="60" t="s">
        <v>8</v>
      </c>
      <c r="C457" s="60" t="s">
        <v>8</v>
      </c>
      <c r="D457" s="15">
        <v>0</v>
      </c>
    </row>
    <row r="458" spans="1:6" x14ac:dyDescent="0.25">
      <c r="A458" s="67">
        <v>43991</v>
      </c>
      <c r="B458" s="60" t="s">
        <v>49</v>
      </c>
      <c r="C458" s="60" t="s">
        <v>49</v>
      </c>
      <c r="D458" s="15">
        <v>0</v>
      </c>
    </row>
    <row r="459" spans="1:6" x14ac:dyDescent="0.25">
      <c r="A459" s="67">
        <v>43991</v>
      </c>
      <c r="B459" s="60" t="s">
        <v>50</v>
      </c>
      <c r="C459" s="78" t="s">
        <v>368</v>
      </c>
      <c r="D459" s="15">
        <v>0</v>
      </c>
    </row>
    <row r="460" spans="1:6" x14ac:dyDescent="0.25">
      <c r="A460" s="67">
        <v>43991</v>
      </c>
      <c r="B460" s="60" t="s">
        <v>27</v>
      </c>
      <c r="C460" s="60" t="s">
        <v>43</v>
      </c>
      <c r="D460" s="15">
        <v>0</v>
      </c>
    </row>
    <row r="461" spans="1:6" x14ac:dyDescent="0.25">
      <c r="A461" s="67">
        <v>43991</v>
      </c>
      <c r="B461" s="60" t="s">
        <v>51</v>
      </c>
      <c r="C461" s="60" t="s">
        <v>51</v>
      </c>
      <c r="D461" s="15">
        <v>0</v>
      </c>
    </row>
    <row r="462" spans="1:6" x14ac:dyDescent="0.25">
      <c r="A462" s="67">
        <v>43991</v>
      </c>
      <c r="B462" s="60" t="s">
        <v>10</v>
      </c>
      <c r="C462" s="60" t="s">
        <v>10</v>
      </c>
      <c r="D462" s="15">
        <v>0</v>
      </c>
    </row>
    <row r="463" spans="1:6" x14ac:dyDescent="0.25">
      <c r="A463" s="67">
        <v>43992</v>
      </c>
      <c r="B463" s="60" t="s">
        <v>14</v>
      </c>
      <c r="C463" s="60" t="s">
        <v>16</v>
      </c>
      <c r="D463" s="15">
        <v>2</v>
      </c>
    </row>
    <row r="464" spans="1:6" x14ac:dyDescent="0.25">
      <c r="A464" s="67">
        <v>43992</v>
      </c>
      <c r="B464" s="60" t="s">
        <v>20</v>
      </c>
      <c r="C464" s="60" t="s">
        <v>20</v>
      </c>
      <c r="D464" s="15">
        <v>0</v>
      </c>
    </row>
    <row r="465" spans="1:4" x14ac:dyDescent="0.25">
      <c r="A465" s="67">
        <v>43992</v>
      </c>
      <c r="B465" s="60" t="s">
        <v>13</v>
      </c>
      <c r="C465" s="60" t="s">
        <v>13</v>
      </c>
      <c r="D465" s="15">
        <v>0</v>
      </c>
    </row>
    <row r="466" spans="1:4" x14ac:dyDescent="0.25">
      <c r="A466" s="67">
        <v>43992</v>
      </c>
      <c r="B466" s="60" t="s">
        <v>24</v>
      </c>
      <c r="C466" s="60" t="s">
        <v>23</v>
      </c>
      <c r="D466" s="15">
        <v>1</v>
      </c>
    </row>
    <row r="467" spans="1:4" x14ac:dyDescent="0.25">
      <c r="A467" s="67">
        <v>43992</v>
      </c>
      <c r="B467" s="60" t="s">
        <v>24</v>
      </c>
      <c r="C467" s="60" t="s">
        <v>37</v>
      </c>
      <c r="D467" s="15">
        <v>1</v>
      </c>
    </row>
    <row r="468" spans="1:4" x14ac:dyDescent="0.25">
      <c r="A468" s="67">
        <v>43992</v>
      </c>
      <c r="B468" s="60" t="s">
        <v>24</v>
      </c>
      <c r="C468" s="60" t="s">
        <v>36</v>
      </c>
      <c r="D468" s="15">
        <v>1</v>
      </c>
    </row>
    <row r="469" spans="1:4" x14ac:dyDescent="0.25">
      <c r="A469" s="67">
        <v>43992</v>
      </c>
      <c r="B469" s="60" t="s">
        <v>47</v>
      </c>
      <c r="C469" s="60" t="s">
        <v>47</v>
      </c>
      <c r="D469" s="15">
        <v>0</v>
      </c>
    </row>
    <row r="470" spans="1:4" x14ac:dyDescent="0.25">
      <c r="A470" s="67">
        <v>43992</v>
      </c>
      <c r="B470" s="60" t="s">
        <v>48</v>
      </c>
      <c r="C470" s="60" t="s">
        <v>48</v>
      </c>
      <c r="D470" s="15">
        <v>0</v>
      </c>
    </row>
    <row r="471" spans="1:4" x14ac:dyDescent="0.25">
      <c r="A471" s="67">
        <v>43992</v>
      </c>
      <c r="B471" s="60" t="s">
        <v>7</v>
      </c>
      <c r="C471" s="60" t="s">
        <v>7</v>
      </c>
      <c r="D471" s="15">
        <v>0</v>
      </c>
    </row>
    <row r="472" spans="1:4" x14ac:dyDescent="0.25">
      <c r="A472" s="67">
        <v>43992</v>
      </c>
      <c r="B472" s="60" t="s">
        <v>9</v>
      </c>
      <c r="C472" s="60" t="s">
        <v>17</v>
      </c>
      <c r="D472" s="15">
        <v>1</v>
      </c>
    </row>
    <row r="473" spans="1:4" x14ac:dyDescent="0.25">
      <c r="A473" s="67">
        <v>43992</v>
      </c>
      <c r="B473" s="60" t="s">
        <v>15</v>
      </c>
      <c r="C473" s="60" t="s">
        <v>15</v>
      </c>
      <c r="D473" s="15">
        <v>0</v>
      </c>
    </row>
    <row r="474" spans="1:4" x14ac:dyDescent="0.25">
      <c r="A474" s="67">
        <v>43992</v>
      </c>
      <c r="B474" s="60" t="s">
        <v>11</v>
      </c>
      <c r="C474" s="60" t="s">
        <v>11</v>
      </c>
      <c r="D474" s="15">
        <v>0</v>
      </c>
    </row>
    <row r="475" spans="1:4" x14ac:dyDescent="0.25">
      <c r="A475" s="67">
        <v>43992</v>
      </c>
      <c r="B475" s="60" t="s">
        <v>12</v>
      </c>
      <c r="C475" s="60" t="s">
        <v>12</v>
      </c>
      <c r="D475" s="15">
        <v>0</v>
      </c>
    </row>
    <row r="476" spans="1:4" x14ac:dyDescent="0.25">
      <c r="A476" s="67">
        <v>43992</v>
      </c>
      <c r="B476" s="60" t="s">
        <v>8</v>
      </c>
      <c r="C476" s="60" t="s">
        <v>8</v>
      </c>
      <c r="D476" s="15">
        <v>0</v>
      </c>
    </row>
    <row r="477" spans="1:4" x14ac:dyDescent="0.25">
      <c r="A477" s="67">
        <v>43992</v>
      </c>
      <c r="B477" s="60" t="s">
        <v>49</v>
      </c>
      <c r="C477" s="60" t="s">
        <v>49</v>
      </c>
      <c r="D477" s="15">
        <v>0</v>
      </c>
    </row>
    <row r="478" spans="1:4" x14ac:dyDescent="0.25">
      <c r="A478" s="67">
        <v>43992</v>
      </c>
      <c r="B478" s="60" t="s">
        <v>50</v>
      </c>
      <c r="C478" s="78" t="s">
        <v>368</v>
      </c>
      <c r="D478" s="15">
        <v>0</v>
      </c>
    </row>
    <row r="479" spans="1:4" x14ac:dyDescent="0.25">
      <c r="A479" s="67">
        <v>43992</v>
      </c>
      <c r="B479" s="60" t="s">
        <v>27</v>
      </c>
      <c r="C479" s="60" t="s">
        <v>43</v>
      </c>
      <c r="D479" s="15">
        <v>0</v>
      </c>
    </row>
    <row r="480" spans="1:4" x14ac:dyDescent="0.25">
      <c r="A480" s="67">
        <v>43992</v>
      </c>
      <c r="B480" s="60" t="s">
        <v>51</v>
      </c>
      <c r="C480" s="60" t="s">
        <v>51</v>
      </c>
      <c r="D480" s="15">
        <v>0</v>
      </c>
    </row>
    <row r="481" spans="1:4" x14ac:dyDescent="0.25">
      <c r="A481" s="67">
        <v>43992</v>
      </c>
      <c r="B481" s="60" t="s">
        <v>10</v>
      </c>
      <c r="C481" s="60" t="s">
        <v>10</v>
      </c>
      <c r="D481" s="15">
        <v>0</v>
      </c>
    </row>
    <row r="482" spans="1:4" x14ac:dyDescent="0.25">
      <c r="A482" s="67">
        <v>43993</v>
      </c>
      <c r="B482" s="60" t="s">
        <v>14</v>
      </c>
      <c r="C482" s="60" t="s">
        <v>14</v>
      </c>
      <c r="D482" s="15">
        <v>1</v>
      </c>
    </row>
    <row r="483" spans="1:4" x14ac:dyDescent="0.25">
      <c r="A483" s="67">
        <v>43993</v>
      </c>
      <c r="B483" s="60" t="s">
        <v>20</v>
      </c>
      <c r="C483" s="60" t="s">
        <v>20</v>
      </c>
      <c r="D483" s="15">
        <v>0</v>
      </c>
    </row>
    <row r="484" spans="1:4" x14ac:dyDescent="0.25">
      <c r="A484" s="67">
        <v>43993</v>
      </c>
      <c r="B484" s="60" t="s">
        <v>13</v>
      </c>
      <c r="C484" s="60" t="s">
        <v>13</v>
      </c>
      <c r="D484" s="15">
        <v>0</v>
      </c>
    </row>
    <row r="485" spans="1:4" x14ac:dyDescent="0.25">
      <c r="A485" s="67">
        <v>43993</v>
      </c>
      <c r="B485" s="60" t="s">
        <v>24</v>
      </c>
      <c r="C485" s="60" t="s">
        <v>24</v>
      </c>
      <c r="D485" s="15">
        <v>1</v>
      </c>
    </row>
    <row r="486" spans="1:4" x14ac:dyDescent="0.25">
      <c r="A486" s="67">
        <v>43993</v>
      </c>
      <c r="B486" s="60" t="s">
        <v>47</v>
      </c>
      <c r="C486" s="60" t="s">
        <v>47</v>
      </c>
      <c r="D486" s="15">
        <v>0</v>
      </c>
    </row>
    <row r="487" spans="1:4" x14ac:dyDescent="0.25">
      <c r="A487" s="67">
        <v>43993</v>
      </c>
      <c r="B487" s="60" t="s">
        <v>48</v>
      </c>
      <c r="C487" s="60" t="s">
        <v>48</v>
      </c>
      <c r="D487" s="15">
        <v>0</v>
      </c>
    </row>
    <row r="488" spans="1:4" x14ac:dyDescent="0.25">
      <c r="A488" s="67">
        <v>43993</v>
      </c>
      <c r="B488" s="60" t="s">
        <v>7</v>
      </c>
      <c r="C488" s="60" t="s">
        <v>7</v>
      </c>
      <c r="D488" s="15">
        <v>0</v>
      </c>
    </row>
    <row r="489" spans="1:4" x14ac:dyDescent="0.25">
      <c r="A489" s="67">
        <v>43993</v>
      </c>
      <c r="B489" s="60" t="s">
        <v>9</v>
      </c>
      <c r="C489" s="60" t="s">
        <v>9</v>
      </c>
      <c r="D489" s="15">
        <v>4</v>
      </c>
    </row>
    <row r="490" spans="1:4" x14ac:dyDescent="0.25">
      <c r="A490" s="67">
        <v>43993</v>
      </c>
      <c r="B490" s="60" t="s">
        <v>15</v>
      </c>
      <c r="C490" s="60" t="s">
        <v>61</v>
      </c>
      <c r="D490" s="15">
        <v>1</v>
      </c>
    </row>
    <row r="491" spans="1:4" x14ac:dyDescent="0.25">
      <c r="A491" s="67">
        <v>43993</v>
      </c>
      <c r="B491" s="60" t="s">
        <v>11</v>
      </c>
      <c r="C491" s="60" t="s">
        <v>11</v>
      </c>
      <c r="D491" s="15">
        <v>0</v>
      </c>
    </row>
    <row r="492" spans="1:4" x14ac:dyDescent="0.25">
      <c r="A492" s="67">
        <v>43993</v>
      </c>
      <c r="B492" s="60" t="s">
        <v>12</v>
      </c>
      <c r="C492" s="60" t="s">
        <v>12</v>
      </c>
      <c r="D492" s="15">
        <v>0</v>
      </c>
    </row>
    <row r="493" spans="1:4" x14ac:dyDescent="0.25">
      <c r="A493" s="67">
        <v>43993</v>
      </c>
      <c r="B493" s="60" t="s">
        <v>8</v>
      </c>
      <c r="C493" s="60" t="s">
        <v>8</v>
      </c>
      <c r="D493" s="15">
        <v>0</v>
      </c>
    </row>
    <row r="494" spans="1:4" x14ac:dyDescent="0.25">
      <c r="A494" s="67">
        <v>43993</v>
      </c>
      <c r="B494" s="60" t="s">
        <v>49</v>
      </c>
      <c r="C494" s="60" t="s">
        <v>49</v>
      </c>
      <c r="D494" s="15">
        <v>0</v>
      </c>
    </row>
    <row r="495" spans="1:4" x14ac:dyDescent="0.25">
      <c r="A495" s="67">
        <v>43993</v>
      </c>
      <c r="B495" s="60" t="s">
        <v>50</v>
      </c>
      <c r="C495" s="78" t="s">
        <v>368</v>
      </c>
      <c r="D495" s="15">
        <v>0</v>
      </c>
    </row>
    <row r="496" spans="1:4" x14ac:dyDescent="0.25">
      <c r="A496" s="67">
        <v>43993</v>
      </c>
      <c r="B496" s="60" t="s">
        <v>27</v>
      </c>
      <c r="C496" s="60" t="s">
        <v>28</v>
      </c>
      <c r="D496" s="15">
        <v>1</v>
      </c>
    </row>
    <row r="497" spans="1:4" x14ac:dyDescent="0.25">
      <c r="A497" s="67">
        <v>43993</v>
      </c>
      <c r="B497" s="60" t="s">
        <v>51</v>
      </c>
      <c r="C497" s="60" t="s">
        <v>51</v>
      </c>
      <c r="D497" s="15">
        <v>0</v>
      </c>
    </row>
    <row r="498" spans="1:4" x14ac:dyDescent="0.25">
      <c r="A498" s="67">
        <v>43993</v>
      </c>
      <c r="B498" s="60" t="s">
        <v>10</v>
      </c>
      <c r="C498" s="60" t="s">
        <v>10</v>
      </c>
      <c r="D498" s="15">
        <v>0</v>
      </c>
    </row>
    <row r="499" spans="1:4" x14ac:dyDescent="0.25">
      <c r="A499" s="67">
        <v>43994</v>
      </c>
      <c r="B499" s="60" t="s">
        <v>14</v>
      </c>
      <c r="C499" s="60" t="s">
        <v>14</v>
      </c>
      <c r="D499" s="15">
        <v>0</v>
      </c>
    </row>
    <row r="500" spans="1:4" x14ac:dyDescent="0.25">
      <c r="A500" s="67">
        <v>43994</v>
      </c>
      <c r="B500" s="60" t="s">
        <v>20</v>
      </c>
      <c r="C500" s="60" t="s">
        <v>20</v>
      </c>
      <c r="D500" s="15">
        <v>0</v>
      </c>
    </row>
    <row r="501" spans="1:4" x14ac:dyDescent="0.25">
      <c r="A501" s="67">
        <v>43994</v>
      </c>
      <c r="B501" s="60" t="s">
        <v>13</v>
      </c>
      <c r="C501" s="60" t="s">
        <v>13</v>
      </c>
      <c r="D501" s="15">
        <v>0</v>
      </c>
    </row>
    <row r="502" spans="1:4" x14ac:dyDescent="0.25">
      <c r="A502" s="67">
        <v>43994</v>
      </c>
      <c r="B502" s="60" t="s">
        <v>24</v>
      </c>
      <c r="C502" s="60" t="s">
        <v>36</v>
      </c>
      <c r="D502" s="15">
        <v>2</v>
      </c>
    </row>
    <row r="503" spans="1:4" x14ac:dyDescent="0.25">
      <c r="A503" s="67">
        <v>43994</v>
      </c>
      <c r="B503" s="60" t="s">
        <v>47</v>
      </c>
      <c r="C503" s="60" t="s">
        <v>47</v>
      </c>
      <c r="D503" s="15">
        <v>0</v>
      </c>
    </row>
    <row r="504" spans="1:4" x14ac:dyDescent="0.25">
      <c r="A504" s="67">
        <v>43994</v>
      </c>
      <c r="B504" s="60" t="s">
        <v>48</v>
      </c>
      <c r="C504" s="60" t="s">
        <v>48</v>
      </c>
      <c r="D504" s="15">
        <v>0</v>
      </c>
    </row>
    <row r="505" spans="1:4" x14ac:dyDescent="0.25">
      <c r="A505" s="67">
        <v>43994</v>
      </c>
      <c r="B505" s="60" t="s">
        <v>7</v>
      </c>
      <c r="C505" s="60" t="s">
        <v>7</v>
      </c>
      <c r="D505" s="15">
        <v>0</v>
      </c>
    </row>
    <row r="506" spans="1:4" x14ac:dyDescent="0.25">
      <c r="A506" s="67">
        <v>43994</v>
      </c>
      <c r="B506" s="60" t="s">
        <v>9</v>
      </c>
      <c r="C506" s="60" t="s">
        <v>9</v>
      </c>
      <c r="D506" s="15">
        <v>0</v>
      </c>
    </row>
    <row r="507" spans="1:4" x14ac:dyDescent="0.25">
      <c r="A507" s="67">
        <v>43994</v>
      </c>
      <c r="B507" s="60" t="s">
        <v>15</v>
      </c>
      <c r="C507" s="60" t="s">
        <v>15</v>
      </c>
      <c r="D507" s="15">
        <v>0</v>
      </c>
    </row>
    <row r="508" spans="1:4" x14ac:dyDescent="0.25">
      <c r="A508" s="67">
        <v>43994</v>
      </c>
      <c r="B508" s="60" t="s">
        <v>11</v>
      </c>
      <c r="C508" s="60" t="s">
        <v>11</v>
      </c>
      <c r="D508" s="15">
        <v>0</v>
      </c>
    </row>
    <row r="509" spans="1:4" x14ac:dyDescent="0.25">
      <c r="A509" s="67">
        <v>43994</v>
      </c>
      <c r="B509" s="60" t="s">
        <v>12</v>
      </c>
      <c r="C509" s="60" t="s">
        <v>12</v>
      </c>
      <c r="D509" s="15">
        <v>0</v>
      </c>
    </row>
    <row r="510" spans="1:4" x14ac:dyDescent="0.25">
      <c r="A510" s="67">
        <v>43994</v>
      </c>
      <c r="B510" s="60" t="s">
        <v>8</v>
      </c>
      <c r="C510" s="60" t="s">
        <v>8</v>
      </c>
      <c r="D510" s="15">
        <v>1</v>
      </c>
    </row>
    <row r="511" spans="1:4" x14ac:dyDescent="0.25">
      <c r="A511" s="67">
        <v>43994</v>
      </c>
      <c r="B511" s="60" t="s">
        <v>49</v>
      </c>
      <c r="C511" s="60" t="s">
        <v>49</v>
      </c>
      <c r="D511" s="15">
        <v>0</v>
      </c>
    </row>
    <row r="512" spans="1:4" x14ac:dyDescent="0.25">
      <c r="A512" s="67">
        <v>43994</v>
      </c>
      <c r="B512" s="60" t="s">
        <v>50</v>
      </c>
      <c r="C512" s="78" t="s">
        <v>368</v>
      </c>
      <c r="D512" s="15">
        <v>0</v>
      </c>
    </row>
    <row r="513" spans="1:6" x14ac:dyDescent="0.25">
      <c r="A513" s="67">
        <v>43994</v>
      </c>
      <c r="B513" s="60" t="s">
        <v>27</v>
      </c>
      <c r="C513" s="60" t="s">
        <v>43</v>
      </c>
      <c r="D513" s="15">
        <v>0</v>
      </c>
    </row>
    <row r="514" spans="1:6" x14ac:dyDescent="0.25">
      <c r="A514" s="67">
        <v>43994</v>
      </c>
      <c r="B514" s="60" t="s">
        <v>51</v>
      </c>
      <c r="C514" s="60" t="s">
        <v>51</v>
      </c>
      <c r="D514" s="15">
        <v>0</v>
      </c>
    </row>
    <row r="515" spans="1:6" x14ac:dyDescent="0.25">
      <c r="A515" s="67">
        <v>43994</v>
      </c>
      <c r="B515" s="60" t="s">
        <v>10</v>
      </c>
      <c r="C515" s="60" t="s">
        <v>10</v>
      </c>
      <c r="D515" s="15">
        <v>0</v>
      </c>
    </row>
    <row r="516" spans="1:6" x14ac:dyDescent="0.25">
      <c r="A516" s="67">
        <v>43995</v>
      </c>
      <c r="B516" s="60" t="s">
        <v>14</v>
      </c>
      <c r="C516" s="60" t="s">
        <v>14</v>
      </c>
      <c r="D516" s="15">
        <v>1</v>
      </c>
    </row>
    <row r="517" spans="1:6" x14ac:dyDescent="0.25">
      <c r="A517" s="67">
        <v>43995</v>
      </c>
      <c r="B517" s="60" t="s">
        <v>14</v>
      </c>
      <c r="C517" s="60" t="s">
        <v>16</v>
      </c>
      <c r="D517" s="15">
        <v>1</v>
      </c>
      <c r="F517" s="61"/>
    </row>
    <row r="518" spans="1:6" x14ac:dyDescent="0.25">
      <c r="A518" s="67">
        <v>43995</v>
      </c>
      <c r="B518" s="60" t="s">
        <v>20</v>
      </c>
      <c r="C518" s="60" t="s">
        <v>20</v>
      </c>
      <c r="D518" s="15">
        <v>1</v>
      </c>
    </row>
    <row r="519" spans="1:6" x14ac:dyDescent="0.25">
      <c r="A519" s="67">
        <v>43995</v>
      </c>
      <c r="B519" s="60" t="s">
        <v>13</v>
      </c>
      <c r="C519" s="60" t="s">
        <v>13</v>
      </c>
      <c r="D519" s="15">
        <v>0</v>
      </c>
    </row>
    <row r="520" spans="1:6" x14ac:dyDescent="0.25">
      <c r="A520" s="67">
        <v>43995</v>
      </c>
      <c r="B520" s="60" t="s">
        <v>24</v>
      </c>
      <c r="C520" s="60" t="s">
        <v>23</v>
      </c>
      <c r="D520" s="15">
        <v>1</v>
      </c>
    </row>
    <row r="521" spans="1:6" x14ac:dyDescent="0.25">
      <c r="A521" s="67">
        <v>43995</v>
      </c>
      <c r="B521" s="60" t="s">
        <v>47</v>
      </c>
      <c r="C521" s="60" t="s">
        <v>47</v>
      </c>
      <c r="D521" s="15">
        <v>0</v>
      </c>
    </row>
    <row r="522" spans="1:6" x14ac:dyDescent="0.25">
      <c r="A522" s="67">
        <v>43995</v>
      </c>
      <c r="B522" s="60" t="s">
        <v>48</v>
      </c>
      <c r="C522" s="60" t="s">
        <v>48</v>
      </c>
      <c r="D522" s="15">
        <v>0</v>
      </c>
    </row>
    <row r="523" spans="1:6" x14ac:dyDescent="0.25">
      <c r="A523" s="67">
        <v>43995</v>
      </c>
      <c r="B523" s="60" t="s">
        <v>7</v>
      </c>
      <c r="C523" s="60" t="s">
        <v>7</v>
      </c>
      <c r="D523" s="15">
        <v>0</v>
      </c>
    </row>
    <row r="524" spans="1:6" x14ac:dyDescent="0.25">
      <c r="A524" s="67">
        <v>43995</v>
      </c>
      <c r="B524" s="60" t="s">
        <v>9</v>
      </c>
      <c r="C524" s="60" t="s">
        <v>9</v>
      </c>
      <c r="D524" s="15">
        <v>0</v>
      </c>
    </row>
    <row r="525" spans="1:6" x14ac:dyDescent="0.25">
      <c r="A525" s="67">
        <v>43995</v>
      </c>
      <c r="B525" s="60" t="s">
        <v>15</v>
      </c>
      <c r="C525" s="60" t="s">
        <v>61</v>
      </c>
      <c r="D525" s="15">
        <v>14</v>
      </c>
    </row>
    <row r="526" spans="1:6" x14ac:dyDescent="0.25">
      <c r="A526" s="67">
        <v>43995</v>
      </c>
      <c r="B526" s="60" t="s">
        <v>11</v>
      </c>
      <c r="C526" s="60" t="s">
        <v>11</v>
      </c>
      <c r="D526" s="15">
        <v>0</v>
      </c>
    </row>
    <row r="527" spans="1:6" x14ac:dyDescent="0.25">
      <c r="A527" s="67">
        <v>43995</v>
      </c>
      <c r="B527" s="60" t="s">
        <v>12</v>
      </c>
      <c r="C527" s="60" t="s">
        <v>12</v>
      </c>
      <c r="D527" s="15">
        <v>0</v>
      </c>
    </row>
    <row r="528" spans="1:6" x14ac:dyDescent="0.25">
      <c r="A528" s="67">
        <v>43995</v>
      </c>
      <c r="B528" s="60" t="s">
        <v>8</v>
      </c>
      <c r="C528" s="60" t="s">
        <v>8</v>
      </c>
      <c r="D528" s="15">
        <v>0</v>
      </c>
    </row>
    <row r="529" spans="1:5" x14ac:dyDescent="0.25">
      <c r="A529" s="67">
        <v>43995</v>
      </c>
      <c r="B529" s="60" t="s">
        <v>49</v>
      </c>
      <c r="C529" s="60" t="s">
        <v>49</v>
      </c>
      <c r="D529" s="15">
        <v>0</v>
      </c>
      <c r="E529" s="21"/>
    </row>
    <row r="530" spans="1:5" x14ac:dyDescent="0.25">
      <c r="A530" s="67">
        <v>43995</v>
      </c>
      <c r="B530" s="60" t="s">
        <v>50</v>
      </c>
      <c r="C530" s="78" t="s">
        <v>368</v>
      </c>
      <c r="D530" s="15">
        <v>0</v>
      </c>
    </row>
    <row r="531" spans="1:5" x14ac:dyDescent="0.25">
      <c r="A531" s="67">
        <v>43995</v>
      </c>
      <c r="B531" s="60" t="s">
        <v>27</v>
      </c>
      <c r="C531" s="60" t="s">
        <v>43</v>
      </c>
      <c r="D531" s="15">
        <v>0</v>
      </c>
    </row>
    <row r="532" spans="1:5" x14ac:dyDescent="0.25">
      <c r="A532" s="67">
        <v>43995</v>
      </c>
      <c r="B532" s="60" t="s">
        <v>51</v>
      </c>
      <c r="C532" s="60" t="s">
        <v>51</v>
      </c>
      <c r="D532" s="15">
        <v>0</v>
      </c>
    </row>
    <row r="533" spans="1:5" x14ac:dyDescent="0.25">
      <c r="A533" s="67">
        <v>43995</v>
      </c>
      <c r="B533" s="60" t="s">
        <v>10</v>
      </c>
      <c r="C533" s="60" t="s">
        <v>10</v>
      </c>
      <c r="D533" s="15">
        <v>0</v>
      </c>
    </row>
    <row r="534" spans="1:5" x14ac:dyDescent="0.25">
      <c r="A534" s="67">
        <v>43996</v>
      </c>
      <c r="B534" s="60" t="s">
        <v>14</v>
      </c>
      <c r="C534" s="60" t="s">
        <v>14</v>
      </c>
      <c r="D534" s="15">
        <v>0</v>
      </c>
    </row>
    <row r="535" spans="1:5" x14ac:dyDescent="0.25">
      <c r="A535" s="67">
        <v>43996</v>
      </c>
      <c r="B535" s="60" t="s">
        <v>20</v>
      </c>
      <c r="C535" s="60" t="s">
        <v>20</v>
      </c>
      <c r="D535" s="15">
        <v>0</v>
      </c>
    </row>
    <row r="536" spans="1:5" x14ac:dyDescent="0.25">
      <c r="A536" s="67">
        <v>43996</v>
      </c>
      <c r="B536" s="60" t="s">
        <v>13</v>
      </c>
      <c r="C536" s="60" t="s">
        <v>13</v>
      </c>
      <c r="D536" s="15">
        <v>0</v>
      </c>
    </row>
    <row r="537" spans="1:5" x14ac:dyDescent="0.25">
      <c r="A537" s="67">
        <v>43996</v>
      </c>
      <c r="B537" s="60" t="s">
        <v>24</v>
      </c>
      <c r="C537" s="60" t="s">
        <v>24</v>
      </c>
      <c r="D537" s="15">
        <v>0</v>
      </c>
    </row>
    <row r="538" spans="1:5" x14ac:dyDescent="0.25">
      <c r="A538" s="67">
        <v>43996</v>
      </c>
      <c r="B538" s="60" t="s">
        <v>47</v>
      </c>
      <c r="C538" s="60" t="s">
        <v>47</v>
      </c>
      <c r="D538" s="15">
        <v>0</v>
      </c>
    </row>
    <row r="539" spans="1:5" x14ac:dyDescent="0.25">
      <c r="A539" s="67">
        <v>43996</v>
      </c>
      <c r="B539" s="60" t="s">
        <v>48</v>
      </c>
      <c r="C539" s="60" t="s">
        <v>48</v>
      </c>
      <c r="D539" s="15">
        <v>0</v>
      </c>
    </row>
    <row r="540" spans="1:5" x14ac:dyDescent="0.25">
      <c r="A540" s="67">
        <v>43996</v>
      </c>
      <c r="B540" s="60" t="s">
        <v>7</v>
      </c>
      <c r="C540" s="60" t="s">
        <v>7</v>
      </c>
      <c r="D540" s="15">
        <v>0</v>
      </c>
    </row>
    <row r="541" spans="1:5" x14ac:dyDescent="0.25">
      <c r="A541" s="67">
        <v>43996</v>
      </c>
      <c r="B541" s="60" t="s">
        <v>9</v>
      </c>
      <c r="C541" s="60" t="s">
        <v>9</v>
      </c>
      <c r="D541" s="15">
        <v>0</v>
      </c>
    </row>
    <row r="542" spans="1:5" x14ac:dyDescent="0.25">
      <c r="A542" s="67">
        <v>43996</v>
      </c>
      <c r="B542" s="60" t="s">
        <v>15</v>
      </c>
      <c r="C542" s="60" t="s">
        <v>61</v>
      </c>
      <c r="D542" s="15">
        <v>1</v>
      </c>
    </row>
    <row r="543" spans="1:5" x14ac:dyDescent="0.25">
      <c r="A543" s="67">
        <v>43996</v>
      </c>
      <c r="B543" s="60" t="s">
        <v>11</v>
      </c>
      <c r="C543" s="60" t="s">
        <v>11</v>
      </c>
      <c r="D543" s="15">
        <v>0</v>
      </c>
    </row>
    <row r="544" spans="1:5" x14ac:dyDescent="0.25">
      <c r="A544" s="67">
        <v>43996</v>
      </c>
      <c r="B544" s="60" t="s">
        <v>12</v>
      </c>
      <c r="C544" s="60" t="s">
        <v>12</v>
      </c>
      <c r="D544" s="15">
        <v>0</v>
      </c>
    </row>
    <row r="545" spans="1:4" x14ac:dyDescent="0.25">
      <c r="A545" s="67">
        <v>43996</v>
      </c>
      <c r="B545" s="60" t="s">
        <v>8</v>
      </c>
      <c r="C545" s="60" t="s">
        <v>8</v>
      </c>
      <c r="D545" s="15">
        <v>0</v>
      </c>
    </row>
    <row r="546" spans="1:4" x14ac:dyDescent="0.25">
      <c r="A546" s="67">
        <v>43996</v>
      </c>
      <c r="B546" s="60" t="s">
        <v>49</v>
      </c>
      <c r="C546" s="60" t="s">
        <v>49</v>
      </c>
      <c r="D546" s="15">
        <v>0</v>
      </c>
    </row>
    <row r="547" spans="1:4" x14ac:dyDescent="0.25">
      <c r="A547" s="67">
        <v>43996</v>
      </c>
      <c r="B547" s="60" t="s">
        <v>50</v>
      </c>
      <c r="C547" s="78" t="s">
        <v>368</v>
      </c>
      <c r="D547" s="15">
        <v>0</v>
      </c>
    </row>
    <row r="548" spans="1:4" x14ac:dyDescent="0.25">
      <c r="A548" s="67">
        <v>43996</v>
      </c>
      <c r="B548" s="60" t="s">
        <v>27</v>
      </c>
      <c r="C548" s="60" t="s">
        <v>43</v>
      </c>
      <c r="D548" s="15">
        <v>0</v>
      </c>
    </row>
    <row r="549" spans="1:4" x14ac:dyDescent="0.25">
      <c r="A549" s="67">
        <v>43996</v>
      </c>
      <c r="B549" s="60" t="s">
        <v>51</v>
      </c>
      <c r="C549" s="60" t="s">
        <v>51</v>
      </c>
      <c r="D549" s="15">
        <v>0</v>
      </c>
    </row>
    <row r="550" spans="1:4" x14ac:dyDescent="0.25">
      <c r="A550" s="67">
        <v>43996</v>
      </c>
      <c r="B550" s="60" t="s">
        <v>10</v>
      </c>
      <c r="C550" s="60" t="s">
        <v>10</v>
      </c>
      <c r="D550" s="15">
        <v>0</v>
      </c>
    </row>
    <row r="551" spans="1:4" x14ac:dyDescent="0.25">
      <c r="A551" s="67">
        <v>43998</v>
      </c>
      <c r="B551" s="60" t="s">
        <v>14</v>
      </c>
      <c r="C551" s="60" t="s">
        <v>14</v>
      </c>
      <c r="D551" s="15">
        <v>6</v>
      </c>
    </row>
    <row r="552" spans="1:4" x14ac:dyDescent="0.25">
      <c r="A552" s="67">
        <v>43998</v>
      </c>
      <c r="B552" s="60" t="s">
        <v>20</v>
      </c>
      <c r="C552" s="60" t="s">
        <v>20</v>
      </c>
      <c r="D552" s="15">
        <v>0</v>
      </c>
    </row>
    <row r="553" spans="1:4" x14ac:dyDescent="0.25">
      <c r="A553" s="67">
        <v>43998</v>
      </c>
      <c r="B553" s="60" t="s">
        <v>13</v>
      </c>
      <c r="C553" s="60" t="s">
        <v>13</v>
      </c>
      <c r="D553" s="15">
        <v>0</v>
      </c>
    </row>
    <row r="554" spans="1:4" x14ac:dyDescent="0.25">
      <c r="A554" s="67">
        <v>43998</v>
      </c>
      <c r="B554" s="60" t="s">
        <v>24</v>
      </c>
      <c r="C554" s="60" t="s">
        <v>24</v>
      </c>
      <c r="D554" s="15">
        <v>0</v>
      </c>
    </row>
    <row r="555" spans="1:4" x14ac:dyDescent="0.25">
      <c r="A555" s="67">
        <v>43998</v>
      </c>
      <c r="B555" s="60" t="s">
        <v>47</v>
      </c>
      <c r="C555" s="60" t="s">
        <v>47</v>
      </c>
      <c r="D555" s="15">
        <v>0</v>
      </c>
    </row>
    <row r="556" spans="1:4" x14ac:dyDescent="0.25">
      <c r="A556" s="67">
        <v>43998</v>
      </c>
      <c r="B556" s="60" t="s">
        <v>48</v>
      </c>
      <c r="C556" s="60" t="s">
        <v>48</v>
      </c>
      <c r="D556" s="15">
        <v>0</v>
      </c>
    </row>
    <row r="557" spans="1:4" x14ac:dyDescent="0.25">
      <c r="A557" s="67">
        <v>43998</v>
      </c>
      <c r="B557" s="60" t="s">
        <v>7</v>
      </c>
      <c r="C557" s="60" t="s">
        <v>7</v>
      </c>
      <c r="D557" s="15">
        <v>0</v>
      </c>
    </row>
    <row r="558" spans="1:4" x14ac:dyDescent="0.25">
      <c r="A558" s="67">
        <v>43998</v>
      </c>
      <c r="B558" s="60" t="s">
        <v>9</v>
      </c>
      <c r="C558" s="60" t="s">
        <v>9</v>
      </c>
      <c r="D558" s="15">
        <v>0</v>
      </c>
    </row>
    <row r="559" spans="1:4" x14ac:dyDescent="0.25">
      <c r="A559" s="67">
        <v>43998</v>
      </c>
      <c r="B559" s="60" t="s">
        <v>15</v>
      </c>
      <c r="C559" s="60" t="s">
        <v>61</v>
      </c>
      <c r="D559" s="15">
        <v>8</v>
      </c>
    </row>
    <row r="560" spans="1:4" x14ac:dyDescent="0.25">
      <c r="A560" s="67">
        <v>43998</v>
      </c>
      <c r="B560" s="60" t="s">
        <v>11</v>
      </c>
      <c r="C560" s="60" t="s">
        <v>11</v>
      </c>
      <c r="D560" s="15">
        <v>0</v>
      </c>
    </row>
    <row r="561" spans="1:4" x14ac:dyDescent="0.25">
      <c r="A561" s="67">
        <v>43998</v>
      </c>
      <c r="B561" s="60" t="s">
        <v>12</v>
      </c>
      <c r="C561" s="60" t="s">
        <v>12</v>
      </c>
      <c r="D561" s="15">
        <v>0</v>
      </c>
    </row>
    <row r="562" spans="1:4" x14ac:dyDescent="0.25">
      <c r="A562" s="67">
        <v>43998</v>
      </c>
      <c r="B562" s="60" t="s">
        <v>8</v>
      </c>
      <c r="C562" s="60" t="s">
        <v>8</v>
      </c>
      <c r="D562" s="15">
        <v>0</v>
      </c>
    </row>
    <row r="563" spans="1:4" x14ac:dyDescent="0.25">
      <c r="A563" s="67">
        <v>43998</v>
      </c>
      <c r="B563" s="60" t="s">
        <v>49</v>
      </c>
      <c r="C563" s="60" t="s">
        <v>49</v>
      </c>
      <c r="D563" s="15">
        <v>0</v>
      </c>
    </row>
    <row r="564" spans="1:4" x14ac:dyDescent="0.25">
      <c r="A564" s="67">
        <v>43998</v>
      </c>
      <c r="B564" s="60" t="s">
        <v>50</v>
      </c>
      <c r="C564" s="78" t="s">
        <v>368</v>
      </c>
      <c r="D564" s="15">
        <v>0</v>
      </c>
    </row>
    <row r="565" spans="1:4" x14ac:dyDescent="0.25">
      <c r="A565" s="67">
        <v>43998</v>
      </c>
      <c r="B565" s="60" t="s">
        <v>27</v>
      </c>
      <c r="C565" s="60" t="s">
        <v>43</v>
      </c>
      <c r="D565" s="15">
        <v>0</v>
      </c>
    </row>
    <row r="566" spans="1:4" x14ac:dyDescent="0.25">
      <c r="A566" s="67">
        <v>43998</v>
      </c>
      <c r="B566" s="60" t="s">
        <v>51</v>
      </c>
      <c r="C566" s="60" t="s">
        <v>51</v>
      </c>
      <c r="D566" s="15">
        <v>0</v>
      </c>
    </row>
    <row r="567" spans="1:4" x14ac:dyDescent="0.25">
      <c r="A567" s="67">
        <v>43998</v>
      </c>
      <c r="B567" s="60" t="s">
        <v>10</v>
      </c>
      <c r="C567" s="60" t="s">
        <v>10</v>
      </c>
      <c r="D567" s="15">
        <v>0</v>
      </c>
    </row>
    <row r="568" spans="1:4" x14ac:dyDescent="0.25">
      <c r="A568" s="67">
        <v>43999</v>
      </c>
      <c r="B568" s="60" t="s">
        <v>14</v>
      </c>
      <c r="C568" s="60" t="s">
        <v>14</v>
      </c>
      <c r="D568" s="15">
        <v>0</v>
      </c>
    </row>
    <row r="569" spans="1:4" x14ac:dyDescent="0.25">
      <c r="A569" s="67">
        <v>43999</v>
      </c>
      <c r="B569" s="60" t="s">
        <v>20</v>
      </c>
      <c r="C569" s="60" t="s">
        <v>20</v>
      </c>
      <c r="D569" s="15">
        <v>0</v>
      </c>
    </row>
    <row r="570" spans="1:4" x14ac:dyDescent="0.25">
      <c r="A570" s="67">
        <v>43999</v>
      </c>
      <c r="B570" s="60" t="s">
        <v>13</v>
      </c>
      <c r="C570" s="60" t="s">
        <v>13</v>
      </c>
      <c r="D570" s="15">
        <v>0</v>
      </c>
    </row>
    <row r="571" spans="1:4" x14ac:dyDescent="0.25">
      <c r="A571" s="67">
        <v>43999</v>
      </c>
      <c r="B571" s="60" t="s">
        <v>24</v>
      </c>
      <c r="C571" s="60" t="s">
        <v>37</v>
      </c>
      <c r="D571" s="15">
        <v>1</v>
      </c>
    </row>
    <row r="572" spans="1:4" x14ac:dyDescent="0.25">
      <c r="A572" s="67">
        <v>43999</v>
      </c>
      <c r="B572" s="60" t="s">
        <v>47</v>
      </c>
      <c r="C572" s="60" t="s">
        <v>47</v>
      </c>
      <c r="D572" s="15">
        <v>0</v>
      </c>
    </row>
    <row r="573" spans="1:4" x14ac:dyDescent="0.25">
      <c r="A573" s="67">
        <v>43999</v>
      </c>
      <c r="B573" s="60" t="s">
        <v>48</v>
      </c>
      <c r="C573" s="60" t="s">
        <v>48</v>
      </c>
      <c r="D573" s="15">
        <v>0</v>
      </c>
    </row>
    <row r="574" spans="1:4" x14ac:dyDescent="0.25">
      <c r="A574" s="67">
        <v>43999</v>
      </c>
      <c r="B574" s="60" t="s">
        <v>7</v>
      </c>
      <c r="C574" s="60" t="s">
        <v>7</v>
      </c>
      <c r="D574" s="15">
        <v>0</v>
      </c>
    </row>
    <row r="575" spans="1:4" x14ac:dyDescent="0.25">
      <c r="A575" s="67">
        <v>43999</v>
      </c>
      <c r="B575" s="60" t="s">
        <v>9</v>
      </c>
      <c r="C575" s="60" t="s">
        <v>9</v>
      </c>
      <c r="D575" s="15">
        <v>0</v>
      </c>
    </row>
    <row r="576" spans="1:4" x14ac:dyDescent="0.25">
      <c r="A576" s="67">
        <v>43999</v>
      </c>
      <c r="B576" s="60" t="s">
        <v>15</v>
      </c>
      <c r="C576" s="60" t="s">
        <v>61</v>
      </c>
      <c r="D576" s="15">
        <v>4</v>
      </c>
    </row>
    <row r="577" spans="1:4" x14ac:dyDescent="0.25">
      <c r="A577" s="67">
        <v>43999</v>
      </c>
      <c r="B577" s="60" t="s">
        <v>11</v>
      </c>
      <c r="C577" s="60" t="s">
        <v>11</v>
      </c>
      <c r="D577" s="15">
        <v>0</v>
      </c>
    </row>
    <row r="578" spans="1:4" x14ac:dyDescent="0.25">
      <c r="A578" s="67">
        <v>43999</v>
      </c>
      <c r="B578" s="60" t="s">
        <v>12</v>
      </c>
      <c r="C578" s="60" t="s">
        <v>12</v>
      </c>
      <c r="D578" s="15">
        <v>0</v>
      </c>
    </row>
    <row r="579" spans="1:4" x14ac:dyDescent="0.25">
      <c r="A579" s="67">
        <v>43999</v>
      </c>
      <c r="B579" s="60" t="s">
        <v>8</v>
      </c>
      <c r="C579" s="60" t="s">
        <v>8</v>
      </c>
      <c r="D579" s="15">
        <v>0</v>
      </c>
    </row>
    <row r="580" spans="1:4" x14ac:dyDescent="0.25">
      <c r="A580" s="67">
        <v>43999</v>
      </c>
      <c r="B580" s="60" t="s">
        <v>49</v>
      </c>
      <c r="C580" s="60" t="s">
        <v>49</v>
      </c>
      <c r="D580" s="15">
        <v>0</v>
      </c>
    </row>
    <row r="581" spans="1:4" x14ac:dyDescent="0.25">
      <c r="A581" s="67">
        <v>43999</v>
      </c>
      <c r="B581" s="60" t="s">
        <v>50</v>
      </c>
      <c r="C581" s="78" t="s">
        <v>368</v>
      </c>
      <c r="D581" s="15">
        <v>0</v>
      </c>
    </row>
    <row r="582" spans="1:4" x14ac:dyDescent="0.25">
      <c r="A582" s="67">
        <v>43999</v>
      </c>
      <c r="B582" s="60" t="s">
        <v>27</v>
      </c>
      <c r="C582" s="60" t="s">
        <v>43</v>
      </c>
      <c r="D582" s="15">
        <v>0</v>
      </c>
    </row>
    <row r="583" spans="1:4" x14ac:dyDescent="0.25">
      <c r="A583" s="67">
        <v>43999</v>
      </c>
      <c r="B583" s="60" t="s">
        <v>51</v>
      </c>
      <c r="C583" s="60" t="s">
        <v>51</v>
      </c>
      <c r="D583" s="15">
        <v>0</v>
      </c>
    </row>
    <row r="584" spans="1:4" x14ac:dyDescent="0.25">
      <c r="A584" s="67">
        <v>43999</v>
      </c>
      <c r="B584" s="60" t="s">
        <v>10</v>
      </c>
      <c r="C584" s="60" t="s">
        <v>10</v>
      </c>
      <c r="D584" s="15">
        <v>0</v>
      </c>
    </row>
    <row r="585" spans="1:4" x14ac:dyDescent="0.25">
      <c r="A585" s="67">
        <v>44000</v>
      </c>
      <c r="B585" s="60" t="s">
        <v>14</v>
      </c>
      <c r="C585" s="60" t="s">
        <v>14</v>
      </c>
      <c r="D585" s="15">
        <v>0</v>
      </c>
    </row>
    <row r="586" spans="1:4" x14ac:dyDescent="0.25">
      <c r="A586" s="67">
        <v>44000</v>
      </c>
      <c r="B586" s="60" t="s">
        <v>20</v>
      </c>
      <c r="C586" s="60" t="s">
        <v>20</v>
      </c>
      <c r="D586" s="15">
        <v>0</v>
      </c>
    </row>
    <row r="587" spans="1:4" x14ac:dyDescent="0.25">
      <c r="A587" s="67">
        <v>44000</v>
      </c>
      <c r="B587" s="60" t="s">
        <v>13</v>
      </c>
      <c r="C587" s="60" t="s">
        <v>13</v>
      </c>
      <c r="D587" s="15">
        <v>0</v>
      </c>
    </row>
    <row r="588" spans="1:4" x14ac:dyDescent="0.25">
      <c r="A588" s="67">
        <v>44000</v>
      </c>
      <c r="B588" s="60" t="s">
        <v>24</v>
      </c>
      <c r="C588" s="60" t="s">
        <v>24</v>
      </c>
      <c r="D588" s="15">
        <v>0</v>
      </c>
    </row>
    <row r="589" spans="1:4" x14ac:dyDescent="0.25">
      <c r="A589" s="67">
        <v>44000</v>
      </c>
      <c r="B589" s="60" t="s">
        <v>47</v>
      </c>
      <c r="C589" s="60" t="s">
        <v>47</v>
      </c>
      <c r="D589" s="15">
        <v>0</v>
      </c>
    </row>
    <row r="590" spans="1:4" x14ac:dyDescent="0.25">
      <c r="A590" s="67">
        <v>44000</v>
      </c>
      <c r="B590" s="60" t="s">
        <v>48</v>
      </c>
      <c r="C590" s="60" t="s">
        <v>48</v>
      </c>
      <c r="D590" s="15">
        <v>0</v>
      </c>
    </row>
    <row r="591" spans="1:4" x14ac:dyDescent="0.25">
      <c r="A591" s="67">
        <v>44000</v>
      </c>
      <c r="B591" s="60" t="s">
        <v>7</v>
      </c>
      <c r="C591" s="60" t="s">
        <v>7</v>
      </c>
      <c r="D591" s="15">
        <v>0</v>
      </c>
    </row>
    <row r="592" spans="1:4" x14ac:dyDescent="0.25">
      <c r="A592" s="67">
        <v>44000</v>
      </c>
      <c r="B592" s="60" t="s">
        <v>9</v>
      </c>
      <c r="C592" s="60" t="s">
        <v>9</v>
      </c>
      <c r="D592" s="15">
        <v>0</v>
      </c>
    </row>
    <row r="593" spans="1:4" x14ac:dyDescent="0.25">
      <c r="A593" s="67">
        <v>44000</v>
      </c>
      <c r="B593" s="60" t="s">
        <v>15</v>
      </c>
      <c r="C593" s="60" t="s">
        <v>61</v>
      </c>
      <c r="D593" s="15">
        <v>1</v>
      </c>
    </row>
    <row r="594" spans="1:4" x14ac:dyDescent="0.25">
      <c r="A594" s="67">
        <v>44000</v>
      </c>
      <c r="B594" s="60" t="s">
        <v>11</v>
      </c>
      <c r="C594" s="60" t="s">
        <v>11</v>
      </c>
      <c r="D594" s="15">
        <v>0</v>
      </c>
    </row>
    <row r="595" spans="1:4" x14ac:dyDescent="0.25">
      <c r="A595" s="67">
        <v>44000</v>
      </c>
      <c r="B595" s="60" t="s">
        <v>12</v>
      </c>
      <c r="C595" s="60" t="s">
        <v>12</v>
      </c>
      <c r="D595" s="15">
        <v>0</v>
      </c>
    </row>
    <row r="596" spans="1:4" x14ac:dyDescent="0.25">
      <c r="A596" s="67">
        <v>44000</v>
      </c>
      <c r="B596" s="60" t="s">
        <v>8</v>
      </c>
      <c r="C596" s="60" t="s">
        <v>40</v>
      </c>
      <c r="D596" s="15">
        <v>2</v>
      </c>
    </row>
    <row r="597" spans="1:4" x14ac:dyDescent="0.25">
      <c r="A597" s="67">
        <v>44000</v>
      </c>
      <c r="B597" s="60" t="s">
        <v>49</v>
      </c>
      <c r="C597" s="60" t="s">
        <v>49</v>
      </c>
      <c r="D597" s="15">
        <v>0</v>
      </c>
    </row>
    <row r="598" spans="1:4" x14ac:dyDescent="0.25">
      <c r="A598" s="67">
        <v>44000</v>
      </c>
      <c r="B598" s="60" t="s">
        <v>50</v>
      </c>
      <c r="C598" s="78" t="s">
        <v>368</v>
      </c>
      <c r="D598" s="15">
        <v>0</v>
      </c>
    </row>
    <row r="599" spans="1:4" x14ac:dyDescent="0.25">
      <c r="A599" s="67">
        <v>44000</v>
      </c>
      <c r="B599" s="60" t="s">
        <v>27</v>
      </c>
      <c r="C599" s="60" t="s">
        <v>43</v>
      </c>
      <c r="D599" s="15">
        <v>0</v>
      </c>
    </row>
    <row r="600" spans="1:4" x14ac:dyDescent="0.25">
      <c r="A600" s="67">
        <v>44000</v>
      </c>
      <c r="B600" s="60" t="s">
        <v>51</v>
      </c>
      <c r="C600" s="60" t="s">
        <v>51</v>
      </c>
      <c r="D600" s="15">
        <v>0</v>
      </c>
    </row>
    <row r="601" spans="1:4" x14ac:dyDescent="0.25">
      <c r="A601" s="67">
        <v>44000</v>
      </c>
      <c r="B601" s="60" t="s">
        <v>10</v>
      </c>
      <c r="C601" s="60" t="s">
        <v>10</v>
      </c>
      <c r="D601" s="15">
        <v>0</v>
      </c>
    </row>
    <row r="602" spans="1:4" x14ac:dyDescent="0.25">
      <c r="A602" s="67">
        <v>44001</v>
      </c>
      <c r="B602" s="60" t="s">
        <v>14</v>
      </c>
      <c r="C602" s="60" t="s">
        <v>14</v>
      </c>
      <c r="D602" s="15">
        <v>0</v>
      </c>
    </row>
    <row r="603" spans="1:4" x14ac:dyDescent="0.25">
      <c r="A603" s="67">
        <v>44001</v>
      </c>
      <c r="B603" s="60" t="s">
        <v>20</v>
      </c>
      <c r="C603" s="60" t="s">
        <v>20</v>
      </c>
      <c r="D603" s="15">
        <v>0</v>
      </c>
    </row>
    <row r="604" spans="1:4" x14ac:dyDescent="0.25">
      <c r="A604" s="67">
        <v>44001</v>
      </c>
      <c r="B604" s="60" t="s">
        <v>13</v>
      </c>
      <c r="C604" s="60" t="s">
        <v>13</v>
      </c>
      <c r="D604" s="15">
        <v>0</v>
      </c>
    </row>
    <row r="605" spans="1:4" x14ac:dyDescent="0.25">
      <c r="A605" s="67">
        <v>44001</v>
      </c>
      <c r="B605" s="60" t="s">
        <v>24</v>
      </c>
      <c r="C605" s="60" t="s">
        <v>37</v>
      </c>
      <c r="D605" s="15">
        <v>1</v>
      </c>
    </row>
    <row r="606" spans="1:4" x14ac:dyDescent="0.25">
      <c r="A606" s="67">
        <v>44001</v>
      </c>
      <c r="B606" s="60" t="s">
        <v>47</v>
      </c>
      <c r="C606" s="60" t="s">
        <v>47</v>
      </c>
      <c r="D606" s="15">
        <v>0</v>
      </c>
    </row>
    <row r="607" spans="1:4" x14ac:dyDescent="0.25">
      <c r="A607" s="67">
        <v>44001</v>
      </c>
      <c r="B607" s="60" t="s">
        <v>48</v>
      </c>
      <c r="C607" s="60" t="s">
        <v>48</v>
      </c>
      <c r="D607" s="15">
        <v>0</v>
      </c>
    </row>
    <row r="608" spans="1:4" x14ac:dyDescent="0.25">
      <c r="A608" s="67">
        <v>44001</v>
      </c>
      <c r="B608" s="60" t="s">
        <v>7</v>
      </c>
      <c r="C608" s="60" t="s">
        <v>7</v>
      </c>
      <c r="D608" s="15">
        <v>0</v>
      </c>
    </row>
    <row r="609" spans="1:4" x14ac:dyDescent="0.25">
      <c r="A609" s="67">
        <v>44001</v>
      </c>
      <c r="B609" s="60" t="s">
        <v>9</v>
      </c>
      <c r="C609" s="60" t="s">
        <v>9</v>
      </c>
      <c r="D609" s="15">
        <v>0</v>
      </c>
    </row>
    <row r="610" spans="1:4" x14ac:dyDescent="0.25">
      <c r="A610" s="67">
        <v>44001</v>
      </c>
      <c r="B610" s="60" t="s">
        <v>15</v>
      </c>
      <c r="C610" s="60" t="s">
        <v>15</v>
      </c>
      <c r="D610" s="15">
        <v>0</v>
      </c>
    </row>
    <row r="611" spans="1:4" x14ac:dyDescent="0.25">
      <c r="A611" s="67">
        <v>44001</v>
      </c>
      <c r="B611" s="60" t="s">
        <v>11</v>
      </c>
      <c r="C611" s="60" t="s">
        <v>11</v>
      </c>
      <c r="D611" s="15">
        <v>0</v>
      </c>
    </row>
    <row r="612" spans="1:4" x14ac:dyDescent="0.25">
      <c r="A612" s="67">
        <v>44001</v>
      </c>
      <c r="B612" s="60" t="s">
        <v>12</v>
      </c>
      <c r="C612" s="60" t="s">
        <v>12</v>
      </c>
      <c r="D612" s="15">
        <v>0</v>
      </c>
    </row>
    <row r="613" spans="1:4" x14ac:dyDescent="0.25">
      <c r="A613" s="67">
        <v>44001</v>
      </c>
      <c r="B613" s="60" t="s">
        <v>8</v>
      </c>
      <c r="C613" s="60" t="s">
        <v>8</v>
      </c>
      <c r="D613" s="15">
        <v>2</v>
      </c>
    </row>
    <row r="614" spans="1:4" x14ac:dyDescent="0.25">
      <c r="A614" s="67">
        <v>44001</v>
      </c>
      <c r="B614" s="60" t="s">
        <v>49</v>
      </c>
      <c r="C614" s="60" t="s">
        <v>49</v>
      </c>
      <c r="D614" s="15">
        <v>0</v>
      </c>
    </row>
    <row r="615" spans="1:4" x14ac:dyDescent="0.25">
      <c r="A615" s="67">
        <v>44001</v>
      </c>
      <c r="B615" s="60" t="s">
        <v>50</v>
      </c>
      <c r="C615" s="78" t="s">
        <v>368</v>
      </c>
      <c r="D615" s="15">
        <v>0</v>
      </c>
    </row>
    <row r="616" spans="1:4" x14ac:dyDescent="0.25">
      <c r="A616" s="67">
        <v>44001</v>
      </c>
      <c r="B616" s="60" t="s">
        <v>27</v>
      </c>
      <c r="C616" s="60" t="s">
        <v>43</v>
      </c>
      <c r="D616" s="15">
        <v>0</v>
      </c>
    </row>
    <row r="617" spans="1:4" x14ac:dyDescent="0.25">
      <c r="A617" s="67">
        <v>44001</v>
      </c>
      <c r="B617" s="60" t="s">
        <v>51</v>
      </c>
      <c r="C617" s="60" t="s">
        <v>51</v>
      </c>
      <c r="D617" s="15">
        <v>0</v>
      </c>
    </row>
    <row r="618" spans="1:4" x14ac:dyDescent="0.25">
      <c r="A618" s="67">
        <v>44001</v>
      </c>
      <c r="B618" s="60" t="s">
        <v>10</v>
      </c>
      <c r="C618" s="60" t="s">
        <v>10</v>
      </c>
      <c r="D618" s="15">
        <v>0</v>
      </c>
    </row>
    <row r="619" spans="1:4" x14ac:dyDescent="0.25">
      <c r="A619" s="67">
        <v>44002</v>
      </c>
      <c r="B619" s="60" t="s">
        <v>14</v>
      </c>
      <c r="C619" s="60" t="s">
        <v>14</v>
      </c>
      <c r="D619" s="15">
        <v>0</v>
      </c>
    </row>
    <row r="620" spans="1:4" s="22" customFormat="1" x14ac:dyDescent="0.25">
      <c r="A620" s="67">
        <v>44002</v>
      </c>
      <c r="B620" s="60" t="s">
        <v>20</v>
      </c>
      <c r="C620" s="60" t="s">
        <v>20</v>
      </c>
      <c r="D620" s="15">
        <v>0</v>
      </c>
    </row>
    <row r="621" spans="1:4" x14ac:dyDescent="0.25">
      <c r="A621" s="67">
        <v>44002</v>
      </c>
      <c r="B621" s="60" t="s">
        <v>13</v>
      </c>
      <c r="C621" s="60" t="s">
        <v>13</v>
      </c>
      <c r="D621" s="15">
        <v>0</v>
      </c>
    </row>
    <row r="622" spans="1:4" s="22" customFormat="1" x14ac:dyDescent="0.25">
      <c r="A622" s="67">
        <v>44002</v>
      </c>
      <c r="B622" s="60" t="s">
        <v>24</v>
      </c>
      <c r="C622" s="60" t="s">
        <v>37</v>
      </c>
      <c r="D622" s="15">
        <v>1</v>
      </c>
    </row>
    <row r="623" spans="1:4" s="22" customFormat="1" x14ac:dyDescent="0.25">
      <c r="A623" s="67">
        <v>44002</v>
      </c>
      <c r="B623" s="60" t="s">
        <v>47</v>
      </c>
      <c r="C623" s="60" t="s">
        <v>47</v>
      </c>
      <c r="D623" s="15">
        <v>0</v>
      </c>
    </row>
    <row r="624" spans="1:4" x14ac:dyDescent="0.25">
      <c r="A624" s="67">
        <v>44002</v>
      </c>
      <c r="B624" s="60" t="s">
        <v>48</v>
      </c>
      <c r="C624" s="60" t="s">
        <v>48</v>
      </c>
      <c r="D624" s="15">
        <v>0</v>
      </c>
    </row>
    <row r="625" spans="1:4" s="22" customFormat="1" x14ac:dyDescent="0.25">
      <c r="A625" s="67">
        <v>44002</v>
      </c>
      <c r="B625" s="60" t="s">
        <v>7</v>
      </c>
      <c r="C625" s="60" t="s">
        <v>7</v>
      </c>
      <c r="D625" s="15">
        <v>0</v>
      </c>
    </row>
    <row r="626" spans="1:4" s="22" customFormat="1" x14ac:dyDescent="0.25">
      <c r="A626" s="67">
        <v>44002</v>
      </c>
      <c r="B626" s="60" t="s">
        <v>9</v>
      </c>
      <c r="C626" s="60" t="s">
        <v>9</v>
      </c>
      <c r="D626" s="15">
        <v>1</v>
      </c>
    </row>
    <row r="627" spans="1:4" s="22" customFormat="1" x14ac:dyDescent="0.25">
      <c r="A627" s="67">
        <v>44002</v>
      </c>
      <c r="B627" s="60" t="s">
        <v>15</v>
      </c>
      <c r="C627" s="60" t="s">
        <v>61</v>
      </c>
      <c r="D627" s="15">
        <v>7</v>
      </c>
    </row>
    <row r="628" spans="1:4" s="22" customFormat="1" x14ac:dyDescent="0.25">
      <c r="A628" s="67">
        <v>44002</v>
      </c>
      <c r="B628" s="60" t="s">
        <v>11</v>
      </c>
      <c r="C628" s="60" t="s">
        <v>11</v>
      </c>
      <c r="D628" s="15">
        <v>0</v>
      </c>
    </row>
    <row r="629" spans="1:4" x14ac:dyDescent="0.25">
      <c r="A629" s="67">
        <v>44002</v>
      </c>
      <c r="B629" s="60" t="s">
        <v>12</v>
      </c>
      <c r="C629" s="60" t="s">
        <v>12</v>
      </c>
      <c r="D629" s="15">
        <v>0</v>
      </c>
    </row>
    <row r="630" spans="1:4" x14ac:dyDescent="0.25">
      <c r="A630" s="67">
        <v>44002</v>
      </c>
      <c r="B630" s="60" t="s">
        <v>8</v>
      </c>
      <c r="C630" s="60" t="s">
        <v>8</v>
      </c>
      <c r="D630" s="15">
        <v>8</v>
      </c>
    </row>
    <row r="631" spans="1:4" s="22" customFormat="1" x14ac:dyDescent="0.25">
      <c r="A631" s="67">
        <v>44002</v>
      </c>
      <c r="B631" s="60" t="s">
        <v>49</v>
      </c>
      <c r="C631" s="60" t="s">
        <v>49</v>
      </c>
      <c r="D631" s="15">
        <v>0</v>
      </c>
    </row>
    <row r="632" spans="1:4" s="22" customFormat="1" x14ac:dyDescent="0.25">
      <c r="A632" s="67">
        <v>44002</v>
      </c>
      <c r="B632" s="60" t="s">
        <v>50</v>
      </c>
      <c r="C632" s="78" t="s">
        <v>368</v>
      </c>
      <c r="D632" s="15">
        <v>0</v>
      </c>
    </row>
    <row r="633" spans="1:4" x14ac:dyDescent="0.25">
      <c r="A633" s="67">
        <v>44002</v>
      </c>
      <c r="B633" s="60" t="s">
        <v>27</v>
      </c>
      <c r="C633" s="60" t="s">
        <v>43</v>
      </c>
      <c r="D633" s="15">
        <v>0</v>
      </c>
    </row>
    <row r="634" spans="1:4" x14ac:dyDescent="0.25">
      <c r="A634" s="67">
        <v>44002</v>
      </c>
      <c r="B634" s="60" t="s">
        <v>51</v>
      </c>
      <c r="C634" s="60" t="s">
        <v>51</v>
      </c>
      <c r="D634" s="15">
        <v>0</v>
      </c>
    </row>
    <row r="635" spans="1:4" x14ac:dyDescent="0.25">
      <c r="A635" s="67">
        <v>44002</v>
      </c>
      <c r="B635" s="60" t="s">
        <v>10</v>
      </c>
      <c r="C635" s="60" t="s">
        <v>10</v>
      </c>
      <c r="D635" s="15">
        <v>0</v>
      </c>
    </row>
    <row r="636" spans="1:4" x14ac:dyDescent="0.25">
      <c r="A636" s="67">
        <v>44003</v>
      </c>
      <c r="B636" s="60" t="s">
        <v>14</v>
      </c>
      <c r="C636" s="60" t="s">
        <v>14</v>
      </c>
      <c r="D636" s="15">
        <v>0</v>
      </c>
    </row>
    <row r="637" spans="1:4" x14ac:dyDescent="0.25">
      <c r="A637" s="67">
        <v>44003</v>
      </c>
      <c r="B637" s="60" t="s">
        <v>20</v>
      </c>
      <c r="C637" s="60" t="s">
        <v>20</v>
      </c>
      <c r="D637" s="15">
        <v>0</v>
      </c>
    </row>
    <row r="638" spans="1:4" x14ac:dyDescent="0.25">
      <c r="A638" s="67">
        <v>44003</v>
      </c>
      <c r="B638" s="60" t="s">
        <v>13</v>
      </c>
      <c r="C638" s="60" t="s">
        <v>13</v>
      </c>
      <c r="D638" s="15">
        <v>0</v>
      </c>
    </row>
    <row r="639" spans="1:4" x14ac:dyDescent="0.25">
      <c r="A639" s="67">
        <v>44003</v>
      </c>
      <c r="B639" s="60" t="s">
        <v>24</v>
      </c>
      <c r="C639" s="60" t="s">
        <v>37</v>
      </c>
      <c r="D639" s="15">
        <v>1</v>
      </c>
    </row>
    <row r="640" spans="1:4" x14ac:dyDescent="0.25">
      <c r="A640" s="67">
        <v>44003</v>
      </c>
      <c r="B640" s="60" t="s">
        <v>47</v>
      </c>
      <c r="C640" s="60" t="s">
        <v>47</v>
      </c>
      <c r="D640" s="15">
        <v>0</v>
      </c>
    </row>
    <row r="641" spans="1:4" x14ac:dyDescent="0.25">
      <c r="A641" s="67">
        <v>44003</v>
      </c>
      <c r="B641" s="60" t="s">
        <v>48</v>
      </c>
      <c r="C641" s="60" t="s">
        <v>48</v>
      </c>
      <c r="D641" s="15">
        <v>0</v>
      </c>
    </row>
    <row r="642" spans="1:4" x14ac:dyDescent="0.25">
      <c r="A642" s="67">
        <v>44003</v>
      </c>
      <c r="B642" s="60" t="s">
        <v>7</v>
      </c>
      <c r="C642" s="60" t="s">
        <v>7</v>
      </c>
      <c r="D642" s="15">
        <v>0</v>
      </c>
    </row>
    <row r="643" spans="1:4" x14ac:dyDescent="0.25">
      <c r="A643" s="67">
        <v>44003</v>
      </c>
      <c r="B643" s="60" t="s">
        <v>9</v>
      </c>
      <c r="C643" s="60" t="s">
        <v>9</v>
      </c>
      <c r="D643" s="15">
        <v>0</v>
      </c>
    </row>
    <row r="644" spans="1:4" x14ac:dyDescent="0.25">
      <c r="A644" s="67">
        <v>44003</v>
      </c>
      <c r="B644" s="60" t="s">
        <v>15</v>
      </c>
      <c r="C644" s="60" t="s">
        <v>15</v>
      </c>
      <c r="D644" s="15">
        <v>0</v>
      </c>
    </row>
    <row r="645" spans="1:4" x14ac:dyDescent="0.25">
      <c r="A645" s="67">
        <v>44003</v>
      </c>
      <c r="B645" s="60" t="s">
        <v>11</v>
      </c>
      <c r="C645" s="60" t="s">
        <v>11</v>
      </c>
      <c r="D645" s="15">
        <v>0</v>
      </c>
    </row>
    <row r="646" spans="1:4" x14ac:dyDescent="0.25">
      <c r="A646" s="67">
        <v>44003</v>
      </c>
      <c r="B646" s="60" t="s">
        <v>12</v>
      </c>
      <c r="C646" s="60" t="s">
        <v>12</v>
      </c>
      <c r="D646" s="15">
        <v>0</v>
      </c>
    </row>
    <row r="647" spans="1:4" x14ac:dyDescent="0.25">
      <c r="A647" s="67">
        <v>44003</v>
      </c>
      <c r="B647" s="60" t="s">
        <v>8</v>
      </c>
      <c r="C647" s="60" t="s">
        <v>8</v>
      </c>
      <c r="D647" s="15">
        <v>8</v>
      </c>
    </row>
    <row r="648" spans="1:4" x14ac:dyDescent="0.25">
      <c r="A648" s="67">
        <v>44003</v>
      </c>
      <c r="B648" s="60" t="s">
        <v>49</v>
      </c>
      <c r="C648" s="60" t="s">
        <v>49</v>
      </c>
      <c r="D648" s="15">
        <v>0</v>
      </c>
    </row>
    <row r="649" spans="1:4" x14ac:dyDescent="0.25">
      <c r="A649" s="67">
        <v>44003</v>
      </c>
      <c r="B649" s="60" t="s">
        <v>50</v>
      </c>
      <c r="C649" s="78" t="s">
        <v>368</v>
      </c>
      <c r="D649" s="15">
        <v>0</v>
      </c>
    </row>
    <row r="650" spans="1:4" x14ac:dyDescent="0.25">
      <c r="A650" s="67">
        <v>44003</v>
      </c>
      <c r="B650" s="60" t="s">
        <v>27</v>
      </c>
      <c r="C650" s="60" t="s">
        <v>43</v>
      </c>
      <c r="D650" s="15">
        <v>0</v>
      </c>
    </row>
    <row r="651" spans="1:4" x14ac:dyDescent="0.25">
      <c r="A651" s="67">
        <v>44003</v>
      </c>
      <c r="B651" s="60" t="s">
        <v>51</v>
      </c>
      <c r="C651" s="60" t="s">
        <v>51</v>
      </c>
      <c r="D651" s="15">
        <v>0</v>
      </c>
    </row>
    <row r="652" spans="1:4" x14ac:dyDescent="0.25">
      <c r="A652" s="67">
        <v>44003</v>
      </c>
      <c r="B652" s="60" t="s">
        <v>10</v>
      </c>
      <c r="C652" s="60" t="s">
        <v>10</v>
      </c>
      <c r="D652" s="15">
        <v>0</v>
      </c>
    </row>
    <row r="653" spans="1:4" x14ac:dyDescent="0.25">
      <c r="A653" s="67">
        <v>44004</v>
      </c>
      <c r="B653" s="60" t="s">
        <v>14</v>
      </c>
      <c r="C653" s="60" t="s">
        <v>14</v>
      </c>
      <c r="D653" s="15">
        <v>0</v>
      </c>
    </row>
    <row r="654" spans="1:4" x14ac:dyDescent="0.25">
      <c r="A654" s="67">
        <v>44004</v>
      </c>
      <c r="B654" s="60" t="s">
        <v>20</v>
      </c>
      <c r="C654" s="60" t="s">
        <v>20</v>
      </c>
      <c r="D654" s="15">
        <v>0</v>
      </c>
    </row>
    <row r="655" spans="1:4" x14ac:dyDescent="0.25">
      <c r="A655" s="67">
        <v>44004</v>
      </c>
      <c r="B655" s="60" t="s">
        <v>13</v>
      </c>
      <c r="C655" s="60" t="s">
        <v>13</v>
      </c>
      <c r="D655" s="15">
        <v>0</v>
      </c>
    </row>
    <row r="656" spans="1:4" x14ac:dyDescent="0.25">
      <c r="A656" s="67">
        <v>44004</v>
      </c>
      <c r="B656" s="60" t="s">
        <v>24</v>
      </c>
      <c r="C656" s="60" t="s">
        <v>37</v>
      </c>
      <c r="D656" s="15">
        <v>5</v>
      </c>
    </row>
    <row r="657" spans="1:4" x14ac:dyDescent="0.25">
      <c r="A657" s="67">
        <v>44004</v>
      </c>
      <c r="B657" s="60" t="s">
        <v>47</v>
      </c>
      <c r="C657" s="60" t="s">
        <v>47</v>
      </c>
      <c r="D657" s="15">
        <v>0</v>
      </c>
    </row>
    <row r="658" spans="1:4" x14ac:dyDescent="0.25">
      <c r="A658" s="67">
        <v>44004</v>
      </c>
      <c r="B658" s="60" t="s">
        <v>48</v>
      </c>
      <c r="C658" s="60" t="s">
        <v>48</v>
      </c>
      <c r="D658" s="15">
        <v>0</v>
      </c>
    </row>
    <row r="659" spans="1:4" x14ac:dyDescent="0.25">
      <c r="A659" s="67">
        <v>44004</v>
      </c>
      <c r="B659" s="60" t="s">
        <v>7</v>
      </c>
      <c r="C659" s="60" t="s">
        <v>7</v>
      </c>
      <c r="D659" s="15">
        <v>0</v>
      </c>
    </row>
    <row r="660" spans="1:4" x14ac:dyDescent="0.25">
      <c r="A660" s="67">
        <v>44004</v>
      </c>
      <c r="B660" s="60" t="s">
        <v>9</v>
      </c>
      <c r="C660" s="60" t="s">
        <v>9</v>
      </c>
      <c r="D660" s="15">
        <v>1</v>
      </c>
    </row>
    <row r="661" spans="1:4" x14ac:dyDescent="0.25">
      <c r="A661" s="67">
        <v>44004</v>
      </c>
      <c r="B661" s="60" t="s">
        <v>15</v>
      </c>
      <c r="C661" s="60" t="s">
        <v>15</v>
      </c>
      <c r="D661" s="15">
        <v>0</v>
      </c>
    </row>
    <row r="662" spans="1:4" x14ac:dyDescent="0.25">
      <c r="A662" s="67">
        <v>44004</v>
      </c>
      <c r="B662" s="60" t="s">
        <v>11</v>
      </c>
      <c r="C662" s="60" t="s">
        <v>11</v>
      </c>
      <c r="D662" s="15">
        <v>0</v>
      </c>
    </row>
    <row r="663" spans="1:4" x14ac:dyDescent="0.25">
      <c r="A663" s="67">
        <v>44004</v>
      </c>
      <c r="B663" s="60" t="s">
        <v>12</v>
      </c>
      <c r="C663" s="60" t="s">
        <v>12</v>
      </c>
      <c r="D663" s="15">
        <v>0</v>
      </c>
    </row>
    <row r="664" spans="1:4" x14ac:dyDescent="0.25">
      <c r="A664" s="67">
        <v>44004</v>
      </c>
      <c r="B664" s="60" t="s">
        <v>8</v>
      </c>
      <c r="C664" s="60" t="s">
        <v>8</v>
      </c>
      <c r="D664" s="15">
        <v>8</v>
      </c>
    </row>
    <row r="665" spans="1:4" x14ac:dyDescent="0.25">
      <c r="A665" s="67">
        <v>44004</v>
      </c>
      <c r="B665" s="60" t="s">
        <v>49</v>
      </c>
      <c r="C665" s="60" t="s">
        <v>49</v>
      </c>
      <c r="D665" s="15">
        <v>0</v>
      </c>
    </row>
    <row r="666" spans="1:4" s="22" customFormat="1" x14ac:dyDescent="0.25">
      <c r="A666" s="67">
        <v>44004</v>
      </c>
      <c r="B666" s="60" t="s">
        <v>50</v>
      </c>
      <c r="C666" s="78" t="s">
        <v>368</v>
      </c>
      <c r="D666" s="15">
        <v>0</v>
      </c>
    </row>
    <row r="667" spans="1:4" s="22" customFormat="1" x14ac:dyDescent="0.25">
      <c r="A667" s="67">
        <v>44004</v>
      </c>
      <c r="B667" s="60" t="s">
        <v>27</v>
      </c>
      <c r="C667" s="60" t="s">
        <v>43</v>
      </c>
      <c r="D667" s="15">
        <v>0</v>
      </c>
    </row>
    <row r="668" spans="1:4" s="22" customFormat="1" x14ac:dyDescent="0.25">
      <c r="A668" s="67">
        <v>44004</v>
      </c>
      <c r="B668" s="60" t="s">
        <v>51</v>
      </c>
      <c r="C668" s="60" t="s">
        <v>51</v>
      </c>
      <c r="D668" s="15">
        <v>0</v>
      </c>
    </row>
    <row r="669" spans="1:4" s="22" customFormat="1" x14ac:dyDescent="0.25">
      <c r="A669" s="67">
        <v>44004</v>
      </c>
      <c r="B669" s="60" t="s">
        <v>10</v>
      </c>
      <c r="C669" s="60" t="s">
        <v>10</v>
      </c>
      <c r="D669" s="15">
        <v>0</v>
      </c>
    </row>
    <row r="670" spans="1:4" s="22" customFormat="1" x14ac:dyDescent="0.25">
      <c r="A670" s="67">
        <v>44005</v>
      </c>
      <c r="B670" s="60" t="s">
        <v>14</v>
      </c>
      <c r="C670" s="60" t="s">
        <v>14</v>
      </c>
      <c r="D670" s="15">
        <v>0</v>
      </c>
    </row>
    <row r="671" spans="1:4" s="22" customFormat="1" x14ac:dyDescent="0.25">
      <c r="A671" s="67">
        <v>44005</v>
      </c>
      <c r="B671" s="60" t="s">
        <v>20</v>
      </c>
      <c r="C671" s="60" t="s">
        <v>20</v>
      </c>
      <c r="D671" s="15">
        <v>0</v>
      </c>
    </row>
    <row r="672" spans="1:4" x14ac:dyDescent="0.25">
      <c r="A672" s="67">
        <v>44005</v>
      </c>
      <c r="B672" s="60" t="s">
        <v>13</v>
      </c>
      <c r="C672" s="60" t="s">
        <v>13</v>
      </c>
      <c r="D672" s="15">
        <v>0</v>
      </c>
    </row>
    <row r="673" spans="1:4" s="22" customFormat="1" x14ac:dyDescent="0.25">
      <c r="A673" s="67">
        <v>44005</v>
      </c>
      <c r="B673" s="60" t="s">
        <v>24</v>
      </c>
      <c r="C673" s="60" t="s">
        <v>37</v>
      </c>
      <c r="D673" s="15">
        <v>4</v>
      </c>
    </row>
    <row r="674" spans="1:4" s="22" customFormat="1" x14ac:dyDescent="0.25">
      <c r="A674" s="67">
        <v>44005</v>
      </c>
      <c r="B674" s="60" t="s">
        <v>47</v>
      </c>
      <c r="C674" s="60" t="s">
        <v>47</v>
      </c>
      <c r="D674" s="15">
        <v>0</v>
      </c>
    </row>
    <row r="675" spans="1:4" x14ac:dyDescent="0.25">
      <c r="A675" s="67">
        <v>44005</v>
      </c>
      <c r="B675" s="60" t="s">
        <v>48</v>
      </c>
      <c r="C675" s="60" t="s">
        <v>48</v>
      </c>
      <c r="D675" s="15">
        <v>0</v>
      </c>
    </row>
    <row r="676" spans="1:4" s="22" customFormat="1" x14ac:dyDescent="0.25">
      <c r="A676" s="67">
        <v>44005</v>
      </c>
      <c r="B676" s="60" t="s">
        <v>7</v>
      </c>
      <c r="C676" s="60" t="s">
        <v>7</v>
      </c>
      <c r="D676" s="15">
        <v>0</v>
      </c>
    </row>
    <row r="677" spans="1:4" s="22" customFormat="1" x14ac:dyDescent="0.25">
      <c r="A677" s="67">
        <v>44005</v>
      </c>
      <c r="B677" s="60" t="s">
        <v>9</v>
      </c>
      <c r="C677" s="60" t="s">
        <v>9</v>
      </c>
      <c r="D677" s="15">
        <v>0</v>
      </c>
    </row>
    <row r="678" spans="1:4" s="22" customFormat="1" x14ac:dyDescent="0.25">
      <c r="A678" s="67">
        <v>44005</v>
      </c>
      <c r="B678" s="60" t="s">
        <v>15</v>
      </c>
      <c r="C678" s="60" t="s">
        <v>15</v>
      </c>
      <c r="D678" s="15">
        <v>0</v>
      </c>
    </row>
    <row r="679" spans="1:4" x14ac:dyDescent="0.25">
      <c r="A679" s="67">
        <v>44005</v>
      </c>
      <c r="B679" s="60" t="s">
        <v>11</v>
      </c>
      <c r="C679" s="60" t="s">
        <v>11</v>
      </c>
      <c r="D679" s="15">
        <v>0</v>
      </c>
    </row>
    <row r="680" spans="1:4" x14ac:dyDescent="0.25">
      <c r="A680" s="67">
        <v>44005</v>
      </c>
      <c r="B680" s="60" t="s">
        <v>12</v>
      </c>
      <c r="C680" s="60" t="s">
        <v>12</v>
      </c>
      <c r="D680" s="15">
        <v>0</v>
      </c>
    </row>
    <row r="681" spans="1:4" x14ac:dyDescent="0.25">
      <c r="A681" s="67">
        <v>44005</v>
      </c>
      <c r="B681" s="60" t="s">
        <v>8</v>
      </c>
      <c r="C681" s="60" t="s">
        <v>8</v>
      </c>
      <c r="D681" s="15">
        <v>11</v>
      </c>
    </row>
    <row r="682" spans="1:4" s="22" customFormat="1" x14ac:dyDescent="0.25">
      <c r="A682" s="67">
        <v>44005</v>
      </c>
      <c r="B682" s="60" t="s">
        <v>49</v>
      </c>
      <c r="C682" s="60" t="s">
        <v>49</v>
      </c>
      <c r="D682" s="15">
        <v>0</v>
      </c>
    </row>
    <row r="683" spans="1:4" x14ac:dyDescent="0.25">
      <c r="A683" s="67">
        <v>44005</v>
      </c>
      <c r="B683" s="60" t="s">
        <v>50</v>
      </c>
      <c r="C683" s="78" t="s">
        <v>368</v>
      </c>
      <c r="D683" s="15">
        <v>0</v>
      </c>
    </row>
    <row r="684" spans="1:4" x14ac:dyDescent="0.25">
      <c r="A684" s="67">
        <v>44005</v>
      </c>
      <c r="B684" s="60" t="s">
        <v>27</v>
      </c>
      <c r="C684" s="60" t="s">
        <v>43</v>
      </c>
      <c r="D684" s="15">
        <v>1</v>
      </c>
    </row>
    <row r="685" spans="1:4" x14ac:dyDescent="0.25">
      <c r="A685" s="67">
        <v>44005</v>
      </c>
      <c r="B685" s="60" t="s">
        <v>51</v>
      </c>
      <c r="C685" s="60" t="s">
        <v>51</v>
      </c>
      <c r="D685" s="15">
        <v>0</v>
      </c>
    </row>
    <row r="686" spans="1:4" x14ac:dyDescent="0.25">
      <c r="A686" s="67">
        <v>44005</v>
      </c>
      <c r="B686" s="60" t="s">
        <v>10</v>
      </c>
      <c r="C686" s="60" t="s">
        <v>10</v>
      </c>
      <c r="D686" s="15">
        <v>0</v>
      </c>
    </row>
    <row r="687" spans="1:4" s="22" customFormat="1" x14ac:dyDescent="0.25">
      <c r="A687" s="67">
        <v>44006</v>
      </c>
      <c r="B687" s="60" t="s">
        <v>14</v>
      </c>
      <c r="C687" s="60" t="s">
        <v>14</v>
      </c>
      <c r="D687" s="15">
        <v>0</v>
      </c>
    </row>
    <row r="688" spans="1:4" s="22" customFormat="1" x14ac:dyDescent="0.25">
      <c r="A688" s="67">
        <v>44006</v>
      </c>
      <c r="B688" s="60" t="s">
        <v>20</v>
      </c>
      <c r="C688" s="60" t="s">
        <v>20</v>
      </c>
      <c r="D688" s="15">
        <v>0</v>
      </c>
    </row>
    <row r="689" spans="1:4" s="22" customFormat="1" x14ac:dyDescent="0.25">
      <c r="A689" s="67">
        <v>44006</v>
      </c>
      <c r="B689" s="60" t="s">
        <v>13</v>
      </c>
      <c r="C689" s="60" t="s">
        <v>13</v>
      </c>
      <c r="D689" s="15">
        <v>0</v>
      </c>
    </row>
    <row r="690" spans="1:4" s="22" customFormat="1" x14ac:dyDescent="0.25">
      <c r="A690" s="67">
        <v>44006</v>
      </c>
      <c r="B690" s="60" t="s">
        <v>24</v>
      </c>
      <c r="C690" s="60" t="s">
        <v>37</v>
      </c>
      <c r="D690" s="15">
        <v>7</v>
      </c>
    </row>
    <row r="691" spans="1:4" s="22" customFormat="1" x14ac:dyDescent="0.25">
      <c r="A691" s="67">
        <v>44006</v>
      </c>
      <c r="B691" s="60" t="s">
        <v>47</v>
      </c>
      <c r="C691" s="60" t="s">
        <v>47</v>
      </c>
      <c r="D691" s="15">
        <v>0</v>
      </c>
    </row>
    <row r="692" spans="1:4" s="22" customFormat="1" x14ac:dyDescent="0.25">
      <c r="A692" s="67">
        <v>44006</v>
      </c>
      <c r="B692" s="60" t="s">
        <v>48</v>
      </c>
      <c r="C692" s="60" t="s">
        <v>48</v>
      </c>
      <c r="D692" s="15">
        <v>0</v>
      </c>
    </row>
    <row r="693" spans="1:4" x14ac:dyDescent="0.25">
      <c r="A693" s="67">
        <v>44006</v>
      </c>
      <c r="B693" s="60" t="s">
        <v>7</v>
      </c>
      <c r="C693" s="60" t="s">
        <v>7</v>
      </c>
      <c r="D693" s="15">
        <v>0</v>
      </c>
    </row>
    <row r="694" spans="1:4" s="22" customFormat="1" x14ac:dyDescent="0.25">
      <c r="A694" s="67">
        <v>44006</v>
      </c>
      <c r="B694" s="60" t="s">
        <v>9</v>
      </c>
      <c r="C694" s="60" t="s">
        <v>9</v>
      </c>
      <c r="D694" s="15">
        <v>0</v>
      </c>
    </row>
    <row r="695" spans="1:4" x14ac:dyDescent="0.25">
      <c r="A695" s="67">
        <v>44006</v>
      </c>
      <c r="B695" s="60" t="s">
        <v>15</v>
      </c>
      <c r="C695" s="60" t="s">
        <v>61</v>
      </c>
      <c r="D695" s="15">
        <v>2</v>
      </c>
    </row>
    <row r="696" spans="1:4" s="22" customFormat="1" x14ac:dyDescent="0.25">
      <c r="A696" s="67">
        <v>44006</v>
      </c>
      <c r="B696" s="60" t="s">
        <v>11</v>
      </c>
      <c r="C696" s="60" t="s">
        <v>11</v>
      </c>
      <c r="D696" s="15">
        <v>0</v>
      </c>
    </row>
    <row r="697" spans="1:4" s="22" customFormat="1" x14ac:dyDescent="0.25">
      <c r="A697" s="67">
        <v>44006</v>
      </c>
      <c r="B697" s="60" t="s">
        <v>12</v>
      </c>
      <c r="C697" s="60" t="s">
        <v>12</v>
      </c>
      <c r="D697" s="15">
        <v>0</v>
      </c>
    </row>
    <row r="698" spans="1:4" s="22" customFormat="1" x14ac:dyDescent="0.25">
      <c r="A698" s="67">
        <v>44006</v>
      </c>
      <c r="B698" s="60" t="s">
        <v>8</v>
      </c>
      <c r="C698" s="60" t="s">
        <v>8</v>
      </c>
      <c r="D698" s="15">
        <v>10</v>
      </c>
    </row>
    <row r="699" spans="1:4" s="22" customFormat="1" x14ac:dyDescent="0.25">
      <c r="A699" s="67">
        <v>44006</v>
      </c>
      <c r="B699" s="60" t="s">
        <v>49</v>
      </c>
      <c r="C699" s="60" t="s">
        <v>49</v>
      </c>
      <c r="D699" s="15">
        <v>0</v>
      </c>
    </row>
    <row r="700" spans="1:4" x14ac:dyDescent="0.25">
      <c r="A700" s="67">
        <v>44006</v>
      </c>
      <c r="B700" s="60" t="s">
        <v>50</v>
      </c>
      <c r="C700" s="78" t="s">
        <v>368</v>
      </c>
      <c r="D700" s="15">
        <v>0</v>
      </c>
    </row>
    <row r="701" spans="1:4" x14ac:dyDescent="0.25">
      <c r="A701" s="67">
        <v>44006</v>
      </c>
      <c r="B701" s="60" t="s">
        <v>27</v>
      </c>
      <c r="C701" s="60" t="s">
        <v>43</v>
      </c>
      <c r="D701" s="15">
        <v>0</v>
      </c>
    </row>
    <row r="702" spans="1:4" x14ac:dyDescent="0.25">
      <c r="A702" s="67">
        <v>44006</v>
      </c>
      <c r="B702" s="60" t="s">
        <v>51</v>
      </c>
      <c r="C702" s="60" t="s">
        <v>51</v>
      </c>
      <c r="D702" s="15">
        <v>0</v>
      </c>
    </row>
    <row r="703" spans="1:4" x14ac:dyDescent="0.25">
      <c r="A703" s="67">
        <v>44006</v>
      </c>
      <c r="B703" s="60" t="s">
        <v>10</v>
      </c>
      <c r="C703" s="60" t="s">
        <v>10</v>
      </c>
      <c r="D703" s="15">
        <v>0</v>
      </c>
    </row>
    <row r="704" spans="1:4" x14ac:dyDescent="0.25">
      <c r="A704" s="67">
        <v>44007</v>
      </c>
      <c r="B704" s="60" t="s">
        <v>14</v>
      </c>
      <c r="C704" s="60" t="s">
        <v>14</v>
      </c>
      <c r="D704" s="15">
        <v>0</v>
      </c>
    </row>
    <row r="705" spans="1:4" x14ac:dyDescent="0.25">
      <c r="A705" s="67">
        <v>44007</v>
      </c>
      <c r="B705" s="60" t="s">
        <v>20</v>
      </c>
      <c r="C705" s="60" t="s">
        <v>20</v>
      </c>
      <c r="D705" s="15">
        <v>0</v>
      </c>
    </row>
    <row r="706" spans="1:4" x14ac:dyDescent="0.25">
      <c r="A706" s="67">
        <v>44007</v>
      </c>
      <c r="B706" s="60" t="s">
        <v>13</v>
      </c>
      <c r="C706" s="60" t="s">
        <v>13</v>
      </c>
      <c r="D706" s="15">
        <v>0</v>
      </c>
    </row>
    <row r="707" spans="1:4" x14ac:dyDescent="0.25">
      <c r="A707" s="67">
        <v>44007</v>
      </c>
      <c r="B707" s="60" t="s">
        <v>24</v>
      </c>
      <c r="C707" s="60" t="s">
        <v>37</v>
      </c>
      <c r="D707" s="15">
        <v>4</v>
      </c>
    </row>
    <row r="708" spans="1:4" x14ac:dyDescent="0.25">
      <c r="A708" s="67">
        <v>44007</v>
      </c>
      <c r="B708" s="60" t="s">
        <v>47</v>
      </c>
      <c r="C708" s="60" t="s">
        <v>47</v>
      </c>
      <c r="D708" s="15">
        <v>0</v>
      </c>
    </row>
    <row r="709" spans="1:4" x14ac:dyDescent="0.25">
      <c r="A709" s="67">
        <v>44007</v>
      </c>
      <c r="B709" s="60" t="s">
        <v>48</v>
      </c>
      <c r="C709" s="60" t="s">
        <v>48</v>
      </c>
      <c r="D709" s="15">
        <v>0</v>
      </c>
    </row>
    <row r="710" spans="1:4" x14ac:dyDescent="0.25">
      <c r="A710" s="67">
        <v>44007</v>
      </c>
      <c r="B710" s="60" t="s">
        <v>7</v>
      </c>
      <c r="C710" s="60" t="s">
        <v>7</v>
      </c>
      <c r="D710" s="15">
        <v>0</v>
      </c>
    </row>
    <row r="711" spans="1:4" x14ac:dyDescent="0.25">
      <c r="A711" s="67">
        <v>44007</v>
      </c>
      <c r="B711" s="60" t="s">
        <v>9</v>
      </c>
      <c r="C711" s="60" t="s">
        <v>9</v>
      </c>
      <c r="D711" s="15">
        <v>0</v>
      </c>
    </row>
    <row r="712" spans="1:4" x14ac:dyDescent="0.25">
      <c r="A712" s="67">
        <v>44007</v>
      </c>
      <c r="B712" s="60" t="s">
        <v>15</v>
      </c>
      <c r="C712" s="60" t="s">
        <v>61</v>
      </c>
      <c r="D712" s="15">
        <v>3</v>
      </c>
    </row>
    <row r="713" spans="1:4" x14ac:dyDescent="0.25">
      <c r="A713" s="67">
        <v>44007</v>
      </c>
      <c r="B713" s="60" t="s">
        <v>11</v>
      </c>
      <c r="C713" s="60" t="s">
        <v>11</v>
      </c>
      <c r="D713" s="15">
        <v>0</v>
      </c>
    </row>
    <row r="714" spans="1:4" x14ac:dyDescent="0.25">
      <c r="A714" s="67">
        <v>44007</v>
      </c>
      <c r="B714" s="60" t="s">
        <v>12</v>
      </c>
      <c r="C714" s="60" t="s">
        <v>12</v>
      </c>
      <c r="D714" s="15">
        <v>0</v>
      </c>
    </row>
    <row r="715" spans="1:4" x14ac:dyDescent="0.25">
      <c r="A715" s="67">
        <v>44007</v>
      </c>
      <c r="B715" s="60" t="s">
        <v>8</v>
      </c>
      <c r="C715" s="60" t="s">
        <v>8</v>
      </c>
      <c r="D715" s="15">
        <v>9</v>
      </c>
    </row>
    <row r="716" spans="1:4" x14ac:dyDescent="0.25">
      <c r="A716" s="67">
        <v>44007</v>
      </c>
      <c r="B716" s="60" t="s">
        <v>49</v>
      </c>
      <c r="C716" s="60" t="s">
        <v>49</v>
      </c>
      <c r="D716" s="15">
        <v>0</v>
      </c>
    </row>
    <row r="717" spans="1:4" x14ac:dyDescent="0.25">
      <c r="A717" s="67">
        <v>44007</v>
      </c>
      <c r="B717" s="60" t="s">
        <v>50</v>
      </c>
      <c r="C717" s="78" t="s">
        <v>368</v>
      </c>
      <c r="D717" s="15">
        <v>0</v>
      </c>
    </row>
    <row r="718" spans="1:4" x14ac:dyDescent="0.25">
      <c r="A718" s="67">
        <v>44007</v>
      </c>
      <c r="B718" s="60" t="s">
        <v>27</v>
      </c>
      <c r="C718" s="60" t="s">
        <v>43</v>
      </c>
      <c r="D718" s="15">
        <v>0</v>
      </c>
    </row>
    <row r="719" spans="1:4" x14ac:dyDescent="0.25">
      <c r="A719" s="67">
        <v>44007</v>
      </c>
      <c r="B719" s="60" t="s">
        <v>51</v>
      </c>
      <c r="C719" s="60" t="s">
        <v>51</v>
      </c>
      <c r="D719" s="15">
        <v>0</v>
      </c>
    </row>
    <row r="720" spans="1:4" x14ac:dyDescent="0.25">
      <c r="A720" s="67">
        <v>44007</v>
      </c>
      <c r="B720" s="60" t="s">
        <v>10</v>
      </c>
      <c r="C720" s="60" t="s">
        <v>10</v>
      </c>
      <c r="D720" s="15">
        <v>0</v>
      </c>
    </row>
    <row r="721" spans="1:4" x14ac:dyDescent="0.25">
      <c r="A721" s="67">
        <v>44008</v>
      </c>
      <c r="B721" s="60" t="s">
        <v>14</v>
      </c>
      <c r="C721" s="60" t="s">
        <v>14</v>
      </c>
      <c r="D721" s="15">
        <v>0</v>
      </c>
    </row>
    <row r="722" spans="1:4" x14ac:dyDescent="0.25">
      <c r="A722" s="67">
        <v>44008</v>
      </c>
      <c r="B722" s="60" t="s">
        <v>20</v>
      </c>
      <c r="C722" s="60" t="s">
        <v>20</v>
      </c>
      <c r="D722" s="15">
        <v>0</v>
      </c>
    </row>
    <row r="723" spans="1:4" x14ac:dyDescent="0.25">
      <c r="A723" s="67">
        <v>44008</v>
      </c>
      <c r="B723" s="60" t="s">
        <v>13</v>
      </c>
      <c r="C723" s="60" t="s">
        <v>13</v>
      </c>
      <c r="D723" s="15">
        <v>0</v>
      </c>
    </row>
    <row r="724" spans="1:4" x14ac:dyDescent="0.25">
      <c r="A724" s="67">
        <v>44008</v>
      </c>
      <c r="B724" s="60" t="s">
        <v>24</v>
      </c>
      <c r="C724" s="60" t="s">
        <v>37</v>
      </c>
      <c r="D724" s="15">
        <v>12</v>
      </c>
    </row>
    <row r="725" spans="1:4" x14ac:dyDescent="0.25">
      <c r="A725" s="67">
        <v>44008</v>
      </c>
      <c r="B725" s="60" t="s">
        <v>47</v>
      </c>
      <c r="C725" s="60" t="s">
        <v>47</v>
      </c>
      <c r="D725" s="15">
        <v>0</v>
      </c>
    </row>
    <row r="726" spans="1:4" x14ac:dyDescent="0.25">
      <c r="A726" s="67">
        <v>44008</v>
      </c>
      <c r="B726" s="60" t="s">
        <v>48</v>
      </c>
      <c r="C726" s="60" t="s">
        <v>48</v>
      </c>
      <c r="D726" s="15">
        <v>0</v>
      </c>
    </row>
    <row r="727" spans="1:4" x14ac:dyDescent="0.25">
      <c r="A727" s="67">
        <v>44008</v>
      </c>
      <c r="B727" s="60" t="s">
        <v>7</v>
      </c>
      <c r="C727" s="60" t="s">
        <v>7</v>
      </c>
      <c r="D727" s="15">
        <v>0</v>
      </c>
    </row>
    <row r="728" spans="1:4" x14ac:dyDescent="0.25">
      <c r="A728" s="67">
        <v>44008</v>
      </c>
      <c r="B728" s="60" t="s">
        <v>9</v>
      </c>
      <c r="C728" s="60" t="s">
        <v>9</v>
      </c>
      <c r="D728" s="15">
        <v>0</v>
      </c>
    </row>
    <row r="729" spans="1:4" x14ac:dyDescent="0.25">
      <c r="A729" s="67">
        <v>44008</v>
      </c>
      <c r="B729" s="60" t="s">
        <v>15</v>
      </c>
      <c r="C729" s="60" t="s">
        <v>15</v>
      </c>
      <c r="D729" s="15">
        <v>0</v>
      </c>
    </row>
    <row r="730" spans="1:4" x14ac:dyDescent="0.25">
      <c r="A730" s="67">
        <v>44008</v>
      </c>
      <c r="B730" s="60" t="s">
        <v>11</v>
      </c>
      <c r="C730" s="60" t="s">
        <v>11</v>
      </c>
      <c r="D730" s="15">
        <v>0</v>
      </c>
    </row>
    <row r="731" spans="1:4" x14ac:dyDescent="0.25">
      <c r="A731" s="67">
        <v>44008</v>
      </c>
      <c r="B731" s="60" t="s">
        <v>12</v>
      </c>
      <c r="C731" s="60" t="s">
        <v>12</v>
      </c>
      <c r="D731" s="15">
        <v>0</v>
      </c>
    </row>
    <row r="732" spans="1:4" x14ac:dyDescent="0.25">
      <c r="A732" s="67">
        <v>44008</v>
      </c>
      <c r="B732" s="60" t="s">
        <v>8</v>
      </c>
      <c r="C732" s="60" t="s">
        <v>8</v>
      </c>
      <c r="D732" s="15">
        <v>8</v>
      </c>
    </row>
    <row r="733" spans="1:4" x14ac:dyDescent="0.25">
      <c r="A733" s="67">
        <v>44008</v>
      </c>
      <c r="B733" s="60" t="s">
        <v>49</v>
      </c>
      <c r="C733" s="60" t="s">
        <v>49</v>
      </c>
      <c r="D733" s="15">
        <v>0</v>
      </c>
    </row>
    <row r="734" spans="1:4" x14ac:dyDescent="0.25">
      <c r="A734" s="67">
        <v>44008</v>
      </c>
      <c r="B734" s="60" t="s">
        <v>50</v>
      </c>
      <c r="C734" s="78" t="s">
        <v>368</v>
      </c>
      <c r="D734" s="15">
        <v>0</v>
      </c>
    </row>
    <row r="735" spans="1:4" s="22" customFormat="1" x14ac:dyDescent="0.25">
      <c r="A735" s="67">
        <v>44008</v>
      </c>
      <c r="B735" s="60" t="s">
        <v>27</v>
      </c>
      <c r="C735" s="60" t="s">
        <v>43</v>
      </c>
      <c r="D735" s="15">
        <v>0</v>
      </c>
    </row>
    <row r="736" spans="1:4" s="22" customFormat="1" x14ac:dyDescent="0.25">
      <c r="A736" s="67">
        <v>44008</v>
      </c>
      <c r="B736" s="60" t="s">
        <v>51</v>
      </c>
      <c r="C736" s="60" t="s">
        <v>51</v>
      </c>
      <c r="D736" s="15">
        <v>0</v>
      </c>
    </row>
    <row r="737" spans="1:4" s="22" customFormat="1" x14ac:dyDescent="0.25">
      <c r="A737" s="67">
        <v>44008</v>
      </c>
      <c r="B737" s="60" t="s">
        <v>10</v>
      </c>
      <c r="C737" s="60" t="s">
        <v>10</v>
      </c>
      <c r="D737" s="15">
        <v>0</v>
      </c>
    </row>
    <row r="738" spans="1:4" s="22" customFormat="1" x14ac:dyDescent="0.25">
      <c r="A738" s="67">
        <v>44009</v>
      </c>
      <c r="B738" s="60" t="s">
        <v>14</v>
      </c>
      <c r="C738" s="60" t="s">
        <v>14</v>
      </c>
      <c r="D738" s="15">
        <v>0</v>
      </c>
    </row>
    <row r="739" spans="1:4" s="22" customFormat="1" x14ac:dyDescent="0.25">
      <c r="A739" s="67">
        <v>44009</v>
      </c>
      <c r="B739" s="60" t="s">
        <v>20</v>
      </c>
      <c r="C739" s="60" t="s">
        <v>20</v>
      </c>
      <c r="D739" s="15">
        <v>0</v>
      </c>
    </row>
    <row r="740" spans="1:4" x14ac:dyDescent="0.25">
      <c r="A740" s="67">
        <v>44009</v>
      </c>
      <c r="B740" s="60" t="s">
        <v>13</v>
      </c>
      <c r="C740" s="60" t="s">
        <v>13</v>
      </c>
      <c r="D740" s="15">
        <v>0</v>
      </c>
    </row>
    <row r="741" spans="1:4" x14ac:dyDescent="0.25">
      <c r="A741" s="67">
        <v>44009</v>
      </c>
      <c r="B741" s="60" t="s">
        <v>24</v>
      </c>
      <c r="C741" s="60" t="s">
        <v>37</v>
      </c>
      <c r="D741" s="15">
        <v>1</v>
      </c>
    </row>
    <row r="742" spans="1:4" s="22" customFormat="1" x14ac:dyDescent="0.25">
      <c r="A742" s="67">
        <v>44009</v>
      </c>
      <c r="B742" s="60" t="s">
        <v>47</v>
      </c>
      <c r="C742" s="60" t="s">
        <v>47</v>
      </c>
      <c r="D742" s="15">
        <v>0</v>
      </c>
    </row>
    <row r="743" spans="1:4" s="22" customFormat="1" x14ac:dyDescent="0.25">
      <c r="A743" s="67">
        <v>44009</v>
      </c>
      <c r="B743" s="60" t="s">
        <v>48</v>
      </c>
      <c r="C743" s="60" t="s">
        <v>48</v>
      </c>
      <c r="D743" s="15">
        <v>0</v>
      </c>
    </row>
    <row r="744" spans="1:4" x14ac:dyDescent="0.25">
      <c r="A744" s="67">
        <v>44009</v>
      </c>
      <c r="B744" s="60" t="s">
        <v>7</v>
      </c>
      <c r="C744" s="60" t="s">
        <v>7</v>
      </c>
      <c r="D744" s="15">
        <v>0</v>
      </c>
    </row>
    <row r="745" spans="1:4" x14ac:dyDescent="0.25">
      <c r="A745" s="67">
        <v>44009</v>
      </c>
      <c r="B745" s="60" t="s">
        <v>9</v>
      </c>
      <c r="C745" s="60" t="s">
        <v>9</v>
      </c>
      <c r="D745" s="15">
        <v>2</v>
      </c>
    </row>
    <row r="746" spans="1:4" x14ac:dyDescent="0.25">
      <c r="A746" s="67">
        <v>44009</v>
      </c>
      <c r="B746" s="60" t="s">
        <v>15</v>
      </c>
      <c r="C746" s="60" t="s">
        <v>15</v>
      </c>
      <c r="D746" s="15">
        <v>0</v>
      </c>
    </row>
    <row r="747" spans="1:4" x14ac:dyDescent="0.25">
      <c r="A747" s="67">
        <v>44009</v>
      </c>
      <c r="B747" s="60" t="s">
        <v>11</v>
      </c>
      <c r="C747" s="60" t="s">
        <v>11</v>
      </c>
      <c r="D747" s="15">
        <v>0</v>
      </c>
    </row>
    <row r="748" spans="1:4" x14ac:dyDescent="0.25">
      <c r="A748" s="67">
        <v>44009</v>
      </c>
      <c r="B748" s="60" t="s">
        <v>12</v>
      </c>
      <c r="C748" s="60" t="s">
        <v>12</v>
      </c>
      <c r="D748" s="15">
        <v>0</v>
      </c>
    </row>
    <row r="749" spans="1:4" x14ac:dyDescent="0.25">
      <c r="A749" s="67">
        <v>44009</v>
      </c>
      <c r="B749" s="60" t="s">
        <v>8</v>
      </c>
      <c r="C749" s="60" t="s">
        <v>8</v>
      </c>
      <c r="D749" s="15">
        <v>7</v>
      </c>
    </row>
    <row r="750" spans="1:4" x14ac:dyDescent="0.25">
      <c r="A750" s="67">
        <v>44009</v>
      </c>
      <c r="B750" s="60" t="s">
        <v>49</v>
      </c>
      <c r="C750" s="60" t="s">
        <v>49</v>
      </c>
      <c r="D750" s="15">
        <v>0</v>
      </c>
    </row>
    <row r="751" spans="1:4" x14ac:dyDescent="0.25">
      <c r="A751" s="67">
        <v>44009</v>
      </c>
      <c r="B751" s="60" t="s">
        <v>50</v>
      </c>
      <c r="C751" s="78" t="s">
        <v>368</v>
      </c>
      <c r="D751" s="15">
        <v>0</v>
      </c>
    </row>
    <row r="752" spans="1:4" x14ac:dyDescent="0.25">
      <c r="A752" s="67">
        <v>44009</v>
      </c>
      <c r="B752" s="60" t="s">
        <v>27</v>
      </c>
      <c r="C752" s="60" t="s">
        <v>43</v>
      </c>
      <c r="D752" s="15">
        <v>0</v>
      </c>
    </row>
    <row r="753" spans="1:4" x14ac:dyDescent="0.25">
      <c r="A753" s="67">
        <v>44009</v>
      </c>
      <c r="B753" s="60" t="s">
        <v>51</v>
      </c>
      <c r="C753" s="60" t="s">
        <v>51</v>
      </c>
      <c r="D753" s="15">
        <v>0</v>
      </c>
    </row>
    <row r="754" spans="1:4" x14ac:dyDescent="0.25">
      <c r="A754" s="67">
        <v>44009</v>
      </c>
      <c r="B754" s="60" t="s">
        <v>10</v>
      </c>
      <c r="C754" s="60" t="s">
        <v>10</v>
      </c>
      <c r="D754" s="15">
        <v>0</v>
      </c>
    </row>
    <row r="755" spans="1:4" x14ac:dyDescent="0.25">
      <c r="A755" s="67">
        <v>44010</v>
      </c>
      <c r="B755" s="60" t="s">
        <v>14</v>
      </c>
      <c r="C755" s="60" t="s">
        <v>224</v>
      </c>
      <c r="D755" s="15">
        <v>1</v>
      </c>
    </row>
    <row r="756" spans="1:4" x14ac:dyDescent="0.25">
      <c r="A756" s="67">
        <v>44010</v>
      </c>
      <c r="B756" s="60" t="s">
        <v>20</v>
      </c>
      <c r="C756" s="60" t="s">
        <v>20</v>
      </c>
      <c r="D756" s="15">
        <v>0</v>
      </c>
    </row>
    <row r="757" spans="1:4" x14ac:dyDescent="0.25">
      <c r="A757" s="67">
        <v>44010</v>
      </c>
      <c r="B757" s="60" t="s">
        <v>13</v>
      </c>
      <c r="C757" s="60" t="s">
        <v>13</v>
      </c>
      <c r="D757" s="15">
        <v>0</v>
      </c>
    </row>
    <row r="758" spans="1:4" x14ac:dyDescent="0.25">
      <c r="A758" s="67">
        <v>44010</v>
      </c>
      <c r="B758" s="60" t="s">
        <v>24</v>
      </c>
      <c r="C758" s="60" t="s">
        <v>37</v>
      </c>
      <c r="D758" s="15">
        <v>13</v>
      </c>
    </row>
    <row r="759" spans="1:4" x14ac:dyDescent="0.25">
      <c r="A759" s="67">
        <v>44010</v>
      </c>
      <c r="B759" s="60" t="s">
        <v>47</v>
      </c>
      <c r="C759" s="60" t="s">
        <v>47</v>
      </c>
      <c r="D759" s="15">
        <v>0</v>
      </c>
    </row>
    <row r="760" spans="1:4" x14ac:dyDescent="0.25">
      <c r="A760" s="67">
        <v>44010</v>
      </c>
      <c r="B760" s="60" t="s">
        <v>48</v>
      </c>
      <c r="C760" s="60" t="s">
        <v>48</v>
      </c>
      <c r="D760" s="15">
        <v>0</v>
      </c>
    </row>
    <row r="761" spans="1:4" x14ac:dyDescent="0.25">
      <c r="A761" s="67">
        <v>44010</v>
      </c>
      <c r="B761" s="60" t="s">
        <v>7</v>
      </c>
      <c r="C761" s="60" t="s">
        <v>7</v>
      </c>
      <c r="D761" s="15">
        <v>0</v>
      </c>
    </row>
    <row r="762" spans="1:4" x14ac:dyDescent="0.25">
      <c r="A762" s="67">
        <v>44010</v>
      </c>
      <c r="B762" s="60" t="s">
        <v>9</v>
      </c>
      <c r="C762" s="60" t="s">
        <v>9</v>
      </c>
      <c r="D762" s="15">
        <v>3</v>
      </c>
    </row>
    <row r="763" spans="1:4" x14ac:dyDescent="0.25">
      <c r="A763" s="67">
        <v>44010</v>
      </c>
      <c r="B763" s="60" t="s">
        <v>15</v>
      </c>
      <c r="C763" s="60" t="s">
        <v>15</v>
      </c>
      <c r="D763" s="15">
        <v>0</v>
      </c>
    </row>
    <row r="764" spans="1:4" x14ac:dyDescent="0.25">
      <c r="A764" s="67">
        <v>44010</v>
      </c>
      <c r="B764" s="60" t="s">
        <v>11</v>
      </c>
      <c r="C764" s="60" t="s">
        <v>11</v>
      </c>
      <c r="D764" s="15">
        <v>0</v>
      </c>
    </row>
    <row r="765" spans="1:4" x14ac:dyDescent="0.25">
      <c r="A765" s="67">
        <v>44010</v>
      </c>
      <c r="B765" s="60" t="s">
        <v>12</v>
      </c>
      <c r="C765" s="60" t="s">
        <v>12</v>
      </c>
      <c r="D765" s="15">
        <v>0</v>
      </c>
    </row>
    <row r="766" spans="1:4" x14ac:dyDescent="0.25">
      <c r="A766" s="67">
        <v>44010</v>
      </c>
      <c r="B766" s="60" t="s">
        <v>8</v>
      </c>
      <c r="C766" s="60" t="s">
        <v>8</v>
      </c>
      <c r="D766" s="15">
        <v>8</v>
      </c>
    </row>
    <row r="767" spans="1:4" x14ac:dyDescent="0.25">
      <c r="A767" s="67">
        <v>44010</v>
      </c>
      <c r="B767" s="60" t="s">
        <v>49</v>
      </c>
      <c r="C767" s="60" t="s">
        <v>49</v>
      </c>
      <c r="D767" s="15">
        <v>0</v>
      </c>
    </row>
    <row r="768" spans="1:4" x14ac:dyDescent="0.25">
      <c r="A768" s="67">
        <v>44010</v>
      </c>
      <c r="B768" s="60" t="s">
        <v>50</v>
      </c>
      <c r="C768" s="78" t="s">
        <v>368</v>
      </c>
      <c r="D768" s="15">
        <v>0</v>
      </c>
    </row>
    <row r="769" spans="1:4" x14ac:dyDescent="0.25">
      <c r="A769" s="67">
        <v>44010</v>
      </c>
      <c r="B769" s="60" t="s">
        <v>27</v>
      </c>
      <c r="C769" s="60" t="s">
        <v>43</v>
      </c>
      <c r="D769" s="15">
        <v>0</v>
      </c>
    </row>
    <row r="770" spans="1:4" s="22" customFormat="1" x14ac:dyDescent="0.25">
      <c r="A770" s="67">
        <v>44010</v>
      </c>
      <c r="B770" s="60" t="s">
        <v>51</v>
      </c>
      <c r="C770" s="60" t="s">
        <v>51</v>
      </c>
      <c r="D770" s="15">
        <v>0</v>
      </c>
    </row>
    <row r="771" spans="1:4" s="22" customFormat="1" x14ac:dyDescent="0.25">
      <c r="A771" s="67">
        <v>44010</v>
      </c>
      <c r="B771" s="60" t="s">
        <v>10</v>
      </c>
      <c r="C771" s="60" t="s">
        <v>10</v>
      </c>
      <c r="D771" s="15">
        <v>0</v>
      </c>
    </row>
    <row r="772" spans="1:4" s="22" customFormat="1" x14ac:dyDescent="0.25">
      <c r="A772" s="67">
        <v>44011</v>
      </c>
      <c r="B772" s="60" t="s">
        <v>14</v>
      </c>
      <c r="C772" s="60" t="s">
        <v>14</v>
      </c>
      <c r="D772" s="15">
        <v>0</v>
      </c>
    </row>
    <row r="773" spans="1:4" s="22" customFormat="1" x14ac:dyDescent="0.25">
      <c r="A773" s="67">
        <v>44011</v>
      </c>
      <c r="B773" s="60" t="s">
        <v>20</v>
      </c>
      <c r="C773" s="60" t="s">
        <v>20</v>
      </c>
      <c r="D773" s="15">
        <v>0</v>
      </c>
    </row>
    <row r="774" spans="1:4" s="22" customFormat="1" x14ac:dyDescent="0.25">
      <c r="A774" s="67">
        <v>44011</v>
      </c>
      <c r="B774" s="60" t="s">
        <v>13</v>
      </c>
      <c r="C774" s="60" t="s">
        <v>13</v>
      </c>
      <c r="D774" s="15">
        <v>0</v>
      </c>
    </row>
    <row r="775" spans="1:4" s="22" customFormat="1" x14ac:dyDescent="0.25">
      <c r="A775" s="67">
        <v>44011</v>
      </c>
      <c r="B775" s="60" t="s">
        <v>24</v>
      </c>
      <c r="C775" s="60" t="s">
        <v>24</v>
      </c>
      <c r="D775" s="15">
        <v>0</v>
      </c>
    </row>
    <row r="776" spans="1:4" s="22" customFormat="1" x14ac:dyDescent="0.25">
      <c r="A776" s="67">
        <v>44011</v>
      </c>
      <c r="B776" s="60" t="s">
        <v>47</v>
      </c>
      <c r="C776" s="60" t="s">
        <v>47</v>
      </c>
      <c r="D776" s="15">
        <v>0</v>
      </c>
    </row>
    <row r="777" spans="1:4" x14ac:dyDescent="0.25">
      <c r="A777" s="67">
        <v>44011</v>
      </c>
      <c r="B777" s="60" t="s">
        <v>48</v>
      </c>
      <c r="C777" s="60" t="s">
        <v>48</v>
      </c>
      <c r="D777" s="15">
        <v>0</v>
      </c>
    </row>
    <row r="778" spans="1:4" s="22" customFormat="1" x14ac:dyDescent="0.25">
      <c r="A778" s="67">
        <v>44011</v>
      </c>
      <c r="B778" s="60" t="s">
        <v>7</v>
      </c>
      <c r="C778" s="60" t="s">
        <v>7</v>
      </c>
      <c r="D778" s="15">
        <v>0</v>
      </c>
    </row>
    <row r="779" spans="1:4" x14ac:dyDescent="0.25">
      <c r="A779" s="67">
        <v>44011</v>
      </c>
      <c r="B779" s="60" t="s">
        <v>9</v>
      </c>
      <c r="C779" s="60" t="s">
        <v>9</v>
      </c>
      <c r="D779" s="15">
        <v>0</v>
      </c>
    </row>
    <row r="780" spans="1:4" s="22" customFormat="1" x14ac:dyDescent="0.25">
      <c r="A780" s="67">
        <v>44011</v>
      </c>
      <c r="B780" s="60" t="s">
        <v>15</v>
      </c>
      <c r="C780" s="60" t="s">
        <v>15</v>
      </c>
      <c r="D780" s="15">
        <v>0</v>
      </c>
    </row>
    <row r="781" spans="1:4" s="22" customFormat="1" x14ac:dyDescent="0.25">
      <c r="A781" s="67">
        <v>44011</v>
      </c>
      <c r="B781" s="60" t="s">
        <v>11</v>
      </c>
      <c r="C781" s="60" t="s">
        <v>11</v>
      </c>
      <c r="D781" s="15">
        <v>0</v>
      </c>
    </row>
    <row r="782" spans="1:4" s="22" customFormat="1" x14ac:dyDescent="0.25">
      <c r="A782" s="67">
        <v>44011</v>
      </c>
      <c r="B782" s="60" t="s">
        <v>12</v>
      </c>
      <c r="C782" s="60" t="s">
        <v>12</v>
      </c>
      <c r="D782" s="15">
        <v>0</v>
      </c>
    </row>
    <row r="783" spans="1:4" x14ac:dyDescent="0.25">
      <c r="A783" s="67">
        <v>44011</v>
      </c>
      <c r="B783" s="60" t="s">
        <v>8</v>
      </c>
      <c r="C783" s="60" t="s">
        <v>230</v>
      </c>
      <c r="D783" s="15">
        <v>2</v>
      </c>
    </row>
    <row r="784" spans="1:4" x14ac:dyDescent="0.25">
      <c r="A784" s="67">
        <v>44011</v>
      </c>
      <c r="B784" s="60" t="s">
        <v>8</v>
      </c>
      <c r="C784" s="60" t="s">
        <v>8</v>
      </c>
      <c r="D784" s="15">
        <v>5</v>
      </c>
    </row>
    <row r="785" spans="1:4" x14ac:dyDescent="0.25">
      <c r="A785" s="67">
        <v>44011</v>
      </c>
      <c r="B785" s="60" t="s">
        <v>49</v>
      </c>
      <c r="C785" s="60" t="s">
        <v>49</v>
      </c>
      <c r="D785" s="15">
        <v>0</v>
      </c>
    </row>
    <row r="786" spans="1:4" s="22" customFormat="1" x14ac:dyDescent="0.25">
      <c r="A786" s="67">
        <v>44011</v>
      </c>
      <c r="B786" s="60" t="s">
        <v>50</v>
      </c>
      <c r="C786" s="78" t="s">
        <v>368</v>
      </c>
      <c r="D786" s="15">
        <v>0</v>
      </c>
    </row>
    <row r="787" spans="1:4" s="22" customFormat="1" x14ac:dyDescent="0.25">
      <c r="A787" s="67">
        <v>44011</v>
      </c>
      <c r="B787" s="60" t="s">
        <v>27</v>
      </c>
      <c r="C787" s="60" t="s">
        <v>43</v>
      </c>
      <c r="D787" s="15">
        <v>0</v>
      </c>
    </row>
    <row r="788" spans="1:4" x14ac:dyDescent="0.25">
      <c r="A788" s="67">
        <v>44011</v>
      </c>
      <c r="B788" s="60" t="s">
        <v>51</v>
      </c>
      <c r="C788" s="60" t="s">
        <v>51</v>
      </c>
      <c r="D788" s="15">
        <v>0</v>
      </c>
    </row>
    <row r="789" spans="1:4" s="22" customFormat="1" x14ac:dyDescent="0.25">
      <c r="A789" s="67">
        <v>44011</v>
      </c>
      <c r="B789" s="60" t="s">
        <v>10</v>
      </c>
      <c r="C789" s="60" t="s">
        <v>10</v>
      </c>
      <c r="D789" s="15">
        <v>0</v>
      </c>
    </row>
    <row r="790" spans="1:4" x14ac:dyDescent="0.25">
      <c r="A790" s="67">
        <v>44012</v>
      </c>
      <c r="B790" s="60" t="s">
        <v>14</v>
      </c>
      <c r="C790" s="60" t="s">
        <v>224</v>
      </c>
      <c r="D790" s="15">
        <v>2</v>
      </c>
    </row>
    <row r="791" spans="1:4" x14ac:dyDescent="0.25">
      <c r="A791" s="67">
        <v>44012</v>
      </c>
      <c r="B791" s="60" t="s">
        <v>20</v>
      </c>
      <c r="C791" s="60" t="s">
        <v>20</v>
      </c>
      <c r="D791" s="15">
        <v>0</v>
      </c>
    </row>
    <row r="792" spans="1:4" x14ac:dyDescent="0.25">
      <c r="A792" s="67">
        <v>44012</v>
      </c>
      <c r="B792" s="60" t="s">
        <v>13</v>
      </c>
      <c r="C792" s="60" t="s">
        <v>13</v>
      </c>
      <c r="D792" s="15">
        <v>0</v>
      </c>
    </row>
    <row r="793" spans="1:4" x14ac:dyDescent="0.25">
      <c r="A793" s="67">
        <v>44012</v>
      </c>
      <c r="B793" s="60" t="s">
        <v>24</v>
      </c>
      <c r="C793" s="60" t="s">
        <v>24</v>
      </c>
      <c r="D793" s="15">
        <v>0</v>
      </c>
    </row>
    <row r="794" spans="1:4" x14ac:dyDescent="0.25">
      <c r="A794" s="67">
        <v>44012</v>
      </c>
      <c r="B794" s="60" t="s">
        <v>47</v>
      </c>
      <c r="C794" s="60" t="s">
        <v>47</v>
      </c>
      <c r="D794" s="15">
        <v>0</v>
      </c>
    </row>
    <row r="795" spans="1:4" s="22" customFormat="1" x14ac:dyDescent="0.25">
      <c r="A795" s="67">
        <v>44012</v>
      </c>
      <c r="B795" s="60" t="s">
        <v>48</v>
      </c>
      <c r="C795" s="60" t="s">
        <v>48</v>
      </c>
      <c r="D795" s="15">
        <v>0</v>
      </c>
    </row>
    <row r="796" spans="1:4" s="22" customFormat="1" x14ac:dyDescent="0.25">
      <c r="A796" s="67">
        <v>44012</v>
      </c>
      <c r="B796" s="60" t="s">
        <v>7</v>
      </c>
      <c r="C796" s="60" t="s">
        <v>7</v>
      </c>
      <c r="D796" s="15">
        <v>0</v>
      </c>
    </row>
    <row r="797" spans="1:4" s="22" customFormat="1" x14ac:dyDescent="0.25">
      <c r="A797" s="67">
        <v>44012</v>
      </c>
      <c r="B797" s="60" t="s">
        <v>9</v>
      </c>
      <c r="C797" s="60" t="s">
        <v>9</v>
      </c>
      <c r="D797" s="15">
        <v>0</v>
      </c>
    </row>
    <row r="798" spans="1:4" s="22" customFormat="1" x14ac:dyDescent="0.25">
      <c r="A798" s="67">
        <v>44012</v>
      </c>
      <c r="B798" s="60" t="s">
        <v>15</v>
      </c>
      <c r="C798" s="60" t="s">
        <v>15</v>
      </c>
      <c r="D798" s="15">
        <v>0</v>
      </c>
    </row>
    <row r="799" spans="1:4" s="22" customFormat="1" x14ac:dyDescent="0.25">
      <c r="A799" s="67">
        <v>44012</v>
      </c>
      <c r="B799" s="60" t="s">
        <v>11</v>
      </c>
      <c r="C799" s="60" t="s">
        <v>11</v>
      </c>
      <c r="D799" s="15">
        <v>0</v>
      </c>
    </row>
    <row r="800" spans="1:4" s="22" customFormat="1" x14ac:dyDescent="0.25">
      <c r="A800" s="67">
        <v>44012</v>
      </c>
      <c r="B800" s="60" t="s">
        <v>12</v>
      </c>
      <c r="C800" s="60" t="s">
        <v>12</v>
      </c>
      <c r="D800" s="15">
        <v>0</v>
      </c>
    </row>
    <row r="801" spans="1:4" x14ac:dyDescent="0.25">
      <c r="A801" s="67">
        <v>44012</v>
      </c>
      <c r="B801" s="60" t="s">
        <v>8</v>
      </c>
      <c r="C801" s="60" t="s">
        <v>8</v>
      </c>
      <c r="D801" s="15">
        <v>5</v>
      </c>
    </row>
    <row r="802" spans="1:4" s="22" customFormat="1" x14ac:dyDescent="0.25">
      <c r="A802" s="67">
        <v>44012</v>
      </c>
      <c r="B802" s="60" t="s">
        <v>49</v>
      </c>
      <c r="C802" s="60" t="s">
        <v>49</v>
      </c>
      <c r="D802" s="15">
        <v>0</v>
      </c>
    </row>
    <row r="803" spans="1:4" s="22" customFormat="1" x14ac:dyDescent="0.25">
      <c r="A803" s="67">
        <v>44012</v>
      </c>
      <c r="B803" s="60" t="s">
        <v>50</v>
      </c>
      <c r="C803" s="78" t="s">
        <v>368</v>
      </c>
      <c r="D803" s="15">
        <v>0</v>
      </c>
    </row>
    <row r="804" spans="1:4" s="22" customFormat="1" x14ac:dyDescent="0.25">
      <c r="A804" s="67">
        <v>44012</v>
      </c>
      <c r="B804" s="60" t="s">
        <v>27</v>
      </c>
      <c r="C804" s="60" t="s">
        <v>43</v>
      </c>
      <c r="D804" s="15">
        <v>0</v>
      </c>
    </row>
    <row r="805" spans="1:4" x14ac:dyDescent="0.25">
      <c r="A805" s="67">
        <v>44012</v>
      </c>
      <c r="B805" s="60" t="s">
        <v>51</v>
      </c>
      <c r="C805" s="60" t="s">
        <v>51</v>
      </c>
      <c r="D805" s="15">
        <v>0</v>
      </c>
    </row>
    <row r="806" spans="1:4" s="22" customFormat="1" x14ac:dyDescent="0.25">
      <c r="A806" s="67">
        <v>44012</v>
      </c>
      <c r="B806" s="60" t="s">
        <v>10</v>
      </c>
      <c r="C806" s="60" t="s">
        <v>10</v>
      </c>
      <c r="D806" s="15">
        <v>0</v>
      </c>
    </row>
    <row r="807" spans="1:4" s="22" customFormat="1" x14ac:dyDescent="0.25">
      <c r="A807" s="67">
        <v>44013</v>
      </c>
      <c r="B807" s="60" t="s">
        <v>14</v>
      </c>
      <c r="C807" s="60" t="s">
        <v>224</v>
      </c>
      <c r="D807" s="15">
        <v>1</v>
      </c>
    </row>
    <row r="808" spans="1:4" s="22" customFormat="1" x14ac:dyDescent="0.25">
      <c r="A808" s="67">
        <v>44013</v>
      </c>
      <c r="B808" s="60" t="s">
        <v>20</v>
      </c>
      <c r="C808" s="60" t="s">
        <v>20</v>
      </c>
      <c r="D808" s="15">
        <v>0</v>
      </c>
    </row>
    <row r="809" spans="1:4" x14ac:dyDescent="0.25">
      <c r="A809" s="67">
        <v>44013</v>
      </c>
      <c r="B809" s="60" t="s">
        <v>13</v>
      </c>
      <c r="C809" s="60" t="s">
        <v>13</v>
      </c>
      <c r="D809" s="15">
        <v>0</v>
      </c>
    </row>
    <row r="810" spans="1:4" x14ac:dyDescent="0.25">
      <c r="A810" s="67">
        <v>44013</v>
      </c>
      <c r="B810" s="60" t="s">
        <v>24</v>
      </c>
      <c r="C810" s="60" t="s">
        <v>24</v>
      </c>
      <c r="D810" s="15">
        <v>0</v>
      </c>
    </row>
    <row r="811" spans="1:4" s="22" customFormat="1" x14ac:dyDescent="0.25">
      <c r="A811" s="67">
        <v>44013</v>
      </c>
      <c r="B811" s="60" t="s">
        <v>47</v>
      </c>
      <c r="C811" s="60" t="s">
        <v>47</v>
      </c>
      <c r="D811" s="15">
        <v>0</v>
      </c>
    </row>
    <row r="812" spans="1:4" x14ac:dyDescent="0.25">
      <c r="A812" s="67">
        <v>44013</v>
      </c>
      <c r="B812" s="60" t="s">
        <v>48</v>
      </c>
      <c r="C812" s="60" t="s">
        <v>48</v>
      </c>
      <c r="D812" s="15">
        <v>0</v>
      </c>
    </row>
    <row r="813" spans="1:4" x14ac:dyDescent="0.25">
      <c r="A813" s="67">
        <v>44013</v>
      </c>
      <c r="B813" s="60" t="s">
        <v>7</v>
      </c>
      <c r="C813" s="60" t="s">
        <v>7</v>
      </c>
      <c r="D813" s="15">
        <v>0</v>
      </c>
    </row>
    <row r="814" spans="1:4" s="22" customFormat="1" x14ac:dyDescent="0.25">
      <c r="A814" s="67">
        <v>44013</v>
      </c>
      <c r="B814" s="60" t="s">
        <v>9</v>
      </c>
      <c r="C814" s="60" t="s">
        <v>9</v>
      </c>
      <c r="D814" s="15">
        <v>0</v>
      </c>
    </row>
    <row r="815" spans="1:4" x14ac:dyDescent="0.25">
      <c r="A815" s="67">
        <v>44013</v>
      </c>
      <c r="B815" s="60" t="s">
        <v>15</v>
      </c>
      <c r="C815" s="60" t="s">
        <v>15</v>
      </c>
      <c r="D815" s="15">
        <v>0</v>
      </c>
    </row>
    <row r="816" spans="1:4" x14ac:dyDescent="0.25">
      <c r="A816" s="67">
        <v>44013</v>
      </c>
      <c r="B816" s="60" t="s">
        <v>11</v>
      </c>
      <c r="C816" s="60" t="s">
        <v>11</v>
      </c>
      <c r="D816" s="15">
        <v>0</v>
      </c>
    </row>
    <row r="817" spans="1:4" x14ac:dyDescent="0.25">
      <c r="A817" s="67">
        <v>44013</v>
      </c>
      <c r="B817" s="60" t="s">
        <v>12</v>
      </c>
      <c r="C817" s="60" t="s">
        <v>12</v>
      </c>
      <c r="D817" s="15">
        <v>0</v>
      </c>
    </row>
    <row r="818" spans="1:4" x14ac:dyDescent="0.25">
      <c r="A818" s="67">
        <v>44013</v>
      </c>
      <c r="B818" s="60" t="s">
        <v>8</v>
      </c>
      <c r="C818" s="60" t="s">
        <v>59</v>
      </c>
      <c r="D818" s="15">
        <v>1</v>
      </c>
    </row>
    <row r="819" spans="1:4" x14ac:dyDescent="0.25">
      <c r="A819" s="67">
        <v>44013</v>
      </c>
      <c r="B819" s="60" t="s">
        <v>8</v>
      </c>
      <c r="C819" s="60" t="s">
        <v>8</v>
      </c>
      <c r="D819" s="15">
        <v>8</v>
      </c>
    </row>
    <row r="820" spans="1:4" x14ac:dyDescent="0.25">
      <c r="A820" s="67">
        <v>44013</v>
      </c>
      <c r="B820" s="60" t="s">
        <v>49</v>
      </c>
      <c r="C820" s="60" t="s">
        <v>49</v>
      </c>
      <c r="D820" s="15">
        <v>0</v>
      </c>
    </row>
    <row r="821" spans="1:4" x14ac:dyDescent="0.25">
      <c r="A821" s="67">
        <v>44013</v>
      </c>
      <c r="B821" s="60" t="s">
        <v>50</v>
      </c>
      <c r="C821" s="78" t="s">
        <v>368</v>
      </c>
      <c r="D821" s="15">
        <v>0</v>
      </c>
    </row>
    <row r="822" spans="1:4" x14ac:dyDescent="0.25">
      <c r="A822" s="67">
        <v>44013</v>
      </c>
      <c r="B822" s="60" t="s">
        <v>27</v>
      </c>
      <c r="C822" s="60" t="s">
        <v>43</v>
      </c>
      <c r="D822" s="15">
        <v>0</v>
      </c>
    </row>
    <row r="823" spans="1:4" x14ac:dyDescent="0.25">
      <c r="A823" s="67">
        <v>44013</v>
      </c>
      <c r="B823" s="60" t="s">
        <v>51</v>
      </c>
      <c r="C823" s="60" t="s">
        <v>51</v>
      </c>
      <c r="D823" s="15">
        <v>0</v>
      </c>
    </row>
    <row r="824" spans="1:4" x14ac:dyDescent="0.25">
      <c r="A824" s="67">
        <v>44013</v>
      </c>
      <c r="B824" s="60" t="s">
        <v>10</v>
      </c>
      <c r="C824" s="60" t="s">
        <v>10</v>
      </c>
      <c r="D824" s="15">
        <v>0</v>
      </c>
    </row>
    <row r="825" spans="1:4" x14ac:dyDescent="0.25">
      <c r="A825" s="67">
        <v>44014</v>
      </c>
      <c r="B825" s="60" t="s">
        <v>14</v>
      </c>
      <c r="C825" s="60" t="s">
        <v>224</v>
      </c>
      <c r="D825" s="15">
        <v>5</v>
      </c>
    </row>
    <row r="826" spans="1:4" x14ac:dyDescent="0.25">
      <c r="A826" s="67">
        <v>44014</v>
      </c>
      <c r="B826" s="60" t="s">
        <v>20</v>
      </c>
      <c r="C826" s="60" t="s">
        <v>20</v>
      </c>
      <c r="D826" s="15">
        <v>0</v>
      </c>
    </row>
    <row r="827" spans="1:4" x14ac:dyDescent="0.25">
      <c r="A827" s="67">
        <v>44014</v>
      </c>
      <c r="B827" s="60" t="s">
        <v>13</v>
      </c>
      <c r="C827" s="60" t="s">
        <v>13</v>
      </c>
      <c r="D827" s="15">
        <v>0</v>
      </c>
    </row>
    <row r="828" spans="1:4" x14ac:dyDescent="0.25">
      <c r="A828" s="67">
        <v>44014</v>
      </c>
      <c r="B828" s="60" t="s">
        <v>24</v>
      </c>
      <c r="C828" s="60" t="s">
        <v>23</v>
      </c>
      <c r="D828" s="15">
        <v>1</v>
      </c>
    </row>
    <row r="829" spans="1:4" x14ac:dyDescent="0.25">
      <c r="A829" s="67">
        <v>44014</v>
      </c>
      <c r="B829" s="60" t="s">
        <v>24</v>
      </c>
      <c r="C829" s="60" t="s">
        <v>37</v>
      </c>
      <c r="D829" s="15">
        <v>9</v>
      </c>
    </row>
    <row r="830" spans="1:4" x14ac:dyDescent="0.25">
      <c r="A830" s="67">
        <v>44014</v>
      </c>
      <c r="B830" s="60" t="s">
        <v>47</v>
      </c>
      <c r="C830" s="60" t="s">
        <v>47</v>
      </c>
      <c r="D830" s="15">
        <v>0</v>
      </c>
    </row>
    <row r="831" spans="1:4" x14ac:dyDescent="0.25">
      <c r="A831" s="67">
        <v>44014</v>
      </c>
      <c r="B831" s="60" t="s">
        <v>48</v>
      </c>
      <c r="C831" s="60" t="s">
        <v>48</v>
      </c>
      <c r="D831" s="15">
        <v>0</v>
      </c>
    </row>
    <row r="832" spans="1:4" x14ac:dyDescent="0.25">
      <c r="A832" s="67">
        <v>44014</v>
      </c>
      <c r="B832" s="60" t="s">
        <v>7</v>
      </c>
      <c r="C832" s="60" t="s">
        <v>7</v>
      </c>
      <c r="D832" s="15">
        <v>0</v>
      </c>
    </row>
    <row r="833" spans="1:4" x14ac:dyDescent="0.25">
      <c r="A833" s="67">
        <v>44014</v>
      </c>
      <c r="B833" s="60" t="s">
        <v>9</v>
      </c>
      <c r="C833" s="60" t="s">
        <v>9</v>
      </c>
      <c r="D833" s="15">
        <v>0</v>
      </c>
    </row>
    <row r="834" spans="1:4" x14ac:dyDescent="0.25">
      <c r="A834" s="67">
        <v>44014</v>
      </c>
      <c r="B834" s="60" t="s">
        <v>15</v>
      </c>
      <c r="C834" s="60" t="s">
        <v>15</v>
      </c>
      <c r="D834" s="15">
        <v>0</v>
      </c>
    </row>
    <row r="835" spans="1:4" x14ac:dyDescent="0.25">
      <c r="A835" s="67">
        <v>44014</v>
      </c>
      <c r="B835" s="60" t="s">
        <v>11</v>
      </c>
      <c r="C835" s="60" t="s">
        <v>11</v>
      </c>
      <c r="D835" s="15">
        <v>0</v>
      </c>
    </row>
    <row r="836" spans="1:4" x14ac:dyDescent="0.25">
      <c r="A836" s="67">
        <v>44014</v>
      </c>
      <c r="B836" s="60" t="s">
        <v>12</v>
      </c>
      <c r="C836" s="60" t="s">
        <v>12</v>
      </c>
      <c r="D836" s="15">
        <v>0</v>
      </c>
    </row>
    <row r="837" spans="1:4" x14ac:dyDescent="0.25">
      <c r="A837" s="67">
        <v>44014</v>
      </c>
      <c r="B837" s="60" t="s">
        <v>8</v>
      </c>
      <c r="C837" s="60" t="s">
        <v>8</v>
      </c>
      <c r="D837" s="15">
        <v>2</v>
      </c>
    </row>
    <row r="838" spans="1:4" x14ac:dyDescent="0.25">
      <c r="A838" s="67">
        <v>44014</v>
      </c>
      <c r="B838" s="60" t="s">
        <v>49</v>
      </c>
      <c r="C838" s="60" t="s">
        <v>49</v>
      </c>
      <c r="D838" s="15">
        <v>0</v>
      </c>
    </row>
    <row r="839" spans="1:4" s="22" customFormat="1" x14ac:dyDescent="0.25">
      <c r="A839" s="67">
        <v>44014</v>
      </c>
      <c r="B839" s="60" t="s">
        <v>50</v>
      </c>
      <c r="C839" s="78" t="s">
        <v>368</v>
      </c>
      <c r="D839" s="15">
        <v>0</v>
      </c>
    </row>
    <row r="840" spans="1:4" s="22" customFormat="1" x14ac:dyDescent="0.25">
      <c r="A840" s="67">
        <v>44014</v>
      </c>
      <c r="B840" s="60" t="s">
        <v>27</v>
      </c>
      <c r="C840" s="60" t="s">
        <v>43</v>
      </c>
      <c r="D840" s="15">
        <v>0</v>
      </c>
    </row>
    <row r="841" spans="1:4" s="22" customFormat="1" x14ac:dyDescent="0.25">
      <c r="A841" s="67">
        <v>44014</v>
      </c>
      <c r="B841" s="60" t="s">
        <v>51</v>
      </c>
      <c r="C841" s="60" t="s">
        <v>51</v>
      </c>
      <c r="D841" s="15">
        <v>0</v>
      </c>
    </row>
    <row r="842" spans="1:4" s="22" customFormat="1" x14ac:dyDescent="0.25">
      <c r="A842" s="67">
        <v>44014</v>
      </c>
      <c r="B842" s="60" t="s">
        <v>10</v>
      </c>
      <c r="C842" s="60" t="s">
        <v>10</v>
      </c>
      <c r="D842" s="15">
        <v>0</v>
      </c>
    </row>
    <row r="843" spans="1:4" s="22" customFormat="1" x14ac:dyDescent="0.25">
      <c r="A843" s="67">
        <v>44015</v>
      </c>
      <c r="B843" s="60" t="s">
        <v>14</v>
      </c>
      <c r="C843" s="60" t="s">
        <v>14</v>
      </c>
      <c r="D843" s="15">
        <v>0</v>
      </c>
    </row>
    <row r="844" spans="1:4" s="22" customFormat="1" x14ac:dyDescent="0.25">
      <c r="A844" s="67">
        <v>44015</v>
      </c>
      <c r="B844" s="60" t="s">
        <v>20</v>
      </c>
      <c r="C844" s="60" t="s">
        <v>20</v>
      </c>
      <c r="D844" s="15">
        <v>0</v>
      </c>
    </row>
    <row r="845" spans="1:4" x14ac:dyDescent="0.25">
      <c r="A845" s="67">
        <v>44015</v>
      </c>
      <c r="B845" s="60" t="s">
        <v>13</v>
      </c>
      <c r="C845" s="60" t="s">
        <v>13</v>
      </c>
      <c r="D845" s="15">
        <v>0</v>
      </c>
    </row>
    <row r="846" spans="1:4" x14ac:dyDescent="0.25">
      <c r="A846" s="67">
        <v>44015</v>
      </c>
      <c r="B846" s="60" t="s">
        <v>24</v>
      </c>
      <c r="C846" s="60" t="s">
        <v>37</v>
      </c>
      <c r="D846" s="15">
        <v>1</v>
      </c>
    </row>
    <row r="847" spans="1:4" s="22" customFormat="1" x14ac:dyDescent="0.25">
      <c r="A847" s="67">
        <v>44015</v>
      </c>
      <c r="B847" s="60" t="s">
        <v>47</v>
      </c>
      <c r="C847" s="60" t="s">
        <v>47</v>
      </c>
      <c r="D847" s="15">
        <v>0</v>
      </c>
    </row>
    <row r="848" spans="1:4" x14ac:dyDescent="0.25">
      <c r="A848" s="67">
        <v>44015</v>
      </c>
      <c r="B848" s="60" t="s">
        <v>48</v>
      </c>
      <c r="C848" s="60" t="s">
        <v>48</v>
      </c>
      <c r="D848" s="15">
        <v>0</v>
      </c>
    </row>
    <row r="849" spans="1:4" x14ac:dyDescent="0.25">
      <c r="A849" s="67">
        <v>44015</v>
      </c>
      <c r="B849" s="60" t="s">
        <v>7</v>
      </c>
      <c r="C849" s="60" t="s">
        <v>7</v>
      </c>
      <c r="D849" s="15">
        <v>0</v>
      </c>
    </row>
    <row r="850" spans="1:4" x14ac:dyDescent="0.25">
      <c r="A850" s="67">
        <v>44015</v>
      </c>
      <c r="B850" s="60" t="s">
        <v>9</v>
      </c>
      <c r="C850" s="60" t="s">
        <v>9</v>
      </c>
      <c r="D850" s="15">
        <v>0</v>
      </c>
    </row>
    <row r="851" spans="1:4" x14ac:dyDescent="0.25">
      <c r="A851" s="67">
        <v>44015</v>
      </c>
      <c r="B851" s="60" t="s">
        <v>15</v>
      </c>
      <c r="C851" s="60" t="s">
        <v>15</v>
      </c>
      <c r="D851" s="15">
        <v>0</v>
      </c>
    </row>
    <row r="852" spans="1:4" x14ac:dyDescent="0.25">
      <c r="A852" s="67">
        <v>44015</v>
      </c>
      <c r="B852" s="60" t="s">
        <v>11</v>
      </c>
      <c r="C852" s="60" t="s">
        <v>11</v>
      </c>
      <c r="D852" s="15">
        <v>0</v>
      </c>
    </row>
    <row r="853" spans="1:4" s="22" customFormat="1" x14ac:dyDescent="0.25">
      <c r="A853" s="67">
        <v>44015</v>
      </c>
      <c r="B853" s="60" t="s">
        <v>12</v>
      </c>
      <c r="C853" s="60" t="s">
        <v>12</v>
      </c>
      <c r="D853" s="15">
        <v>0</v>
      </c>
    </row>
    <row r="854" spans="1:4" s="22" customFormat="1" x14ac:dyDescent="0.25">
      <c r="A854" s="67">
        <v>44015</v>
      </c>
      <c r="B854" s="60" t="s">
        <v>8</v>
      </c>
      <c r="C854" s="60" t="s">
        <v>8</v>
      </c>
      <c r="D854" s="15">
        <v>8</v>
      </c>
    </row>
    <row r="855" spans="1:4" s="22" customFormat="1" x14ac:dyDescent="0.25">
      <c r="A855" s="67">
        <v>44015</v>
      </c>
      <c r="B855" s="60" t="s">
        <v>49</v>
      </c>
      <c r="C855" s="60" t="s">
        <v>49</v>
      </c>
      <c r="D855" s="15">
        <v>0</v>
      </c>
    </row>
    <row r="856" spans="1:4" s="22" customFormat="1" x14ac:dyDescent="0.25">
      <c r="A856" s="67">
        <v>44015</v>
      </c>
      <c r="B856" s="60" t="s">
        <v>50</v>
      </c>
      <c r="C856" s="78" t="s">
        <v>368</v>
      </c>
      <c r="D856" s="15">
        <v>0</v>
      </c>
    </row>
    <row r="857" spans="1:4" s="22" customFormat="1" x14ac:dyDescent="0.25">
      <c r="A857" s="67">
        <v>44015</v>
      </c>
      <c r="B857" s="60" t="s">
        <v>27</v>
      </c>
      <c r="C857" s="60" t="s">
        <v>43</v>
      </c>
      <c r="D857" s="15">
        <v>0</v>
      </c>
    </row>
    <row r="858" spans="1:4" x14ac:dyDescent="0.25">
      <c r="A858" s="67">
        <v>44015</v>
      </c>
      <c r="B858" s="60" t="s">
        <v>51</v>
      </c>
      <c r="C858" s="60" t="s">
        <v>51</v>
      </c>
      <c r="D858" s="15">
        <v>0</v>
      </c>
    </row>
    <row r="859" spans="1:4" x14ac:dyDescent="0.25">
      <c r="A859" s="67">
        <v>44015</v>
      </c>
      <c r="B859" s="60" t="s">
        <v>10</v>
      </c>
      <c r="C859" s="60" t="s">
        <v>10</v>
      </c>
      <c r="D859" s="15">
        <v>0</v>
      </c>
    </row>
    <row r="860" spans="1:4" x14ac:dyDescent="0.25">
      <c r="A860" s="67">
        <v>44016</v>
      </c>
      <c r="B860" s="60" t="s">
        <v>14</v>
      </c>
      <c r="C860" s="60" t="s">
        <v>14</v>
      </c>
      <c r="D860" s="15">
        <v>0</v>
      </c>
    </row>
    <row r="861" spans="1:4" s="22" customFormat="1" x14ac:dyDescent="0.25">
      <c r="A861" s="67">
        <v>44016</v>
      </c>
      <c r="B861" s="60" t="s">
        <v>20</v>
      </c>
      <c r="C861" s="60" t="s">
        <v>20</v>
      </c>
      <c r="D861" s="15">
        <v>0</v>
      </c>
    </row>
    <row r="862" spans="1:4" x14ac:dyDescent="0.25">
      <c r="A862" s="67">
        <v>44016</v>
      </c>
      <c r="B862" s="60" t="s">
        <v>13</v>
      </c>
      <c r="C862" s="60" t="s">
        <v>13</v>
      </c>
      <c r="D862" s="15">
        <v>0</v>
      </c>
    </row>
    <row r="863" spans="1:4" x14ac:dyDescent="0.25">
      <c r="A863" s="67">
        <v>44016</v>
      </c>
      <c r="B863" s="60" t="s">
        <v>24</v>
      </c>
      <c r="C863" s="60" t="s">
        <v>37</v>
      </c>
      <c r="D863" s="15">
        <v>2</v>
      </c>
    </row>
    <row r="864" spans="1:4" x14ac:dyDescent="0.25">
      <c r="A864" s="67">
        <v>44016</v>
      </c>
      <c r="B864" s="60" t="s">
        <v>24</v>
      </c>
      <c r="C864" s="60" t="s">
        <v>36</v>
      </c>
      <c r="D864" s="15">
        <v>1</v>
      </c>
    </row>
    <row r="865" spans="1:4" s="22" customFormat="1" x14ac:dyDescent="0.25">
      <c r="A865" s="67">
        <v>44016</v>
      </c>
      <c r="B865" s="60" t="s">
        <v>47</v>
      </c>
      <c r="C865" s="60" t="s">
        <v>47</v>
      </c>
      <c r="D865" s="15">
        <v>0</v>
      </c>
    </row>
    <row r="866" spans="1:4" s="22" customFormat="1" x14ac:dyDescent="0.25">
      <c r="A866" s="67">
        <v>44016</v>
      </c>
      <c r="B866" s="60" t="s">
        <v>48</v>
      </c>
      <c r="C866" s="60" t="s">
        <v>48</v>
      </c>
      <c r="D866" s="15">
        <v>0</v>
      </c>
    </row>
    <row r="867" spans="1:4" s="22" customFormat="1" x14ac:dyDescent="0.25">
      <c r="A867" s="67">
        <v>44016</v>
      </c>
      <c r="B867" s="60" t="s">
        <v>7</v>
      </c>
      <c r="C867" s="60" t="s">
        <v>7</v>
      </c>
      <c r="D867" s="15">
        <v>0</v>
      </c>
    </row>
    <row r="868" spans="1:4" s="22" customFormat="1" x14ac:dyDescent="0.25">
      <c r="A868" s="67">
        <v>44016</v>
      </c>
      <c r="B868" s="60" t="s">
        <v>9</v>
      </c>
      <c r="C868" s="60" t="s">
        <v>9</v>
      </c>
      <c r="D868" s="15">
        <v>0</v>
      </c>
    </row>
    <row r="869" spans="1:4" s="22" customFormat="1" x14ac:dyDescent="0.25">
      <c r="A869" s="67">
        <v>44016</v>
      </c>
      <c r="B869" s="60" t="s">
        <v>15</v>
      </c>
      <c r="C869" s="60" t="s">
        <v>15</v>
      </c>
      <c r="D869" s="15">
        <v>0</v>
      </c>
    </row>
    <row r="870" spans="1:4" s="22" customFormat="1" x14ac:dyDescent="0.25">
      <c r="A870" s="67">
        <v>44016</v>
      </c>
      <c r="B870" s="60" t="s">
        <v>11</v>
      </c>
      <c r="C870" s="60" t="s">
        <v>11</v>
      </c>
      <c r="D870" s="15">
        <v>0</v>
      </c>
    </row>
    <row r="871" spans="1:4" s="22" customFormat="1" x14ac:dyDescent="0.25">
      <c r="A871" s="67">
        <v>44016</v>
      </c>
      <c r="B871" s="60" t="s">
        <v>12</v>
      </c>
      <c r="C871" s="60" t="s">
        <v>12</v>
      </c>
      <c r="D871" s="15">
        <v>0</v>
      </c>
    </row>
    <row r="872" spans="1:4" x14ac:dyDescent="0.25">
      <c r="A872" s="67">
        <v>44016</v>
      </c>
      <c r="B872" s="60" t="s">
        <v>8</v>
      </c>
      <c r="C872" s="60" t="s">
        <v>8</v>
      </c>
      <c r="D872" s="15">
        <v>3</v>
      </c>
    </row>
    <row r="873" spans="1:4" s="22" customFormat="1" x14ac:dyDescent="0.25">
      <c r="A873" s="67">
        <v>44016</v>
      </c>
      <c r="B873" s="60" t="s">
        <v>49</v>
      </c>
      <c r="C873" s="60" t="s">
        <v>49</v>
      </c>
      <c r="D873" s="15">
        <v>0</v>
      </c>
    </row>
    <row r="874" spans="1:4" s="22" customFormat="1" x14ac:dyDescent="0.25">
      <c r="A874" s="67">
        <v>44016</v>
      </c>
      <c r="B874" s="60" t="s">
        <v>50</v>
      </c>
      <c r="C874" s="78" t="s">
        <v>368</v>
      </c>
      <c r="D874" s="15">
        <v>0</v>
      </c>
    </row>
    <row r="875" spans="1:4" s="22" customFormat="1" x14ac:dyDescent="0.25">
      <c r="A875" s="67">
        <v>44016</v>
      </c>
      <c r="B875" s="60" t="s">
        <v>27</v>
      </c>
      <c r="C875" s="60" t="s">
        <v>43</v>
      </c>
      <c r="D875" s="15">
        <v>0</v>
      </c>
    </row>
    <row r="876" spans="1:4" s="22" customFormat="1" x14ac:dyDescent="0.25">
      <c r="A876" s="67">
        <v>44016</v>
      </c>
      <c r="B876" s="60" t="s">
        <v>51</v>
      </c>
      <c r="C876" s="60" t="s">
        <v>51</v>
      </c>
      <c r="D876" s="15">
        <v>0</v>
      </c>
    </row>
    <row r="877" spans="1:4" x14ac:dyDescent="0.25">
      <c r="A877" s="67">
        <v>44016</v>
      </c>
      <c r="B877" s="60" t="s">
        <v>10</v>
      </c>
      <c r="C877" s="60" t="s">
        <v>10</v>
      </c>
      <c r="D877" s="15">
        <v>0</v>
      </c>
    </row>
    <row r="878" spans="1:4" x14ac:dyDescent="0.25">
      <c r="A878" s="67">
        <v>44017</v>
      </c>
      <c r="B878" s="60" t="s">
        <v>14</v>
      </c>
      <c r="C878" s="60" t="s">
        <v>14</v>
      </c>
      <c r="D878" s="15">
        <v>0</v>
      </c>
    </row>
    <row r="879" spans="1:4" x14ac:dyDescent="0.25">
      <c r="A879" s="67">
        <v>44017</v>
      </c>
      <c r="B879" s="60" t="s">
        <v>20</v>
      </c>
      <c r="C879" s="60" t="s">
        <v>20</v>
      </c>
      <c r="D879" s="15">
        <v>0</v>
      </c>
    </row>
    <row r="880" spans="1:4" s="22" customFormat="1" x14ac:dyDescent="0.25">
      <c r="A880" s="67">
        <v>44017</v>
      </c>
      <c r="B880" s="60" t="s">
        <v>13</v>
      </c>
      <c r="C880" s="60" t="s">
        <v>13</v>
      </c>
      <c r="D880" s="15">
        <v>0</v>
      </c>
    </row>
    <row r="881" spans="1:4" s="22" customFormat="1" x14ac:dyDescent="0.25">
      <c r="A881" s="67">
        <v>44017</v>
      </c>
      <c r="B881" s="60" t="s">
        <v>24</v>
      </c>
      <c r="C881" s="60" t="s">
        <v>23</v>
      </c>
      <c r="D881" s="15">
        <v>2</v>
      </c>
    </row>
    <row r="882" spans="1:4" s="22" customFormat="1" x14ac:dyDescent="0.25">
      <c r="A882" s="67">
        <v>44017</v>
      </c>
      <c r="B882" s="60" t="s">
        <v>47</v>
      </c>
      <c r="C882" s="60" t="s">
        <v>47</v>
      </c>
      <c r="D882" s="15">
        <v>0</v>
      </c>
    </row>
    <row r="883" spans="1:4" s="22" customFormat="1" x14ac:dyDescent="0.25">
      <c r="A883" s="67">
        <v>44017</v>
      </c>
      <c r="B883" s="60" t="s">
        <v>48</v>
      </c>
      <c r="C883" s="60" t="s">
        <v>48</v>
      </c>
      <c r="D883" s="15">
        <v>0</v>
      </c>
    </row>
    <row r="884" spans="1:4" s="22" customFormat="1" x14ac:dyDescent="0.25">
      <c r="A884" s="67">
        <v>44017</v>
      </c>
      <c r="B884" s="60" t="s">
        <v>7</v>
      </c>
      <c r="C884" s="60" t="s">
        <v>7</v>
      </c>
      <c r="D884" s="15">
        <v>0</v>
      </c>
    </row>
    <row r="885" spans="1:4" s="22" customFormat="1" x14ac:dyDescent="0.25">
      <c r="A885" s="67">
        <v>44017</v>
      </c>
      <c r="B885" s="60" t="s">
        <v>9</v>
      </c>
      <c r="C885" s="60" t="s">
        <v>9</v>
      </c>
      <c r="D885" s="15">
        <v>0</v>
      </c>
    </row>
    <row r="886" spans="1:4" x14ac:dyDescent="0.25">
      <c r="A886" s="67">
        <v>44017</v>
      </c>
      <c r="B886" s="60" t="s">
        <v>15</v>
      </c>
      <c r="C886" s="60" t="s">
        <v>15</v>
      </c>
      <c r="D886" s="15">
        <v>0</v>
      </c>
    </row>
    <row r="887" spans="1:4" s="22" customFormat="1" x14ac:dyDescent="0.25">
      <c r="A887" s="67">
        <v>44017</v>
      </c>
      <c r="B887" s="60" t="s">
        <v>11</v>
      </c>
      <c r="C887" s="60" t="s">
        <v>11</v>
      </c>
      <c r="D887" s="15">
        <v>0</v>
      </c>
    </row>
    <row r="888" spans="1:4" s="22" customFormat="1" x14ac:dyDescent="0.25">
      <c r="A888" s="67">
        <v>44017</v>
      </c>
      <c r="B888" s="60" t="s">
        <v>12</v>
      </c>
      <c r="C888" s="60" t="s">
        <v>12</v>
      </c>
      <c r="D888" s="15">
        <v>0</v>
      </c>
    </row>
    <row r="889" spans="1:4" s="22" customFormat="1" x14ac:dyDescent="0.25">
      <c r="A889" s="67">
        <v>44017</v>
      </c>
      <c r="B889" s="60" t="s">
        <v>8</v>
      </c>
      <c r="C889" s="60" t="s">
        <v>8</v>
      </c>
      <c r="D889" s="15">
        <v>4</v>
      </c>
    </row>
    <row r="890" spans="1:4" x14ac:dyDescent="0.25">
      <c r="A890" s="67">
        <v>44017</v>
      </c>
      <c r="B890" s="60" t="s">
        <v>49</v>
      </c>
      <c r="C890" s="60" t="s">
        <v>49</v>
      </c>
      <c r="D890" s="15">
        <v>0</v>
      </c>
    </row>
    <row r="891" spans="1:4" s="22" customFormat="1" x14ac:dyDescent="0.25">
      <c r="A891" s="67">
        <v>44017</v>
      </c>
      <c r="B891" s="60" t="s">
        <v>50</v>
      </c>
      <c r="C891" s="78" t="s">
        <v>368</v>
      </c>
      <c r="D891" s="15">
        <v>0</v>
      </c>
    </row>
    <row r="892" spans="1:4" s="22" customFormat="1" x14ac:dyDescent="0.25">
      <c r="A892" s="67">
        <v>44017</v>
      </c>
      <c r="B892" s="60" t="s">
        <v>27</v>
      </c>
      <c r="C892" s="60" t="s">
        <v>43</v>
      </c>
      <c r="D892" s="15">
        <v>0</v>
      </c>
    </row>
    <row r="893" spans="1:4" s="22" customFormat="1" x14ac:dyDescent="0.25">
      <c r="A893" s="67">
        <v>44017</v>
      </c>
      <c r="B893" s="60" t="s">
        <v>51</v>
      </c>
      <c r="C893" s="60" t="s">
        <v>51</v>
      </c>
      <c r="D893" s="15">
        <v>0</v>
      </c>
    </row>
    <row r="894" spans="1:4" s="22" customFormat="1" x14ac:dyDescent="0.25">
      <c r="A894" s="67">
        <v>44017</v>
      </c>
      <c r="B894" s="60" t="s">
        <v>10</v>
      </c>
      <c r="C894" s="60" t="s">
        <v>10</v>
      </c>
      <c r="D894" s="15">
        <v>0</v>
      </c>
    </row>
    <row r="895" spans="1:4" x14ac:dyDescent="0.25">
      <c r="A895" s="67">
        <v>44018</v>
      </c>
      <c r="B895" s="60" t="s">
        <v>14</v>
      </c>
      <c r="C895" s="60" t="s">
        <v>14</v>
      </c>
      <c r="D895" s="15">
        <v>0</v>
      </c>
    </row>
    <row r="896" spans="1:4" x14ac:dyDescent="0.25">
      <c r="A896" s="67">
        <v>44018</v>
      </c>
      <c r="B896" s="60" t="s">
        <v>20</v>
      </c>
      <c r="C896" s="60" t="s">
        <v>20</v>
      </c>
      <c r="D896" s="15">
        <v>0</v>
      </c>
    </row>
    <row r="897" spans="1:4" s="22" customFormat="1" x14ac:dyDescent="0.25">
      <c r="A897" s="67">
        <v>44018</v>
      </c>
      <c r="B897" s="60" t="s">
        <v>13</v>
      </c>
      <c r="C897" s="60" t="s">
        <v>13</v>
      </c>
      <c r="D897" s="15">
        <v>0</v>
      </c>
    </row>
    <row r="898" spans="1:4" x14ac:dyDescent="0.25">
      <c r="A898" s="67">
        <v>44018</v>
      </c>
      <c r="B898" s="60" t="s">
        <v>24</v>
      </c>
      <c r="C898" s="60" t="s">
        <v>24</v>
      </c>
      <c r="D898" s="15">
        <v>0</v>
      </c>
    </row>
    <row r="899" spans="1:4" s="22" customFormat="1" x14ac:dyDescent="0.25">
      <c r="A899" s="67">
        <v>44018</v>
      </c>
      <c r="B899" s="60" t="s">
        <v>47</v>
      </c>
      <c r="C899" s="60" t="s">
        <v>47</v>
      </c>
      <c r="D899" s="15">
        <v>0</v>
      </c>
    </row>
    <row r="900" spans="1:4" x14ac:dyDescent="0.25">
      <c r="A900" s="67">
        <v>44018</v>
      </c>
      <c r="B900" s="60" t="s">
        <v>48</v>
      </c>
      <c r="C900" s="60" t="s">
        <v>48</v>
      </c>
      <c r="D900" s="15">
        <v>0</v>
      </c>
    </row>
    <row r="901" spans="1:4" s="22" customFormat="1" x14ac:dyDescent="0.25">
      <c r="A901" s="67">
        <v>44018</v>
      </c>
      <c r="B901" s="60" t="s">
        <v>7</v>
      </c>
      <c r="C901" s="60" t="s">
        <v>7</v>
      </c>
      <c r="D901" s="15">
        <v>0</v>
      </c>
    </row>
    <row r="902" spans="1:4" x14ac:dyDescent="0.25">
      <c r="A902" s="67">
        <v>44018</v>
      </c>
      <c r="B902" s="60" t="s">
        <v>9</v>
      </c>
      <c r="C902" s="60" t="s">
        <v>9</v>
      </c>
      <c r="D902" s="15">
        <v>0</v>
      </c>
    </row>
    <row r="903" spans="1:4" x14ac:dyDescent="0.25">
      <c r="A903" s="67">
        <v>44018</v>
      </c>
      <c r="B903" s="60" t="s">
        <v>15</v>
      </c>
      <c r="C903" s="60" t="s">
        <v>15</v>
      </c>
      <c r="D903" s="15">
        <v>0</v>
      </c>
    </row>
    <row r="904" spans="1:4" x14ac:dyDescent="0.25">
      <c r="A904" s="67">
        <v>44018</v>
      </c>
      <c r="B904" s="60" t="s">
        <v>11</v>
      </c>
      <c r="C904" s="60" t="s">
        <v>11</v>
      </c>
      <c r="D904" s="15">
        <v>0</v>
      </c>
    </row>
    <row r="905" spans="1:4" x14ac:dyDescent="0.25">
      <c r="A905" s="67">
        <v>44018</v>
      </c>
      <c r="B905" s="60" t="s">
        <v>12</v>
      </c>
      <c r="C905" s="60" t="s">
        <v>12</v>
      </c>
      <c r="D905" s="15">
        <v>0</v>
      </c>
    </row>
    <row r="906" spans="1:4" x14ac:dyDescent="0.25">
      <c r="A906" s="67">
        <v>44018</v>
      </c>
      <c r="B906" s="60" t="s">
        <v>8</v>
      </c>
      <c r="C906" s="60" t="s">
        <v>8</v>
      </c>
      <c r="D906" s="15">
        <v>5</v>
      </c>
    </row>
    <row r="907" spans="1:4" x14ac:dyDescent="0.25">
      <c r="A907" s="67">
        <v>44018</v>
      </c>
      <c r="B907" s="60" t="s">
        <v>49</v>
      </c>
      <c r="C907" s="60" t="s">
        <v>49</v>
      </c>
      <c r="D907" s="15">
        <v>0</v>
      </c>
    </row>
    <row r="908" spans="1:4" x14ac:dyDescent="0.25">
      <c r="A908" s="67">
        <v>44018</v>
      </c>
      <c r="B908" s="60" t="s">
        <v>50</v>
      </c>
      <c r="C908" s="78" t="s">
        <v>368</v>
      </c>
      <c r="D908" s="15">
        <v>0</v>
      </c>
    </row>
    <row r="909" spans="1:4" x14ac:dyDescent="0.25">
      <c r="A909" s="67">
        <v>44018</v>
      </c>
      <c r="B909" s="60" t="s">
        <v>27</v>
      </c>
      <c r="C909" s="60" t="s">
        <v>43</v>
      </c>
      <c r="D909" s="15">
        <v>0</v>
      </c>
    </row>
    <row r="910" spans="1:4" x14ac:dyDescent="0.25">
      <c r="A910" s="67">
        <v>44018</v>
      </c>
      <c r="B910" s="60" t="s">
        <v>51</v>
      </c>
      <c r="C910" s="60" t="s">
        <v>51</v>
      </c>
      <c r="D910" s="15">
        <v>0</v>
      </c>
    </row>
    <row r="911" spans="1:4" x14ac:dyDescent="0.25">
      <c r="A911" s="67">
        <v>44018</v>
      </c>
      <c r="B911" s="60" t="s">
        <v>10</v>
      </c>
      <c r="C911" s="60" t="s">
        <v>10</v>
      </c>
      <c r="D911" s="15">
        <v>0</v>
      </c>
    </row>
    <row r="912" spans="1:4" x14ac:dyDescent="0.25">
      <c r="A912" s="67">
        <v>44019</v>
      </c>
      <c r="B912" s="60" t="s">
        <v>14</v>
      </c>
      <c r="C912" s="60" t="s">
        <v>14</v>
      </c>
      <c r="D912" s="15">
        <v>0</v>
      </c>
    </row>
    <row r="913" spans="1:4" x14ac:dyDescent="0.25">
      <c r="A913" s="67">
        <v>44019</v>
      </c>
      <c r="B913" s="60" t="s">
        <v>20</v>
      </c>
      <c r="C913" s="60" t="s">
        <v>20</v>
      </c>
      <c r="D913" s="15">
        <v>0</v>
      </c>
    </row>
    <row r="914" spans="1:4" x14ac:dyDescent="0.25">
      <c r="A914" s="67">
        <v>44019</v>
      </c>
      <c r="B914" s="60" t="s">
        <v>13</v>
      </c>
      <c r="C914" s="60" t="s">
        <v>13</v>
      </c>
      <c r="D914" s="15">
        <v>0</v>
      </c>
    </row>
    <row r="915" spans="1:4" x14ac:dyDescent="0.25">
      <c r="A915" s="67">
        <v>44019</v>
      </c>
      <c r="B915" s="60" t="s">
        <v>24</v>
      </c>
      <c r="C915" s="60" t="s">
        <v>37</v>
      </c>
      <c r="D915" s="15">
        <v>1</v>
      </c>
    </row>
    <row r="916" spans="1:4" x14ac:dyDescent="0.25">
      <c r="A916" s="67">
        <v>44019</v>
      </c>
      <c r="B916" s="60" t="s">
        <v>47</v>
      </c>
      <c r="C916" s="60" t="s">
        <v>47</v>
      </c>
      <c r="D916" s="15">
        <v>0</v>
      </c>
    </row>
    <row r="917" spans="1:4" x14ac:dyDescent="0.25">
      <c r="A917" s="67">
        <v>44019</v>
      </c>
      <c r="B917" s="60" t="s">
        <v>48</v>
      </c>
      <c r="C917" s="60" t="s">
        <v>48</v>
      </c>
      <c r="D917" s="15">
        <v>0</v>
      </c>
    </row>
    <row r="918" spans="1:4" x14ac:dyDescent="0.25">
      <c r="A918" s="67">
        <v>44019</v>
      </c>
      <c r="B918" s="60" t="s">
        <v>7</v>
      </c>
      <c r="C918" s="60" t="s">
        <v>7</v>
      </c>
      <c r="D918" s="15">
        <v>0</v>
      </c>
    </row>
    <row r="919" spans="1:4" x14ac:dyDescent="0.25">
      <c r="A919" s="67">
        <v>44019</v>
      </c>
      <c r="B919" s="60" t="s">
        <v>9</v>
      </c>
      <c r="C919" s="60" t="s">
        <v>9</v>
      </c>
      <c r="D919" s="15">
        <v>1</v>
      </c>
    </row>
    <row r="920" spans="1:4" x14ac:dyDescent="0.25">
      <c r="A920" s="67">
        <v>44019</v>
      </c>
      <c r="B920" s="60" t="s">
        <v>15</v>
      </c>
      <c r="C920" s="60" t="s">
        <v>15</v>
      </c>
      <c r="D920" s="15">
        <v>0</v>
      </c>
    </row>
    <row r="921" spans="1:4" x14ac:dyDescent="0.25">
      <c r="A921" s="67">
        <v>44019</v>
      </c>
      <c r="B921" s="60" t="s">
        <v>11</v>
      </c>
      <c r="C921" s="60" t="s">
        <v>11</v>
      </c>
      <c r="D921" s="15">
        <v>0</v>
      </c>
    </row>
    <row r="922" spans="1:4" x14ac:dyDescent="0.25">
      <c r="A922" s="67">
        <v>44019</v>
      </c>
      <c r="B922" s="60" t="s">
        <v>12</v>
      </c>
      <c r="C922" s="60" t="s">
        <v>12</v>
      </c>
      <c r="D922" s="15">
        <v>0</v>
      </c>
    </row>
    <row r="923" spans="1:4" x14ac:dyDescent="0.25">
      <c r="A923" s="67">
        <v>44019</v>
      </c>
      <c r="B923" s="60" t="s">
        <v>8</v>
      </c>
      <c r="C923" s="60" t="s">
        <v>8</v>
      </c>
      <c r="D923" s="15">
        <v>6</v>
      </c>
    </row>
    <row r="924" spans="1:4" x14ac:dyDescent="0.25">
      <c r="A924" s="67">
        <v>44019</v>
      </c>
      <c r="B924" s="60" t="s">
        <v>49</v>
      </c>
      <c r="C924" s="60" t="s">
        <v>49</v>
      </c>
      <c r="D924" s="15">
        <v>0</v>
      </c>
    </row>
    <row r="925" spans="1:4" x14ac:dyDescent="0.25">
      <c r="A925" s="67">
        <v>44019</v>
      </c>
      <c r="B925" s="60" t="s">
        <v>50</v>
      </c>
      <c r="C925" s="78" t="s">
        <v>368</v>
      </c>
      <c r="D925" s="15">
        <v>0</v>
      </c>
    </row>
    <row r="926" spans="1:4" x14ac:dyDescent="0.25">
      <c r="A926" s="67">
        <v>44019</v>
      </c>
      <c r="B926" s="60" t="s">
        <v>27</v>
      </c>
      <c r="C926" s="60" t="s">
        <v>43</v>
      </c>
      <c r="D926" s="15">
        <v>0</v>
      </c>
    </row>
    <row r="927" spans="1:4" x14ac:dyDescent="0.25">
      <c r="A927" s="67">
        <v>44019</v>
      </c>
      <c r="B927" s="60" t="s">
        <v>51</v>
      </c>
      <c r="C927" s="60" t="s">
        <v>51</v>
      </c>
      <c r="D927" s="15">
        <v>0</v>
      </c>
    </row>
    <row r="928" spans="1:4" x14ac:dyDescent="0.25">
      <c r="A928" s="67">
        <v>44019</v>
      </c>
      <c r="B928" s="60" t="s">
        <v>10</v>
      </c>
      <c r="C928" s="60" t="s">
        <v>10</v>
      </c>
      <c r="D928" s="15">
        <v>0</v>
      </c>
    </row>
    <row r="929" spans="1:4" x14ac:dyDescent="0.25">
      <c r="A929" s="67">
        <v>44020</v>
      </c>
      <c r="B929" s="60" t="s">
        <v>14</v>
      </c>
      <c r="C929" s="60" t="s">
        <v>14</v>
      </c>
      <c r="D929" s="15">
        <v>0</v>
      </c>
    </row>
    <row r="930" spans="1:4" x14ac:dyDescent="0.25">
      <c r="A930" s="67">
        <v>44020</v>
      </c>
      <c r="B930" s="60" t="s">
        <v>20</v>
      </c>
      <c r="C930" s="60" t="s">
        <v>20</v>
      </c>
      <c r="D930" s="15">
        <v>0</v>
      </c>
    </row>
    <row r="931" spans="1:4" x14ac:dyDescent="0.25">
      <c r="A931" s="67">
        <v>44020</v>
      </c>
      <c r="B931" s="60" t="s">
        <v>13</v>
      </c>
      <c r="C931" s="60" t="s">
        <v>13</v>
      </c>
      <c r="D931" s="15">
        <v>0</v>
      </c>
    </row>
    <row r="932" spans="1:4" x14ac:dyDescent="0.25">
      <c r="A932" s="67">
        <v>44020</v>
      </c>
      <c r="B932" s="60" t="s">
        <v>24</v>
      </c>
      <c r="C932" s="60" t="s">
        <v>23</v>
      </c>
      <c r="D932" s="15">
        <v>2</v>
      </c>
    </row>
    <row r="933" spans="1:4" x14ac:dyDescent="0.25">
      <c r="A933" s="67">
        <v>44020</v>
      </c>
      <c r="B933" s="60" t="s">
        <v>47</v>
      </c>
      <c r="C933" s="60" t="s">
        <v>47</v>
      </c>
      <c r="D933" s="15">
        <v>0</v>
      </c>
    </row>
    <row r="934" spans="1:4" x14ac:dyDescent="0.25">
      <c r="A934" s="67">
        <v>44020</v>
      </c>
      <c r="B934" s="60" t="s">
        <v>48</v>
      </c>
      <c r="C934" s="60" t="s">
        <v>48</v>
      </c>
      <c r="D934" s="15">
        <v>0</v>
      </c>
    </row>
    <row r="935" spans="1:4" x14ac:dyDescent="0.25">
      <c r="A935" s="67">
        <v>44020</v>
      </c>
      <c r="B935" s="60" t="s">
        <v>7</v>
      </c>
      <c r="C935" s="60" t="s">
        <v>7</v>
      </c>
      <c r="D935" s="15">
        <v>0</v>
      </c>
    </row>
    <row r="936" spans="1:4" x14ac:dyDescent="0.25">
      <c r="A936" s="67">
        <v>44020</v>
      </c>
      <c r="B936" s="60" t="s">
        <v>9</v>
      </c>
      <c r="C936" s="60" t="s">
        <v>9</v>
      </c>
      <c r="D936" s="15">
        <v>1</v>
      </c>
    </row>
    <row r="937" spans="1:4" x14ac:dyDescent="0.25">
      <c r="A937" s="67">
        <v>44020</v>
      </c>
      <c r="B937" s="60" t="s">
        <v>15</v>
      </c>
      <c r="C937" s="60" t="s">
        <v>61</v>
      </c>
      <c r="D937" s="15">
        <v>1</v>
      </c>
    </row>
    <row r="938" spans="1:4" x14ac:dyDescent="0.25">
      <c r="A938" s="67">
        <v>44020</v>
      </c>
      <c r="B938" s="60" t="s">
        <v>11</v>
      </c>
      <c r="C938" s="60" t="s">
        <v>11</v>
      </c>
      <c r="D938" s="15">
        <v>0</v>
      </c>
    </row>
    <row r="939" spans="1:4" x14ac:dyDescent="0.25">
      <c r="A939" s="67">
        <v>44020</v>
      </c>
      <c r="B939" s="60" t="s">
        <v>12</v>
      </c>
      <c r="C939" s="60" t="s">
        <v>12</v>
      </c>
      <c r="D939" s="15">
        <v>0</v>
      </c>
    </row>
    <row r="940" spans="1:4" x14ac:dyDescent="0.25">
      <c r="A940" s="67">
        <v>44020</v>
      </c>
      <c r="B940" s="60" t="s">
        <v>8</v>
      </c>
      <c r="C940" s="60" t="s">
        <v>8</v>
      </c>
      <c r="D940" s="15">
        <v>6</v>
      </c>
    </row>
    <row r="941" spans="1:4" x14ac:dyDescent="0.25">
      <c r="A941" s="67">
        <v>44020</v>
      </c>
      <c r="B941" s="60" t="s">
        <v>49</v>
      </c>
      <c r="C941" s="60" t="s">
        <v>49</v>
      </c>
      <c r="D941" s="15">
        <v>0</v>
      </c>
    </row>
    <row r="942" spans="1:4" x14ac:dyDescent="0.25">
      <c r="A942" s="67">
        <v>44020</v>
      </c>
      <c r="B942" s="60" t="s">
        <v>50</v>
      </c>
      <c r="C942" s="78" t="s">
        <v>368</v>
      </c>
      <c r="D942" s="15">
        <v>0</v>
      </c>
    </row>
    <row r="943" spans="1:4" x14ac:dyDescent="0.25">
      <c r="A943" s="67">
        <v>44020</v>
      </c>
      <c r="B943" s="60" t="s">
        <v>27</v>
      </c>
      <c r="C943" s="60" t="s">
        <v>43</v>
      </c>
      <c r="D943" s="15">
        <v>0</v>
      </c>
    </row>
    <row r="944" spans="1:4" x14ac:dyDescent="0.25">
      <c r="A944" s="67">
        <v>44020</v>
      </c>
      <c r="B944" s="60" t="s">
        <v>51</v>
      </c>
      <c r="C944" s="60" t="s">
        <v>51</v>
      </c>
      <c r="D944" s="15">
        <v>0</v>
      </c>
    </row>
    <row r="945" spans="1:4" x14ac:dyDescent="0.25">
      <c r="A945" s="67">
        <v>44020</v>
      </c>
      <c r="B945" s="60" t="s">
        <v>10</v>
      </c>
      <c r="C945" s="60" t="s">
        <v>10</v>
      </c>
      <c r="D945" s="15">
        <v>0</v>
      </c>
    </row>
    <row r="946" spans="1:4" x14ac:dyDescent="0.25">
      <c r="A946" s="67">
        <v>44021</v>
      </c>
      <c r="B946" s="60" t="s">
        <v>14</v>
      </c>
      <c r="C946" s="60" t="s">
        <v>14</v>
      </c>
      <c r="D946" s="15">
        <v>0</v>
      </c>
    </row>
    <row r="947" spans="1:4" x14ac:dyDescent="0.25">
      <c r="A947" s="67">
        <v>44021</v>
      </c>
      <c r="B947" s="60" t="s">
        <v>20</v>
      </c>
      <c r="C947" s="60" t="s">
        <v>20</v>
      </c>
      <c r="D947" s="15">
        <v>0</v>
      </c>
    </row>
    <row r="948" spans="1:4" x14ac:dyDescent="0.25">
      <c r="A948" s="67">
        <v>44021</v>
      </c>
      <c r="B948" s="60" t="s">
        <v>13</v>
      </c>
      <c r="C948" s="60" t="s">
        <v>13</v>
      </c>
      <c r="D948" s="15">
        <v>1</v>
      </c>
    </row>
    <row r="949" spans="1:4" x14ac:dyDescent="0.25">
      <c r="A949" s="67">
        <v>44021</v>
      </c>
      <c r="B949" s="60" t="s">
        <v>24</v>
      </c>
      <c r="C949" s="60" t="s">
        <v>37</v>
      </c>
      <c r="D949" s="15">
        <v>1</v>
      </c>
    </row>
    <row r="950" spans="1:4" x14ac:dyDescent="0.25">
      <c r="A950" s="67">
        <v>44021</v>
      </c>
      <c r="B950" s="60" t="s">
        <v>24</v>
      </c>
      <c r="C950" s="60" t="s">
        <v>36</v>
      </c>
      <c r="D950" s="15">
        <v>1</v>
      </c>
    </row>
    <row r="951" spans="1:4" x14ac:dyDescent="0.25">
      <c r="A951" s="67">
        <v>44021</v>
      </c>
      <c r="B951" s="60" t="s">
        <v>47</v>
      </c>
      <c r="C951" s="60" t="s">
        <v>47</v>
      </c>
      <c r="D951" s="15">
        <v>0</v>
      </c>
    </row>
    <row r="952" spans="1:4" x14ac:dyDescent="0.25">
      <c r="A952" s="67">
        <v>44021</v>
      </c>
      <c r="B952" s="60" t="s">
        <v>48</v>
      </c>
      <c r="C952" s="60" t="s">
        <v>48</v>
      </c>
      <c r="D952" s="15">
        <v>0</v>
      </c>
    </row>
    <row r="953" spans="1:4" x14ac:dyDescent="0.25">
      <c r="A953" s="67">
        <v>44021</v>
      </c>
      <c r="B953" s="60" t="s">
        <v>7</v>
      </c>
      <c r="C953" s="60" t="s">
        <v>7</v>
      </c>
      <c r="D953" s="15">
        <v>0</v>
      </c>
    </row>
    <row r="954" spans="1:4" x14ac:dyDescent="0.25">
      <c r="A954" s="67">
        <v>44021</v>
      </c>
      <c r="B954" s="60" t="s">
        <v>9</v>
      </c>
      <c r="C954" s="60" t="s">
        <v>9</v>
      </c>
      <c r="D954" s="15">
        <v>11</v>
      </c>
    </row>
    <row r="955" spans="1:4" x14ac:dyDescent="0.25">
      <c r="A955" s="67">
        <v>44021</v>
      </c>
      <c r="B955" s="60" t="s">
        <v>15</v>
      </c>
      <c r="C955" s="60" t="s">
        <v>15</v>
      </c>
      <c r="D955" s="15">
        <v>0</v>
      </c>
    </row>
    <row r="956" spans="1:4" x14ac:dyDescent="0.25">
      <c r="A956" s="67">
        <v>44021</v>
      </c>
      <c r="B956" s="60" t="s">
        <v>11</v>
      </c>
      <c r="C956" s="60" t="s">
        <v>11</v>
      </c>
      <c r="D956" s="15">
        <v>0</v>
      </c>
    </row>
    <row r="957" spans="1:4" x14ac:dyDescent="0.25">
      <c r="A957" s="67">
        <v>44021</v>
      </c>
      <c r="B957" s="60" t="s">
        <v>12</v>
      </c>
      <c r="C957" s="60" t="s">
        <v>12</v>
      </c>
      <c r="D957" s="15">
        <v>0</v>
      </c>
    </row>
    <row r="958" spans="1:4" x14ac:dyDescent="0.25">
      <c r="A958" s="67">
        <v>44021</v>
      </c>
      <c r="B958" s="60" t="s">
        <v>8</v>
      </c>
      <c r="C958" s="60" t="s">
        <v>8</v>
      </c>
      <c r="D958" s="15">
        <v>5</v>
      </c>
    </row>
    <row r="959" spans="1:4" x14ac:dyDescent="0.25">
      <c r="A959" s="67">
        <v>44021</v>
      </c>
      <c r="B959" s="60" t="s">
        <v>49</v>
      </c>
      <c r="C959" s="60" t="s">
        <v>49</v>
      </c>
      <c r="D959" s="15">
        <v>0</v>
      </c>
    </row>
    <row r="960" spans="1:4" x14ac:dyDescent="0.25">
      <c r="A960" s="67">
        <v>44021</v>
      </c>
      <c r="B960" s="60" t="s">
        <v>50</v>
      </c>
      <c r="C960" s="78" t="s">
        <v>368</v>
      </c>
      <c r="D960" s="15">
        <v>0</v>
      </c>
    </row>
    <row r="961" spans="1:4" x14ac:dyDescent="0.25">
      <c r="A961" s="67">
        <v>44021</v>
      </c>
      <c r="B961" s="60" t="s">
        <v>27</v>
      </c>
      <c r="C961" s="60" t="s">
        <v>43</v>
      </c>
      <c r="D961" s="15">
        <v>1</v>
      </c>
    </row>
    <row r="962" spans="1:4" x14ac:dyDescent="0.25">
      <c r="A962" s="67">
        <v>44021</v>
      </c>
      <c r="B962" s="60" t="s">
        <v>51</v>
      </c>
      <c r="C962" s="60" t="s">
        <v>51</v>
      </c>
      <c r="D962" s="15">
        <v>0</v>
      </c>
    </row>
    <row r="963" spans="1:4" x14ac:dyDescent="0.25">
      <c r="A963" s="67">
        <v>44021</v>
      </c>
      <c r="B963" s="60" t="s">
        <v>10</v>
      </c>
      <c r="C963" s="60" t="s">
        <v>10</v>
      </c>
      <c r="D963" s="15">
        <v>0</v>
      </c>
    </row>
    <row r="964" spans="1:4" x14ac:dyDescent="0.25">
      <c r="A964" s="67">
        <v>44022</v>
      </c>
      <c r="B964" s="60" t="s">
        <v>14</v>
      </c>
      <c r="C964" s="60" t="s">
        <v>224</v>
      </c>
      <c r="D964" s="15">
        <v>1</v>
      </c>
    </row>
    <row r="965" spans="1:4" x14ac:dyDescent="0.25">
      <c r="A965" s="67">
        <v>44022</v>
      </c>
      <c r="B965" s="60" t="s">
        <v>20</v>
      </c>
      <c r="C965" s="60" t="s">
        <v>20</v>
      </c>
      <c r="D965" s="15">
        <v>0</v>
      </c>
    </row>
    <row r="966" spans="1:4" x14ac:dyDescent="0.25">
      <c r="A966" s="67">
        <v>44022</v>
      </c>
      <c r="B966" s="60" t="s">
        <v>13</v>
      </c>
      <c r="C966" s="60" t="s">
        <v>13</v>
      </c>
      <c r="D966" s="15">
        <v>2</v>
      </c>
    </row>
    <row r="967" spans="1:4" x14ac:dyDescent="0.25">
      <c r="A967" s="67">
        <v>44022</v>
      </c>
      <c r="B967" s="60" t="s">
        <v>24</v>
      </c>
      <c r="C967" s="60" t="s">
        <v>23</v>
      </c>
      <c r="D967" s="15">
        <v>1</v>
      </c>
    </row>
    <row r="968" spans="1:4" x14ac:dyDescent="0.25">
      <c r="A968" s="67">
        <v>44022</v>
      </c>
      <c r="B968" s="60" t="s">
        <v>47</v>
      </c>
      <c r="C968" s="60" t="s">
        <v>47</v>
      </c>
      <c r="D968" s="15">
        <v>0</v>
      </c>
    </row>
    <row r="969" spans="1:4" x14ac:dyDescent="0.25">
      <c r="A969" s="67">
        <v>44022</v>
      </c>
      <c r="B969" s="60" t="s">
        <v>48</v>
      </c>
      <c r="C969" s="60" t="s">
        <v>48</v>
      </c>
      <c r="D969" s="15">
        <v>0</v>
      </c>
    </row>
    <row r="970" spans="1:4" x14ac:dyDescent="0.25">
      <c r="A970" s="67">
        <v>44022</v>
      </c>
      <c r="B970" s="60" t="s">
        <v>7</v>
      </c>
      <c r="C970" s="60" t="s">
        <v>7</v>
      </c>
      <c r="D970" s="15">
        <v>0</v>
      </c>
    </row>
    <row r="971" spans="1:4" x14ac:dyDescent="0.25">
      <c r="A971" s="67">
        <v>44022</v>
      </c>
      <c r="B971" s="60" t="s">
        <v>9</v>
      </c>
      <c r="C971" s="60" t="s">
        <v>9</v>
      </c>
      <c r="D971" s="15">
        <v>4</v>
      </c>
    </row>
    <row r="972" spans="1:4" x14ac:dyDescent="0.25">
      <c r="A972" s="67">
        <v>44022</v>
      </c>
      <c r="B972" s="60" t="s">
        <v>15</v>
      </c>
      <c r="C972" s="60" t="s">
        <v>61</v>
      </c>
      <c r="D972" s="15">
        <v>1</v>
      </c>
    </row>
    <row r="973" spans="1:4" x14ac:dyDescent="0.25">
      <c r="A973" s="67">
        <v>44022</v>
      </c>
      <c r="B973" s="60" t="s">
        <v>11</v>
      </c>
      <c r="C973" s="60" t="s">
        <v>11</v>
      </c>
      <c r="D973" s="15">
        <v>0</v>
      </c>
    </row>
    <row r="974" spans="1:4" x14ac:dyDescent="0.25">
      <c r="A974" s="67">
        <v>44022</v>
      </c>
      <c r="B974" s="60" t="s">
        <v>12</v>
      </c>
      <c r="C974" s="60" t="s">
        <v>12</v>
      </c>
      <c r="D974" s="15">
        <v>0</v>
      </c>
    </row>
    <row r="975" spans="1:4" x14ac:dyDescent="0.25">
      <c r="A975" s="67">
        <v>44022</v>
      </c>
      <c r="B975" s="60" t="s">
        <v>8</v>
      </c>
      <c r="C975" s="60" t="s">
        <v>8</v>
      </c>
      <c r="D975" s="15">
        <v>10</v>
      </c>
    </row>
    <row r="976" spans="1:4" x14ac:dyDescent="0.25">
      <c r="A976" s="67">
        <v>44022</v>
      </c>
      <c r="B976" s="60" t="s">
        <v>49</v>
      </c>
      <c r="C976" s="60" t="s">
        <v>49</v>
      </c>
      <c r="D976" s="15">
        <v>0</v>
      </c>
    </row>
    <row r="977" spans="1:4" x14ac:dyDescent="0.25">
      <c r="A977" s="67">
        <v>44022</v>
      </c>
      <c r="B977" s="60" t="s">
        <v>50</v>
      </c>
      <c r="C977" s="78" t="s">
        <v>368</v>
      </c>
      <c r="D977" s="15">
        <v>0</v>
      </c>
    </row>
    <row r="978" spans="1:4" x14ac:dyDescent="0.25">
      <c r="A978" s="67">
        <v>44022</v>
      </c>
      <c r="B978" s="60" t="s">
        <v>27</v>
      </c>
      <c r="C978" s="60" t="s">
        <v>43</v>
      </c>
      <c r="D978" s="15">
        <v>0</v>
      </c>
    </row>
    <row r="979" spans="1:4" x14ac:dyDescent="0.25">
      <c r="A979" s="67">
        <v>44022</v>
      </c>
      <c r="B979" s="60" t="s">
        <v>51</v>
      </c>
      <c r="C979" s="60" t="s">
        <v>51</v>
      </c>
      <c r="D979" s="15">
        <v>1</v>
      </c>
    </row>
    <row r="980" spans="1:4" x14ac:dyDescent="0.25">
      <c r="A980" s="67">
        <v>44022</v>
      </c>
      <c r="B980" s="60" t="s">
        <v>10</v>
      </c>
      <c r="C980" s="60" t="s">
        <v>10</v>
      </c>
      <c r="D980" s="15">
        <v>0</v>
      </c>
    </row>
    <row r="981" spans="1:4" x14ac:dyDescent="0.25">
      <c r="A981" s="67">
        <v>44023</v>
      </c>
      <c r="B981" s="60" t="s">
        <v>14</v>
      </c>
      <c r="C981" s="60" t="s">
        <v>14</v>
      </c>
      <c r="D981" s="15">
        <v>0</v>
      </c>
    </row>
    <row r="982" spans="1:4" x14ac:dyDescent="0.25">
      <c r="A982" s="67">
        <v>44023</v>
      </c>
      <c r="B982" s="60" t="s">
        <v>20</v>
      </c>
      <c r="C982" s="60" t="s">
        <v>20</v>
      </c>
      <c r="D982" s="15">
        <v>0</v>
      </c>
    </row>
    <row r="983" spans="1:4" x14ac:dyDescent="0.25">
      <c r="A983" s="67">
        <v>44023</v>
      </c>
      <c r="B983" s="60" t="s">
        <v>13</v>
      </c>
      <c r="C983" s="60" t="s">
        <v>13</v>
      </c>
      <c r="D983" s="15">
        <v>1</v>
      </c>
    </row>
    <row r="984" spans="1:4" x14ac:dyDescent="0.25">
      <c r="A984" s="67">
        <v>44023</v>
      </c>
      <c r="B984" s="60" t="s">
        <v>24</v>
      </c>
      <c r="C984" s="60" t="s">
        <v>24</v>
      </c>
      <c r="D984" s="15">
        <v>1</v>
      </c>
    </row>
    <row r="985" spans="1:4" x14ac:dyDescent="0.25">
      <c r="A985" s="67">
        <v>44023</v>
      </c>
      <c r="B985" s="60" t="s">
        <v>24</v>
      </c>
      <c r="C985" s="60" t="s">
        <v>36</v>
      </c>
      <c r="D985" s="15">
        <v>1</v>
      </c>
    </row>
    <row r="986" spans="1:4" x14ac:dyDescent="0.25">
      <c r="A986" s="67">
        <v>44023</v>
      </c>
      <c r="B986" s="60" t="s">
        <v>47</v>
      </c>
      <c r="C986" s="60" t="s">
        <v>47</v>
      </c>
      <c r="D986" s="15">
        <v>0</v>
      </c>
    </row>
    <row r="987" spans="1:4" x14ac:dyDescent="0.25">
      <c r="A987" s="67">
        <v>44023</v>
      </c>
      <c r="B987" s="60" t="s">
        <v>48</v>
      </c>
      <c r="C987" s="60" t="s">
        <v>48</v>
      </c>
      <c r="D987" s="15">
        <v>0</v>
      </c>
    </row>
    <row r="988" spans="1:4" x14ac:dyDescent="0.25">
      <c r="A988" s="67">
        <v>44023</v>
      </c>
      <c r="B988" s="60" t="s">
        <v>7</v>
      </c>
      <c r="C988" s="60" t="s">
        <v>7</v>
      </c>
      <c r="D988" s="15">
        <v>0</v>
      </c>
    </row>
    <row r="989" spans="1:4" x14ac:dyDescent="0.25">
      <c r="A989" s="67">
        <v>44023</v>
      </c>
      <c r="B989" s="60" t="s">
        <v>9</v>
      </c>
      <c r="C989" s="60" t="s">
        <v>9</v>
      </c>
      <c r="D989" s="15">
        <v>6</v>
      </c>
    </row>
    <row r="990" spans="1:4" x14ac:dyDescent="0.25">
      <c r="A990" s="67">
        <v>44023</v>
      </c>
      <c r="B990" s="60" t="s">
        <v>15</v>
      </c>
      <c r="C990" s="60" t="s">
        <v>15</v>
      </c>
      <c r="D990" s="15">
        <v>0</v>
      </c>
    </row>
    <row r="991" spans="1:4" x14ac:dyDescent="0.25">
      <c r="A991" s="67">
        <v>44023</v>
      </c>
      <c r="B991" s="60" t="s">
        <v>11</v>
      </c>
      <c r="C991" s="60" t="s">
        <v>11</v>
      </c>
      <c r="D991" s="15">
        <v>0</v>
      </c>
    </row>
    <row r="992" spans="1:4" x14ac:dyDescent="0.25">
      <c r="A992" s="67">
        <v>44023</v>
      </c>
      <c r="B992" s="60" t="s">
        <v>12</v>
      </c>
      <c r="C992" s="60" t="s">
        <v>12</v>
      </c>
      <c r="D992" s="15">
        <v>0</v>
      </c>
    </row>
    <row r="993" spans="1:4" x14ac:dyDescent="0.25">
      <c r="A993" s="67">
        <v>44023</v>
      </c>
      <c r="B993" s="60" t="s">
        <v>8</v>
      </c>
      <c r="C993" s="60" t="s">
        <v>8</v>
      </c>
      <c r="D993" s="15">
        <v>19</v>
      </c>
    </row>
    <row r="994" spans="1:4" x14ac:dyDescent="0.25">
      <c r="A994" s="67">
        <v>44023</v>
      </c>
      <c r="B994" s="60" t="s">
        <v>49</v>
      </c>
      <c r="C994" s="60" t="s">
        <v>49</v>
      </c>
      <c r="D994" s="15">
        <v>0</v>
      </c>
    </row>
    <row r="995" spans="1:4" x14ac:dyDescent="0.25">
      <c r="A995" s="67">
        <v>44023</v>
      </c>
      <c r="B995" s="60" t="s">
        <v>50</v>
      </c>
      <c r="C995" s="78" t="s">
        <v>368</v>
      </c>
      <c r="D995" s="15">
        <v>0</v>
      </c>
    </row>
    <row r="996" spans="1:4" x14ac:dyDescent="0.25">
      <c r="A996" s="67">
        <v>44023</v>
      </c>
      <c r="B996" s="60" t="s">
        <v>27</v>
      </c>
      <c r="C996" s="60" t="s">
        <v>43</v>
      </c>
      <c r="D996" s="15">
        <v>1</v>
      </c>
    </row>
    <row r="997" spans="1:4" x14ac:dyDescent="0.25">
      <c r="A997" s="67">
        <v>44023</v>
      </c>
      <c r="B997" s="60" t="s">
        <v>51</v>
      </c>
      <c r="C997" s="60" t="s">
        <v>51</v>
      </c>
      <c r="D997" s="15">
        <v>1</v>
      </c>
    </row>
    <row r="998" spans="1:4" x14ac:dyDescent="0.25">
      <c r="A998" s="67">
        <v>44023</v>
      </c>
      <c r="B998" s="60" t="s">
        <v>10</v>
      </c>
      <c r="C998" s="60" t="s">
        <v>10</v>
      </c>
      <c r="D998" s="15">
        <v>0</v>
      </c>
    </row>
    <row r="999" spans="1:4" x14ac:dyDescent="0.25">
      <c r="A999" s="67">
        <v>44024</v>
      </c>
      <c r="B999" s="60" t="s">
        <v>14</v>
      </c>
      <c r="C999" s="60" t="s">
        <v>16</v>
      </c>
      <c r="D999" s="15">
        <v>1</v>
      </c>
    </row>
    <row r="1000" spans="1:4" x14ac:dyDescent="0.25">
      <c r="A1000" s="67">
        <v>44024</v>
      </c>
      <c r="B1000" s="60" t="s">
        <v>20</v>
      </c>
      <c r="C1000" s="60" t="s">
        <v>20</v>
      </c>
      <c r="D1000" s="15">
        <v>0</v>
      </c>
    </row>
    <row r="1001" spans="1:4" x14ac:dyDescent="0.25">
      <c r="A1001" s="67">
        <v>44024</v>
      </c>
      <c r="B1001" s="60" t="s">
        <v>13</v>
      </c>
      <c r="C1001" s="60" t="s">
        <v>13</v>
      </c>
      <c r="D1001" s="15">
        <v>6</v>
      </c>
    </row>
    <row r="1002" spans="1:4" x14ac:dyDescent="0.25">
      <c r="A1002" s="67">
        <v>44024</v>
      </c>
      <c r="B1002" s="60" t="s">
        <v>24</v>
      </c>
      <c r="C1002" s="60" t="s">
        <v>23</v>
      </c>
      <c r="D1002" s="15">
        <v>6</v>
      </c>
    </row>
    <row r="1003" spans="1:4" x14ac:dyDescent="0.25">
      <c r="A1003" s="67">
        <v>44024</v>
      </c>
      <c r="B1003" s="60" t="s">
        <v>24</v>
      </c>
      <c r="C1003" s="60" t="s">
        <v>36</v>
      </c>
      <c r="D1003" s="15">
        <v>4</v>
      </c>
    </row>
    <row r="1004" spans="1:4" x14ac:dyDescent="0.25">
      <c r="A1004" s="67">
        <v>44024</v>
      </c>
      <c r="B1004" s="60" t="s">
        <v>47</v>
      </c>
      <c r="C1004" s="60" t="s">
        <v>47</v>
      </c>
      <c r="D1004" s="15">
        <v>0</v>
      </c>
    </row>
    <row r="1005" spans="1:4" x14ac:dyDescent="0.25">
      <c r="A1005" s="67">
        <v>44024</v>
      </c>
      <c r="B1005" s="60" t="s">
        <v>48</v>
      </c>
      <c r="C1005" s="60" t="s">
        <v>48</v>
      </c>
      <c r="D1005" s="15">
        <v>0</v>
      </c>
    </row>
    <row r="1006" spans="1:4" x14ac:dyDescent="0.25">
      <c r="A1006" s="67">
        <v>44024</v>
      </c>
      <c r="B1006" s="60" t="s">
        <v>7</v>
      </c>
      <c r="C1006" s="60" t="s">
        <v>7</v>
      </c>
      <c r="D1006" s="15">
        <v>0</v>
      </c>
    </row>
    <row r="1007" spans="1:4" x14ac:dyDescent="0.25">
      <c r="A1007" s="67">
        <v>44024</v>
      </c>
      <c r="B1007" s="60" t="s">
        <v>9</v>
      </c>
      <c r="C1007" s="60" t="s">
        <v>9</v>
      </c>
      <c r="D1007" s="15">
        <v>12</v>
      </c>
    </row>
    <row r="1008" spans="1:4" x14ac:dyDescent="0.25">
      <c r="A1008" s="67">
        <v>44024</v>
      </c>
      <c r="B1008" s="60" t="s">
        <v>15</v>
      </c>
      <c r="C1008" s="60" t="s">
        <v>15</v>
      </c>
      <c r="D1008" s="15">
        <v>0</v>
      </c>
    </row>
    <row r="1009" spans="1:4" x14ac:dyDescent="0.25">
      <c r="A1009" s="67">
        <v>44024</v>
      </c>
      <c r="B1009" s="60" t="s">
        <v>11</v>
      </c>
      <c r="C1009" s="60" t="s">
        <v>65</v>
      </c>
      <c r="D1009" s="15">
        <v>1</v>
      </c>
    </row>
    <row r="1010" spans="1:4" x14ac:dyDescent="0.25">
      <c r="A1010" s="67">
        <v>44024</v>
      </c>
      <c r="B1010" s="60" t="s">
        <v>12</v>
      </c>
      <c r="C1010" s="60" t="s">
        <v>12</v>
      </c>
      <c r="D1010" s="15">
        <v>0</v>
      </c>
    </row>
    <row r="1011" spans="1:4" x14ac:dyDescent="0.25">
      <c r="A1011" s="67">
        <v>44024</v>
      </c>
      <c r="B1011" s="60" t="s">
        <v>8</v>
      </c>
      <c r="C1011" s="60" t="s">
        <v>8</v>
      </c>
      <c r="D1011" s="15">
        <v>24</v>
      </c>
    </row>
    <row r="1012" spans="1:4" x14ac:dyDescent="0.25">
      <c r="A1012" s="67">
        <v>44024</v>
      </c>
      <c r="B1012" s="60" t="s">
        <v>8</v>
      </c>
      <c r="C1012" s="60" t="s">
        <v>81</v>
      </c>
      <c r="D1012" s="15">
        <v>1</v>
      </c>
    </row>
    <row r="1013" spans="1:4" x14ac:dyDescent="0.25">
      <c r="A1013" s="67">
        <v>44024</v>
      </c>
      <c r="B1013" s="60" t="s">
        <v>49</v>
      </c>
      <c r="C1013" s="60" t="s">
        <v>49</v>
      </c>
      <c r="D1013" s="15">
        <v>0</v>
      </c>
    </row>
    <row r="1014" spans="1:4" x14ac:dyDescent="0.25">
      <c r="A1014" s="67">
        <v>44024</v>
      </c>
      <c r="B1014" s="60" t="s">
        <v>50</v>
      </c>
      <c r="C1014" s="78" t="s">
        <v>368</v>
      </c>
      <c r="D1014" s="15">
        <v>0</v>
      </c>
    </row>
    <row r="1015" spans="1:4" x14ac:dyDescent="0.25">
      <c r="A1015" s="67">
        <v>44024</v>
      </c>
      <c r="B1015" s="60" t="s">
        <v>27</v>
      </c>
      <c r="C1015" s="60" t="s">
        <v>233</v>
      </c>
      <c r="D1015" s="15">
        <v>1</v>
      </c>
    </row>
    <row r="1016" spans="1:4" x14ac:dyDescent="0.25">
      <c r="A1016" s="67">
        <v>44024</v>
      </c>
      <c r="B1016" s="60" t="s">
        <v>27</v>
      </c>
      <c r="C1016" s="60" t="s">
        <v>43</v>
      </c>
      <c r="D1016" s="15">
        <v>1</v>
      </c>
    </row>
    <row r="1017" spans="1:4" x14ac:dyDescent="0.25">
      <c r="A1017" s="67">
        <v>44024</v>
      </c>
      <c r="B1017" s="60" t="s">
        <v>51</v>
      </c>
      <c r="C1017" s="60" t="s">
        <v>51</v>
      </c>
      <c r="D1017" s="15">
        <v>0</v>
      </c>
    </row>
    <row r="1018" spans="1:4" x14ac:dyDescent="0.25">
      <c r="A1018" s="67">
        <v>44024</v>
      </c>
      <c r="B1018" s="60" t="s">
        <v>10</v>
      </c>
      <c r="C1018" s="60" t="s">
        <v>10</v>
      </c>
      <c r="D1018" s="15">
        <v>0</v>
      </c>
    </row>
    <row r="1019" spans="1:4" x14ac:dyDescent="0.25">
      <c r="A1019" s="67">
        <v>44025</v>
      </c>
      <c r="B1019" s="60" t="s">
        <v>14</v>
      </c>
      <c r="C1019" s="60" t="s">
        <v>14</v>
      </c>
      <c r="D1019" s="15">
        <v>1</v>
      </c>
    </row>
    <row r="1020" spans="1:4" x14ac:dyDescent="0.25">
      <c r="A1020" s="67">
        <v>44025</v>
      </c>
      <c r="B1020" s="60" t="s">
        <v>20</v>
      </c>
      <c r="C1020" s="60" t="s">
        <v>20</v>
      </c>
      <c r="D1020" s="15">
        <v>0</v>
      </c>
    </row>
    <row r="1021" spans="1:4" x14ac:dyDescent="0.25">
      <c r="A1021" s="67">
        <v>44025</v>
      </c>
      <c r="B1021" s="60" t="s">
        <v>13</v>
      </c>
      <c r="C1021" s="60" t="s">
        <v>13</v>
      </c>
      <c r="D1021" s="15">
        <v>7</v>
      </c>
    </row>
    <row r="1022" spans="1:4" x14ac:dyDescent="0.25">
      <c r="A1022" s="67">
        <v>44025</v>
      </c>
      <c r="B1022" s="60" t="s">
        <v>24</v>
      </c>
      <c r="C1022" s="60" t="s">
        <v>930</v>
      </c>
      <c r="D1022" s="15">
        <v>1</v>
      </c>
    </row>
    <row r="1023" spans="1:4" x14ac:dyDescent="0.25">
      <c r="A1023" s="67">
        <v>44025</v>
      </c>
      <c r="B1023" s="60" t="s">
        <v>47</v>
      </c>
      <c r="C1023" s="60" t="s">
        <v>47</v>
      </c>
      <c r="D1023" s="15">
        <v>0</v>
      </c>
    </row>
    <row r="1024" spans="1:4" x14ac:dyDescent="0.25">
      <c r="A1024" s="67">
        <v>44025</v>
      </c>
      <c r="B1024" s="60" t="s">
        <v>48</v>
      </c>
      <c r="C1024" s="60" t="s">
        <v>48</v>
      </c>
      <c r="D1024" s="15">
        <v>0</v>
      </c>
    </row>
    <row r="1025" spans="1:4" x14ac:dyDescent="0.25">
      <c r="A1025" s="67">
        <v>44025</v>
      </c>
      <c r="B1025" s="60" t="s">
        <v>7</v>
      </c>
      <c r="C1025" s="60" t="s">
        <v>7</v>
      </c>
      <c r="D1025" s="15">
        <v>0</v>
      </c>
    </row>
    <row r="1026" spans="1:4" x14ac:dyDescent="0.25">
      <c r="A1026" s="67">
        <v>44025</v>
      </c>
      <c r="B1026" s="60" t="s">
        <v>9</v>
      </c>
      <c r="C1026" s="60" t="s">
        <v>9</v>
      </c>
      <c r="D1026" s="15">
        <v>8</v>
      </c>
    </row>
    <row r="1027" spans="1:4" x14ac:dyDescent="0.25">
      <c r="A1027" s="67">
        <v>44025</v>
      </c>
      <c r="B1027" s="60" t="s">
        <v>15</v>
      </c>
      <c r="C1027" s="60" t="s">
        <v>15</v>
      </c>
      <c r="D1027" s="15">
        <v>0</v>
      </c>
    </row>
    <row r="1028" spans="1:4" x14ac:dyDescent="0.25">
      <c r="A1028" s="67">
        <v>44025</v>
      </c>
      <c r="B1028" s="60" t="s">
        <v>11</v>
      </c>
      <c r="C1028" s="60" t="s">
        <v>11</v>
      </c>
      <c r="D1028" s="15">
        <v>0</v>
      </c>
    </row>
    <row r="1029" spans="1:4" x14ac:dyDescent="0.25">
      <c r="A1029" s="67">
        <v>44025</v>
      </c>
      <c r="B1029" s="60" t="s">
        <v>12</v>
      </c>
      <c r="C1029" s="60" t="s">
        <v>75</v>
      </c>
      <c r="D1029" s="15">
        <v>1</v>
      </c>
    </row>
    <row r="1030" spans="1:4" x14ac:dyDescent="0.25">
      <c r="A1030" s="67">
        <v>44025</v>
      </c>
      <c r="B1030" s="60" t="s">
        <v>8</v>
      </c>
      <c r="C1030" s="60" t="s">
        <v>74</v>
      </c>
      <c r="D1030" s="15">
        <v>1</v>
      </c>
    </row>
    <row r="1031" spans="1:4" x14ac:dyDescent="0.25">
      <c r="A1031" s="67">
        <v>44025</v>
      </c>
      <c r="B1031" s="60" t="s">
        <v>8</v>
      </c>
      <c r="C1031" s="60" t="s">
        <v>59</v>
      </c>
      <c r="D1031" s="15">
        <v>2</v>
      </c>
    </row>
    <row r="1032" spans="1:4" x14ac:dyDescent="0.25">
      <c r="A1032" s="67">
        <v>44025</v>
      </c>
      <c r="B1032" s="60" t="s">
        <v>8</v>
      </c>
      <c r="C1032" s="60" t="s">
        <v>8</v>
      </c>
      <c r="D1032" s="15">
        <v>18</v>
      </c>
    </row>
    <row r="1033" spans="1:4" x14ac:dyDescent="0.25">
      <c r="A1033" s="67">
        <v>44025</v>
      </c>
      <c r="B1033" s="60" t="s">
        <v>8</v>
      </c>
      <c r="C1033" s="60" t="s">
        <v>31</v>
      </c>
      <c r="D1033" s="15">
        <v>1</v>
      </c>
    </row>
    <row r="1034" spans="1:4" x14ac:dyDescent="0.25">
      <c r="A1034" s="67">
        <v>44025</v>
      </c>
      <c r="B1034" s="60" t="s">
        <v>49</v>
      </c>
      <c r="C1034" s="60" t="s">
        <v>49</v>
      </c>
      <c r="D1034" s="15">
        <v>0</v>
      </c>
    </row>
    <row r="1035" spans="1:4" x14ac:dyDescent="0.25">
      <c r="A1035" s="67">
        <v>44025</v>
      </c>
      <c r="B1035" s="60" t="s">
        <v>50</v>
      </c>
      <c r="C1035" s="78" t="s">
        <v>368</v>
      </c>
      <c r="D1035" s="15">
        <v>0</v>
      </c>
    </row>
    <row r="1036" spans="1:4" x14ac:dyDescent="0.25">
      <c r="A1036" s="67">
        <v>44025</v>
      </c>
      <c r="B1036" s="60" t="s">
        <v>27</v>
      </c>
      <c r="C1036" s="60" t="s">
        <v>43</v>
      </c>
      <c r="D1036" s="15">
        <v>2</v>
      </c>
    </row>
    <row r="1037" spans="1:4" x14ac:dyDescent="0.25">
      <c r="A1037" s="67">
        <v>44025</v>
      </c>
      <c r="B1037" s="60" t="s">
        <v>27</v>
      </c>
      <c r="C1037" s="60" t="s">
        <v>28</v>
      </c>
      <c r="D1037" s="15">
        <v>1</v>
      </c>
    </row>
    <row r="1038" spans="1:4" x14ac:dyDescent="0.25">
      <c r="A1038" s="67">
        <v>44025</v>
      </c>
      <c r="B1038" s="60" t="s">
        <v>51</v>
      </c>
      <c r="C1038" s="60" t="s">
        <v>51</v>
      </c>
      <c r="D1038" s="15">
        <v>0</v>
      </c>
    </row>
    <row r="1039" spans="1:4" x14ac:dyDescent="0.25">
      <c r="A1039" s="67">
        <v>44025</v>
      </c>
      <c r="B1039" s="60" t="s">
        <v>10</v>
      </c>
      <c r="C1039" s="60" t="s">
        <v>10</v>
      </c>
      <c r="D1039" s="15">
        <v>0</v>
      </c>
    </row>
    <row r="1040" spans="1:4" x14ac:dyDescent="0.25">
      <c r="A1040" s="67">
        <v>44026</v>
      </c>
      <c r="B1040" s="60" t="s">
        <v>14</v>
      </c>
      <c r="C1040" s="60" t="s">
        <v>86</v>
      </c>
      <c r="D1040" s="15">
        <v>1</v>
      </c>
    </row>
    <row r="1041" spans="1:4" x14ac:dyDescent="0.25">
      <c r="A1041" s="67">
        <v>44026</v>
      </c>
      <c r="B1041" s="60" t="s">
        <v>20</v>
      </c>
      <c r="C1041" s="60" t="s">
        <v>20</v>
      </c>
      <c r="D1041" s="15">
        <v>1</v>
      </c>
    </row>
    <row r="1042" spans="1:4" x14ac:dyDescent="0.25">
      <c r="A1042" s="67">
        <v>44026</v>
      </c>
      <c r="B1042" s="60" t="s">
        <v>13</v>
      </c>
      <c r="C1042" s="60" t="s">
        <v>225</v>
      </c>
      <c r="D1042" s="15">
        <v>1</v>
      </c>
    </row>
    <row r="1043" spans="1:4" x14ac:dyDescent="0.25">
      <c r="A1043" s="67">
        <v>44026</v>
      </c>
      <c r="B1043" s="60" t="s">
        <v>13</v>
      </c>
      <c r="C1043" s="60" t="s">
        <v>13</v>
      </c>
      <c r="D1043" s="15">
        <v>1</v>
      </c>
    </row>
    <row r="1044" spans="1:4" x14ac:dyDescent="0.25">
      <c r="A1044" s="67">
        <v>44026</v>
      </c>
      <c r="B1044" s="60" t="s">
        <v>24</v>
      </c>
      <c r="C1044" s="60" t="s">
        <v>24</v>
      </c>
      <c r="D1044" s="15">
        <v>0</v>
      </c>
    </row>
    <row r="1045" spans="1:4" x14ac:dyDescent="0.25">
      <c r="A1045" s="67">
        <v>44026</v>
      </c>
      <c r="B1045" s="60" t="s">
        <v>47</v>
      </c>
      <c r="C1045" s="60" t="s">
        <v>47</v>
      </c>
      <c r="D1045" s="15">
        <v>0</v>
      </c>
    </row>
    <row r="1046" spans="1:4" x14ac:dyDescent="0.25">
      <c r="A1046" s="67">
        <v>44026</v>
      </c>
      <c r="B1046" s="60" t="s">
        <v>48</v>
      </c>
      <c r="C1046" s="60" t="s">
        <v>48</v>
      </c>
      <c r="D1046" s="15">
        <v>0</v>
      </c>
    </row>
    <row r="1047" spans="1:4" x14ac:dyDescent="0.25">
      <c r="A1047" s="67">
        <v>44026</v>
      </c>
      <c r="B1047" s="60" t="s">
        <v>7</v>
      </c>
      <c r="C1047" s="60" t="s">
        <v>7</v>
      </c>
      <c r="D1047" s="15">
        <v>0</v>
      </c>
    </row>
    <row r="1048" spans="1:4" x14ac:dyDescent="0.25">
      <c r="A1048" s="67">
        <v>44026</v>
      </c>
      <c r="B1048" s="60" t="s">
        <v>9</v>
      </c>
      <c r="C1048" s="60" t="s">
        <v>9</v>
      </c>
      <c r="D1048" s="15">
        <v>5</v>
      </c>
    </row>
    <row r="1049" spans="1:4" x14ac:dyDescent="0.25">
      <c r="A1049" s="67">
        <v>44026</v>
      </c>
      <c r="B1049" s="60" t="s">
        <v>15</v>
      </c>
      <c r="C1049" s="60" t="s">
        <v>15</v>
      </c>
      <c r="D1049" s="15">
        <v>0</v>
      </c>
    </row>
    <row r="1050" spans="1:4" x14ac:dyDescent="0.25">
      <c r="A1050" s="67">
        <v>44026</v>
      </c>
      <c r="B1050" s="60" t="s">
        <v>11</v>
      </c>
      <c r="C1050" s="60" t="s">
        <v>11</v>
      </c>
      <c r="D1050" s="15">
        <v>0</v>
      </c>
    </row>
    <row r="1051" spans="1:4" x14ac:dyDescent="0.25">
      <c r="A1051" s="67">
        <v>44026</v>
      </c>
      <c r="B1051" s="60" t="s">
        <v>12</v>
      </c>
      <c r="C1051" s="60" t="s">
        <v>12</v>
      </c>
      <c r="D1051" s="15">
        <v>0</v>
      </c>
    </row>
    <row r="1052" spans="1:4" x14ac:dyDescent="0.25">
      <c r="A1052" s="67">
        <v>44026</v>
      </c>
      <c r="B1052" s="60" t="s">
        <v>8</v>
      </c>
      <c r="C1052" s="60" t="s">
        <v>8</v>
      </c>
      <c r="D1052" s="15">
        <v>6</v>
      </c>
    </row>
    <row r="1053" spans="1:4" x14ac:dyDescent="0.25">
      <c r="A1053" s="67">
        <v>44026</v>
      </c>
      <c r="B1053" s="60" t="s">
        <v>49</v>
      </c>
      <c r="C1053" s="60" t="s">
        <v>49</v>
      </c>
      <c r="D1053" s="15">
        <v>0</v>
      </c>
    </row>
    <row r="1054" spans="1:4" x14ac:dyDescent="0.25">
      <c r="A1054" s="67">
        <v>44026</v>
      </c>
      <c r="B1054" s="60" t="s">
        <v>50</v>
      </c>
      <c r="C1054" s="78" t="s">
        <v>368</v>
      </c>
      <c r="D1054" s="15">
        <v>0</v>
      </c>
    </row>
    <row r="1055" spans="1:4" x14ac:dyDescent="0.25">
      <c r="A1055" s="67">
        <v>44026</v>
      </c>
      <c r="B1055" s="60" t="s">
        <v>27</v>
      </c>
      <c r="C1055" s="60" t="s">
        <v>43</v>
      </c>
      <c r="D1055" s="90">
        <v>5</v>
      </c>
    </row>
    <row r="1056" spans="1:4" x14ac:dyDescent="0.25">
      <c r="A1056" s="67">
        <v>44026</v>
      </c>
      <c r="B1056" s="60" t="s">
        <v>51</v>
      </c>
      <c r="C1056" s="60" t="s">
        <v>51</v>
      </c>
      <c r="D1056" s="15">
        <v>0</v>
      </c>
    </row>
    <row r="1057" spans="1:4" x14ac:dyDescent="0.25">
      <c r="A1057" s="67">
        <v>44026</v>
      </c>
      <c r="B1057" s="60" t="s">
        <v>10</v>
      </c>
      <c r="C1057" s="60" t="s">
        <v>10</v>
      </c>
      <c r="D1057" s="15">
        <v>0</v>
      </c>
    </row>
    <row r="1058" spans="1:4" x14ac:dyDescent="0.25">
      <c r="A1058" s="67">
        <v>44027</v>
      </c>
      <c r="B1058" s="60" t="s">
        <v>14</v>
      </c>
      <c r="C1058" s="60" t="s">
        <v>14</v>
      </c>
      <c r="D1058" s="15">
        <v>0</v>
      </c>
    </row>
    <row r="1059" spans="1:4" x14ac:dyDescent="0.25">
      <c r="A1059" s="67">
        <v>44027</v>
      </c>
      <c r="B1059" s="60" t="s">
        <v>20</v>
      </c>
      <c r="C1059" s="60" t="s">
        <v>20</v>
      </c>
      <c r="D1059" s="15">
        <v>0</v>
      </c>
    </row>
    <row r="1060" spans="1:4" x14ac:dyDescent="0.25">
      <c r="A1060" s="67">
        <v>44027</v>
      </c>
      <c r="B1060" s="60" t="s">
        <v>13</v>
      </c>
      <c r="C1060" s="60" t="s">
        <v>13</v>
      </c>
      <c r="D1060" s="15">
        <v>1</v>
      </c>
    </row>
    <row r="1061" spans="1:4" x14ac:dyDescent="0.25">
      <c r="A1061" s="67">
        <v>44027</v>
      </c>
      <c r="B1061" s="60" t="s">
        <v>24</v>
      </c>
      <c r="C1061" s="60" t="s">
        <v>24</v>
      </c>
      <c r="D1061" s="15">
        <v>0</v>
      </c>
    </row>
    <row r="1062" spans="1:4" x14ac:dyDescent="0.25">
      <c r="A1062" s="67">
        <v>44027</v>
      </c>
      <c r="B1062" s="60" t="s">
        <v>47</v>
      </c>
      <c r="C1062" s="60" t="s">
        <v>47</v>
      </c>
      <c r="D1062" s="15">
        <v>0</v>
      </c>
    </row>
    <row r="1063" spans="1:4" x14ac:dyDescent="0.25">
      <c r="A1063" s="67">
        <v>44027</v>
      </c>
      <c r="B1063" s="60" t="s">
        <v>48</v>
      </c>
      <c r="C1063" s="60" t="s">
        <v>48</v>
      </c>
      <c r="D1063" s="15">
        <v>0</v>
      </c>
    </row>
    <row r="1064" spans="1:4" x14ac:dyDescent="0.25">
      <c r="A1064" s="67">
        <v>44027</v>
      </c>
      <c r="B1064" s="60" t="s">
        <v>7</v>
      </c>
      <c r="C1064" s="60" t="s">
        <v>7</v>
      </c>
      <c r="D1064" s="15">
        <v>0</v>
      </c>
    </row>
    <row r="1065" spans="1:4" x14ac:dyDescent="0.25">
      <c r="A1065" s="67">
        <v>44027</v>
      </c>
      <c r="B1065" s="60" t="s">
        <v>9</v>
      </c>
      <c r="C1065" s="60" t="s">
        <v>9</v>
      </c>
      <c r="D1065" s="15">
        <v>4</v>
      </c>
    </row>
    <row r="1066" spans="1:4" x14ac:dyDescent="0.25">
      <c r="A1066" s="67">
        <v>44027</v>
      </c>
      <c r="B1066" s="60" t="s">
        <v>15</v>
      </c>
      <c r="C1066" s="60" t="s">
        <v>15</v>
      </c>
      <c r="D1066" s="15">
        <v>0</v>
      </c>
    </row>
    <row r="1067" spans="1:4" x14ac:dyDescent="0.25">
      <c r="A1067" s="67">
        <v>44027</v>
      </c>
      <c r="B1067" s="60" t="s">
        <v>11</v>
      </c>
      <c r="C1067" s="60" t="s">
        <v>11</v>
      </c>
      <c r="D1067" s="15">
        <v>0</v>
      </c>
    </row>
    <row r="1068" spans="1:4" x14ac:dyDescent="0.25">
      <c r="A1068" s="67">
        <v>44027</v>
      </c>
      <c r="B1068" s="60" t="s">
        <v>12</v>
      </c>
      <c r="C1068" s="60" t="s">
        <v>12</v>
      </c>
      <c r="D1068" s="15">
        <v>0</v>
      </c>
    </row>
    <row r="1069" spans="1:4" x14ac:dyDescent="0.25">
      <c r="A1069" s="67">
        <v>44027</v>
      </c>
      <c r="B1069" s="60" t="s">
        <v>8</v>
      </c>
      <c r="C1069" s="60" t="s">
        <v>8</v>
      </c>
      <c r="D1069" s="15">
        <v>5</v>
      </c>
    </row>
    <row r="1070" spans="1:4" x14ac:dyDescent="0.25">
      <c r="A1070" s="67">
        <v>44027</v>
      </c>
      <c r="B1070" s="60" t="s">
        <v>49</v>
      </c>
      <c r="C1070" s="60" t="s">
        <v>49</v>
      </c>
      <c r="D1070" s="15">
        <v>0</v>
      </c>
    </row>
    <row r="1071" spans="1:4" x14ac:dyDescent="0.25">
      <c r="A1071" s="67">
        <v>44027</v>
      </c>
      <c r="B1071" s="60" t="s">
        <v>50</v>
      </c>
      <c r="C1071" s="78" t="s">
        <v>368</v>
      </c>
      <c r="D1071" s="15">
        <v>0</v>
      </c>
    </row>
    <row r="1072" spans="1:4" x14ac:dyDescent="0.25">
      <c r="A1072" s="67">
        <v>44027</v>
      </c>
      <c r="B1072" s="60" t="s">
        <v>27</v>
      </c>
      <c r="C1072" s="60" t="s">
        <v>43</v>
      </c>
      <c r="D1072" s="15">
        <v>0</v>
      </c>
    </row>
    <row r="1073" spans="1:4" x14ac:dyDescent="0.25">
      <c r="A1073" s="67">
        <v>44027</v>
      </c>
      <c r="B1073" s="60" t="s">
        <v>51</v>
      </c>
      <c r="C1073" s="60" t="s">
        <v>51</v>
      </c>
      <c r="D1073" s="15">
        <v>0</v>
      </c>
    </row>
    <row r="1074" spans="1:4" x14ac:dyDescent="0.25">
      <c r="A1074" s="67">
        <v>44027</v>
      </c>
      <c r="B1074" s="60" t="s">
        <v>10</v>
      </c>
      <c r="C1074" s="60" t="s">
        <v>10</v>
      </c>
      <c r="D1074" s="15">
        <v>0</v>
      </c>
    </row>
    <row r="1075" spans="1:4" x14ac:dyDescent="0.25">
      <c r="A1075" s="67">
        <v>44028</v>
      </c>
      <c r="B1075" s="60" t="s">
        <v>14</v>
      </c>
      <c r="C1075" s="60" t="s">
        <v>14</v>
      </c>
      <c r="D1075" s="15">
        <v>0</v>
      </c>
    </row>
    <row r="1076" spans="1:4" x14ac:dyDescent="0.25">
      <c r="A1076" s="67">
        <v>44028</v>
      </c>
      <c r="B1076" s="60" t="s">
        <v>20</v>
      </c>
      <c r="C1076" s="60" t="s">
        <v>20</v>
      </c>
      <c r="D1076" s="15">
        <v>0</v>
      </c>
    </row>
    <row r="1077" spans="1:4" x14ac:dyDescent="0.25">
      <c r="A1077" s="67">
        <v>44028</v>
      </c>
      <c r="B1077" s="60" t="s">
        <v>13</v>
      </c>
      <c r="C1077" s="73" t="s">
        <v>1056</v>
      </c>
      <c r="D1077" s="15">
        <v>1</v>
      </c>
    </row>
    <row r="1078" spans="1:4" x14ac:dyDescent="0.25">
      <c r="A1078" s="67">
        <v>44028</v>
      </c>
      <c r="B1078" s="60" t="s">
        <v>24</v>
      </c>
      <c r="C1078" s="60" t="s">
        <v>23</v>
      </c>
      <c r="D1078" s="15">
        <v>3</v>
      </c>
    </row>
    <row r="1079" spans="1:4" x14ac:dyDescent="0.25">
      <c r="A1079" s="67">
        <v>44028</v>
      </c>
      <c r="B1079" s="60" t="s">
        <v>24</v>
      </c>
      <c r="C1079" s="60" t="s">
        <v>36</v>
      </c>
      <c r="D1079" s="15">
        <v>1</v>
      </c>
    </row>
    <row r="1080" spans="1:4" x14ac:dyDescent="0.25">
      <c r="A1080" s="67">
        <v>44028</v>
      </c>
      <c r="B1080" s="60" t="s">
        <v>47</v>
      </c>
      <c r="C1080" s="60" t="s">
        <v>47</v>
      </c>
      <c r="D1080" s="15">
        <v>0</v>
      </c>
    </row>
    <row r="1081" spans="1:4" x14ac:dyDescent="0.25">
      <c r="A1081" s="67">
        <v>44028</v>
      </c>
      <c r="B1081" s="60" t="s">
        <v>48</v>
      </c>
      <c r="C1081" s="60" t="s">
        <v>48</v>
      </c>
      <c r="D1081" s="15">
        <v>0</v>
      </c>
    </row>
    <row r="1082" spans="1:4" x14ac:dyDescent="0.25">
      <c r="A1082" s="67">
        <v>44028</v>
      </c>
      <c r="B1082" s="60" t="s">
        <v>7</v>
      </c>
      <c r="C1082" s="60" t="s">
        <v>7</v>
      </c>
      <c r="D1082" s="15">
        <v>0</v>
      </c>
    </row>
    <row r="1083" spans="1:4" x14ac:dyDescent="0.25">
      <c r="A1083" s="67">
        <v>44028</v>
      </c>
      <c r="B1083" s="60" t="s">
        <v>9</v>
      </c>
      <c r="C1083" s="60" t="s">
        <v>9</v>
      </c>
      <c r="D1083" s="15">
        <v>4</v>
      </c>
    </row>
    <row r="1084" spans="1:4" x14ac:dyDescent="0.25">
      <c r="A1084" s="67">
        <v>44028</v>
      </c>
      <c r="B1084" s="60" t="s">
        <v>15</v>
      </c>
      <c r="C1084" s="60" t="s">
        <v>15</v>
      </c>
      <c r="D1084" s="15">
        <v>0</v>
      </c>
    </row>
    <row r="1085" spans="1:4" x14ac:dyDescent="0.25">
      <c r="A1085" s="67">
        <v>44028</v>
      </c>
      <c r="B1085" s="60" t="s">
        <v>11</v>
      </c>
      <c r="C1085" s="60" t="s">
        <v>11</v>
      </c>
      <c r="D1085" s="15">
        <v>0</v>
      </c>
    </row>
    <row r="1086" spans="1:4" x14ac:dyDescent="0.25">
      <c r="A1086" s="67">
        <v>44028</v>
      </c>
      <c r="B1086" s="60" t="s">
        <v>12</v>
      </c>
      <c r="C1086" s="60" t="s">
        <v>12</v>
      </c>
      <c r="D1086" s="15">
        <v>0</v>
      </c>
    </row>
    <row r="1087" spans="1:4" x14ac:dyDescent="0.25">
      <c r="A1087" s="67">
        <v>44028</v>
      </c>
      <c r="B1087" s="60" t="s">
        <v>8</v>
      </c>
      <c r="C1087" s="60" t="s">
        <v>8</v>
      </c>
      <c r="D1087" s="15">
        <v>3</v>
      </c>
    </row>
    <row r="1088" spans="1:4" x14ac:dyDescent="0.25">
      <c r="A1088" s="67">
        <v>44028</v>
      </c>
      <c r="B1088" s="60" t="s">
        <v>49</v>
      </c>
      <c r="C1088" s="60" t="s">
        <v>49</v>
      </c>
      <c r="D1088" s="15">
        <v>0</v>
      </c>
    </row>
    <row r="1089" spans="1:4" x14ac:dyDescent="0.25">
      <c r="A1089" s="67">
        <v>44028</v>
      </c>
      <c r="B1089" s="60" t="s">
        <v>50</v>
      </c>
      <c r="C1089" s="78" t="s">
        <v>368</v>
      </c>
      <c r="D1089" s="15">
        <v>0</v>
      </c>
    </row>
    <row r="1090" spans="1:4" x14ac:dyDescent="0.25">
      <c r="A1090" s="67">
        <v>44028</v>
      </c>
      <c r="B1090" s="60" t="s">
        <v>27</v>
      </c>
      <c r="C1090" s="60" t="s">
        <v>43</v>
      </c>
      <c r="D1090" s="15">
        <v>0</v>
      </c>
    </row>
    <row r="1091" spans="1:4" x14ac:dyDescent="0.25">
      <c r="A1091" s="67">
        <v>44028</v>
      </c>
      <c r="B1091" s="60" t="s">
        <v>51</v>
      </c>
      <c r="C1091" s="60" t="s">
        <v>51</v>
      </c>
      <c r="D1091" s="15">
        <v>0</v>
      </c>
    </row>
    <row r="1092" spans="1:4" x14ac:dyDescent="0.25">
      <c r="A1092" s="67">
        <v>44028</v>
      </c>
      <c r="B1092" s="60" t="s">
        <v>10</v>
      </c>
      <c r="C1092" s="60" t="s">
        <v>10</v>
      </c>
      <c r="D1092" s="15">
        <v>0</v>
      </c>
    </row>
    <row r="1093" spans="1:4" x14ac:dyDescent="0.25">
      <c r="A1093" s="67">
        <v>44029</v>
      </c>
      <c r="B1093" s="60" t="s">
        <v>14</v>
      </c>
      <c r="C1093" s="60" t="s">
        <v>14</v>
      </c>
      <c r="D1093" s="15">
        <v>0</v>
      </c>
    </row>
    <row r="1094" spans="1:4" x14ac:dyDescent="0.25">
      <c r="A1094" s="67">
        <v>44029</v>
      </c>
      <c r="B1094" s="60" t="s">
        <v>20</v>
      </c>
      <c r="C1094" s="60" t="s">
        <v>20</v>
      </c>
      <c r="D1094" s="15">
        <v>0</v>
      </c>
    </row>
    <row r="1095" spans="1:4" x14ac:dyDescent="0.25">
      <c r="A1095" s="67">
        <v>44029</v>
      </c>
      <c r="B1095" s="60" t="s">
        <v>13</v>
      </c>
      <c r="C1095" s="60" t="s">
        <v>13</v>
      </c>
      <c r="D1095" s="15">
        <v>0</v>
      </c>
    </row>
    <row r="1096" spans="1:4" x14ac:dyDescent="0.25">
      <c r="A1096" s="67">
        <v>44029</v>
      </c>
      <c r="B1096" s="60" t="s">
        <v>24</v>
      </c>
      <c r="C1096" s="60" t="s">
        <v>23</v>
      </c>
      <c r="D1096" s="15">
        <v>1</v>
      </c>
    </row>
    <row r="1097" spans="1:4" x14ac:dyDescent="0.25">
      <c r="A1097" s="67">
        <v>44029</v>
      </c>
      <c r="B1097" s="60" t="s">
        <v>47</v>
      </c>
      <c r="C1097" s="60" t="s">
        <v>47</v>
      </c>
      <c r="D1097" s="15">
        <v>0</v>
      </c>
    </row>
    <row r="1098" spans="1:4" x14ac:dyDescent="0.25">
      <c r="A1098" s="67">
        <v>44029</v>
      </c>
      <c r="B1098" s="60" t="s">
        <v>48</v>
      </c>
      <c r="C1098" s="60" t="s">
        <v>48</v>
      </c>
      <c r="D1098" s="15">
        <v>0</v>
      </c>
    </row>
    <row r="1099" spans="1:4" x14ac:dyDescent="0.25">
      <c r="A1099" s="67">
        <v>44029</v>
      </c>
      <c r="B1099" s="60" t="s">
        <v>7</v>
      </c>
      <c r="C1099" s="60" t="s">
        <v>7</v>
      </c>
      <c r="D1099" s="15">
        <v>0</v>
      </c>
    </row>
    <row r="1100" spans="1:4" x14ac:dyDescent="0.25">
      <c r="A1100" s="67">
        <v>44029</v>
      </c>
      <c r="B1100" s="60" t="s">
        <v>9</v>
      </c>
      <c r="C1100" s="60" t="s">
        <v>9</v>
      </c>
      <c r="D1100" s="15">
        <v>16</v>
      </c>
    </row>
    <row r="1101" spans="1:4" x14ac:dyDescent="0.25">
      <c r="A1101" s="67">
        <v>44029</v>
      </c>
      <c r="B1101" s="60" t="s">
        <v>15</v>
      </c>
      <c r="C1101" s="60" t="s">
        <v>15</v>
      </c>
      <c r="D1101" s="15">
        <v>0</v>
      </c>
    </row>
    <row r="1102" spans="1:4" x14ac:dyDescent="0.25">
      <c r="A1102" s="67">
        <v>44029</v>
      </c>
      <c r="B1102" s="60" t="s">
        <v>11</v>
      </c>
      <c r="C1102" s="60" t="s">
        <v>11</v>
      </c>
      <c r="D1102" s="15">
        <v>0</v>
      </c>
    </row>
    <row r="1103" spans="1:4" x14ac:dyDescent="0.25">
      <c r="A1103" s="67">
        <v>44029</v>
      </c>
      <c r="B1103" s="60" t="s">
        <v>12</v>
      </c>
      <c r="C1103" s="60" t="s">
        <v>12</v>
      </c>
      <c r="D1103" s="15">
        <v>0</v>
      </c>
    </row>
    <row r="1104" spans="1:4" x14ac:dyDescent="0.25">
      <c r="A1104" s="67">
        <v>44029</v>
      </c>
      <c r="B1104" s="60" t="s">
        <v>8</v>
      </c>
      <c r="C1104" s="60" t="s">
        <v>8</v>
      </c>
      <c r="D1104" s="15">
        <v>6</v>
      </c>
    </row>
    <row r="1105" spans="1:4" x14ac:dyDescent="0.25">
      <c r="A1105" s="67">
        <v>44029</v>
      </c>
      <c r="B1105" s="60" t="s">
        <v>8</v>
      </c>
      <c r="C1105" s="60" t="s">
        <v>31</v>
      </c>
      <c r="D1105" s="15">
        <v>1</v>
      </c>
    </row>
    <row r="1106" spans="1:4" x14ac:dyDescent="0.25">
      <c r="A1106" s="67">
        <v>44029</v>
      </c>
      <c r="B1106" s="60" t="s">
        <v>49</v>
      </c>
      <c r="C1106" s="60" t="s">
        <v>49</v>
      </c>
      <c r="D1106" s="15">
        <v>0</v>
      </c>
    </row>
    <row r="1107" spans="1:4" x14ac:dyDescent="0.25">
      <c r="A1107" s="67">
        <v>44029</v>
      </c>
      <c r="B1107" s="60" t="s">
        <v>50</v>
      </c>
      <c r="C1107" s="78" t="s">
        <v>368</v>
      </c>
      <c r="D1107" s="15">
        <v>0</v>
      </c>
    </row>
    <row r="1108" spans="1:4" x14ac:dyDescent="0.25">
      <c r="A1108" s="67">
        <v>44029</v>
      </c>
      <c r="B1108" s="60" t="s">
        <v>27</v>
      </c>
      <c r="C1108" s="60" t="s">
        <v>43</v>
      </c>
      <c r="D1108" s="15">
        <v>0</v>
      </c>
    </row>
    <row r="1109" spans="1:4" x14ac:dyDescent="0.25">
      <c r="A1109" s="67">
        <v>44029</v>
      </c>
      <c r="B1109" s="60" t="s">
        <v>51</v>
      </c>
      <c r="C1109" s="60" t="s">
        <v>51</v>
      </c>
      <c r="D1109" s="15">
        <v>0</v>
      </c>
    </row>
    <row r="1110" spans="1:4" x14ac:dyDescent="0.25">
      <c r="A1110" s="67">
        <v>44029</v>
      </c>
      <c r="B1110" s="60" t="s">
        <v>10</v>
      </c>
      <c r="C1110" s="60" t="s">
        <v>10</v>
      </c>
      <c r="D1110" s="15">
        <v>0</v>
      </c>
    </row>
    <row r="1111" spans="1:4" x14ac:dyDescent="0.25">
      <c r="A1111" s="67">
        <v>44030</v>
      </c>
      <c r="B1111" s="60" t="s">
        <v>14</v>
      </c>
      <c r="C1111" s="60" t="s">
        <v>14</v>
      </c>
      <c r="D1111" s="15">
        <v>0</v>
      </c>
    </row>
    <row r="1112" spans="1:4" x14ac:dyDescent="0.25">
      <c r="A1112" s="67">
        <v>44030</v>
      </c>
      <c r="B1112" s="60" t="s">
        <v>20</v>
      </c>
      <c r="C1112" s="60" t="s">
        <v>20</v>
      </c>
      <c r="D1112" s="15">
        <v>0</v>
      </c>
    </row>
    <row r="1113" spans="1:4" x14ac:dyDescent="0.25">
      <c r="A1113" s="67">
        <v>44030</v>
      </c>
      <c r="B1113" s="60" t="s">
        <v>13</v>
      </c>
      <c r="C1113" s="60" t="s">
        <v>225</v>
      </c>
      <c r="D1113" s="15">
        <v>1</v>
      </c>
    </row>
    <row r="1114" spans="1:4" x14ac:dyDescent="0.25">
      <c r="A1114" s="67">
        <v>44030</v>
      </c>
      <c r="B1114" s="60" t="s">
        <v>24</v>
      </c>
      <c r="C1114" s="60" t="s">
        <v>24</v>
      </c>
      <c r="D1114" s="15">
        <v>0</v>
      </c>
    </row>
    <row r="1115" spans="1:4" x14ac:dyDescent="0.25">
      <c r="A1115" s="67">
        <v>44030</v>
      </c>
      <c r="B1115" s="60" t="s">
        <v>47</v>
      </c>
      <c r="C1115" s="60" t="s">
        <v>47</v>
      </c>
      <c r="D1115" s="15">
        <v>0</v>
      </c>
    </row>
    <row r="1116" spans="1:4" x14ac:dyDescent="0.25">
      <c r="A1116" s="67">
        <v>44030</v>
      </c>
      <c r="B1116" s="60" t="s">
        <v>48</v>
      </c>
      <c r="C1116" s="60" t="s">
        <v>48</v>
      </c>
      <c r="D1116" s="15">
        <v>0</v>
      </c>
    </row>
    <row r="1117" spans="1:4" x14ac:dyDescent="0.25">
      <c r="A1117" s="67">
        <v>44030</v>
      </c>
      <c r="B1117" s="60" t="s">
        <v>7</v>
      </c>
      <c r="C1117" s="60" t="s">
        <v>7</v>
      </c>
      <c r="D1117" s="15">
        <v>0</v>
      </c>
    </row>
    <row r="1118" spans="1:4" x14ac:dyDescent="0.25">
      <c r="A1118" s="67">
        <v>44030</v>
      </c>
      <c r="B1118" s="60" t="s">
        <v>9</v>
      </c>
      <c r="C1118" s="60" t="s">
        <v>9</v>
      </c>
      <c r="D1118" s="15">
        <v>8</v>
      </c>
    </row>
    <row r="1119" spans="1:4" x14ac:dyDescent="0.25">
      <c r="A1119" s="67">
        <v>44030</v>
      </c>
      <c r="B1119" s="60" t="s">
        <v>15</v>
      </c>
      <c r="C1119" s="60" t="s">
        <v>15</v>
      </c>
      <c r="D1119" s="15">
        <v>0</v>
      </c>
    </row>
    <row r="1120" spans="1:4" x14ac:dyDescent="0.25">
      <c r="A1120" s="67">
        <v>44030</v>
      </c>
      <c r="B1120" s="60" t="s">
        <v>11</v>
      </c>
      <c r="C1120" s="60" t="s">
        <v>11</v>
      </c>
      <c r="D1120" s="15">
        <v>0</v>
      </c>
    </row>
    <row r="1121" spans="1:4" x14ac:dyDescent="0.25">
      <c r="A1121" s="67">
        <v>44030</v>
      </c>
      <c r="B1121" s="60" t="s">
        <v>12</v>
      </c>
      <c r="C1121" s="60" t="s">
        <v>12</v>
      </c>
      <c r="D1121" s="15">
        <v>0</v>
      </c>
    </row>
    <row r="1122" spans="1:4" x14ac:dyDescent="0.25">
      <c r="A1122" s="67">
        <v>44030</v>
      </c>
      <c r="B1122" s="60" t="s">
        <v>8</v>
      </c>
      <c r="C1122" s="60" t="s">
        <v>40</v>
      </c>
      <c r="D1122" s="15">
        <v>1</v>
      </c>
    </row>
    <row r="1123" spans="1:4" x14ac:dyDescent="0.25">
      <c r="A1123" s="67">
        <v>44030</v>
      </c>
      <c r="B1123" s="60" t="s">
        <v>8</v>
      </c>
      <c r="C1123" s="60" t="s">
        <v>8</v>
      </c>
      <c r="D1123" s="15">
        <v>4</v>
      </c>
    </row>
    <row r="1124" spans="1:4" x14ac:dyDescent="0.25">
      <c r="A1124" s="67">
        <v>44030</v>
      </c>
      <c r="B1124" s="60" t="s">
        <v>49</v>
      </c>
      <c r="C1124" s="60" t="s">
        <v>49</v>
      </c>
      <c r="D1124" s="15">
        <v>0</v>
      </c>
    </row>
    <row r="1125" spans="1:4" x14ac:dyDescent="0.25">
      <c r="A1125" s="67">
        <v>44030</v>
      </c>
      <c r="B1125" s="60" t="s">
        <v>50</v>
      </c>
      <c r="C1125" s="78" t="s">
        <v>368</v>
      </c>
      <c r="D1125" s="15">
        <v>0</v>
      </c>
    </row>
    <row r="1126" spans="1:4" x14ac:dyDescent="0.25">
      <c r="A1126" s="67">
        <v>44030</v>
      </c>
      <c r="B1126" s="60" t="s">
        <v>27</v>
      </c>
      <c r="C1126" s="60" t="s">
        <v>43</v>
      </c>
      <c r="D1126" s="15">
        <v>0</v>
      </c>
    </row>
    <row r="1127" spans="1:4" x14ac:dyDescent="0.25">
      <c r="A1127" s="67">
        <v>44030</v>
      </c>
      <c r="B1127" s="60" t="s">
        <v>51</v>
      </c>
      <c r="C1127" s="60" t="s">
        <v>51</v>
      </c>
      <c r="D1127" s="15">
        <v>0</v>
      </c>
    </row>
    <row r="1128" spans="1:4" x14ac:dyDescent="0.25">
      <c r="A1128" s="67">
        <v>44030</v>
      </c>
      <c r="B1128" s="60" t="s">
        <v>10</v>
      </c>
      <c r="C1128" s="60" t="s">
        <v>10</v>
      </c>
      <c r="D1128" s="15">
        <v>0</v>
      </c>
    </row>
    <row r="1129" spans="1:4" x14ac:dyDescent="0.25">
      <c r="A1129" s="67">
        <v>44031</v>
      </c>
      <c r="B1129" s="60" t="s">
        <v>14</v>
      </c>
      <c r="C1129" s="60" t="s">
        <v>14</v>
      </c>
      <c r="D1129" s="15">
        <v>0</v>
      </c>
    </row>
    <row r="1130" spans="1:4" x14ac:dyDescent="0.25">
      <c r="A1130" s="67">
        <v>44031</v>
      </c>
      <c r="B1130" s="60" t="s">
        <v>20</v>
      </c>
      <c r="C1130" s="60" t="s">
        <v>20</v>
      </c>
      <c r="D1130" s="15">
        <v>0</v>
      </c>
    </row>
    <row r="1131" spans="1:4" x14ac:dyDescent="0.25">
      <c r="A1131" s="67">
        <v>44031</v>
      </c>
      <c r="B1131" s="60" t="s">
        <v>13</v>
      </c>
      <c r="C1131" s="78" t="s">
        <v>1028</v>
      </c>
      <c r="D1131" s="15">
        <v>1</v>
      </c>
    </row>
    <row r="1132" spans="1:4" x14ac:dyDescent="0.25">
      <c r="A1132" s="67">
        <v>44031</v>
      </c>
      <c r="B1132" s="60" t="s">
        <v>13</v>
      </c>
      <c r="C1132" s="60" t="s">
        <v>13</v>
      </c>
      <c r="D1132" s="15">
        <v>1</v>
      </c>
    </row>
    <row r="1133" spans="1:4" x14ac:dyDescent="0.25">
      <c r="A1133" s="67">
        <v>44031</v>
      </c>
      <c r="B1133" s="60" t="s">
        <v>24</v>
      </c>
      <c r="C1133" s="60" t="s">
        <v>23</v>
      </c>
      <c r="D1133" s="15">
        <v>1</v>
      </c>
    </row>
    <row r="1134" spans="1:4" x14ac:dyDescent="0.25">
      <c r="A1134" s="67">
        <v>44031</v>
      </c>
      <c r="B1134" s="60" t="s">
        <v>47</v>
      </c>
      <c r="C1134" s="60" t="s">
        <v>47</v>
      </c>
      <c r="D1134" s="15">
        <v>0</v>
      </c>
    </row>
    <row r="1135" spans="1:4" x14ac:dyDescent="0.25">
      <c r="A1135" s="67">
        <v>44031</v>
      </c>
      <c r="B1135" s="60" t="s">
        <v>48</v>
      </c>
      <c r="C1135" s="60" t="s">
        <v>48</v>
      </c>
      <c r="D1135" s="15">
        <v>0</v>
      </c>
    </row>
    <row r="1136" spans="1:4" x14ac:dyDescent="0.25">
      <c r="A1136" s="67">
        <v>44031</v>
      </c>
      <c r="B1136" s="60" t="s">
        <v>7</v>
      </c>
      <c r="C1136" s="60" t="s">
        <v>7</v>
      </c>
      <c r="D1136" s="15">
        <v>0</v>
      </c>
    </row>
    <row r="1137" spans="1:4" x14ac:dyDescent="0.25">
      <c r="A1137" s="67">
        <v>44031</v>
      </c>
      <c r="B1137" s="60" t="s">
        <v>9</v>
      </c>
      <c r="C1137" s="60" t="s">
        <v>9</v>
      </c>
      <c r="D1137" s="15">
        <v>1</v>
      </c>
    </row>
    <row r="1138" spans="1:4" x14ac:dyDescent="0.25">
      <c r="A1138" s="67">
        <v>44031</v>
      </c>
      <c r="B1138" s="60" t="s">
        <v>15</v>
      </c>
      <c r="C1138" s="60" t="s">
        <v>15</v>
      </c>
      <c r="D1138" s="15">
        <v>0</v>
      </c>
    </row>
    <row r="1139" spans="1:4" x14ac:dyDescent="0.25">
      <c r="A1139" s="67">
        <v>44031</v>
      </c>
      <c r="B1139" s="60" t="s">
        <v>11</v>
      </c>
      <c r="C1139" s="60" t="s">
        <v>11</v>
      </c>
      <c r="D1139" s="15">
        <v>0</v>
      </c>
    </row>
    <row r="1140" spans="1:4" x14ac:dyDescent="0.25">
      <c r="A1140" s="67">
        <v>44031</v>
      </c>
      <c r="B1140" s="60" t="s">
        <v>12</v>
      </c>
      <c r="C1140" s="60" t="s">
        <v>12</v>
      </c>
      <c r="D1140" s="15">
        <v>0</v>
      </c>
    </row>
    <row r="1141" spans="1:4" x14ac:dyDescent="0.25">
      <c r="A1141" s="67">
        <v>44031</v>
      </c>
      <c r="B1141" s="60" t="s">
        <v>8</v>
      </c>
      <c r="C1141" s="60" t="s">
        <v>8</v>
      </c>
      <c r="D1141" s="15">
        <v>9</v>
      </c>
    </row>
    <row r="1142" spans="1:4" x14ac:dyDescent="0.25">
      <c r="A1142" s="67">
        <v>44031</v>
      </c>
      <c r="B1142" s="60" t="s">
        <v>49</v>
      </c>
      <c r="C1142" s="60" t="s">
        <v>49</v>
      </c>
      <c r="D1142" s="15">
        <v>0</v>
      </c>
    </row>
    <row r="1143" spans="1:4" x14ac:dyDescent="0.25">
      <c r="A1143" s="67">
        <v>44031</v>
      </c>
      <c r="B1143" s="60" t="s">
        <v>50</v>
      </c>
      <c r="C1143" s="78" t="s">
        <v>368</v>
      </c>
      <c r="D1143" s="15">
        <v>0</v>
      </c>
    </row>
    <row r="1144" spans="1:4" x14ac:dyDescent="0.25">
      <c r="A1144" s="67">
        <v>44031</v>
      </c>
      <c r="B1144" s="60" t="s">
        <v>27</v>
      </c>
      <c r="C1144" s="60" t="s">
        <v>43</v>
      </c>
      <c r="D1144" s="15">
        <v>0</v>
      </c>
    </row>
    <row r="1145" spans="1:4" x14ac:dyDescent="0.25">
      <c r="A1145" s="67">
        <v>44031</v>
      </c>
      <c r="B1145" s="60" t="s">
        <v>51</v>
      </c>
      <c r="C1145" s="60" t="s">
        <v>51</v>
      </c>
      <c r="D1145" s="15">
        <v>0</v>
      </c>
    </row>
    <row r="1146" spans="1:4" x14ac:dyDescent="0.25">
      <c r="A1146" s="67">
        <v>44031</v>
      </c>
      <c r="B1146" s="60" t="s">
        <v>10</v>
      </c>
      <c r="C1146" s="60" t="s">
        <v>10</v>
      </c>
      <c r="D1146" s="15">
        <v>0</v>
      </c>
    </row>
    <row r="1147" spans="1:4" x14ac:dyDescent="0.25">
      <c r="A1147" s="67">
        <v>44032</v>
      </c>
      <c r="B1147" s="60" t="s">
        <v>14</v>
      </c>
      <c r="C1147" s="60" t="s">
        <v>14</v>
      </c>
      <c r="D1147" s="15">
        <v>0</v>
      </c>
    </row>
    <row r="1148" spans="1:4" x14ac:dyDescent="0.25">
      <c r="A1148" s="67">
        <v>44032</v>
      </c>
      <c r="B1148" s="60" t="s">
        <v>20</v>
      </c>
      <c r="C1148" s="60" t="s">
        <v>20</v>
      </c>
      <c r="D1148" s="15">
        <v>0</v>
      </c>
    </row>
    <row r="1149" spans="1:4" x14ac:dyDescent="0.25">
      <c r="A1149" s="67">
        <v>44032</v>
      </c>
      <c r="B1149" s="60" t="s">
        <v>13</v>
      </c>
      <c r="C1149" s="60" t="s">
        <v>13</v>
      </c>
      <c r="D1149" s="15">
        <v>0</v>
      </c>
    </row>
    <row r="1150" spans="1:4" x14ac:dyDescent="0.25">
      <c r="A1150" s="67">
        <v>44032</v>
      </c>
      <c r="B1150" s="60" t="s">
        <v>24</v>
      </c>
      <c r="C1150" s="60" t="s">
        <v>23</v>
      </c>
      <c r="D1150" s="15">
        <v>1</v>
      </c>
    </row>
    <row r="1151" spans="1:4" x14ac:dyDescent="0.25">
      <c r="A1151" s="67">
        <v>44032</v>
      </c>
      <c r="B1151" s="60" t="s">
        <v>24</v>
      </c>
      <c r="C1151" s="60" t="s">
        <v>36</v>
      </c>
      <c r="D1151" s="15">
        <v>1</v>
      </c>
    </row>
    <row r="1152" spans="1:4" x14ac:dyDescent="0.25">
      <c r="A1152" s="67">
        <v>44032</v>
      </c>
      <c r="B1152" s="60" t="s">
        <v>47</v>
      </c>
      <c r="C1152" s="60" t="s">
        <v>47</v>
      </c>
      <c r="D1152" s="15">
        <v>0</v>
      </c>
    </row>
    <row r="1153" spans="1:4" x14ac:dyDescent="0.25">
      <c r="A1153" s="67">
        <v>44032</v>
      </c>
      <c r="B1153" s="60" t="s">
        <v>48</v>
      </c>
      <c r="C1153" s="60" t="s">
        <v>48</v>
      </c>
      <c r="D1153" s="15">
        <v>0</v>
      </c>
    </row>
    <row r="1154" spans="1:4" x14ac:dyDescent="0.25">
      <c r="A1154" s="67">
        <v>44032</v>
      </c>
      <c r="B1154" s="60" t="s">
        <v>7</v>
      </c>
      <c r="C1154" s="60" t="s">
        <v>7</v>
      </c>
      <c r="D1154" s="15">
        <v>0</v>
      </c>
    </row>
    <row r="1155" spans="1:4" x14ac:dyDescent="0.25">
      <c r="A1155" s="67">
        <v>44032</v>
      </c>
      <c r="B1155" s="60" t="s">
        <v>9</v>
      </c>
      <c r="C1155" s="60" t="s">
        <v>9</v>
      </c>
      <c r="D1155" s="15">
        <v>2</v>
      </c>
    </row>
    <row r="1156" spans="1:4" x14ac:dyDescent="0.25">
      <c r="A1156" s="67">
        <v>44032</v>
      </c>
      <c r="B1156" s="60" t="s">
        <v>15</v>
      </c>
      <c r="C1156" s="60" t="s">
        <v>15</v>
      </c>
      <c r="D1156" s="15">
        <v>0</v>
      </c>
    </row>
    <row r="1157" spans="1:4" x14ac:dyDescent="0.25">
      <c r="A1157" s="67">
        <v>44032</v>
      </c>
      <c r="B1157" s="60" t="s">
        <v>11</v>
      </c>
      <c r="C1157" s="60" t="s">
        <v>11</v>
      </c>
      <c r="D1157" s="15">
        <v>0</v>
      </c>
    </row>
    <row r="1158" spans="1:4" x14ac:dyDescent="0.25">
      <c r="A1158" s="67">
        <v>44032</v>
      </c>
      <c r="B1158" s="60" t="s">
        <v>12</v>
      </c>
      <c r="C1158" s="60" t="s">
        <v>12</v>
      </c>
      <c r="D1158" s="15">
        <v>0</v>
      </c>
    </row>
    <row r="1159" spans="1:4" x14ac:dyDescent="0.25">
      <c r="A1159" s="67">
        <v>44032</v>
      </c>
      <c r="B1159" s="60" t="s">
        <v>8</v>
      </c>
      <c r="C1159" s="60" t="s">
        <v>8</v>
      </c>
      <c r="D1159" s="15">
        <v>14</v>
      </c>
    </row>
    <row r="1160" spans="1:4" x14ac:dyDescent="0.25">
      <c r="A1160" s="67">
        <v>44032</v>
      </c>
      <c r="B1160" s="60" t="s">
        <v>49</v>
      </c>
      <c r="C1160" s="60" t="s">
        <v>49</v>
      </c>
      <c r="D1160" s="15">
        <v>0</v>
      </c>
    </row>
    <row r="1161" spans="1:4" x14ac:dyDescent="0.25">
      <c r="A1161" s="67">
        <v>44032</v>
      </c>
      <c r="B1161" s="60" t="s">
        <v>50</v>
      </c>
      <c r="C1161" s="78" t="s">
        <v>368</v>
      </c>
      <c r="D1161" s="15">
        <v>0</v>
      </c>
    </row>
    <row r="1162" spans="1:4" x14ac:dyDescent="0.25">
      <c r="A1162" s="67">
        <v>44032</v>
      </c>
      <c r="B1162" s="60" t="s">
        <v>27</v>
      </c>
      <c r="C1162" s="60" t="s">
        <v>43</v>
      </c>
      <c r="D1162" s="15">
        <v>0</v>
      </c>
    </row>
    <row r="1163" spans="1:4" x14ac:dyDescent="0.25">
      <c r="A1163" s="67">
        <v>44032</v>
      </c>
      <c r="B1163" s="60" t="s">
        <v>51</v>
      </c>
      <c r="C1163" s="60" t="s">
        <v>51</v>
      </c>
      <c r="D1163" s="15">
        <v>0</v>
      </c>
    </row>
    <row r="1164" spans="1:4" x14ac:dyDescent="0.25">
      <c r="A1164" s="67">
        <v>44032</v>
      </c>
      <c r="B1164" s="60" t="s">
        <v>10</v>
      </c>
      <c r="C1164" s="60" t="s">
        <v>10</v>
      </c>
      <c r="D1164" s="15">
        <v>0</v>
      </c>
    </row>
    <row r="1165" spans="1:4" x14ac:dyDescent="0.25">
      <c r="A1165" s="67">
        <v>44033</v>
      </c>
      <c r="B1165" s="60" t="s">
        <v>14</v>
      </c>
      <c r="C1165" s="60" t="s">
        <v>14</v>
      </c>
      <c r="D1165" s="15">
        <v>0</v>
      </c>
    </row>
    <row r="1166" spans="1:4" x14ac:dyDescent="0.25">
      <c r="A1166" s="67">
        <v>44033</v>
      </c>
      <c r="B1166" s="60" t="s">
        <v>20</v>
      </c>
      <c r="C1166" s="60" t="s">
        <v>20</v>
      </c>
      <c r="D1166" s="15">
        <v>1</v>
      </c>
    </row>
    <row r="1167" spans="1:4" x14ac:dyDescent="0.25">
      <c r="A1167" s="67">
        <v>44033</v>
      </c>
      <c r="B1167" s="60" t="s">
        <v>13</v>
      </c>
      <c r="C1167" s="60" t="s">
        <v>13</v>
      </c>
      <c r="D1167" s="15">
        <v>3</v>
      </c>
    </row>
    <row r="1168" spans="1:4" x14ac:dyDescent="0.25">
      <c r="A1168" s="67">
        <v>44033</v>
      </c>
      <c r="B1168" s="60" t="s">
        <v>24</v>
      </c>
      <c r="C1168" s="60" t="s">
        <v>23</v>
      </c>
      <c r="D1168" s="15">
        <v>1</v>
      </c>
    </row>
    <row r="1169" spans="1:4" x14ac:dyDescent="0.25">
      <c r="A1169" s="67">
        <v>44033</v>
      </c>
      <c r="B1169" s="60" t="s">
        <v>24</v>
      </c>
      <c r="C1169" s="60" t="s">
        <v>36</v>
      </c>
      <c r="D1169" s="15">
        <v>1</v>
      </c>
    </row>
    <row r="1170" spans="1:4" x14ac:dyDescent="0.25">
      <c r="A1170" s="67">
        <v>44033</v>
      </c>
      <c r="B1170" s="60" t="s">
        <v>47</v>
      </c>
      <c r="C1170" s="60" t="s">
        <v>47</v>
      </c>
      <c r="D1170" s="15">
        <v>0</v>
      </c>
    </row>
    <row r="1171" spans="1:4" x14ac:dyDescent="0.25">
      <c r="A1171" s="67">
        <v>44033</v>
      </c>
      <c r="B1171" s="60" t="s">
        <v>48</v>
      </c>
      <c r="C1171" s="60" t="s">
        <v>48</v>
      </c>
      <c r="D1171" s="15">
        <v>0</v>
      </c>
    </row>
    <row r="1172" spans="1:4" x14ac:dyDescent="0.25">
      <c r="A1172" s="67">
        <v>44033</v>
      </c>
      <c r="B1172" s="60" t="s">
        <v>7</v>
      </c>
      <c r="C1172" s="60" t="s">
        <v>7</v>
      </c>
      <c r="D1172" s="15">
        <v>0</v>
      </c>
    </row>
    <row r="1173" spans="1:4" x14ac:dyDescent="0.25">
      <c r="A1173" s="67">
        <v>44033</v>
      </c>
      <c r="B1173" s="60" t="s">
        <v>9</v>
      </c>
      <c r="C1173" s="60" t="s">
        <v>9</v>
      </c>
      <c r="D1173" s="15">
        <v>4</v>
      </c>
    </row>
    <row r="1174" spans="1:4" x14ac:dyDescent="0.25">
      <c r="A1174" s="67">
        <v>44033</v>
      </c>
      <c r="B1174" s="60" t="s">
        <v>15</v>
      </c>
      <c r="C1174" s="60" t="s">
        <v>15</v>
      </c>
      <c r="D1174" s="15">
        <v>0</v>
      </c>
    </row>
    <row r="1175" spans="1:4" x14ac:dyDescent="0.25">
      <c r="A1175" s="67">
        <v>44033</v>
      </c>
      <c r="B1175" s="60" t="s">
        <v>11</v>
      </c>
      <c r="C1175" s="60" t="s">
        <v>11</v>
      </c>
      <c r="D1175" s="15">
        <v>0</v>
      </c>
    </row>
    <row r="1176" spans="1:4" x14ac:dyDescent="0.25">
      <c r="A1176" s="67">
        <v>44033</v>
      </c>
      <c r="B1176" s="60" t="s">
        <v>12</v>
      </c>
      <c r="C1176" s="60" t="s">
        <v>12</v>
      </c>
      <c r="D1176" s="15">
        <v>0</v>
      </c>
    </row>
    <row r="1177" spans="1:4" x14ac:dyDescent="0.25">
      <c r="A1177" s="67">
        <v>44033</v>
      </c>
      <c r="B1177" s="60" t="s">
        <v>8</v>
      </c>
      <c r="C1177" s="60" t="s">
        <v>8</v>
      </c>
      <c r="D1177" s="15">
        <v>0</v>
      </c>
    </row>
    <row r="1178" spans="1:4" x14ac:dyDescent="0.25">
      <c r="A1178" s="67">
        <v>44033</v>
      </c>
      <c r="B1178" s="60" t="s">
        <v>49</v>
      </c>
      <c r="C1178" s="60" t="s">
        <v>49</v>
      </c>
      <c r="D1178" s="15">
        <v>0</v>
      </c>
    </row>
    <row r="1179" spans="1:4" x14ac:dyDescent="0.25">
      <c r="A1179" s="67">
        <v>44033</v>
      </c>
      <c r="B1179" s="60" t="s">
        <v>50</v>
      </c>
      <c r="C1179" s="78" t="s">
        <v>368</v>
      </c>
      <c r="D1179" s="15">
        <v>0</v>
      </c>
    </row>
    <row r="1180" spans="1:4" x14ac:dyDescent="0.25">
      <c r="A1180" s="67">
        <v>44033</v>
      </c>
      <c r="B1180" s="60" t="s">
        <v>27</v>
      </c>
      <c r="C1180" s="60" t="s">
        <v>43</v>
      </c>
      <c r="D1180" s="15">
        <v>0</v>
      </c>
    </row>
    <row r="1181" spans="1:4" x14ac:dyDescent="0.25">
      <c r="A1181" s="67">
        <v>44033</v>
      </c>
      <c r="B1181" s="60" t="s">
        <v>51</v>
      </c>
      <c r="C1181" s="60" t="s">
        <v>51</v>
      </c>
      <c r="D1181" s="15">
        <v>0</v>
      </c>
    </row>
    <row r="1182" spans="1:4" x14ac:dyDescent="0.25">
      <c r="A1182" s="67">
        <v>44033</v>
      </c>
      <c r="B1182" s="60" t="s">
        <v>10</v>
      </c>
      <c r="C1182" s="60" t="s">
        <v>10</v>
      </c>
      <c r="D1182" s="15">
        <v>0</v>
      </c>
    </row>
    <row r="1183" spans="1:4" x14ac:dyDescent="0.25">
      <c r="A1183" s="67">
        <v>44034</v>
      </c>
      <c r="B1183" s="60" t="s">
        <v>14</v>
      </c>
      <c r="C1183" s="60" t="s">
        <v>14</v>
      </c>
      <c r="D1183" s="15">
        <v>0</v>
      </c>
    </row>
    <row r="1184" spans="1:4" x14ac:dyDescent="0.25">
      <c r="A1184" s="67">
        <v>44034</v>
      </c>
      <c r="B1184" s="60" t="s">
        <v>20</v>
      </c>
      <c r="C1184" s="60" t="s">
        <v>20</v>
      </c>
      <c r="D1184" s="15">
        <v>0</v>
      </c>
    </row>
    <row r="1185" spans="1:4" x14ac:dyDescent="0.25">
      <c r="A1185" s="67">
        <v>44034</v>
      </c>
      <c r="B1185" s="60" t="s">
        <v>13</v>
      </c>
      <c r="C1185" s="60" t="s">
        <v>13</v>
      </c>
      <c r="D1185" s="15">
        <v>1</v>
      </c>
    </row>
    <row r="1186" spans="1:4" x14ac:dyDescent="0.25">
      <c r="A1186" s="67">
        <v>44034</v>
      </c>
      <c r="B1186" s="60" t="s">
        <v>24</v>
      </c>
      <c r="C1186" s="60" t="s">
        <v>24</v>
      </c>
      <c r="D1186" s="15">
        <v>0</v>
      </c>
    </row>
    <row r="1187" spans="1:4" x14ac:dyDescent="0.25">
      <c r="A1187" s="67">
        <v>44034</v>
      </c>
      <c r="B1187" s="60" t="s">
        <v>47</v>
      </c>
      <c r="C1187" s="60" t="s">
        <v>47</v>
      </c>
      <c r="D1187" s="15">
        <v>0</v>
      </c>
    </row>
    <row r="1188" spans="1:4" x14ac:dyDescent="0.25">
      <c r="A1188" s="67">
        <v>44034</v>
      </c>
      <c r="B1188" s="60" t="s">
        <v>48</v>
      </c>
      <c r="C1188" s="60" t="s">
        <v>48</v>
      </c>
      <c r="D1188" s="15">
        <v>0</v>
      </c>
    </row>
    <row r="1189" spans="1:4" x14ac:dyDescent="0.25">
      <c r="A1189" s="67">
        <v>44034</v>
      </c>
      <c r="B1189" s="60" t="s">
        <v>7</v>
      </c>
      <c r="C1189" s="60" t="s">
        <v>7</v>
      </c>
      <c r="D1189" s="15">
        <v>0</v>
      </c>
    </row>
    <row r="1190" spans="1:4" x14ac:dyDescent="0.25">
      <c r="A1190" s="67">
        <v>44034</v>
      </c>
      <c r="B1190" s="60" t="s">
        <v>9</v>
      </c>
      <c r="C1190" s="60" t="s">
        <v>9</v>
      </c>
      <c r="D1190" s="15">
        <v>10</v>
      </c>
    </row>
    <row r="1191" spans="1:4" x14ac:dyDescent="0.25">
      <c r="A1191" s="67">
        <v>44034</v>
      </c>
      <c r="B1191" s="60" t="s">
        <v>9</v>
      </c>
      <c r="C1191" s="60" t="s">
        <v>149</v>
      </c>
      <c r="D1191" s="15">
        <v>1</v>
      </c>
    </row>
    <row r="1192" spans="1:4" x14ac:dyDescent="0.25">
      <c r="A1192" s="67">
        <v>44034</v>
      </c>
      <c r="B1192" s="60" t="s">
        <v>15</v>
      </c>
      <c r="C1192" s="60" t="s">
        <v>15</v>
      </c>
      <c r="D1192" s="15">
        <v>0</v>
      </c>
    </row>
    <row r="1193" spans="1:4" x14ac:dyDescent="0.25">
      <c r="A1193" s="67">
        <v>44034</v>
      </c>
      <c r="B1193" s="60" t="s">
        <v>11</v>
      </c>
      <c r="C1193" s="60" t="s">
        <v>11</v>
      </c>
      <c r="D1193" s="15">
        <v>0</v>
      </c>
    </row>
    <row r="1194" spans="1:4" x14ac:dyDescent="0.25">
      <c r="A1194" s="67">
        <v>44034</v>
      </c>
      <c r="B1194" s="60" t="s">
        <v>12</v>
      </c>
      <c r="C1194" s="60" t="s">
        <v>12</v>
      </c>
      <c r="D1194" s="15">
        <v>0</v>
      </c>
    </row>
    <row r="1195" spans="1:4" x14ac:dyDescent="0.25">
      <c r="A1195" s="67">
        <v>44034</v>
      </c>
      <c r="B1195" s="60" t="s">
        <v>8</v>
      </c>
      <c r="C1195" s="60" t="s">
        <v>40</v>
      </c>
      <c r="D1195" s="15">
        <v>2</v>
      </c>
    </row>
    <row r="1196" spans="1:4" x14ac:dyDescent="0.25">
      <c r="A1196" s="67">
        <v>44034</v>
      </c>
      <c r="B1196" s="60" t="s">
        <v>8</v>
      </c>
      <c r="C1196" s="60" t="s">
        <v>8</v>
      </c>
      <c r="D1196" s="15">
        <v>10</v>
      </c>
    </row>
    <row r="1197" spans="1:4" x14ac:dyDescent="0.25">
      <c r="A1197" s="67">
        <v>44034</v>
      </c>
      <c r="B1197" s="60" t="s">
        <v>49</v>
      </c>
      <c r="C1197" s="60" t="s">
        <v>49</v>
      </c>
      <c r="D1197" s="15">
        <v>0</v>
      </c>
    </row>
    <row r="1198" spans="1:4" x14ac:dyDescent="0.25">
      <c r="A1198" s="67">
        <v>44034</v>
      </c>
      <c r="B1198" s="60" t="s">
        <v>50</v>
      </c>
      <c r="C1198" s="78" t="s">
        <v>368</v>
      </c>
      <c r="D1198" s="15">
        <v>0</v>
      </c>
    </row>
    <row r="1199" spans="1:4" x14ac:dyDescent="0.25">
      <c r="A1199" s="67">
        <v>44034</v>
      </c>
      <c r="B1199" s="60" t="s">
        <v>27</v>
      </c>
      <c r="C1199" s="60" t="s">
        <v>43</v>
      </c>
      <c r="D1199" s="15">
        <v>0</v>
      </c>
    </row>
    <row r="1200" spans="1:4" x14ac:dyDescent="0.25">
      <c r="A1200" s="67">
        <v>44034</v>
      </c>
      <c r="B1200" s="60" t="s">
        <v>51</v>
      </c>
      <c r="C1200" s="60" t="s">
        <v>51</v>
      </c>
      <c r="D1200" s="15">
        <v>0</v>
      </c>
    </row>
    <row r="1201" spans="1:4" x14ac:dyDescent="0.25">
      <c r="A1201" s="67">
        <v>44034</v>
      </c>
      <c r="B1201" s="60" t="s">
        <v>10</v>
      </c>
      <c r="C1201" s="60" t="s">
        <v>10</v>
      </c>
      <c r="D1201" s="15">
        <v>0</v>
      </c>
    </row>
    <row r="1202" spans="1:4" x14ac:dyDescent="0.25">
      <c r="A1202" s="67">
        <v>44035</v>
      </c>
      <c r="B1202" s="60" t="s">
        <v>14</v>
      </c>
      <c r="C1202" s="60" t="s">
        <v>14</v>
      </c>
      <c r="D1202" s="15">
        <v>0</v>
      </c>
    </row>
    <row r="1203" spans="1:4" x14ac:dyDescent="0.25">
      <c r="A1203" s="67">
        <v>44035</v>
      </c>
      <c r="B1203" s="60" t="s">
        <v>20</v>
      </c>
      <c r="C1203" s="60" t="s">
        <v>20</v>
      </c>
      <c r="D1203" s="15">
        <v>1</v>
      </c>
    </row>
    <row r="1204" spans="1:4" x14ac:dyDescent="0.25">
      <c r="A1204" s="67">
        <v>44035</v>
      </c>
      <c r="B1204" s="60" t="s">
        <v>13</v>
      </c>
      <c r="C1204" s="78" t="s">
        <v>1028</v>
      </c>
      <c r="D1204" s="15">
        <v>1</v>
      </c>
    </row>
    <row r="1205" spans="1:4" x14ac:dyDescent="0.25">
      <c r="A1205" s="67">
        <v>44035</v>
      </c>
      <c r="B1205" s="60" t="s">
        <v>13</v>
      </c>
      <c r="C1205" s="60" t="s">
        <v>13</v>
      </c>
      <c r="D1205" s="15">
        <v>3</v>
      </c>
    </row>
    <row r="1206" spans="1:4" x14ac:dyDescent="0.25">
      <c r="A1206" s="67">
        <v>44035</v>
      </c>
      <c r="B1206" s="60" t="s">
        <v>24</v>
      </c>
      <c r="C1206" s="60" t="s">
        <v>23</v>
      </c>
      <c r="D1206" s="15">
        <v>1</v>
      </c>
    </row>
    <row r="1207" spans="1:4" x14ac:dyDescent="0.25">
      <c r="A1207" s="67">
        <v>44035</v>
      </c>
      <c r="B1207" s="60" t="s">
        <v>24</v>
      </c>
      <c r="C1207" s="60" t="s">
        <v>227</v>
      </c>
      <c r="D1207" s="15">
        <v>1</v>
      </c>
    </row>
    <row r="1208" spans="1:4" x14ac:dyDescent="0.25">
      <c r="A1208" s="67">
        <v>44035</v>
      </c>
      <c r="B1208" s="60" t="s">
        <v>24</v>
      </c>
      <c r="C1208" s="60" t="s">
        <v>36</v>
      </c>
      <c r="D1208" s="15">
        <v>1</v>
      </c>
    </row>
    <row r="1209" spans="1:4" x14ac:dyDescent="0.25">
      <c r="A1209" s="67">
        <v>44035</v>
      </c>
      <c r="B1209" s="60" t="s">
        <v>47</v>
      </c>
      <c r="C1209" s="60" t="s">
        <v>47</v>
      </c>
      <c r="D1209" s="15">
        <v>0</v>
      </c>
    </row>
    <row r="1210" spans="1:4" x14ac:dyDescent="0.25">
      <c r="A1210" s="67">
        <v>44035</v>
      </c>
      <c r="B1210" s="60" t="s">
        <v>48</v>
      </c>
      <c r="C1210" s="60" t="s">
        <v>48</v>
      </c>
      <c r="D1210" s="15">
        <v>0</v>
      </c>
    </row>
    <row r="1211" spans="1:4" x14ac:dyDescent="0.25">
      <c r="A1211" s="67">
        <v>44035</v>
      </c>
      <c r="B1211" s="60" t="s">
        <v>7</v>
      </c>
      <c r="C1211" s="60" t="s">
        <v>7</v>
      </c>
      <c r="D1211" s="15">
        <v>0</v>
      </c>
    </row>
    <row r="1212" spans="1:4" x14ac:dyDescent="0.25">
      <c r="A1212" s="67">
        <v>44035</v>
      </c>
      <c r="B1212" s="60" t="s">
        <v>9</v>
      </c>
      <c r="C1212" s="60" t="s">
        <v>9</v>
      </c>
      <c r="D1212" s="15">
        <v>5</v>
      </c>
    </row>
    <row r="1213" spans="1:4" x14ac:dyDescent="0.25">
      <c r="A1213" s="67">
        <v>44035</v>
      </c>
      <c r="B1213" s="60" t="s">
        <v>15</v>
      </c>
      <c r="C1213" s="60" t="s">
        <v>15</v>
      </c>
      <c r="D1213" s="15">
        <v>0</v>
      </c>
    </row>
    <row r="1214" spans="1:4" x14ac:dyDescent="0.25">
      <c r="A1214" s="67">
        <v>44035</v>
      </c>
      <c r="B1214" s="60" t="s">
        <v>11</v>
      </c>
      <c r="C1214" s="60" t="s">
        <v>11</v>
      </c>
      <c r="D1214" s="15">
        <v>0</v>
      </c>
    </row>
    <row r="1215" spans="1:4" x14ac:dyDescent="0.25">
      <c r="A1215" s="67">
        <v>44035</v>
      </c>
      <c r="B1215" s="60" t="s">
        <v>12</v>
      </c>
      <c r="C1215" s="60" t="s">
        <v>12</v>
      </c>
      <c r="D1215" s="15">
        <v>0</v>
      </c>
    </row>
    <row r="1216" spans="1:4" x14ac:dyDescent="0.25">
      <c r="A1216" s="67">
        <v>44035</v>
      </c>
      <c r="B1216" s="60" t="s">
        <v>8</v>
      </c>
      <c r="C1216" s="60" t="s">
        <v>8</v>
      </c>
      <c r="D1216" s="15">
        <v>5</v>
      </c>
    </row>
    <row r="1217" spans="1:4" x14ac:dyDescent="0.25">
      <c r="A1217" s="67">
        <v>44035</v>
      </c>
      <c r="B1217" s="60" t="s">
        <v>49</v>
      </c>
      <c r="C1217" s="60" t="s">
        <v>49</v>
      </c>
      <c r="D1217" s="15">
        <v>0</v>
      </c>
    </row>
    <row r="1218" spans="1:4" x14ac:dyDescent="0.25">
      <c r="A1218" s="67">
        <v>44035</v>
      </c>
      <c r="B1218" s="60" t="s">
        <v>50</v>
      </c>
      <c r="C1218" s="78" t="s">
        <v>368</v>
      </c>
      <c r="D1218" s="15">
        <v>0</v>
      </c>
    </row>
    <row r="1219" spans="1:4" x14ac:dyDescent="0.25">
      <c r="A1219" s="67">
        <v>44035</v>
      </c>
      <c r="B1219" s="60" t="s">
        <v>27</v>
      </c>
      <c r="C1219" s="60" t="s">
        <v>43</v>
      </c>
      <c r="D1219" s="15">
        <v>0</v>
      </c>
    </row>
    <row r="1220" spans="1:4" x14ac:dyDescent="0.25">
      <c r="A1220" s="67">
        <v>44035</v>
      </c>
      <c r="B1220" s="60" t="s">
        <v>51</v>
      </c>
      <c r="C1220" s="60" t="s">
        <v>51</v>
      </c>
      <c r="D1220" s="15">
        <v>0</v>
      </c>
    </row>
    <row r="1221" spans="1:4" x14ac:dyDescent="0.25">
      <c r="A1221" s="67">
        <v>44035</v>
      </c>
      <c r="B1221" s="60" t="s">
        <v>10</v>
      </c>
      <c r="C1221" s="60" t="s">
        <v>10</v>
      </c>
      <c r="D1221" s="15">
        <v>0</v>
      </c>
    </row>
    <row r="1222" spans="1:4" x14ac:dyDescent="0.25">
      <c r="A1222" s="67">
        <v>44036</v>
      </c>
      <c r="B1222" s="60" t="s">
        <v>14</v>
      </c>
      <c r="C1222" s="60" t="s">
        <v>16</v>
      </c>
      <c r="D1222" s="15">
        <v>1</v>
      </c>
    </row>
    <row r="1223" spans="1:4" x14ac:dyDescent="0.25">
      <c r="A1223" s="67">
        <v>44036</v>
      </c>
      <c r="B1223" s="60" t="s">
        <v>20</v>
      </c>
      <c r="C1223" s="60" t="s">
        <v>20</v>
      </c>
      <c r="D1223" s="15">
        <v>0</v>
      </c>
    </row>
    <row r="1224" spans="1:4" x14ac:dyDescent="0.25">
      <c r="A1224" s="67">
        <v>44036</v>
      </c>
      <c r="B1224" s="60" t="s">
        <v>13</v>
      </c>
      <c r="C1224" s="60" t="s">
        <v>13</v>
      </c>
      <c r="D1224" s="15">
        <v>1</v>
      </c>
    </row>
    <row r="1225" spans="1:4" x14ac:dyDescent="0.25">
      <c r="A1225" s="67">
        <v>44036</v>
      </c>
      <c r="B1225" s="60" t="s">
        <v>13</v>
      </c>
      <c r="C1225" s="60" t="s">
        <v>226</v>
      </c>
      <c r="D1225" s="15">
        <v>1</v>
      </c>
    </row>
    <row r="1226" spans="1:4" x14ac:dyDescent="0.25">
      <c r="A1226" s="67">
        <v>44036</v>
      </c>
      <c r="B1226" s="60" t="s">
        <v>24</v>
      </c>
      <c r="C1226" s="60" t="s">
        <v>36</v>
      </c>
      <c r="D1226" s="15">
        <v>2</v>
      </c>
    </row>
    <row r="1227" spans="1:4" x14ac:dyDescent="0.25">
      <c r="A1227" s="67">
        <v>44036</v>
      </c>
      <c r="B1227" s="60" t="s">
        <v>47</v>
      </c>
      <c r="C1227" s="60" t="s">
        <v>47</v>
      </c>
      <c r="D1227" s="15">
        <v>0</v>
      </c>
    </row>
    <row r="1228" spans="1:4" x14ac:dyDescent="0.25">
      <c r="A1228" s="67">
        <v>44036</v>
      </c>
      <c r="B1228" s="60" t="s">
        <v>48</v>
      </c>
      <c r="C1228" s="60" t="s">
        <v>48</v>
      </c>
      <c r="D1228" s="15">
        <v>0</v>
      </c>
    </row>
    <row r="1229" spans="1:4" x14ac:dyDescent="0.25">
      <c r="A1229" s="67">
        <v>44036</v>
      </c>
      <c r="B1229" s="60" t="s">
        <v>7</v>
      </c>
      <c r="C1229" s="60" t="s">
        <v>7</v>
      </c>
      <c r="D1229" s="15">
        <v>0</v>
      </c>
    </row>
    <row r="1230" spans="1:4" x14ac:dyDescent="0.25">
      <c r="A1230" s="67">
        <v>44036</v>
      </c>
      <c r="B1230" s="60" t="s">
        <v>9</v>
      </c>
      <c r="C1230" s="60" t="s">
        <v>9</v>
      </c>
      <c r="D1230" s="15">
        <v>11</v>
      </c>
    </row>
    <row r="1231" spans="1:4" x14ac:dyDescent="0.25">
      <c r="A1231" s="67">
        <v>44036</v>
      </c>
      <c r="B1231" s="60" t="s">
        <v>15</v>
      </c>
      <c r="C1231" s="60" t="s">
        <v>15</v>
      </c>
      <c r="D1231" s="15">
        <v>0</v>
      </c>
    </row>
    <row r="1232" spans="1:4" x14ac:dyDescent="0.25">
      <c r="A1232" s="67">
        <v>44036</v>
      </c>
      <c r="B1232" s="60" t="s">
        <v>11</v>
      </c>
      <c r="C1232" s="60" t="s">
        <v>11</v>
      </c>
      <c r="D1232" s="15">
        <v>0</v>
      </c>
    </row>
    <row r="1233" spans="1:4" x14ac:dyDescent="0.25">
      <c r="A1233" s="67">
        <v>44036</v>
      </c>
      <c r="B1233" s="60" t="s">
        <v>12</v>
      </c>
      <c r="C1233" s="60" t="s">
        <v>12</v>
      </c>
      <c r="D1233" s="15">
        <v>0</v>
      </c>
    </row>
    <row r="1234" spans="1:4" x14ac:dyDescent="0.25">
      <c r="A1234" s="67">
        <v>44036</v>
      </c>
      <c r="B1234" s="60" t="s">
        <v>8</v>
      </c>
      <c r="C1234" s="60" t="s">
        <v>8</v>
      </c>
      <c r="D1234" s="15">
        <v>5</v>
      </c>
    </row>
    <row r="1235" spans="1:4" x14ac:dyDescent="0.25">
      <c r="A1235" s="67">
        <v>44036</v>
      </c>
      <c r="B1235" s="60" t="s">
        <v>49</v>
      </c>
      <c r="C1235" s="60" t="s">
        <v>49</v>
      </c>
      <c r="D1235" s="15">
        <v>0</v>
      </c>
    </row>
    <row r="1236" spans="1:4" x14ac:dyDescent="0.25">
      <c r="A1236" s="67">
        <v>44036</v>
      </c>
      <c r="B1236" s="60" t="s">
        <v>50</v>
      </c>
      <c r="C1236" s="78" t="s">
        <v>368</v>
      </c>
      <c r="D1236" s="15">
        <v>0</v>
      </c>
    </row>
    <row r="1237" spans="1:4" x14ac:dyDescent="0.25">
      <c r="A1237" s="67">
        <v>44036</v>
      </c>
      <c r="B1237" s="60" t="s">
        <v>27</v>
      </c>
      <c r="C1237" s="60" t="s">
        <v>43</v>
      </c>
      <c r="D1237" s="15">
        <v>0</v>
      </c>
    </row>
    <row r="1238" spans="1:4" x14ac:dyDescent="0.25">
      <c r="A1238" s="67">
        <v>44036</v>
      </c>
      <c r="B1238" s="60" t="s">
        <v>51</v>
      </c>
      <c r="C1238" s="60" t="s">
        <v>51</v>
      </c>
      <c r="D1238" s="15">
        <v>0</v>
      </c>
    </row>
    <row r="1239" spans="1:4" x14ac:dyDescent="0.25">
      <c r="A1239" s="67">
        <v>44036</v>
      </c>
      <c r="B1239" s="60" t="s">
        <v>10</v>
      </c>
      <c r="C1239" s="60" t="s">
        <v>10</v>
      </c>
      <c r="D1239" s="15">
        <v>0</v>
      </c>
    </row>
    <row r="1240" spans="1:4" x14ac:dyDescent="0.25">
      <c r="A1240" s="67">
        <v>44037</v>
      </c>
      <c r="B1240" s="60" t="s">
        <v>14</v>
      </c>
      <c r="C1240" s="60" t="s">
        <v>14</v>
      </c>
      <c r="D1240" s="15">
        <v>0</v>
      </c>
    </row>
    <row r="1241" spans="1:4" x14ac:dyDescent="0.25">
      <c r="A1241" s="67">
        <v>44037</v>
      </c>
      <c r="B1241" s="60" t="s">
        <v>20</v>
      </c>
      <c r="C1241" s="60" t="s">
        <v>20</v>
      </c>
      <c r="D1241" s="15">
        <v>0</v>
      </c>
    </row>
    <row r="1242" spans="1:4" x14ac:dyDescent="0.25">
      <c r="A1242" s="67">
        <v>44037</v>
      </c>
      <c r="B1242" s="60" t="s">
        <v>13</v>
      </c>
      <c r="C1242" s="78" t="s">
        <v>1028</v>
      </c>
      <c r="D1242" s="15">
        <v>1</v>
      </c>
    </row>
    <row r="1243" spans="1:4" x14ac:dyDescent="0.25">
      <c r="A1243" s="67">
        <v>44037</v>
      </c>
      <c r="B1243" s="60" t="s">
        <v>13</v>
      </c>
      <c r="C1243" s="60" t="s">
        <v>13</v>
      </c>
      <c r="D1243" s="15">
        <v>1</v>
      </c>
    </row>
    <row r="1244" spans="1:4" x14ac:dyDescent="0.25">
      <c r="A1244" s="67">
        <v>44037</v>
      </c>
      <c r="B1244" s="60" t="s">
        <v>13</v>
      </c>
      <c r="C1244" s="60" t="s">
        <v>226</v>
      </c>
      <c r="D1244" s="15">
        <v>2</v>
      </c>
    </row>
    <row r="1245" spans="1:4" x14ac:dyDescent="0.25">
      <c r="A1245" s="67">
        <v>44037</v>
      </c>
      <c r="B1245" s="60" t="s">
        <v>24</v>
      </c>
      <c r="C1245" s="60" t="s">
        <v>23</v>
      </c>
      <c r="D1245" s="15">
        <v>1</v>
      </c>
    </row>
    <row r="1246" spans="1:4" x14ac:dyDescent="0.25">
      <c r="A1246" s="67">
        <v>44037</v>
      </c>
      <c r="B1246" s="60" t="s">
        <v>24</v>
      </c>
      <c r="C1246" s="60" t="s">
        <v>36</v>
      </c>
      <c r="D1246" s="15">
        <v>2</v>
      </c>
    </row>
    <row r="1247" spans="1:4" x14ac:dyDescent="0.25">
      <c r="A1247" s="67">
        <v>44037</v>
      </c>
      <c r="B1247" s="60" t="s">
        <v>47</v>
      </c>
      <c r="C1247" s="60" t="s">
        <v>47</v>
      </c>
      <c r="D1247" s="15">
        <v>0</v>
      </c>
    </row>
    <row r="1248" spans="1:4" x14ac:dyDescent="0.25">
      <c r="A1248" s="67">
        <v>44037</v>
      </c>
      <c r="B1248" s="60" t="s">
        <v>48</v>
      </c>
      <c r="C1248" s="60" t="s">
        <v>48</v>
      </c>
      <c r="D1248" s="15">
        <v>0</v>
      </c>
    </row>
    <row r="1249" spans="1:4" x14ac:dyDescent="0.25">
      <c r="A1249" s="67">
        <v>44037</v>
      </c>
      <c r="B1249" s="60" t="s">
        <v>7</v>
      </c>
      <c r="C1249" s="60" t="s">
        <v>7</v>
      </c>
      <c r="D1249" s="15">
        <v>0</v>
      </c>
    </row>
    <row r="1250" spans="1:4" x14ac:dyDescent="0.25">
      <c r="A1250" s="67">
        <v>44037</v>
      </c>
      <c r="B1250" s="60" t="s">
        <v>9</v>
      </c>
      <c r="C1250" s="60" t="s">
        <v>9</v>
      </c>
      <c r="D1250" s="15">
        <v>5</v>
      </c>
    </row>
    <row r="1251" spans="1:4" x14ac:dyDescent="0.25">
      <c r="A1251" s="67">
        <v>44037</v>
      </c>
      <c r="B1251" s="60" t="s">
        <v>9</v>
      </c>
      <c r="C1251" s="60" t="s">
        <v>145</v>
      </c>
      <c r="D1251" s="15">
        <v>1</v>
      </c>
    </row>
    <row r="1252" spans="1:4" x14ac:dyDescent="0.25">
      <c r="A1252" s="67">
        <v>44037</v>
      </c>
      <c r="B1252" s="60" t="s">
        <v>15</v>
      </c>
      <c r="C1252" s="60" t="s">
        <v>15</v>
      </c>
      <c r="D1252" s="15">
        <v>0</v>
      </c>
    </row>
    <row r="1253" spans="1:4" x14ac:dyDescent="0.25">
      <c r="A1253" s="67">
        <v>44037</v>
      </c>
      <c r="B1253" s="60" t="s">
        <v>11</v>
      </c>
      <c r="C1253" s="60" t="s">
        <v>11</v>
      </c>
      <c r="D1253" s="15">
        <v>0</v>
      </c>
    </row>
    <row r="1254" spans="1:4" x14ac:dyDescent="0.25">
      <c r="A1254" s="67">
        <v>44037</v>
      </c>
      <c r="B1254" s="60" t="s">
        <v>12</v>
      </c>
      <c r="C1254" s="60" t="s">
        <v>12</v>
      </c>
      <c r="D1254" s="15">
        <v>0</v>
      </c>
    </row>
    <row r="1255" spans="1:4" x14ac:dyDescent="0.25">
      <c r="A1255" s="67">
        <v>44037</v>
      </c>
      <c r="B1255" s="60" t="s">
        <v>8</v>
      </c>
      <c r="C1255" s="60" t="s">
        <v>8</v>
      </c>
      <c r="D1255" s="15">
        <v>4</v>
      </c>
    </row>
    <row r="1256" spans="1:4" x14ac:dyDescent="0.25">
      <c r="A1256" s="67">
        <v>44037</v>
      </c>
      <c r="B1256" s="60" t="s">
        <v>49</v>
      </c>
      <c r="C1256" s="60" t="s">
        <v>49</v>
      </c>
      <c r="D1256" s="15">
        <v>0</v>
      </c>
    </row>
    <row r="1257" spans="1:4" x14ac:dyDescent="0.25">
      <c r="A1257" s="67">
        <v>44037</v>
      </c>
      <c r="B1257" s="60" t="s">
        <v>50</v>
      </c>
      <c r="C1257" s="78" t="s">
        <v>368</v>
      </c>
      <c r="D1257" s="15">
        <v>0</v>
      </c>
    </row>
    <row r="1258" spans="1:4" x14ac:dyDescent="0.25">
      <c r="A1258" s="67">
        <v>44037</v>
      </c>
      <c r="B1258" s="60" t="s">
        <v>27</v>
      </c>
      <c r="C1258" s="60" t="s">
        <v>43</v>
      </c>
      <c r="D1258" s="15">
        <v>0</v>
      </c>
    </row>
    <row r="1259" spans="1:4" x14ac:dyDescent="0.25">
      <c r="A1259" s="67">
        <v>44037</v>
      </c>
      <c r="B1259" s="60" t="s">
        <v>51</v>
      </c>
      <c r="C1259" s="60" t="s">
        <v>51</v>
      </c>
      <c r="D1259" s="15">
        <v>0</v>
      </c>
    </row>
    <row r="1260" spans="1:4" x14ac:dyDescent="0.25">
      <c r="A1260" s="67">
        <v>44037</v>
      </c>
      <c r="B1260" s="60" t="s">
        <v>10</v>
      </c>
      <c r="C1260" s="60" t="s">
        <v>10</v>
      </c>
      <c r="D1260" s="15">
        <v>0</v>
      </c>
    </row>
    <row r="1261" spans="1:4" x14ac:dyDescent="0.25">
      <c r="A1261" s="67">
        <v>44038</v>
      </c>
      <c r="B1261" s="60" t="s">
        <v>14</v>
      </c>
      <c r="C1261" s="60" t="s">
        <v>16</v>
      </c>
      <c r="D1261" s="15">
        <v>1</v>
      </c>
    </row>
    <row r="1262" spans="1:4" x14ac:dyDescent="0.25">
      <c r="A1262" s="67">
        <v>44038</v>
      </c>
      <c r="B1262" s="60" t="s">
        <v>20</v>
      </c>
      <c r="C1262" s="60" t="s">
        <v>20</v>
      </c>
      <c r="D1262" s="15">
        <v>0</v>
      </c>
    </row>
    <row r="1263" spans="1:4" x14ac:dyDescent="0.25">
      <c r="A1263" s="67">
        <v>44038</v>
      </c>
      <c r="B1263" s="60" t="s">
        <v>13</v>
      </c>
      <c r="C1263" s="60" t="s">
        <v>13</v>
      </c>
      <c r="D1263" s="15">
        <v>3</v>
      </c>
    </row>
    <row r="1264" spans="1:4" x14ac:dyDescent="0.25">
      <c r="A1264" s="67">
        <v>44038</v>
      </c>
      <c r="B1264" s="60" t="s">
        <v>24</v>
      </c>
      <c r="C1264" s="60" t="s">
        <v>23</v>
      </c>
      <c r="D1264" s="15">
        <v>1</v>
      </c>
    </row>
    <row r="1265" spans="1:4" x14ac:dyDescent="0.25">
      <c r="A1265" s="67">
        <v>44038</v>
      </c>
      <c r="B1265" s="60" t="s">
        <v>47</v>
      </c>
      <c r="C1265" s="60" t="s">
        <v>47</v>
      </c>
      <c r="D1265" s="15">
        <v>0</v>
      </c>
    </row>
    <row r="1266" spans="1:4" x14ac:dyDescent="0.25">
      <c r="A1266" s="67">
        <v>44038</v>
      </c>
      <c r="B1266" s="60" t="s">
        <v>48</v>
      </c>
      <c r="C1266" s="60" t="s">
        <v>48</v>
      </c>
      <c r="D1266" s="15">
        <v>0</v>
      </c>
    </row>
    <row r="1267" spans="1:4" x14ac:dyDescent="0.25">
      <c r="A1267" s="67">
        <v>44038</v>
      </c>
      <c r="B1267" s="60" t="s">
        <v>7</v>
      </c>
      <c r="C1267" s="60" t="s">
        <v>7</v>
      </c>
      <c r="D1267" s="15">
        <v>0</v>
      </c>
    </row>
    <row r="1268" spans="1:4" x14ac:dyDescent="0.25">
      <c r="A1268" s="67">
        <v>44038</v>
      </c>
      <c r="B1268" s="60" t="s">
        <v>9</v>
      </c>
      <c r="C1268" s="60" t="s">
        <v>9</v>
      </c>
      <c r="D1268" s="15">
        <v>3</v>
      </c>
    </row>
    <row r="1269" spans="1:4" x14ac:dyDescent="0.25">
      <c r="A1269" s="67">
        <v>44038</v>
      </c>
      <c r="B1269" s="60" t="s">
        <v>15</v>
      </c>
      <c r="C1269" s="60" t="s">
        <v>15</v>
      </c>
      <c r="D1269" s="15">
        <v>0</v>
      </c>
    </row>
    <row r="1270" spans="1:4" x14ac:dyDescent="0.25">
      <c r="A1270" s="67">
        <v>44038</v>
      </c>
      <c r="B1270" s="60" t="s">
        <v>11</v>
      </c>
      <c r="C1270" s="60" t="s">
        <v>11</v>
      </c>
      <c r="D1270" s="15">
        <v>0</v>
      </c>
    </row>
    <row r="1271" spans="1:4" x14ac:dyDescent="0.25">
      <c r="A1271" s="67">
        <v>44038</v>
      </c>
      <c r="B1271" s="60" t="s">
        <v>12</v>
      </c>
      <c r="C1271" s="60" t="s">
        <v>12</v>
      </c>
      <c r="D1271" s="15">
        <v>0</v>
      </c>
    </row>
    <row r="1272" spans="1:4" x14ac:dyDescent="0.25">
      <c r="A1272" s="67">
        <v>44038</v>
      </c>
      <c r="B1272" s="60" t="s">
        <v>8</v>
      </c>
      <c r="C1272" s="60" t="s">
        <v>8</v>
      </c>
      <c r="D1272" s="15">
        <v>10</v>
      </c>
    </row>
    <row r="1273" spans="1:4" x14ac:dyDescent="0.25">
      <c r="A1273" s="67">
        <v>44038</v>
      </c>
      <c r="B1273" s="60" t="s">
        <v>8</v>
      </c>
      <c r="C1273" s="60" t="s">
        <v>31</v>
      </c>
      <c r="D1273" s="15">
        <v>1</v>
      </c>
    </row>
    <row r="1274" spans="1:4" x14ac:dyDescent="0.25">
      <c r="A1274" s="67">
        <v>44038</v>
      </c>
      <c r="B1274" s="60" t="s">
        <v>49</v>
      </c>
      <c r="C1274" s="60" t="s">
        <v>49</v>
      </c>
      <c r="D1274" s="15">
        <v>0</v>
      </c>
    </row>
    <row r="1275" spans="1:4" x14ac:dyDescent="0.25">
      <c r="A1275" s="67">
        <v>44038</v>
      </c>
      <c r="B1275" s="60" t="s">
        <v>50</v>
      </c>
      <c r="C1275" s="78" t="s">
        <v>368</v>
      </c>
      <c r="D1275" s="15">
        <v>0</v>
      </c>
    </row>
    <row r="1276" spans="1:4" x14ac:dyDescent="0.25">
      <c r="A1276" s="67">
        <v>44038</v>
      </c>
      <c r="B1276" s="60" t="s">
        <v>27</v>
      </c>
      <c r="C1276" s="60" t="s">
        <v>43</v>
      </c>
      <c r="D1276" s="15">
        <v>0</v>
      </c>
    </row>
    <row r="1277" spans="1:4" x14ac:dyDescent="0.25">
      <c r="A1277" s="67">
        <v>44038</v>
      </c>
      <c r="B1277" s="60" t="s">
        <v>51</v>
      </c>
      <c r="C1277" s="60" t="s">
        <v>51</v>
      </c>
      <c r="D1277" s="15">
        <v>0</v>
      </c>
    </row>
    <row r="1278" spans="1:4" x14ac:dyDescent="0.25">
      <c r="A1278" s="67">
        <v>44038</v>
      </c>
      <c r="B1278" s="60" t="s">
        <v>10</v>
      </c>
      <c r="C1278" s="60" t="s">
        <v>10</v>
      </c>
      <c r="D1278" s="15">
        <v>0</v>
      </c>
    </row>
    <row r="1279" spans="1:4" x14ac:dyDescent="0.25">
      <c r="A1279" s="67">
        <v>44039</v>
      </c>
      <c r="B1279" s="60" t="s">
        <v>14</v>
      </c>
      <c r="C1279" s="60" t="s">
        <v>14</v>
      </c>
      <c r="D1279" s="15">
        <v>0</v>
      </c>
    </row>
    <row r="1280" spans="1:4" x14ac:dyDescent="0.25">
      <c r="A1280" s="67">
        <v>44039</v>
      </c>
      <c r="B1280" s="60" t="s">
        <v>20</v>
      </c>
      <c r="C1280" s="60" t="s">
        <v>20</v>
      </c>
      <c r="D1280" s="15">
        <v>0</v>
      </c>
    </row>
    <row r="1281" spans="1:4" x14ac:dyDescent="0.25">
      <c r="A1281" s="67">
        <v>44039</v>
      </c>
      <c r="B1281" s="60" t="s">
        <v>13</v>
      </c>
      <c r="C1281" s="60" t="s">
        <v>13</v>
      </c>
      <c r="D1281" s="15">
        <v>0</v>
      </c>
    </row>
    <row r="1282" spans="1:4" x14ac:dyDescent="0.25">
      <c r="A1282" s="67">
        <v>44039</v>
      </c>
      <c r="B1282" s="60" t="s">
        <v>24</v>
      </c>
      <c r="C1282" s="60" t="s">
        <v>24</v>
      </c>
      <c r="D1282" s="15">
        <v>0</v>
      </c>
    </row>
    <row r="1283" spans="1:4" x14ac:dyDescent="0.25">
      <c r="A1283" s="67">
        <v>44039</v>
      </c>
      <c r="B1283" s="60" t="s">
        <v>47</v>
      </c>
      <c r="C1283" s="60" t="s">
        <v>47</v>
      </c>
      <c r="D1283" s="15">
        <v>0</v>
      </c>
    </row>
    <row r="1284" spans="1:4" x14ac:dyDescent="0.25">
      <c r="A1284" s="67">
        <v>44039</v>
      </c>
      <c r="B1284" s="60" t="s">
        <v>48</v>
      </c>
      <c r="C1284" s="60" t="s">
        <v>48</v>
      </c>
      <c r="D1284" s="15">
        <v>0</v>
      </c>
    </row>
    <row r="1285" spans="1:4" x14ac:dyDescent="0.25">
      <c r="A1285" s="67">
        <v>44039</v>
      </c>
      <c r="B1285" s="60" t="s">
        <v>7</v>
      </c>
      <c r="C1285" s="60" t="s">
        <v>7</v>
      </c>
      <c r="D1285" s="15">
        <v>0</v>
      </c>
    </row>
    <row r="1286" spans="1:4" x14ac:dyDescent="0.25">
      <c r="A1286" s="67">
        <v>44039</v>
      </c>
      <c r="B1286" s="60" t="s">
        <v>9</v>
      </c>
      <c r="C1286" s="60" t="s">
        <v>9</v>
      </c>
      <c r="D1286" s="15">
        <v>2</v>
      </c>
    </row>
    <row r="1287" spans="1:4" x14ac:dyDescent="0.25">
      <c r="A1287" s="67">
        <v>44039</v>
      </c>
      <c r="B1287" s="60" t="s">
        <v>15</v>
      </c>
      <c r="C1287" s="60" t="s">
        <v>15</v>
      </c>
      <c r="D1287" s="15">
        <v>0</v>
      </c>
    </row>
    <row r="1288" spans="1:4" x14ac:dyDescent="0.25">
      <c r="A1288" s="67">
        <v>44039</v>
      </c>
      <c r="B1288" s="60" t="s">
        <v>11</v>
      </c>
      <c r="C1288" s="60" t="s">
        <v>11</v>
      </c>
      <c r="D1288" s="15">
        <v>0</v>
      </c>
    </row>
    <row r="1289" spans="1:4" x14ac:dyDescent="0.25">
      <c r="A1289" s="67">
        <v>44039</v>
      </c>
      <c r="B1289" s="60" t="s">
        <v>12</v>
      </c>
      <c r="C1289" s="60" t="s">
        <v>12</v>
      </c>
      <c r="D1289" s="15">
        <v>0</v>
      </c>
    </row>
    <row r="1290" spans="1:4" x14ac:dyDescent="0.25">
      <c r="A1290" s="67">
        <v>44039</v>
      </c>
      <c r="B1290" s="60" t="s">
        <v>8</v>
      </c>
      <c r="C1290" s="60" t="s">
        <v>8</v>
      </c>
      <c r="D1290" s="15">
        <v>1</v>
      </c>
    </row>
    <row r="1291" spans="1:4" x14ac:dyDescent="0.25">
      <c r="A1291" s="67">
        <v>44039</v>
      </c>
      <c r="B1291" s="60" t="s">
        <v>49</v>
      </c>
      <c r="C1291" s="60" t="s">
        <v>49</v>
      </c>
      <c r="D1291" s="15">
        <v>0</v>
      </c>
    </row>
    <row r="1292" spans="1:4" x14ac:dyDescent="0.25">
      <c r="A1292" s="67">
        <v>44039</v>
      </c>
      <c r="B1292" s="60" t="s">
        <v>50</v>
      </c>
      <c r="C1292" s="78" t="s">
        <v>368</v>
      </c>
      <c r="D1292" s="15">
        <v>0</v>
      </c>
    </row>
    <row r="1293" spans="1:4" x14ac:dyDescent="0.25">
      <c r="A1293" s="67">
        <v>44039</v>
      </c>
      <c r="B1293" s="60" t="s">
        <v>27</v>
      </c>
      <c r="C1293" s="60" t="s">
        <v>43</v>
      </c>
      <c r="D1293" s="15">
        <v>0</v>
      </c>
    </row>
    <row r="1294" spans="1:4" x14ac:dyDescent="0.25">
      <c r="A1294" s="67">
        <v>44039</v>
      </c>
      <c r="B1294" s="60" t="s">
        <v>51</v>
      </c>
      <c r="C1294" s="60" t="s">
        <v>51</v>
      </c>
      <c r="D1294" s="15">
        <v>0</v>
      </c>
    </row>
    <row r="1295" spans="1:4" x14ac:dyDescent="0.25">
      <c r="A1295" s="67">
        <v>44039</v>
      </c>
      <c r="B1295" s="60" t="s">
        <v>10</v>
      </c>
      <c r="C1295" s="60" t="s">
        <v>10</v>
      </c>
      <c r="D1295" s="15">
        <v>0</v>
      </c>
    </row>
    <row r="1296" spans="1:4" x14ac:dyDescent="0.25">
      <c r="A1296" s="67">
        <v>44040</v>
      </c>
      <c r="B1296" s="60" t="s">
        <v>14</v>
      </c>
      <c r="C1296" s="60" t="s">
        <v>14</v>
      </c>
      <c r="D1296" s="15">
        <v>0</v>
      </c>
    </row>
    <row r="1297" spans="1:4" x14ac:dyDescent="0.25">
      <c r="A1297" s="67">
        <v>44040</v>
      </c>
      <c r="B1297" s="60" t="s">
        <v>20</v>
      </c>
      <c r="C1297" s="60" t="s">
        <v>20</v>
      </c>
      <c r="D1297" s="15">
        <v>0</v>
      </c>
    </row>
    <row r="1298" spans="1:4" x14ac:dyDescent="0.25">
      <c r="A1298" s="67">
        <v>44040</v>
      </c>
      <c r="B1298" s="60" t="s">
        <v>13</v>
      </c>
      <c r="C1298" s="60" t="s">
        <v>226</v>
      </c>
      <c r="D1298" s="15">
        <v>1</v>
      </c>
    </row>
    <row r="1299" spans="1:4" x14ac:dyDescent="0.25">
      <c r="A1299" s="67">
        <v>44040</v>
      </c>
      <c r="B1299" s="60" t="s">
        <v>24</v>
      </c>
      <c r="C1299" s="60" t="s">
        <v>24</v>
      </c>
      <c r="D1299" s="15">
        <v>0</v>
      </c>
    </row>
    <row r="1300" spans="1:4" x14ac:dyDescent="0.25">
      <c r="A1300" s="67">
        <v>44040</v>
      </c>
      <c r="B1300" s="60" t="s">
        <v>47</v>
      </c>
      <c r="C1300" s="60" t="s">
        <v>47</v>
      </c>
      <c r="D1300" s="15">
        <v>0</v>
      </c>
    </row>
    <row r="1301" spans="1:4" x14ac:dyDescent="0.25">
      <c r="A1301" s="67">
        <v>44040</v>
      </c>
      <c r="B1301" s="60" t="s">
        <v>48</v>
      </c>
      <c r="C1301" s="60" t="s">
        <v>48</v>
      </c>
      <c r="D1301" s="15">
        <v>0</v>
      </c>
    </row>
    <row r="1302" spans="1:4" x14ac:dyDescent="0.25">
      <c r="A1302" s="67">
        <v>44040</v>
      </c>
      <c r="B1302" s="60" t="s">
        <v>7</v>
      </c>
      <c r="C1302" s="60" t="s">
        <v>7</v>
      </c>
      <c r="D1302" s="15">
        <v>0</v>
      </c>
    </row>
    <row r="1303" spans="1:4" x14ac:dyDescent="0.25">
      <c r="A1303" s="67">
        <v>44040</v>
      </c>
      <c r="B1303" s="60" t="s">
        <v>9</v>
      </c>
      <c r="C1303" s="60" t="s">
        <v>9</v>
      </c>
      <c r="D1303" s="15">
        <v>0</v>
      </c>
    </row>
    <row r="1304" spans="1:4" x14ac:dyDescent="0.25">
      <c r="A1304" s="67">
        <v>44040</v>
      </c>
      <c r="B1304" s="60" t="s">
        <v>9</v>
      </c>
      <c r="C1304" s="60" t="s">
        <v>9</v>
      </c>
      <c r="D1304" s="15">
        <v>0</v>
      </c>
    </row>
    <row r="1305" spans="1:4" x14ac:dyDescent="0.25">
      <c r="A1305" s="67">
        <v>44040</v>
      </c>
      <c r="B1305" s="60" t="s">
        <v>15</v>
      </c>
      <c r="C1305" s="60" t="s">
        <v>15</v>
      </c>
      <c r="D1305" s="15">
        <v>0</v>
      </c>
    </row>
    <row r="1306" spans="1:4" x14ac:dyDescent="0.25">
      <c r="A1306" s="67">
        <v>44040</v>
      </c>
      <c r="B1306" s="60" t="s">
        <v>11</v>
      </c>
      <c r="C1306" s="60" t="s">
        <v>11</v>
      </c>
      <c r="D1306" s="15">
        <v>0</v>
      </c>
    </row>
    <row r="1307" spans="1:4" x14ac:dyDescent="0.25">
      <c r="A1307" s="67">
        <v>44040</v>
      </c>
      <c r="B1307" s="60" t="s">
        <v>12</v>
      </c>
      <c r="C1307" s="60" t="s">
        <v>12</v>
      </c>
      <c r="D1307" s="15">
        <v>0</v>
      </c>
    </row>
    <row r="1308" spans="1:4" x14ac:dyDescent="0.25">
      <c r="A1308" s="67">
        <v>44040</v>
      </c>
      <c r="B1308" s="60" t="s">
        <v>8</v>
      </c>
      <c r="C1308" s="60" t="s">
        <v>8</v>
      </c>
      <c r="D1308" s="15">
        <v>6</v>
      </c>
    </row>
    <row r="1309" spans="1:4" x14ac:dyDescent="0.25">
      <c r="A1309" s="67">
        <v>44040</v>
      </c>
      <c r="B1309" s="60" t="s">
        <v>49</v>
      </c>
      <c r="C1309" s="60" t="s">
        <v>49</v>
      </c>
      <c r="D1309" s="15">
        <v>0</v>
      </c>
    </row>
    <row r="1310" spans="1:4" x14ac:dyDescent="0.25">
      <c r="A1310" s="67">
        <v>44040</v>
      </c>
      <c r="B1310" s="60" t="s">
        <v>50</v>
      </c>
      <c r="C1310" s="78" t="s">
        <v>368</v>
      </c>
      <c r="D1310" s="15">
        <v>0</v>
      </c>
    </row>
    <row r="1311" spans="1:4" x14ac:dyDescent="0.25">
      <c r="A1311" s="67">
        <v>44040</v>
      </c>
      <c r="B1311" s="60" t="s">
        <v>27</v>
      </c>
      <c r="C1311" s="60" t="s">
        <v>43</v>
      </c>
      <c r="D1311" s="15">
        <v>0</v>
      </c>
    </row>
    <row r="1312" spans="1:4" x14ac:dyDescent="0.25">
      <c r="A1312" s="67">
        <v>44040</v>
      </c>
      <c r="B1312" s="60" t="s">
        <v>51</v>
      </c>
      <c r="C1312" s="60" t="s">
        <v>51</v>
      </c>
      <c r="D1312" s="15">
        <v>0</v>
      </c>
    </row>
    <row r="1313" spans="1:4" x14ac:dyDescent="0.25">
      <c r="A1313" s="67">
        <v>44040</v>
      </c>
      <c r="B1313" s="60" t="s">
        <v>10</v>
      </c>
      <c r="C1313" s="60" t="s">
        <v>10</v>
      </c>
      <c r="D1313" s="15">
        <v>0</v>
      </c>
    </row>
    <row r="1314" spans="1:4" x14ac:dyDescent="0.25">
      <c r="A1314" s="67">
        <v>44041</v>
      </c>
      <c r="B1314" s="60" t="s">
        <v>14</v>
      </c>
      <c r="C1314" s="60" t="s">
        <v>14</v>
      </c>
      <c r="D1314" s="15">
        <v>0</v>
      </c>
    </row>
    <row r="1315" spans="1:4" x14ac:dyDescent="0.25">
      <c r="A1315" s="67">
        <v>44041</v>
      </c>
      <c r="B1315" s="60" t="s">
        <v>20</v>
      </c>
      <c r="C1315" s="60" t="s">
        <v>20</v>
      </c>
      <c r="D1315" s="15">
        <v>0</v>
      </c>
    </row>
    <row r="1316" spans="1:4" x14ac:dyDescent="0.25">
      <c r="A1316" s="67">
        <v>44041</v>
      </c>
      <c r="B1316" s="60" t="s">
        <v>13</v>
      </c>
      <c r="C1316" s="60" t="s">
        <v>13</v>
      </c>
      <c r="D1316" s="15">
        <v>2</v>
      </c>
    </row>
    <row r="1317" spans="1:4" x14ac:dyDescent="0.25">
      <c r="A1317" s="67">
        <v>44041</v>
      </c>
      <c r="B1317" s="60" t="s">
        <v>24</v>
      </c>
      <c r="C1317" s="60" t="s">
        <v>24</v>
      </c>
      <c r="D1317" s="15">
        <v>0</v>
      </c>
    </row>
    <row r="1318" spans="1:4" x14ac:dyDescent="0.25">
      <c r="A1318" s="67">
        <v>44041</v>
      </c>
      <c r="B1318" s="60" t="s">
        <v>47</v>
      </c>
      <c r="C1318" s="60" t="s">
        <v>47</v>
      </c>
      <c r="D1318" s="15">
        <v>0</v>
      </c>
    </row>
    <row r="1319" spans="1:4" x14ac:dyDescent="0.25">
      <c r="A1319" s="67">
        <v>44041</v>
      </c>
      <c r="B1319" s="60" t="s">
        <v>48</v>
      </c>
      <c r="C1319" s="60" t="s">
        <v>48</v>
      </c>
      <c r="D1319" s="15">
        <v>0</v>
      </c>
    </row>
    <row r="1320" spans="1:4" x14ac:dyDescent="0.25">
      <c r="A1320" s="67">
        <v>44041</v>
      </c>
      <c r="B1320" s="60" t="s">
        <v>7</v>
      </c>
      <c r="C1320" s="60" t="s">
        <v>7</v>
      </c>
      <c r="D1320" s="15">
        <v>0</v>
      </c>
    </row>
    <row r="1321" spans="1:4" x14ac:dyDescent="0.25">
      <c r="A1321" s="67">
        <v>44041</v>
      </c>
      <c r="B1321" s="60" t="s">
        <v>9</v>
      </c>
      <c r="C1321" s="60" t="s">
        <v>9</v>
      </c>
      <c r="D1321" s="15">
        <v>1</v>
      </c>
    </row>
    <row r="1322" spans="1:4" x14ac:dyDescent="0.25">
      <c r="A1322" s="67">
        <v>44041</v>
      </c>
      <c r="B1322" s="60" t="s">
        <v>15</v>
      </c>
      <c r="C1322" s="60" t="s">
        <v>15</v>
      </c>
      <c r="D1322" s="15">
        <v>0</v>
      </c>
    </row>
    <row r="1323" spans="1:4" x14ac:dyDescent="0.25">
      <c r="A1323" s="67">
        <v>44041</v>
      </c>
      <c r="B1323" s="60" t="s">
        <v>11</v>
      </c>
      <c r="C1323" s="60" t="s">
        <v>11</v>
      </c>
      <c r="D1323" s="15">
        <v>1</v>
      </c>
    </row>
    <row r="1324" spans="1:4" x14ac:dyDescent="0.25">
      <c r="A1324" s="67">
        <v>44041</v>
      </c>
      <c r="B1324" s="60" t="s">
        <v>12</v>
      </c>
      <c r="C1324" s="60" t="s">
        <v>12</v>
      </c>
      <c r="D1324" s="15">
        <v>0</v>
      </c>
    </row>
    <row r="1325" spans="1:4" x14ac:dyDescent="0.25">
      <c r="A1325" s="67">
        <v>44041</v>
      </c>
      <c r="B1325" s="60" t="s">
        <v>8</v>
      </c>
      <c r="C1325" s="60" t="s">
        <v>8</v>
      </c>
      <c r="D1325" s="15">
        <v>9</v>
      </c>
    </row>
    <row r="1326" spans="1:4" x14ac:dyDescent="0.25">
      <c r="A1326" s="67">
        <v>44041</v>
      </c>
      <c r="B1326" s="60" t="s">
        <v>49</v>
      </c>
      <c r="C1326" s="60" t="s">
        <v>49</v>
      </c>
      <c r="D1326" s="15">
        <v>0</v>
      </c>
    </row>
    <row r="1327" spans="1:4" x14ac:dyDescent="0.25">
      <c r="A1327" s="67">
        <v>44041</v>
      </c>
      <c r="B1327" s="60" t="s">
        <v>50</v>
      </c>
      <c r="C1327" s="78" t="s">
        <v>368</v>
      </c>
      <c r="D1327" s="15">
        <v>0</v>
      </c>
    </row>
    <row r="1328" spans="1:4" x14ac:dyDescent="0.25">
      <c r="A1328" s="67">
        <v>44041</v>
      </c>
      <c r="B1328" s="60" t="s">
        <v>27</v>
      </c>
      <c r="C1328" s="60" t="s">
        <v>43</v>
      </c>
      <c r="D1328" s="15">
        <v>0</v>
      </c>
    </row>
    <row r="1329" spans="1:4" x14ac:dyDescent="0.25">
      <c r="A1329" s="67">
        <v>44041</v>
      </c>
      <c r="B1329" s="60" t="s">
        <v>51</v>
      </c>
      <c r="C1329" s="60" t="s">
        <v>51</v>
      </c>
      <c r="D1329" s="15">
        <v>0</v>
      </c>
    </row>
    <row r="1330" spans="1:4" x14ac:dyDescent="0.25">
      <c r="A1330" s="67">
        <v>44041</v>
      </c>
      <c r="B1330" s="60" t="s">
        <v>10</v>
      </c>
      <c r="C1330" s="60" t="s">
        <v>10</v>
      </c>
      <c r="D1330" s="15">
        <v>0</v>
      </c>
    </row>
    <row r="1331" spans="1:4" x14ac:dyDescent="0.25">
      <c r="A1331" s="67">
        <v>44042</v>
      </c>
      <c r="B1331" s="60" t="s">
        <v>14</v>
      </c>
      <c r="C1331" s="60" t="s">
        <v>14</v>
      </c>
      <c r="D1331" s="15">
        <v>0</v>
      </c>
    </row>
    <row r="1332" spans="1:4" x14ac:dyDescent="0.25">
      <c r="A1332" s="67">
        <v>44042</v>
      </c>
      <c r="B1332" s="60" t="s">
        <v>20</v>
      </c>
      <c r="C1332" s="60" t="s">
        <v>20</v>
      </c>
      <c r="D1332" s="15">
        <v>0</v>
      </c>
    </row>
    <row r="1333" spans="1:4" x14ac:dyDescent="0.25">
      <c r="A1333" s="67">
        <v>44042</v>
      </c>
      <c r="B1333" s="60" t="s">
        <v>13</v>
      </c>
      <c r="C1333" s="60" t="s">
        <v>13</v>
      </c>
      <c r="D1333" s="15">
        <v>1</v>
      </c>
    </row>
    <row r="1334" spans="1:4" x14ac:dyDescent="0.25">
      <c r="A1334" s="67">
        <v>44042</v>
      </c>
      <c r="B1334" s="60" t="s">
        <v>13</v>
      </c>
      <c r="C1334" s="60" t="s">
        <v>226</v>
      </c>
      <c r="D1334" s="15">
        <v>2</v>
      </c>
    </row>
    <row r="1335" spans="1:4" x14ac:dyDescent="0.25">
      <c r="A1335" s="67">
        <v>44042</v>
      </c>
      <c r="B1335" s="60" t="s">
        <v>24</v>
      </c>
      <c r="C1335" s="60" t="s">
        <v>23</v>
      </c>
      <c r="D1335" s="15">
        <v>1</v>
      </c>
    </row>
    <row r="1336" spans="1:4" x14ac:dyDescent="0.25">
      <c r="A1336" s="67">
        <v>44042</v>
      </c>
      <c r="B1336" s="60" t="s">
        <v>47</v>
      </c>
      <c r="C1336" s="60" t="s">
        <v>47</v>
      </c>
      <c r="D1336" s="15">
        <v>0</v>
      </c>
    </row>
    <row r="1337" spans="1:4" x14ac:dyDescent="0.25">
      <c r="A1337" s="67">
        <v>44042</v>
      </c>
      <c r="B1337" s="60" t="s">
        <v>48</v>
      </c>
      <c r="C1337" s="60" t="s">
        <v>48</v>
      </c>
      <c r="D1337" s="15">
        <v>0</v>
      </c>
    </row>
    <row r="1338" spans="1:4" x14ac:dyDescent="0.25">
      <c r="A1338" s="67">
        <v>44042</v>
      </c>
      <c r="B1338" s="60" t="s">
        <v>7</v>
      </c>
      <c r="C1338" s="60" t="s">
        <v>7</v>
      </c>
      <c r="D1338" s="15">
        <v>0</v>
      </c>
    </row>
    <row r="1339" spans="1:4" x14ac:dyDescent="0.25">
      <c r="A1339" s="67">
        <v>44042</v>
      </c>
      <c r="B1339" s="60" t="s">
        <v>9</v>
      </c>
      <c r="C1339" s="60" t="s">
        <v>9</v>
      </c>
      <c r="D1339" s="15">
        <v>6</v>
      </c>
    </row>
    <row r="1340" spans="1:4" x14ac:dyDescent="0.25">
      <c r="A1340" s="67">
        <v>44042</v>
      </c>
      <c r="B1340" s="60" t="s">
        <v>15</v>
      </c>
      <c r="C1340" s="60" t="s">
        <v>15</v>
      </c>
      <c r="D1340" s="15">
        <v>0</v>
      </c>
    </row>
    <row r="1341" spans="1:4" x14ac:dyDescent="0.25">
      <c r="A1341" s="67">
        <v>44042</v>
      </c>
      <c r="B1341" s="60" t="s">
        <v>11</v>
      </c>
      <c r="C1341" s="60" t="s">
        <v>11</v>
      </c>
      <c r="D1341" s="15">
        <v>0</v>
      </c>
    </row>
    <row r="1342" spans="1:4" x14ac:dyDescent="0.25">
      <c r="A1342" s="67">
        <v>44042</v>
      </c>
      <c r="B1342" s="60" t="s">
        <v>12</v>
      </c>
      <c r="C1342" s="60" t="s">
        <v>12</v>
      </c>
      <c r="D1342" s="15">
        <v>0</v>
      </c>
    </row>
    <row r="1343" spans="1:4" x14ac:dyDescent="0.25">
      <c r="A1343" s="67">
        <v>44042</v>
      </c>
      <c r="B1343" s="60" t="s">
        <v>8</v>
      </c>
      <c r="C1343" s="60" t="s">
        <v>230</v>
      </c>
      <c r="D1343" s="15">
        <v>1</v>
      </c>
    </row>
    <row r="1344" spans="1:4" x14ac:dyDescent="0.25">
      <c r="A1344" s="67">
        <v>44042</v>
      </c>
      <c r="B1344" s="60" t="s">
        <v>8</v>
      </c>
      <c r="C1344" s="60" t="s">
        <v>8</v>
      </c>
      <c r="D1344" s="15">
        <v>8</v>
      </c>
    </row>
    <row r="1345" spans="1:4" x14ac:dyDescent="0.25">
      <c r="A1345" s="67">
        <v>44042</v>
      </c>
      <c r="B1345" s="60" t="s">
        <v>8</v>
      </c>
      <c r="C1345" s="60" t="s">
        <v>31</v>
      </c>
      <c r="D1345" s="15">
        <v>2</v>
      </c>
    </row>
    <row r="1346" spans="1:4" x14ac:dyDescent="0.25">
      <c r="A1346" s="67">
        <v>44042</v>
      </c>
      <c r="B1346" s="60" t="s">
        <v>49</v>
      </c>
      <c r="C1346" s="60" t="s">
        <v>49</v>
      </c>
      <c r="D1346" s="15">
        <v>0</v>
      </c>
    </row>
    <row r="1347" spans="1:4" x14ac:dyDescent="0.25">
      <c r="A1347" s="67">
        <v>44042</v>
      </c>
      <c r="B1347" s="60" t="s">
        <v>50</v>
      </c>
      <c r="C1347" s="78" t="s">
        <v>368</v>
      </c>
      <c r="D1347" s="15">
        <v>0</v>
      </c>
    </row>
    <row r="1348" spans="1:4" x14ac:dyDescent="0.25">
      <c r="A1348" s="67">
        <v>44042</v>
      </c>
      <c r="B1348" s="60" t="s">
        <v>27</v>
      </c>
      <c r="C1348" s="60" t="s">
        <v>43</v>
      </c>
      <c r="D1348" s="15">
        <v>0</v>
      </c>
    </row>
    <row r="1349" spans="1:4" x14ac:dyDescent="0.25">
      <c r="A1349" s="67">
        <v>44042</v>
      </c>
      <c r="B1349" s="60" t="s">
        <v>51</v>
      </c>
      <c r="C1349" s="60" t="s">
        <v>51</v>
      </c>
      <c r="D1349" s="15">
        <v>0</v>
      </c>
    </row>
    <row r="1350" spans="1:4" x14ac:dyDescent="0.25">
      <c r="A1350" s="67">
        <v>44042</v>
      </c>
      <c r="B1350" s="60" t="s">
        <v>10</v>
      </c>
      <c r="C1350" s="60" t="s">
        <v>10</v>
      </c>
      <c r="D1350" s="15">
        <v>0</v>
      </c>
    </row>
    <row r="1351" spans="1:4" x14ac:dyDescent="0.25">
      <c r="A1351" s="67">
        <v>44043</v>
      </c>
      <c r="B1351" s="60" t="s">
        <v>14</v>
      </c>
      <c r="C1351" s="60" t="s">
        <v>14</v>
      </c>
      <c r="D1351" s="15">
        <v>0</v>
      </c>
    </row>
    <row r="1352" spans="1:4" x14ac:dyDescent="0.25">
      <c r="A1352" s="67">
        <v>44043</v>
      </c>
      <c r="B1352" s="60" t="s">
        <v>20</v>
      </c>
      <c r="C1352" s="60" t="s">
        <v>20</v>
      </c>
      <c r="D1352" s="15">
        <v>0</v>
      </c>
    </row>
    <row r="1353" spans="1:4" x14ac:dyDescent="0.25">
      <c r="A1353" s="67">
        <v>44043</v>
      </c>
      <c r="B1353" s="60" t="s">
        <v>13</v>
      </c>
      <c r="C1353" s="60" t="s">
        <v>13</v>
      </c>
      <c r="D1353" s="15">
        <v>0</v>
      </c>
    </row>
    <row r="1354" spans="1:4" x14ac:dyDescent="0.25">
      <c r="A1354" s="67">
        <v>44043</v>
      </c>
      <c r="B1354" s="60" t="s">
        <v>24</v>
      </c>
      <c r="C1354" s="60" t="s">
        <v>24</v>
      </c>
      <c r="D1354" s="15">
        <v>0</v>
      </c>
    </row>
    <row r="1355" spans="1:4" x14ac:dyDescent="0.25">
      <c r="A1355" s="67">
        <v>44043</v>
      </c>
      <c r="B1355" s="60" t="s">
        <v>47</v>
      </c>
      <c r="C1355" s="60" t="s">
        <v>47</v>
      </c>
      <c r="D1355" s="15">
        <v>0</v>
      </c>
    </row>
    <row r="1356" spans="1:4" x14ac:dyDescent="0.25">
      <c r="A1356" s="67">
        <v>44043</v>
      </c>
      <c r="B1356" s="60" t="s">
        <v>48</v>
      </c>
      <c r="C1356" s="60" t="s">
        <v>48</v>
      </c>
      <c r="D1356" s="15">
        <v>0</v>
      </c>
    </row>
    <row r="1357" spans="1:4" x14ac:dyDescent="0.25">
      <c r="A1357" s="67">
        <v>44043</v>
      </c>
      <c r="B1357" s="60" t="s">
        <v>7</v>
      </c>
      <c r="C1357" s="60" t="s">
        <v>7</v>
      </c>
      <c r="D1357" s="15">
        <v>0</v>
      </c>
    </row>
    <row r="1358" spans="1:4" x14ac:dyDescent="0.25">
      <c r="A1358" s="67">
        <v>44043</v>
      </c>
      <c r="B1358" s="60" t="s">
        <v>9</v>
      </c>
      <c r="C1358" s="60" t="s">
        <v>9</v>
      </c>
      <c r="D1358" s="15">
        <v>2</v>
      </c>
    </row>
    <row r="1359" spans="1:4" x14ac:dyDescent="0.25">
      <c r="A1359" s="67">
        <v>44043</v>
      </c>
      <c r="B1359" s="60" t="s">
        <v>15</v>
      </c>
      <c r="C1359" s="60" t="s">
        <v>15</v>
      </c>
      <c r="D1359" s="15">
        <v>0</v>
      </c>
    </row>
    <row r="1360" spans="1:4" x14ac:dyDescent="0.25">
      <c r="A1360" s="67">
        <v>44043</v>
      </c>
      <c r="B1360" s="60" t="s">
        <v>11</v>
      </c>
      <c r="C1360" s="60" t="s">
        <v>11</v>
      </c>
      <c r="D1360" s="15">
        <v>0</v>
      </c>
    </row>
    <row r="1361" spans="1:4" x14ac:dyDescent="0.25">
      <c r="A1361" s="67">
        <v>44043</v>
      </c>
      <c r="B1361" s="60" t="s">
        <v>12</v>
      </c>
      <c r="C1361" s="60" t="s">
        <v>12</v>
      </c>
      <c r="D1361" s="15">
        <v>0</v>
      </c>
    </row>
    <row r="1362" spans="1:4" x14ac:dyDescent="0.25">
      <c r="A1362" s="67">
        <v>44043</v>
      </c>
      <c r="B1362" s="60" t="s">
        <v>8</v>
      </c>
      <c r="C1362" s="60" t="s">
        <v>8</v>
      </c>
      <c r="D1362" s="15">
        <v>6</v>
      </c>
    </row>
    <row r="1363" spans="1:4" x14ac:dyDescent="0.25">
      <c r="A1363" s="67">
        <v>44043</v>
      </c>
      <c r="B1363" s="60" t="s">
        <v>49</v>
      </c>
      <c r="C1363" s="60" t="s">
        <v>49</v>
      </c>
      <c r="D1363" s="15">
        <v>0</v>
      </c>
    </row>
    <row r="1364" spans="1:4" x14ac:dyDescent="0.25">
      <c r="A1364" s="67">
        <v>44043</v>
      </c>
      <c r="B1364" s="60" t="s">
        <v>50</v>
      </c>
      <c r="C1364" s="78" t="s">
        <v>368</v>
      </c>
      <c r="D1364" s="15">
        <v>0</v>
      </c>
    </row>
    <row r="1365" spans="1:4" x14ac:dyDescent="0.25">
      <c r="A1365" s="67">
        <v>44043</v>
      </c>
      <c r="B1365" s="60" t="s">
        <v>27</v>
      </c>
      <c r="C1365" s="60" t="s">
        <v>43</v>
      </c>
      <c r="D1365" s="15">
        <v>1</v>
      </c>
    </row>
    <row r="1366" spans="1:4" x14ac:dyDescent="0.25">
      <c r="A1366" s="67">
        <v>44043</v>
      </c>
      <c r="B1366" s="60" t="s">
        <v>51</v>
      </c>
      <c r="C1366" s="60" t="s">
        <v>51</v>
      </c>
      <c r="D1366" s="15">
        <v>0</v>
      </c>
    </row>
    <row r="1367" spans="1:4" x14ac:dyDescent="0.25">
      <c r="A1367" s="67">
        <v>44043</v>
      </c>
      <c r="B1367" s="60" t="s">
        <v>10</v>
      </c>
      <c r="C1367" s="60" t="s">
        <v>10</v>
      </c>
      <c r="D1367" s="15">
        <v>0</v>
      </c>
    </row>
    <row r="1368" spans="1:4" x14ac:dyDescent="0.25">
      <c r="A1368" s="67">
        <v>44044</v>
      </c>
      <c r="B1368" s="60" t="s">
        <v>14</v>
      </c>
      <c r="C1368" s="60" t="s">
        <v>14</v>
      </c>
      <c r="D1368" s="15">
        <v>1</v>
      </c>
    </row>
    <row r="1369" spans="1:4" x14ac:dyDescent="0.25">
      <c r="A1369" s="67">
        <v>44044</v>
      </c>
      <c r="B1369" s="60" t="s">
        <v>20</v>
      </c>
      <c r="C1369" s="60" t="s">
        <v>20</v>
      </c>
      <c r="D1369" s="15">
        <v>1</v>
      </c>
    </row>
    <row r="1370" spans="1:4" x14ac:dyDescent="0.25">
      <c r="A1370" s="67">
        <v>44044</v>
      </c>
      <c r="B1370" s="60" t="s">
        <v>13</v>
      </c>
      <c r="C1370" s="60" t="s">
        <v>13</v>
      </c>
      <c r="D1370" s="15">
        <v>0</v>
      </c>
    </row>
    <row r="1371" spans="1:4" x14ac:dyDescent="0.25">
      <c r="A1371" s="67">
        <v>44044</v>
      </c>
      <c r="B1371" s="60" t="s">
        <v>24</v>
      </c>
      <c r="C1371" s="60" t="s">
        <v>23</v>
      </c>
      <c r="D1371" s="15">
        <v>2</v>
      </c>
    </row>
    <row r="1372" spans="1:4" x14ac:dyDescent="0.25">
      <c r="A1372" s="67">
        <v>44044</v>
      </c>
      <c r="B1372" s="60" t="s">
        <v>47</v>
      </c>
      <c r="C1372" s="60" t="s">
        <v>47</v>
      </c>
      <c r="D1372" s="15">
        <v>1</v>
      </c>
    </row>
    <row r="1373" spans="1:4" x14ac:dyDescent="0.25">
      <c r="A1373" s="67">
        <v>44044</v>
      </c>
      <c r="B1373" s="60" t="s">
        <v>48</v>
      </c>
      <c r="C1373" s="60" t="s">
        <v>48</v>
      </c>
      <c r="D1373" s="15">
        <v>0</v>
      </c>
    </row>
    <row r="1374" spans="1:4" x14ac:dyDescent="0.25">
      <c r="A1374" s="67">
        <v>44044</v>
      </c>
      <c r="B1374" s="60" t="s">
        <v>7</v>
      </c>
      <c r="C1374" s="60" t="s">
        <v>7</v>
      </c>
      <c r="D1374" s="15">
        <v>0</v>
      </c>
    </row>
    <row r="1375" spans="1:4" x14ac:dyDescent="0.25">
      <c r="A1375" s="67">
        <v>44044</v>
      </c>
      <c r="B1375" s="60" t="s">
        <v>9</v>
      </c>
      <c r="C1375" s="60" t="s">
        <v>9</v>
      </c>
      <c r="D1375" s="15">
        <v>1</v>
      </c>
    </row>
    <row r="1376" spans="1:4" x14ac:dyDescent="0.25">
      <c r="A1376" s="67">
        <v>44044</v>
      </c>
      <c r="B1376" s="60" t="s">
        <v>15</v>
      </c>
      <c r="C1376" s="60" t="s">
        <v>15</v>
      </c>
      <c r="D1376" s="15">
        <v>0</v>
      </c>
    </row>
    <row r="1377" spans="1:4" x14ac:dyDescent="0.25">
      <c r="A1377" s="67">
        <v>44044</v>
      </c>
      <c r="B1377" s="60" t="s">
        <v>11</v>
      </c>
      <c r="C1377" s="60" t="s">
        <v>11</v>
      </c>
      <c r="D1377" s="15">
        <v>0</v>
      </c>
    </row>
    <row r="1378" spans="1:4" x14ac:dyDescent="0.25">
      <c r="A1378" s="67">
        <v>44044</v>
      </c>
      <c r="B1378" s="60" t="s">
        <v>12</v>
      </c>
      <c r="C1378" s="60" t="s">
        <v>12</v>
      </c>
      <c r="D1378" s="15">
        <v>0</v>
      </c>
    </row>
    <row r="1379" spans="1:4" x14ac:dyDescent="0.25">
      <c r="A1379" s="67">
        <v>44044</v>
      </c>
      <c r="B1379" s="60" t="s">
        <v>8</v>
      </c>
      <c r="C1379" s="60" t="s">
        <v>8</v>
      </c>
      <c r="D1379" s="15">
        <v>9</v>
      </c>
    </row>
    <row r="1380" spans="1:4" x14ac:dyDescent="0.25">
      <c r="A1380" s="67">
        <v>44044</v>
      </c>
      <c r="B1380" s="60" t="s">
        <v>49</v>
      </c>
      <c r="C1380" s="60" t="s">
        <v>49</v>
      </c>
      <c r="D1380" s="15">
        <v>0</v>
      </c>
    </row>
    <row r="1381" spans="1:4" x14ac:dyDescent="0.25">
      <c r="A1381" s="67">
        <v>44044</v>
      </c>
      <c r="B1381" s="60" t="s">
        <v>50</v>
      </c>
      <c r="C1381" s="78" t="s">
        <v>368</v>
      </c>
      <c r="D1381" s="15">
        <v>0</v>
      </c>
    </row>
    <row r="1382" spans="1:4" x14ac:dyDescent="0.25">
      <c r="A1382" s="67">
        <v>44044</v>
      </c>
      <c r="B1382" s="60" t="s">
        <v>27</v>
      </c>
      <c r="C1382" s="60" t="s">
        <v>43</v>
      </c>
      <c r="D1382" s="15">
        <v>0</v>
      </c>
    </row>
    <row r="1383" spans="1:4" x14ac:dyDescent="0.25">
      <c r="A1383" s="67">
        <v>44044</v>
      </c>
      <c r="B1383" s="60" t="s">
        <v>51</v>
      </c>
      <c r="C1383" s="60" t="s">
        <v>51</v>
      </c>
      <c r="D1383" s="15">
        <v>0</v>
      </c>
    </row>
    <row r="1384" spans="1:4" x14ac:dyDescent="0.25">
      <c r="A1384" s="67">
        <v>44044</v>
      </c>
      <c r="B1384" s="60" t="s">
        <v>10</v>
      </c>
      <c r="C1384" s="60" t="s">
        <v>10</v>
      </c>
      <c r="D1384" s="15">
        <v>0</v>
      </c>
    </row>
    <row r="1385" spans="1:4" x14ac:dyDescent="0.25">
      <c r="A1385" s="67">
        <v>44045</v>
      </c>
      <c r="B1385" s="60" t="s">
        <v>14</v>
      </c>
      <c r="C1385" s="60" t="s">
        <v>14</v>
      </c>
      <c r="D1385" s="15">
        <v>0</v>
      </c>
    </row>
    <row r="1386" spans="1:4" x14ac:dyDescent="0.25">
      <c r="A1386" s="67">
        <v>44045</v>
      </c>
      <c r="B1386" s="60" t="s">
        <v>20</v>
      </c>
      <c r="C1386" s="60" t="s">
        <v>20</v>
      </c>
      <c r="D1386" s="15">
        <v>0</v>
      </c>
    </row>
    <row r="1387" spans="1:4" x14ac:dyDescent="0.25">
      <c r="A1387" s="67">
        <v>44045</v>
      </c>
      <c r="B1387" s="60" t="s">
        <v>13</v>
      </c>
      <c r="C1387" s="60" t="s">
        <v>226</v>
      </c>
      <c r="D1387" s="15">
        <v>2</v>
      </c>
    </row>
    <row r="1388" spans="1:4" x14ac:dyDescent="0.25">
      <c r="A1388" s="67">
        <v>44045</v>
      </c>
      <c r="B1388" s="60" t="s">
        <v>24</v>
      </c>
      <c r="C1388" s="60" t="s">
        <v>24</v>
      </c>
      <c r="D1388" s="15">
        <v>0</v>
      </c>
    </row>
    <row r="1389" spans="1:4" x14ac:dyDescent="0.25">
      <c r="A1389" s="67">
        <v>44045</v>
      </c>
      <c r="B1389" s="60" t="s">
        <v>47</v>
      </c>
      <c r="C1389" s="60" t="s">
        <v>47</v>
      </c>
      <c r="D1389" s="15">
        <v>0</v>
      </c>
    </row>
    <row r="1390" spans="1:4" x14ac:dyDescent="0.25">
      <c r="A1390" s="67">
        <v>44045</v>
      </c>
      <c r="B1390" s="60" t="s">
        <v>48</v>
      </c>
      <c r="C1390" s="60" t="s">
        <v>48</v>
      </c>
      <c r="D1390" s="15">
        <v>0</v>
      </c>
    </row>
    <row r="1391" spans="1:4" x14ac:dyDescent="0.25">
      <c r="A1391" s="67">
        <v>44045</v>
      </c>
      <c r="B1391" s="60" t="s">
        <v>7</v>
      </c>
      <c r="C1391" s="60" t="s">
        <v>7</v>
      </c>
      <c r="D1391" s="15">
        <v>0</v>
      </c>
    </row>
    <row r="1392" spans="1:4" x14ac:dyDescent="0.25">
      <c r="A1392" s="67">
        <v>44045</v>
      </c>
      <c r="B1392" s="60" t="s">
        <v>9</v>
      </c>
      <c r="C1392" s="60" t="s">
        <v>9</v>
      </c>
      <c r="D1392" s="15">
        <v>5</v>
      </c>
    </row>
    <row r="1393" spans="1:4" x14ac:dyDescent="0.25">
      <c r="A1393" s="67">
        <v>44045</v>
      </c>
      <c r="B1393" s="60" t="s">
        <v>15</v>
      </c>
      <c r="C1393" s="60" t="s">
        <v>109</v>
      </c>
      <c r="D1393" s="15">
        <v>1</v>
      </c>
    </row>
    <row r="1394" spans="1:4" x14ac:dyDescent="0.25">
      <c r="A1394" s="67">
        <v>44045</v>
      </c>
      <c r="B1394" s="60" t="s">
        <v>11</v>
      </c>
      <c r="C1394" s="60" t="s">
        <v>11</v>
      </c>
      <c r="D1394" s="15">
        <v>0</v>
      </c>
    </row>
    <row r="1395" spans="1:4" x14ac:dyDescent="0.25">
      <c r="A1395" s="67">
        <v>44045</v>
      </c>
      <c r="B1395" s="60" t="s">
        <v>12</v>
      </c>
      <c r="C1395" s="60" t="s">
        <v>12</v>
      </c>
      <c r="D1395" s="15">
        <v>0</v>
      </c>
    </row>
    <row r="1396" spans="1:4" x14ac:dyDescent="0.25">
      <c r="A1396" s="67">
        <v>44045</v>
      </c>
      <c r="B1396" s="60" t="s">
        <v>8</v>
      </c>
      <c r="C1396" s="60" t="s">
        <v>74</v>
      </c>
      <c r="D1396" s="15">
        <v>1</v>
      </c>
    </row>
    <row r="1397" spans="1:4" x14ac:dyDescent="0.25">
      <c r="A1397" s="67">
        <v>44045</v>
      </c>
      <c r="B1397" s="60" t="s">
        <v>8</v>
      </c>
      <c r="C1397" s="60" t="s">
        <v>8</v>
      </c>
      <c r="D1397" s="15">
        <v>11</v>
      </c>
    </row>
    <row r="1398" spans="1:4" x14ac:dyDescent="0.25">
      <c r="A1398" s="67">
        <v>44045</v>
      </c>
      <c r="B1398" s="60" t="s">
        <v>8</v>
      </c>
      <c r="C1398" s="60" t="s">
        <v>31</v>
      </c>
      <c r="D1398" s="15">
        <v>1</v>
      </c>
    </row>
    <row r="1399" spans="1:4" x14ac:dyDescent="0.25">
      <c r="A1399" s="67">
        <v>44045</v>
      </c>
      <c r="B1399" s="60" t="s">
        <v>49</v>
      </c>
      <c r="C1399" s="60" t="s">
        <v>49</v>
      </c>
      <c r="D1399" s="15">
        <v>0</v>
      </c>
    </row>
    <row r="1400" spans="1:4" x14ac:dyDescent="0.25">
      <c r="A1400" s="67">
        <v>44045</v>
      </c>
      <c r="B1400" s="60" t="s">
        <v>50</v>
      </c>
      <c r="C1400" s="78" t="s">
        <v>368</v>
      </c>
      <c r="D1400" s="15">
        <v>0</v>
      </c>
    </row>
    <row r="1401" spans="1:4" x14ac:dyDescent="0.25">
      <c r="A1401" s="67">
        <v>44045</v>
      </c>
      <c r="B1401" s="60" t="s">
        <v>27</v>
      </c>
      <c r="C1401" s="60" t="s">
        <v>43</v>
      </c>
      <c r="D1401" s="15">
        <v>0</v>
      </c>
    </row>
    <row r="1402" spans="1:4" x14ac:dyDescent="0.25">
      <c r="A1402" s="67">
        <v>44045</v>
      </c>
      <c r="B1402" s="60" t="s">
        <v>51</v>
      </c>
      <c r="C1402" s="60" t="s">
        <v>51</v>
      </c>
      <c r="D1402" s="15">
        <v>0</v>
      </c>
    </row>
    <row r="1403" spans="1:4" x14ac:dyDescent="0.25">
      <c r="A1403" s="67">
        <v>44045</v>
      </c>
      <c r="B1403" s="60" t="s">
        <v>10</v>
      </c>
      <c r="C1403" s="60" t="s">
        <v>10</v>
      </c>
      <c r="D1403" s="15">
        <v>0</v>
      </c>
    </row>
    <row r="1404" spans="1:4" x14ac:dyDescent="0.25">
      <c r="A1404" s="67">
        <v>44046</v>
      </c>
      <c r="B1404" s="60" t="s">
        <v>14</v>
      </c>
      <c r="C1404" s="60" t="s">
        <v>14</v>
      </c>
      <c r="D1404" s="15">
        <v>0</v>
      </c>
    </row>
    <row r="1405" spans="1:4" x14ac:dyDescent="0.25">
      <c r="A1405" s="67">
        <v>44046</v>
      </c>
      <c r="B1405" s="60" t="s">
        <v>20</v>
      </c>
      <c r="C1405" s="60" t="s">
        <v>20</v>
      </c>
      <c r="D1405" s="15">
        <v>0</v>
      </c>
    </row>
    <row r="1406" spans="1:4" x14ac:dyDescent="0.25">
      <c r="A1406" s="67">
        <v>44046</v>
      </c>
      <c r="B1406" s="60" t="s">
        <v>13</v>
      </c>
      <c r="C1406" s="60" t="s">
        <v>226</v>
      </c>
      <c r="D1406" s="15">
        <v>2</v>
      </c>
    </row>
    <row r="1407" spans="1:4" x14ac:dyDescent="0.25">
      <c r="A1407" s="67">
        <v>44046</v>
      </c>
      <c r="B1407" s="60" t="s">
        <v>24</v>
      </c>
      <c r="C1407" s="60" t="s">
        <v>24</v>
      </c>
      <c r="D1407" s="15">
        <v>0</v>
      </c>
    </row>
    <row r="1408" spans="1:4" x14ac:dyDescent="0.25">
      <c r="A1408" s="67">
        <v>44046</v>
      </c>
      <c r="B1408" s="60" t="s">
        <v>47</v>
      </c>
      <c r="C1408" s="60" t="s">
        <v>47</v>
      </c>
      <c r="D1408" s="15">
        <v>0</v>
      </c>
    </row>
    <row r="1409" spans="1:4" x14ac:dyDescent="0.25">
      <c r="A1409" s="67">
        <v>44046</v>
      </c>
      <c r="B1409" s="60" t="s">
        <v>48</v>
      </c>
      <c r="C1409" s="60" t="s">
        <v>48</v>
      </c>
      <c r="D1409" s="15">
        <v>0</v>
      </c>
    </row>
    <row r="1410" spans="1:4" x14ac:dyDescent="0.25">
      <c r="A1410" s="67">
        <v>44046</v>
      </c>
      <c r="B1410" s="60" t="s">
        <v>7</v>
      </c>
      <c r="C1410" s="60" t="s">
        <v>7</v>
      </c>
      <c r="D1410" s="15">
        <v>0</v>
      </c>
    </row>
    <row r="1411" spans="1:4" x14ac:dyDescent="0.25">
      <c r="A1411" s="67">
        <v>44046</v>
      </c>
      <c r="B1411" s="60" t="s">
        <v>9</v>
      </c>
      <c r="C1411" s="60" t="s">
        <v>9</v>
      </c>
      <c r="D1411" s="15">
        <v>3</v>
      </c>
    </row>
    <row r="1412" spans="1:4" x14ac:dyDescent="0.25">
      <c r="A1412" s="67">
        <v>44046</v>
      </c>
      <c r="B1412" s="60" t="s">
        <v>15</v>
      </c>
      <c r="C1412" s="60" t="s">
        <v>15</v>
      </c>
      <c r="D1412" s="15">
        <v>0</v>
      </c>
    </row>
    <row r="1413" spans="1:4" x14ac:dyDescent="0.25">
      <c r="A1413" s="67">
        <v>44046</v>
      </c>
      <c r="B1413" s="60" t="s">
        <v>11</v>
      </c>
      <c r="C1413" s="60" t="s">
        <v>11</v>
      </c>
      <c r="D1413" s="15">
        <v>0</v>
      </c>
    </row>
    <row r="1414" spans="1:4" x14ac:dyDescent="0.25">
      <c r="A1414" s="67">
        <v>44046</v>
      </c>
      <c r="B1414" s="60" t="s">
        <v>12</v>
      </c>
      <c r="C1414" s="60" t="s">
        <v>228</v>
      </c>
      <c r="D1414" s="15">
        <v>1</v>
      </c>
    </row>
    <row r="1415" spans="1:4" x14ac:dyDescent="0.25">
      <c r="A1415" s="67">
        <v>44046</v>
      </c>
      <c r="B1415" s="60" t="s">
        <v>8</v>
      </c>
      <c r="C1415" s="60" t="s">
        <v>40</v>
      </c>
      <c r="D1415" s="15">
        <v>1</v>
      </c>
    </row>
    <row r="1416" spans="1:4" x14ac:dyDescent="0.25">
      <c r="A1416" s="67">
        <v>44046</v>
      </c>
      <c r="B1416" s="60" t="s">
        <v>8</v>
      </c>
      <c r="C1416" s="60" t="s">
        <v>8</v>
      </c>
      <c r="D1416" s="15">
        <v>20</v>
      </c>
    </row>
    <row r="1417" spans="1:4" x14ac:dyDescent="0.25">
      <c r="A1417" s="67">
        <v>44046</v>
      </c>
      <c r="B1417" s="60" t="s">
        <v>49</v>
      </c>
      <c r="C1417" s="60" t="s">
        <v>49</v>
      </c>
      <c r="D1417" s="15">
        <v>0</v>
      </c>
    </row>
    <row r="1418" spans="1:4" x14ac:dyDescent="0.25">
      <c r="A1418" s="67">
        <v>44046</v>
      </c>
      <c r="B1418" s="60" t="s">
        <v>50</v>
      </c>
      <c r="C1418" s="78" t="s">
        <v>368</v>
      </c>
      <c r="D1418" s="15">
        <v>0</v>
      </c>
    </row>
    <row r="1419" spans="1:4" x14ac:dyDescent="0.25">
      <c r="A1419" s="67">
        <v>44046</v>
      </c>
      <c r="B1419" s="60" t="s">
        <v>27</v>
      </c>
      <c r="C1419" s="60" t="s">
        <v>43</v>
      </c>
      <c r="D1419" s="15">
        <v>0</v>
      </c>
    </row>
    <row r="1420" spans="1:4" x14ac:dyDescent="0.25">
      <c r="A1420" s="67">
        <v>44046</v>
      </c>
      <c r="B1420" s="60" t="s">
        <v>51</v>
      </c>
      <c r="C1420" s="60" t="s">
        <v>51</v>
      </c>
      <c r="D1420" s="15">
        <v>0</v>
      </c>
    </row>
    <row r="1421" spans="1:4" x14ac:dyDescent="0.25">
      <c r="A1421" s="67">
        <v>44046</v>
      </c>
      <c r="B1421" s="60" t="s">
        <v>10</v>
      </c>
      <c r="C1421" s="60" t="s">
        <v>10</v>
      </c>
      <c r="D1421" s="15">
        <v>0</v>
      </c>
    </row>
    <row r="1422" spans="1:4" x14ac:dyDescent="0.25">
      <c r="A1422" s="67">
        <v>44047</v>
      </c>
      <c r="B1422" s="60" t="s">
        <v>14</v>
      </c>
      <c r="C1422" s="60" t="s">
        <v>14</v>
      </c>
      <c r="D1422" s="15">
        <v>1</v>
      </c>
    </row>
    <row r="1423" spans="1:4" x14ac:dyDescent="0.25">
      <c r="A1423" s="67">
        <v>44047</v>
      </c>
      <c r="B1423" s="60" t="s">
        <v>20</v>
      </c>
      <c r="C1423" s="60" t="s">
        <v>20</v>
      </c>
      <c r="D1423" s="15">
        <v>0</v>
      </c>
    </row>
    <row r="1424" spans="1:4" x14ac:dyDescent="0.25">
      <c r="A1424" s="67">
        <v>44047</v>
      </c>
      <c r="B1424" s="60" t="s">
        <v>13</v>
      </c>
      <c r="C1424" s="60" t="s">
        <v>13</v>
      </c>
      <c r="D1424" s="15">
        <v>0</v>
      </c>
    </row>
    <row r="1425" spans="1:4" x14ac:dyDescent="0.25">
      <c r="A1425" s="67">
        <v>44047</v>
      </c>
      <c r="B1425" s="60" t="s">
        <v>24</v>
      </c>
      <c r="C1425" s="60" t="s">
        <v>24</v>
      </c>
      <c r="D1425" s="15">
        <v>0</v>
      </c>
    </row>
    <row r="1426" spans="1:4" x14ac:dyDescent="0.25">
      <c r="A1426" s="67">
        <v>44047</v>
      </c>
      <c r="B1426" s="60" t="s">
        <v>47</v>
      </c>
      <c r="C1426" s="60" t="s">
        <v>47</v>
      </c>
      <c r="D1426" s="15">
        <v>0</v>
      </c>
    </row>
    <row r="1427" spans="1:4" x14ac:dyDescent="0.25">
      <c r="A1427" s="67">
        <v>44047</v>
      </c>
      <c r="B1427" s="60" t="s">
        <v>48</v>
      </c>
      <c r="C1427" s="60" t="s">
        <v>48</v>
      </c>
      <c r="D1427" s="15">
        <v>0</v>
      </c>
    </row>
    <row r="1428" spans="1:4" x14ac:dyDescent="0.25">
      <c r="A1428" s="67">
        <v>44047</v>
      </c>
      <c r="B1428" s="60" t="s">
        <v>7</v>
      </c>
      <c r="C1428" s="60" t="s">
        <v>7</v>
      </c>
      <c r="D1428" s="15">
        <v>1</v>
      </c>
    </row>
    <row r="1429" spans="1:4" x14ac:dyDescent="0.25">
      <c r="A1429" s="67">
        <v>44047</v>
      </c>
      <c r="B1429" s="60" t="s">
        <v>9</v>
      </c>
      <c r="C1429" s="60" t="s">
        <v>9</v>
      </c>
      <c r="D1429" s="15">
        <v>2</v>
      </c>
    </row>
    <row r="1430" spans="1:4" x14ac:dyDescent="0.25">
      <c r="A1430" s="67">
        <v>44047</v>
      </c>
      <c r="B1430" s="60" t="s">
        <v>15</v>
      </c>
      <c r="C1430" s="60" t="s">
        <v>15</v>
      </c>
      <c r="D1430" s="15">
        <v>0</v>
      </c>
    </row>
    <row r="1431" spans="1:4" x14ac:dyDescent="0.25">
      <c r="A1431" s="67">
        <v>44047</v>
      </c>
      <c r="B1431" s="60" t="s">
        <v>11</v>
      </c>
      <c r="C1431" s="60" t="s">
        <v>11</v>
      </c>
      <c r="D1431" s="15">
        <v>0</v>
      </c>
    </row>
    <row r="1432" spans="1:4" x14ac:dyDescent="0.25">
      <c r="A1432" s="67">
        <v>44047</v>
      </c>
      <c r="B1432" s="60" t="s">
        <v>12</v>
      </c>
      <c r="C1432" s="60" t="s">
        <v>12</v>
      </c>
      <c r="D1432" s="15">
        <v>0</v>
      </c>
    </row>
    <row r="1433" spans="1:4" x14ac:dyDescent="0.25">
      <c r="A1433" s="67">
        <v>44047</v>
      </c>
      <c r="B1433" s="60" t="s">
        <v>8</v>
      </c>
      <c r="C1433" s="60" t="s">
        <v>230</v>
      </c>
      <c r="D1433" s="15">
        <v>1</v>
      </c>
    </row>
    <row r="1434" spans="1:4" x14ac:dyDescent="0.25">
      <c r="A1434" s="67">
        <v>44047</v>
      </c>
      <c r="B1434" s="60" t="s">
        <v>8</v>
      </c>
      <c r="C1434" s="60" t="s">
        <v>8</v>
      </c>
      <c r="D1434" s="15">
        <v>13</v>
      </c>
    </row>
    <row r="1435" spans="1:4" x14ac:dyDescent="0.25">
      <c r="A1435" s="67">
        <v>44047</v>
      </c>
      <c r="B1435" s="60" t="s">
        <v>8</v>
      </c>
      <c r="C1435" s="60" t="s">
        <v>31</v>
      </c>
      <c r="D1435" s="15">
        <v>2</v>
      </c>
    </row>
    <row r="1436" spans="1:4" x14ac:dyDescent="0.25">
      <c r="A1436" s="67">
        <v>44047</v>
      </c>
      <c r="B1436" s="60" t="s">
        <v>49</v>
      </c>
      <c r="C1436" s="60" t="s">
        <v>49</v>
      </c>
      <c r="D1436" s="15">
        <v>0</v>
      </c>
    </row>
    <row r="1437" spans="1:4" x14ac:dyDescent="0.25">
      <c r="A1437" s="67">
        <v>44047</v>
      </c>
      <c r="B1437" s="60" t="s">
        <v>50</v>
      </c>
      <c r="C1437" s="78" t="s">
        <v>368</v>
      </c>
      <c r="D1437" s="15">
        <v>0</v>
      </c>
    </row>
    <row r="1438" spans="1:4" x14ac:dyDescent="0.25">
      <c r="A1438" s="67">
        <v>44047</v>
      </c>
      <c r="B1438" s="60" t="s">
        <v>27</v>
      </c>
      <c r="C1438" s="60" t="s">
        <v>43</v>
      </c>
      <c r="D1438" s="15">
        <v>0</v>
      </c>
    </row>
    <row r="1439" spans="1:4" x14ac:dyDescent="0.25">
      <c r="A1439" s="67">
        <v>44047</v>
      </c>
      <c r="B1439" s="60" t="s">
        <v>51</v>
      </c>
      <c r="C1439" s="60" t="s">
        <v>51</v>
      </c>
      <c r="D1439" s="15">
        <v>0</v>
      </c>
    </row>
    <row r="1440" spans="1:4" x14ac:dyDescent="0.25">
      <c r="A1440" s="67">
        <v>44047</v>
      </c>
      <c r="B1440" s="60" t="s">
        <v>10</v>
      </c>
      <c r="C1440" s="60" t="s">
        <v>10</v>
      </c>
      <c r="D1440" s="15">
        <v>0</v>
      </c>
    </row>
    <row r="1441" spans="1:4" x14ac:dyDescent="0.25">
      <c r="A1441" s="67">
        <v>44048</v>
      </c>
      <c r="B1441" s="60" t="s">
        <v>14</v>
      </c>
      <c r="C1441" s="60" t="s">
        <v>14</v>
      </c>
      <c r="D1441" s="15">
        <v>1</v>
      </c>
    </row>
    <row r="1442" spans="1:4" x14ac:dyDescent="0.25">
      <c r="A1442" s="67">
        <v>44048</v>
      </c>
      <c r="B1442" s="60" t="s">
        <v>20</v>
      </c>
      <c r="C1442" s="60" t="s">
        <v>20</v>
      </c>
      <c r="D1442" s="15">
        <v>1</v>
      </c>
    </row>
    <row r="1443" spans="1:4" x14ac:dyDescent="0.25">
      <c r="A1443" s="67">
        <v>44048</v>
      </c>
      <c r="B1443" s="60" t="s">
        <v>13</v>
      </c>
      <c r="C1443" s="78" t="s">
        <v>1028</v>
      </c>
      <c r="D1443" s="15">
        <v>1</v>
      </c>
    </row>
    <row r="1444" spans="1:4" x14ac:dyDescent="0.25">
      <c r="A1444" s="67">
        <v>44048</v>
      </c>
      <c r="B1444" s="60" t="s">
        <v>13</v>
      </c>
      <c r="C1444" s="60" t="s">
        <v>13</v>
      </c>
      <c r="D1444" s="15">
        <v>1</v>
      </c>
    </row>
    <row r="1445" spans="1:4" x14ac:dyDescent="0.25">
      <c r="A1445" s="67">
        <v>44048</v>
      </c>
      <c r="B1445" s="60" t="s">
        <v>13</v>
      </c>
      <c r="C1445" s="60" t="s">
        <v>226</v>
      </c>
      <c r="D1445" s="15">
        <v>1</v>
      </c>
    </row>
    <row r="1446" spans="1:4" x14ac:dyDescent="0.25">
      <c r="A1446" s="67">
        <v>44048</v>
      </c>
      <c r="B1446" s="60" t="s">
        <v>24</v>
      </c>
      <c r="C1446" s="60" t="s">
        <v>23</v>
      </c>
      <c r="D1446" s="15">
        <v>1</v>
      </c>
    </row>
    <row r="1447" spans="1:4" x14ac:dyDescent="0.25">
      <c r="A1447" s="67">
        <v>44048</v>
      </c>
      <c r="B1447" s="60" t="s">
        <v>47</v>
      </c>
      <c r="C1447" s="60" t="s">
        <v>47</v>
      </c>
      <c r="D1447" s="15">
        <v>0</v>
      </c>
    </row>
    <row r="1448" spans="1:4" x14ac:dyDescent="0.25">
      <c r="A1448" s="67">
        <v>44048</v>
      </c>
      <c r="B1448" s="60" t="s">
        <v>48</v>
      </c>
      <c r="C1448" s="60" t="s">
        <v>48</v>
      </c>
      <c r="D1448" s="15">
        <v>0</v>
      </c>
    </row>
    <row r="1449" spans="1:4" x14ac:dyDescent="0.25">
      <c r="A1449" s="67">
        <v>44048</v>
      </c>
      <c r="B1449" s="60" t="s">
        <v>7</v>
      </c>
      <c r="C1449" s="60" t="s">
        <v>7</v>
      </c>
      <c r="D1449" s="15">
        <v>0</v>
      </c>
    </row>
    <row r="1450" spans="1:4" x14ac:dyDescent="0.25">
      <c r="A1450" s="67">
        <v>44048</v>
      </c>
      <c r="B1450" s="60" t="s">
        <v>9</v>
      </c>
      <c r="C1450" s="60" t="s">
        <v>9</v>
      </c>
      <c r="D1450" s="15">
        <v>2</v>
      </c>
    </row>
    <row r="1451" spans="1:4" x14ac:dyDescent="0.25">
      <c r="A1451" s="67">
        <v>44048</v>
      </c>
      <c r="B1451" s="60" t="s">
        <v>15</v>
      </c>
      <c r="C1451" s="60" t="s">
        <v>15</v>
      </c>
      <c r="D1451" s="15">
        <v>0</v>
      </c>
    </row>
    <row r="1452" spans="1:4" x14ac:dyDescent="0.25">
      <c r="A1452" s="67">
        <v>44048</v>
      </c>
      <c r="B1452" s="60" t="s">
        <v>11</v>
      </c>
      <c r="C1452" s="60" t="s">
        <v>11</v>
      </c>
      <c r="D1452" s="15">
        <v>0</v>
      </c>
    </row>
    <row r="1453" spans="1:4" x14ac:dyDescent="0.25">
      <c r="A1453" s="67">
        <v>44048</v>
      </c>
      <c r="B1453" s="60" t="s">
        <v>12</v>
      </c>
      <c r="C1453" s="60" t="s">
        <v>12</v>
      </c>
      <c r="D1453" s="15">
        <v>0</v>
      </c>
    </row>
    <row r="1454" spans="1:4" x14ac:dyDescent="0.25">
      <c r="A1454" s="67">
        <v>44048</v>
      </c>
      <c r="B1454" s="60" t="s">
        <v>8</v>
      </c>
      <c r="C1454" s="60" t="s">
        <v>8</v>
      </c>
      <c r="D1454" s="15">
        <v>12</v>
      </c>
    </row>
    <row r="1455" spans="1:4" x14ac:dyDescent="0.25">
      <c r="A1455" s="67">
        <v>44048</v>
      </c>
      <c r="B1455" s="60" t="s">
        <v>49</v>
      </c>
      <c r="C1455" s="60" t="s">
        <v>49</v>
      </c>
      <c r="D1455" s="15">
        <v>0</v>
      </c>
    </row>
    <row r="1456" spans="1:4" x14ac:dyDescent="0.25">
      <c r="A1456" s="67">
        <v>44048</v>
      </c>
      <c r="B1456" s="60" t="s">
        <v>50</v>
      </c>
      <c r="C1456" s="78" t="s">
        <v>368</v>
      </c>
      <c r="D1456" s="15">
        <v>0</v>
      </c>
    </row>
    <row r="1457" spans="1:4" x14ac:dyDescent="0.25">
      <c r="A1457" s="67">
        <v>44048</v>
      </c>
      <c r="B1457" s="60" t="s">
        <v>27</v>
      </c>
      <c r="C1457" s="60" t="s">
        <v>43</v>
      </c>
      <c r="D1457" s="15">
        <v>0</v>
      </c>
    </row>
    <row r="1458" spans="1:4" x14ac:dyDescent="0.25">
      <c r="A1458" s="67">
        <v>44048</v>
      </c>
      <c r="B1458" s="60" t="s">
        <v>51</v>
      </c>
      <c r="C1458" s="60" t="s">
        <v>51</v>
      </c>
      <c r="D1458" s="15">
        <v>0</v>
      </c>
    </row>
    <row r="1459" spans="1:4" x14ac:dyDescent="0.25">
      <c r="A1459" s="67">
        <v>44048</v>
      </c>
      <c r="B1459" s="60" t="s">
        <v>10</v>
      </c>
      <c r="C1459" s="60" t="s">
        <v>10</v>
      </c>
      <c r="D1459" s="15">
        <v>0</v>
      </c>
    </row>
    <row r="1460" spans="1:4" x14ac:dyDescent="0.25">
      <c r="A1460" s="67">
        <v>44049</v>
      </c>
      <c r="B1460" s="60" t="s">
        <v>14</v>
      </c>
      <c r="C1460" s="60" t="s">
        <v>14</v>
      </c>
      <c r="D1460" s="15">
        <v>0</v>
      </c>
    </row>
    <row r="1461" spans="1:4" x14ac:dyDescent="0.25">
      <c r="A1461" s="67">
        <v>44049</v>
      </c>
      <c r="B1461" s="60" t="s">
        <v>20</v>
      </c>
      <c r="C1461" s="60" t="s">
        <v>20</v>
      </c>
      <c r="D1461" s="15">
        <v>3</v>
      </c>
    </row>
    <row r="1462" spans="1:4" x14ac:dyDescent="0.25">
      <c r="A1462" s="67">
        <v>44049</v>
      </c>
      <c r="B1462" s="60" t="s">
        <v>13</v>
      </c>
      <c r="C1462" s="60" t="s">
        <v>223</v>
      </c>
      <c r="D1462" s="15">
        <v>1</v>
      </c>
    </row>
    <row r="1463" spans="1:4" x14ac:dyDescent="0.25">
      <c r="A1463" s="67">
        <v>44049</v>
      </c>
      <c r="B1463" s="60" t="s">
        <v>24</v>
      </c>
      <c r="C1463" s="60" t="s">
        <v>24</v>
      </c>
      <c r="D1463" s="15">
        <v>0</v>
      </c>
    </row>
    <row r="1464" spans="1:4" x14ac:dyDescent="0.25">
      <c r="A1464" s="67">
        <v>44049</v>
      </c>
      <c r="B1464" s="60" t="s">
        <v>47</v>
      </c>
      <c r="C1464" s="60" t="s">
        <v>47</v>
      </c>
      <c r="D1464" s="15">
        <v>0</v>
      </c>
    </row>
    <row r="1465" spans="1:4" x14ac:dyDescent="0.25">
      <c r="A1465" s="67">
        <v>44049</v>
      </c>
      <c r="B1465" s="60" t="s">
        <v>48</v>
      </c>
      <c r="C1465" s="60" t="s">
        <v>48</v>
      </c>
      <c r="D1465" s="15">
        <v>0</v>
      </c>
    </row>
    <row r="1466" spans="1:4" x14ac:dyDescent="0.25">
      <c r="A1466" s="67">
        <v>44049</v>
      </c>
      <c r="B1466" s="60" t="s">
        <v>7</v>
      </c>
      <c r="C1466" s="60" t="s">
        <v>7</v>
      </c>
      <c r="D1466" s="15">
        <v>0</v>
      </c>
    </row>
    <row r="1467" spans="1:4" x14ac:dyDescent="0.25">
      <c r="A1467" s="67">
        <v>44049</v>
      </c>
      <c r="B1467" s="60" t="s">
        <v>9</v>
      </c>
      <c r="C1467" s="60" t="s">
        <v>9</v>
      </c>
      <c r="D1467" s="15">
        <v>8</v>
      </c>
    </row>
    <row r="1468" spans="1:4" x14ac:dyDescent="0.25">
      <c r="A1468" s="67">
        <v>44049</v>
      </c>
      <c r="B1468" s="60" t="s">
        <v>15</v>
      </c>
      <c r="C1468" s="60" t="s">
        <v>15</v>
      </c>
      <c r="D1468" s="15">
        <v>0</v>
      </c>
    </row>
    <row r="1469" spans="1:4" x14ac:dyDescent="0.25">
      <c r="A1469" s="67">
        <v>44049</v>
      </c>
      <c r="B1469" s="60" t="s">
        <v>11</v>
      </c>
      <c r="C1469" s="60" t="s">
        <v>11</v>
      </c>
      <c r="D1469" s="15">
        <v>0</v>
      </c>
    </row>
    <row r="1470" spans="1:4" x14ac:dyDescent="0.25">
      <c r="A1470" s="67">
        <v>44049</v>
      </c>
      <c r="B1470" s="60" t="s">
        <v>12</v>
      </c>
      <c r="C1470" s="60" t="s">
        <v>12</v>
      </c>
      <c r="D1470" s="15">
        <v>3</v>
      </c>
    </row>
    <row r="1471" spans="1:4" x14ac:dyDescent="0.25">
      <c r="A1471" s="67">
        <v>44049</v>
      </c>
      <c r="B1471" s="60" t="s">
        <v>8</v>
      </c>
      <c r="C1471" s="60" t="s">
        <v>230</v>
      </c>
      <c r="D1471" s="15">
        <v>1</v>
      </c>
    </row>
    <row r="1472" spans="1:4" x14ac:dyDescent="0.25">
      <c r="A1472" s="67">
        <v>44049</v>
      </c>
      <c r="B1472" s="60" t="s">
        <v>8</v>
      </c>
      <c r="C1472" s="60" t="s">
        <v>8</v>
      </c>
      <c r="D1472" s="15">
        <v>44</v>
      </c>
    </row>
    <row r="1473" spans="1:4" x14ac:dyDescent="0.25">
      <c r="A1473" s="67">
        <v>44049</v>
      </c>
      <c r="B1473" s="60" t="s">
        <v>8</v>
      </c>
      <c r="C1473" s="60" t="s">
        <v>31</v>
      </c>
      <c r="D1473" s="15">
        <v>2</v>
      </c>
    </row>
    <row r="1474" spans="1:4" x14ac:dyDescent="0.25">
      <c r="A1474" s="67">
        <v>44049</v>
      </c>
      <c r="B1474" s="60" t="s">
        <v>8</v>
      </c>
      <c r="C1474" s="60" t="s">
        <v>112</v>
      </c>
      <c r="D1474" s="15">
        <v>2</v>
      </c>
    </row>
    <row r="1475" spans="1:4" x14ac:dyDescent="0.25">
      <c r="A1475" s="67">
        <v>44049</v>
      </c>
      <c r="B1475" s="60" t="s">
        <v>49</v>
      </c>
      <c r="C1475" s="60" t="s">
        <v>49</v>
      </c>
      <c r="D1475" s="15">
        <v>0</v>
      </c>
    </row>
    <row r="1476" spans="1:4" x14ac:dyDescent="0.25">
      <c r="A1476" s="67">
        <v>44049</v>
      </c>
      <c r="B1476" s="60" t="s">
        <v>50</v>
      </c>
      <c r="C1476" s="78" t="s">
        <v>368</v>
      </c>
      <c r="D1476" s="15">
        <v>0</v>
      </c>
    </row>
    <row r="1477" spans="1:4" x14ac:dyDescent="0.25">
      <c r="A1477" s="67">
        <v>44049</v>
      </c>
      <c r="B1477" s="60" t="s">
        <v>27</v>
      </c>
      <c r="C1477" s="60" t="s">
        <v>43</v>
      </c>
      <c r="D1477" s="15">
        <v>0</v>
      </c>
    </row>
    <row r="1478" spans="1:4" x14ac:dyDescent="0.25">
      <c r="A1478" s="67">
        <v>44049</v>
      </c>
      <c r="B1478" s="60" t="s">
        <v>51</v>
      </c>
      <c r="C1478" s="60" t="s">
        <v>51</v>
      </c>
      <c r="D1478" s="15">
        <v>0</v>
      </c>
    </row>
    <row r="1479" spans="1:4" x14ac:dyDescent="0.25">
      <c r="A1479" s="67">
        <v>44049</v>
      </c>
      <c r="B1479" s="60" t="s">
        <v>10</v>
      </c>
      <c r="C1479" s="60" t="s">
        <v>10</v>
      </c>
      <c r="D1479" s="15">
        <v>0</v>
      </c>
    </row>
    <row r="1480" spans="1:4" x14ac:dyDescent="0.25">
      <c r="A1480" s="67">
        <v>44050</v>
      </c>
      <c r="B1480" s="60" t="s">
        <v>14</v>
      </c>
      <c r="C1480" s="60" t="s">
        <v>14</v>
      </c>
      <c r="D1480" s="15">
        <v>0</v>
      </c>
    </row>
    <row r="1481" spans="1:4" x14ac:dyDescent="0.25">
      <c r="A1481" s="67">
        <v>44050</v>
      </c>
      <c r="B1481" s="60" t="s">
        <v>20</v>
      </c>
      <c r="C1481" s="60" t="s">
        <v>20</v>
      </c>
      <c r="D1481" s="15">
        <v>1</v>
      </c>
    </row>
    <row r="1482" spans="1:4" x14ac:dyDescent="0.25">
      <c r="A1482" s="67">
        <v>44050</v>
      </c>
      <c r="B1482" s="60" t="s">
        <v>13</v>
      </c>
      <c r="C1482" s="60" t="s">
        <v>226</v>
      </c>
      <c r="D1482" s="15">
        <v>2</v>
      </c>
    </row>
    <row r="1483" spans="1:4" x14ac:dyDescent="0.25">
      <c r="A1483" s="67">
        <v>44050</v>
      </c>
      <c r="B1483" s="60" t="s">
        <v>24</v>
      </c>
      <c r="C1483" s="60" t="s">
        <v>23</v>
      </c>
      <c r="D1483" s="15">
        <v>1</v>
      </c>
    </row>
    <row r="1484" spans="1:4" x14ac:dyDescent="0.25">
      <c r="A1484" s="67">
        <v>44050</v>
      </c>
      <c r="B1484" s="60" t="s">
        <v>47</v>
      </c>
      <c r="C1484" s="60" t="s">
        <v>47</v>
      </c>
      <c r="D1484" s="15">
        <v>0</v>
      </c>
    </row>
    <row r="1485" spans="1:4" x14ac:dyDescent="0.25">
      <c r="A1485" s="67">
        <v>44050</v>
      </c>
      <c r="B1485" s="60" t="s">
        <v>48</v>
      </c>
      <c r="C1485" s="60" t="s">
        <v>48</v>
      </c>
      <c r="D1485" s="15">
        <v>0</v>
      </c>
    </row>
    <row r="1486" spans="1:4" x14ac:dyDescent="0.25">
      <c r="A1486" s="67">
        <v>44050</v>
      </c>
      <c r="B1486" s="60" t="s">
        <v>7</v>
      </c>
      <c r="C1486" s="60" t="s">
        <v>7</v>
      </c>
      <c r="D1486" s="15">
        <v>0</v>
      </c>
    </row>
    <row r="1487" spans="1:4" x14ac:dyDescent="0.25">
      <c r="A1487" s="67">
        <v>44050</v>
      </c>
      <c r="B1487" s="60" t="s">
        <v>9</v>
      </c>
      <c r="C1487" s="60" t="s">
        <v>9</v>
      </c>
      <c r="D1487" s="15">
        <v>5</v>
      </c>
    </row>
    <row r="1488" spans="1:4" x14ac:dyDescent="0.25">
      <c r="A1488" s="67">
        <v>44050</v>
      </c>
      <c r="B1488" s="60" t="s">
        <v>15</v>
      </c>
      <c r="C1488" s="60" t="s">
        <v>15</v>
      </c>
      <c r="D1488" s="15">
        <v>0</v>
      </c>
    </row>
    <row r="1489" spans="1:4" x14ac:dyDescent="0.25">
      <c r="A1489" s="67">
        <v>44050</v>
      </c>
      <c r="B1489" s="60" t="s">
        <v>11</v>
      </c>
      <c r="C1489" s="60" t="s">
        <v>11</v>
      </c>
      <c r="D1489" s="15">
        <v>0</v>
      </c>
    </row>
    <row r="1490" spans="1:4" x14ac:dyDescent="0.25">
      <c r="A1490" s="67">
        <v>44050</v>
      </c>
      <c r="B1490" s="60" t="s">
        <v>12</v>
      </c>
      <c r="C1490" s="60" t="s">
        <v>12</v>
      </c>
      <c r="D1490" s="15">
        <v>0</v>
      </c>
    </row>
    <row r="1491" spans="1:4" x14ac:dyDescent="0.25">
      <c r="A1491" s="67">
        <v>44050</v>
      </c>
      <c r="B1491" s="60" t="s">
        <v>8</v>
      </c>
      <c r="C1491" s="73" t="s">
        <v>1082</v>
      </c>
      <c r="D1491" s="15">
        <v>1</v>
      </c>
    </row>
    <row r="1492" spans="1:4" x14ac:dyDescent="0.25">
      <c r="A1492" s="67">
        <v>44050</v>
      </c>
      <c r="B1492" s="60" t="s">
        <v>8</v>
      </c>
      <c r="C1492" s="60" t="s">
        <v>230</v>
      </c>
      <c r="D1492" s="15">
        <v>3</v>
      </c>
    </row>
    <row r="1493" spans="1:4" x14ac:dyDescent="0.25">
      <c r="A1493" s="67">
        <v>44050</v>
      </c>
      <c r="B1493" s="60" t="s">
        <v>8</v>
      </c>
      <c r="C1493" s="60" t="s">
        <v>8</v>
      </c>
      <c r="D1493" s="15">
        <v>48</v>
      </c>
    </row>
    <row r="1494" spans="1:4" x14ac:dyDescent="0.25">
      <c r="A1494" s="67">
        <v>44050</v>
      </c>
      <c r="B1494" s="60" t="s">
        <v>8</v>
      </c>
      <c r="C1494" s="60" t="s">
        <v>31</v>
      </c>
      <c r="D1494" s="15">
        <v>1</v>
      </c>
    </row>
    <row r="1495" spans="1:4" x14ac:dyDescent="0.25">
      <c r="A1495" s="67">
        <v>44050</v>
      </c>
      <c r="B1495" s="60" t="s">
        <v>8</v>
      </c>
      <c r="C1495" s="60" t="s">
        <v>112</v>
      </c>
      <c r="D1495" s="15">
        <v>1</v>
      </c>
    </row>
    <row r="1496" spans="1:4" x14ac:dyDescent="0.25">
      <c r="A1496" s="67">
        <v>44050</v>
      </c>
      <c r="B1496" s="60" t="s">
        <v>49</v>
      </c>
      <c r="C1496" s="60" t="s">
        <v>49</v>
      </c>
      <c r="D1496" s="15">
        <v>0</v>
      </c>
    </row>
    <row r="1497" spans="1:4" x14ac:dyDescent="0.25">
      <c r="A1497" s="67">
        <v>44050</v>
      </c>
      <c r="B1497" s="60" t="s">
        <v>50</v>
      </c>
      <c r="C1497" s="78" t="s">
        <v>368</v>
      </c>
      <c r="D1497" s="15">
        <v>0</v>
      </c>
    </row>
    <row r="1498" spans="1:4" x14ac:dyDescent="0.25">
      <c r="A1498" s="67">
        <v>44050</v>
      </c>
      <c r="B1498" s="60" t="s">
        <v>27</v>
      </c>
      <c r="C1498" s="60" t="s">
        <v>43</v>
      </c>
      <c r="D1498" s="15">
        <v>0</v>
      </c>
    </row>
    <row r="1499" spans="1:4" x14ac:dyDescent="0.25">
      <c r="A1499" s="67">
        <v>44050</v>
      </c>
      <c r="B1499" s="60" t="s">
        <v>51</v>
      </c>
      <c r="C1499" s="60" t="s">
        <v>51</v>
      </c>
      <c r="D1499" s="15">
        <v>0</v>
      </c>
    </row>
    <row r="1500" spans="1:4" x14ac:dyDescent="0.25">
      <c r="A1500" s="67">
        <v>44050</v>
      </c>
      <c r="B1500" s="60" t="s">
        <v>10</v>
      </c>
      <c r="C1500" s="60" t="s">
        <v>10</v>
      </c>
      <c r="D1500" s="15">
        <v>0</v>
      </c>
    </row>
    <row r="1501" spans="1:4" x14ac:dyDescent="0.25">
      <c r="A1501" s="67">
        <v>44051</v>
      </c>
      <c r="B1501" s="60" t="s">
        <v>14</v>
      </c>
      <c r="C1501" s="60" t="s">
        <v>14</v>
      </c>
      <c r="D1501" s="15">
        <v>0</v>
      </c>
    </row>
    <row r="1502" spans="1:4" x14ac:dyDescent="0.25">
      <c r="A1502" s="67">
        <v>44051</v>
      </c>
      <c r="B1502" s="60" t="s">
        <v>20</v>
      </c>
      <c r="C1502" s="60" t="s">
        <v>20</v>
      </c>
      <c r="D1502" s="15">
        <v>0</v>
      </c>
    </row>
    <row r="1503" spans="1:4" x14ac:dyDescent="0.25">
      <c r="A1503" s="67">
        <v>44051</v>
      </c>
      <c r="B1503" s="60" t="s">
        <v>13</v>
      </c>
      <c r="C1503" s="60" t="s">
        <v>13</v>
      </c>
      <c r="D1503" s="15">
        <v>1</v>
      </c>
    </row>
    <row r="1504" spans="1:4" x14ac:dyDescent="0.25">
      <c r="A1504" s="67">
        <v>44051</v>
      </c>
      <c r="B1504" s="60" t="s">
        <v>24</v>
      </c>
      <c r="C1504" s="60" t="s">
        <v>24</v>
      </c>
      <c r="D1504" s="15">
        <v>0</v>
      </c>
    </row>
    <row r="1505" spans="1:4" x14ac:dyDescent="0.25">
      <c r="A1505" s="67">
        <v>44051</v>
      </c>
      <c r="B1505" s="60" t="s">
        <v>47</v>
      </c>
      <c r="C1505" s="60" t="s">
        <v>47</v>
      </c>
      <c r="D1505" s="15">
        <v>1</v>
      </c>
    </row>
    <row r="1506" spans="1:4" x14ac:dyDescent="0.25">
      <c r="A1506" s="67">
        <v>44051</v>
      </c>
      <c r="B1506" s="60" t="s">
        <v>48</v>
      </c>
      <c r="C1506" s="60" t="s">
        <v>48</v>
      </c>
      <c r="D1506" s="15">
        <v>0</v>
      </c>
    </row>
    <row r="1507" spans="1:4" x14ac:dyDescent="0.25">
      <c r="A1507" s="67">
        <v>44051</v>
      </c>
      <c r="B1507" s="60" t="s">
        <v>7</v>
      </c>
      <c r="C1507" s="60" t="s">
        <v>7</v>
      </c>
      <c r="D1507" s="15">
        <v>0</v>
      </c>
    </row>
    <row r="1508" spans="1:4" x14ac:dyDescent="0.25">
      <c r="A1508" s="67">
        <v>44051</v>
      </c>
      <c r="B1508" s="60" t="s">
        <v>9</v>
      </c>
      <c r="C1508" s="60" t="s">
        <v>9</v>
      </c>
      <c r="D1508" s="15">
        <v>4</v>
      </c>
    </row>
    <row r="1509" spans="1:4" x14ac:dyDescent="0.25">
      <c r="A1509" s="67">
        <v>44051</v>
      </c>
      <c r="B1509" s="60" t="s">
        <v>15</v>
      </c>
      <c r="C1509" s="60" t="s">
        <v>15</v>
      </c>
      <c r="D1509" s="15">
        <v>0</v>
      </c>
    </row>
    <row r="1510" spans="1:4" x14ac:dyDescent="0.25">
      <c r="A1510" s="67">
        <v>44051</v>
      </c>
      <c r="B1510" s="60" t="s">
        <v>11</v>
      </c>
      <c r="C1510" s="60" t="s">
        <v>11</v>
      </c>
      <c r="D1510" s="15">
        <v>0</v>
      </c>
    </row>
    <row r="1511" spans="1:4" x14ac:dyDescent="0.25">
      <c r="A1511" s="67">
        <v>44051</v>
      </c>
      <c r="B1511" s="60" t="s">
        <v>12</v>
      </c>
      <c r="C1511" s="60" t="s">
        <v>12</v>
      </c>
      <c r="D1511" s="15">
        <v>0</v>
      </c>
    </row>
    <row r="1512" spans="1:4" x14ac:dyDescent="0.25">
      <c r="A1512" s="67">
        <v>44051</v>
      </c>
      <c r="B1512" s="60" t="s">
        <v>8</v>
      </c>
      <c r="C1512" s="60" t="s">
        <v>8</v>
      </c>
      <c r="D1512" s="15">
        <v>28</v>
      </c>
    </row>
    <row r="1513" spans="1:4" x14ac:dyDescent="0.25">
      <c r="A1513" s="67">
        <v>44051</v>
      </c>
      <c r="B1513" s="60" t="s">
        <v>8</v>
      </c>
      <c r="C1513" s="60" t="s">
        <v>31</v>
      </c>
      <c r="D1513" s="15">
        <v>2</v>
      </c>
    </row>
    <row r="1514" spans="1:4" x14ac:dyDescent="0.25">
      <c r="A1514" s="67">
        <v>44051</v>
      </c>
      <c r="B1514" s="60" t="s">
        <v>49</v>
      </c>
      <c r="C1514" s="60" t="s">
        <v>49</v>
      </c>
      <c r="D1514" s="15">
        <v>0</v>
      </c>
    </row>
    <row r="1515" spans="1:4" x14ac:dyDescent="0.25">
      <c r="A1515" s="67">
        <v>44051</v>
      </c>
      <c r="B1515" s="60" t="s">
        <v>50</v>
      </c>
      <c r="C1515" s="78" t="s">
        <v>368</v>
      </c>
      <c r="D1515" s="15">
        <v>0</v>
      </c>
    </row>
    <row r="1516" spans="1:4" x14ac:dyDescent="0.25">
      <c r="A1516" s="67">
        <v>44051</v>
      </c>
      <c r="B1516" s="60" t="s">
        <v>27</v>
      </c>
      <c r="C1516" s="60" t="s">
        <v>43</v>
      </c>
      <c r="D1516" s="15">
        <v>0</v>
      </c>
    </row>
    <row r="1517" spans="1:4" x14ac:dyDescent="0.25">
      <c r="A1517" s="67">
        <v>44051</v>
      </c>
      <c r="B1517" s="60" t="s">
        <v>51</v>
      </c>
      <c r="C1517" s="60" t="s">
        <v>51</v>
      </c>
      <c r="D1517" s="15">
        <v>0</v>
      </c>
    </row>
    <row r="1518" spans="1:4" x14ac:dyDescent="0.25">
      <c r="A1518" s="67">
        <v>44051</v>
      </c>
      <c r="B1518" s="60" t="s">
        <v>10</v>
      </c>
      <c r="C1518" s="60" t="s">
        <v>10</v>
      </c>
      <c r="D1518" s="15">
        <v>0</v>
      </c>
    </row>
    <row r="1519" spans="1:4" x14ac:dyDescent="0.25">
      <c r="A1519" s="67">
        <v>44052</v>
      </c>
      <c r="B1519" s="60" t="s">
        <v>14</v>
      </c>
      <c r="C1519" s="60" t="s">
        <v>14</v>
      </c>
      <c r="D1519" s="15">
        <v>0</v>
      </c>
    </row>
    <row r="1520" spans="1:4" x14ac:dyDescent="0.25">
      <c r="A1520" s="67">
        <v>44052</v>
      </c>
      <c r="B1520" s="60" t="s">
        <v>20</v>
      </c>
      <c r="C1520" s="60" t="s">
        <v>20</v>
      </c>
      <c r="D1520" s="15">
        <v>0</v>
      </c>
    </row>
    <row r="1521" spans="1:4" x14ac:dyDescent="0.25">
      <c r="A1521" s="67">
        <v>44052</v>
      </c>
      <c r="B1521" s="60" t="s">
        <v>13</v>
      </c>
      <c r="C1521" s="60" t="s">
        <v>226</v>
      </c>
      <c r="D1521" s="15">
        <v>1</v>
      </c>
    </row>
    <row r="1522" spans="1:4" x14ac:dyDescent="0.25">
      <c r="A1522" s="67">
        <v>44052</v>
      </c>
      <c r="B1522" s="60" t="s">
        <v>13</v>
      </c>
      <c r="C1522" s="60" t="s">
        <v>223</v>
      </c>
      <c r="D1522" s="15">
        <v>1</v>
      </c>
    </row>
    <row r="1523" spans="1:4" x14ac:dyDescent="0.25">
      <c r="A1523" s="67">
        <v>44052</v>
      </c>
      <c r="B1523" s="60" t="s">
        <v>24</v>
      </c>
      <c r="C1523" s="60" t="s">
        <v>23</v>
      </c>
      <c r="D1523" s="15">
        <v>1</v>
      </c>
    </row>
    <row r="1524" spans="1:4" x14ac:dyDescent="0.25">
      <c r="A1524" s="67">
        <v>44052</v>
      </c>
      <c r="B1524" s="60" t="s">
        <v>47</v>
      </c>
      <c r="C1524" s="60" t="s">
        <v>47</v>
      </c>
      <c r="D1524" s="15">
        <v>0</v>
      </c>
    </row>
    <row r="1525" spans="1:4" x14ac:dyDescent="0.25">
      <c r="A1525" s="67">
        <v>44052</v>
      </c>
      <c r="B1525" s="60" t="s">
        <v>48</v>
      </c>
      <c r="C1525" s="60" t="s">
        <v>48</v>
      </c>
      <c r="D1525" s="15">
        <v>0</v>
      </c>
    </row>
    <row r="1526" spans="1:4" x14ac:dyDescent="0.25">
      <c r="A1526" s="67">
        <v>44052</v>
      </c>
      <c r="B1526" s="60" t="s">
        <v>7</v>
      </c>
      <c r="C1526" s="60" t="s">
        <v>7</v>
      </c>
      <c r="D1526" s="15">
        <v>2</v>
      </c>
    </row>
    <row r="1527" spans="1:4" x14ac:dyDescent="0.25">
      <c r="A1527" s="67">
        <v>44052</v>
      </c>
      <c r="B1527" s="60" t="s">
        <v>9</v>
      </c>
      <c r="C1527" s="60" t="s">
        <v>9</v>
      </c>
      <c r="D1527" s="15">
        <v>2</v>
      </c>
    </row>
    <row r="1528" spans="1:4" x14ac:dyDescent="0.25">
      <c r="A1528" s="67">
        <v>44052</v>
      </c>
      <c r="B1528" s="60" t="s">
        <v>15</v>
      </c>
      <c r="C1528" s="60" t="s">
        <v>15</v>
      </c>
      <c r="D1528" s="15">
        <v>0</v>
      </c>
    </row>
    <row r="1529" spans="1:4" x14ac:dyDescent="0.25">
      <c r="A1529" s="67">
        <v>44052</v>
      </c>
      <c r="B1529" s="60" t="s">
        <v>11</v>
      </c>
      <c r="C1529" s="60" t="s">
        <v>11</v>
      </c>
      <c r="D1529" s="15">
        <v>0</v>
      </c>
    </row>
    <row r="1530" spans="1:4" x14ac:dyDescent="0.25">
      <c r="A1530" s="67">
        <v>44052</v>
      </c>
      <c r="B1530" s="60" t="s">
        <v>12</v>
      </c>
      <c r="C1530" s="60" t="s">
        <v>12</v>
      </c>
      <c r="D1530" s="15">
        <v>2</v>
      </c>
    </row>
    <row r="1531" spans="1:4" x14ac:dyDescent="0.25">
      <c r="A1531" s="67">
        <v>44052</v>
      </c>
      <c r="B1531" s="60" t="s">
        <v>8</v>
      </c>
      <c r="C1531" s="60" t="s">
        <v>230</v>
      </c>
      <c r="D1531" s="15">
        <v>1</v>
      </c>
    </row>
    <row r="1532" spans="1:4" x14ac:dyDescent="0.25">
      <c r="A1532" s="67">
        <v>44052</v>
      </c>
      <c r="B1532" s="60" t="s">
        <v>8</v>
      </c>
      <c r="C1532" s="60" t="s">
        <v>8</v>
      </c>
      <c r="D1532" s="15">
        <v>35</v>
      </c>
    </row>
    <row r="1533" spans="1:4" x14ac:dyDescent="0.25">
      <c r="A1533" s="67">
        <v>44052</v>
      </c>
      <c r="B1533" s="60" t="s">
        <v>49</v>
      </c>
      <c r="C1533" s="60" t="s">
        <v>49</v>
      </c>
      <c r="D1533" s="15">
        <v>1</v>
      </c>
    </row>
    <row r="1534" spans="1:4" x14ac:dyDescent="0.25">
      <c r="A1534" s="67">
        <v>44052</v>
      </c>
      <c r="B1534" s="60" t="s">
        <v>50</v>
      </c>
      <c r="C1534" s="78" t="s">
        <v>368</v>
      </c>
      <c r="D1534" s="15">
        <v>0</v>
      </c>
    </row>
    <row r="1535" spans="1:4" x14ac:dyDescent="0.25">
      <c r="A1535" s="67">
        <v>44052</v>
      </c>
      <c r="B1535" s="60" t="s">
        <v>27</v>
      </c>
      <c r="C1535" s="60" t="s">
        <v>43</v>
      </c>
      <c r="D1535" s="15">
        <v>1</v>
      </c>
    </row>
    <row r="1536" spans="1:4" x14ac:dyDescent="0.25">
      <c r="A1536" s="67">
        <v>44052</v>
      </c>
      <c r="B1536" s="60" t="s">
        <v>51</v>
      </c>
      <c r="C1536" s="60" t="s">
        <v>51</v>
      </c>
      <c r="D1536" s="15">
        <v>1</v>
      </c>
    </row>
    <row r="1537" spans="1:4" x14ac:dyDescent="0.25">
      <c r="A1537" s="67">
        <v>44052</v>
      </c>
      <c r="B1537" s="60" t="s">
        <v>10</v>
      </c>
      <c r="C1537" s="60" t="s">
        <v>10</v>
      </c>
      <c r="D1537" s="15">
        <v>0</v>
      </c>
    </row>
    <row r="1538" spans="1:4" x14ac:dyDescent="0.25">
      <c r="A1538" s="67">
        <v>44053</v>
      </c>
      <c r="B1538" s="60" t="s">
        <v>14</v>
      </c>
      <c r="C1538" s="60" t="s">
        <v>14</v>
      </c>
      <c r="D1538" s="15">
        <v>0</v>
      </c>
    </row>
    <row r="1539" spans="1:4" x14ac:dyDescent="0.25">
      <c r="A1539" s="67">
        <v>44053</v>
      </c>
      <c r="B1539" s="60" t="s">
        <v>20</v>
      </c>
      <c r="C1539" s="60" t="s">
        <v>20</v>
      </c>
      <c r="D1539" s="15">
        <v>0</v>
      </c>
    </row>
    <row r="1540" spans="1:4" x14ac:dyDescent="0.25">
      <c r="A1540" s="67">
        <v>44053</v>
      </c>
      <c r="B1540" s="60" t="s">
        <v>13</v>
      </c>
      <c r="C1540" s="60" t="s">
        <v>13</v>
      </c>
      <c r="D1540" s="15">
        <v>0</v>
      </c>
    </row>
    <row r="1541" spans="1:4" x14ac:dyDescent="0.25">
      <c r="A1541" s="67">
        <v>44053</v>
      </c>
      <c r="B1541" s="60" t="s">
        <v>24</v>
      </c>
      <c r="C1541" s="60" t="s">
        <v>23</v>
      </c>
      <c r="D1541" s="15">
        <v>2</v>
      </c>
    </row>
    <row r="1542" spans="1:4" x14ac:dyDescent="0.25">
      <c r="A1542" s="67">
        <v>44053</v>
      </c>
      <c r="B1542" s="60" t="s">
        <v>47</v>
      </c>
      <c r="C1542" s="60" t="s">
        <v>47</v>
      </c>
      <c r="D1542" s="15">
        <v>0</v>
      </c>
    </row>
    <row r="1543" spans="1:4" x14ac:dyDescent="0.25">
      <c r="A1543" s="67">
        <v>44053</v>
      </c>
      <c r="B1543" s="60" t="s">
        <v>48</v>
      </c>
      <c r="C1543" s="60" t="s">
        <v>48</v>
      </c>
      <c r="D1543" s="15">
        <v>0</v>
      </c>
    </row>
    <row r="1544" spans="1:4" x14ac:dyDescent="0.25">
      <c r="A1544" s="67">
        <v>44053</v>
      </c>
      <c r="B1544" s="60" t="s">
        <v>7</v>
      </c>
      <c r="C1544" s="60" t="s">
        <v>7</v>
      </c>
      <c r="D1544" s="15">
        <v>0</v>
      </c>
    </row>
    <row r="1545" spans="1:4" x14ac:dyDescent="0.25">
      <c r="A1545" s="67">
        <v>44053</v>
      </c>
      <c r="B1545" s="60" t="s">
        <v>9</v>
      </c>
      <c r="C1545" s="60" t="s">
        <v>9</v>
      </c>
      <c r="D1545" s="15">
        <v>14</v>
      </c>
    </row>
    <row r="1546" spans="1:4" x14ac:dyDescent="0.25">
      <c r="A1546" s="67">
        <v>44053</v>
      </c>
      <c r="B1546" s="60" t="s">
        <v>15</v>
      </c>
      <c r="C1546" s="60" t="s">
        <v>15</v>
      </c>
      <c r="D1546" s="15">
        <v>0</v>
      </c>
    </row>
    <row r="1547" spans="1:4" x14ac:dyDescent="0.25">
      <c r="A1547" s="67">
        <v>44053</v>
      </c>
      <c r="B1547" s="60" t="s">
        <v>11</v>
      </c>
      <c r="C1547" s="60" t="s">
        <v>11</v>
      </c>
      <c r="D1547" s="15">
        <v>0</v>
      </c>
    </row>
    <row r="1548" spans="1:4" x14ac:dyDescent="0.25">
      <c r="A1548" s="67">
        <v>44053</v>
      </c>
      <c r="B1548" s="60" t="s">
        <v>12</v>
      </c>
      <c r="C1548" s="60" t="s">
        <v>12</v>
      </c>
      <c r="D1548" s="15">
        <v>0</v>
      </c>
    </row>
    <row r="1549" spans="1:4" x14ac:dyDescent="0.25">
      <c r="A1549" s="67">
        <v>44053</v>
      </c>
      <c r="B1549" s="60" t="s">
        <v>8</v>
      </c>
      <c r="C1549" s="60" t="s">
        <v>231</v>
      </c>
      <c r="D1549" s="15">
        <v>2</v>
      </c>
    </row>
    <row r="1550" spans="1:4" x14ac:dyDescent="0.25">
      <c r="A1550" s="67">
        <v>44053</v>
      </c>
      <c r="B1550" s="60" t="s">
        <v>8</v>
      </c>
      <c r="C1550" s="60" t="s">
        <v>115</v>
      </c>
      <c r="D1550" s="15">
        <v>2</v>
      </c>
    </row>
    <row r="1551" spans="1:4" x14ac:dyDescent="0.25">
      <c r="A1551" s="67">
        <v>44053</v>
      </c>
      <c r="B1551" s="60" t="s">
        <v>8</v>
      </c>
      <c r="C1551" s="60" t="s">
        <v>8</v>
      </c>
      <c r="D1551" s="15">
        <v>44</v>
      </c>
    </row>
    <row r="1552" spans="1:4" x14ac:dyDescent="0.25">
      <c r="A1552" s="67">
        <v>44053</v>
      </c>
      <c r="B1552" s="60" t="s">
        <v>8</v>
      </c>
      <c r="C1552" s="60" t="s">
        <v>31</v>
      </c>
      <c r="D1552" s="15">
        <v>2</v>
      </c>
    </row>
    <row r="1553" spans="1:4" x14ac:dyDescent="0.25">
      <c r="A1553" s="67">
        <v>44053</v>
      </c>
      <c r="B1553" s="60" t="s">
        <v>8</v>
      </c>
      <c r="C1553" s="60" t="s">
        <v>112</v>
      </c>
      <c r="D1553" s="15">
        <v>1</v>
      </c>
    </row>
    <row r="1554" spans="1:4" x14ac:dyDescent="0.25">
      <c r="A1554" s="67">
        <v>44053</v>
      </c>
      <c r="B1554" s="60" t="s">
        <v>49</v>
      </c>
      <c r="C1554" s="60" t="s">
        <v>49</v>
      </c>
      <c r="D1554" s="15">
        <v>0</v>
      </c>
    </row>
    <row r="1555" spans="1:4" x14ac:dyDescent="0.25">
      <c r="A1555" s="67">
        <v>44053</v>
      </c>
      <c r="B1555" s="60" t="s">
        <v>50</v>
      </c>
      <c r="C1555" s="78" t="s">
        <v>368</v>
      </c>
      <c r="D1555" s="15">
        <v>0</v>
      </c>
    </row>
    <row r="1556" spans="1:4" x14ac:dyDescent="0.25">
      <c r="A1556" s="67">
        <v>44053</v>
      </c>
      <c r="B1556" s="60" t="s">
        <v>27</v>
      </c>
      <c r="C1556" s="60" t="s">
        <v>43</v>
      </c>
      <c r="D1556" s="15">
        <v>0</v>
      </c>
    </row>
    <row r="1557" spans="1:4" x14ac:dyDescent="0.25">
      <c r="A1557" s="67">
        <v>44053</v>
      </c>
      <c r="B1557" s="60" t="s">
        <v>51</v>
      </c>
      <c r="C1557" s="60" t="s">
        <v>51</v>
      </c>
      <c r="D1557" s="15">
        <v>0</v>
      </c>
    </row>
    <row r="1558" spans="1:4" x14ac:dyDescent="0.25">
      <c r="A1558" s="67">
        <v>44053</v>
      </c>
      <c r="B1558" s="60" t="s">
        <v>10</v>
      </c>
      <c r="C1558" s="60" t="s">
        <v>10</v>
      </c>
      <c r="D1558" s="15">
        <v>0</v>
      </c>
    </row>
    <row r="1559" spans="1:4" x14ac:dyDescent="0.25">
      <c r="A1559" s="67">
        <v>44054</v>
      </c>
      <c r="B1559" s="60" t="s">
        <v>14</v>
      </c>
      <c r="C1559" s="60" t="s">
        <v>14</v>
      </c>
      <c r="D1559" s="15">
        <v>0</v>
      </c>
    </row>
    <row r="1560" spans="1:4" x14ac:dyDescent="0.25">
      <c r="A1560" s="67">
        <v>44054</v>
      </c>
      <c r="B1560" s="60" t="s">
        <v>20</v>
      </c>
      <c r="C1560" s="60" t="s">
        <v>20</v>
      </c>
      <c r="D1560" s="15">
        <v>1</v>
      </c>
    </row>
    <row r="1561" spans="1:4" x14ac:dyDescent="0.25">
      <c r="A1561" s="67">
        <v>44054</v>
      </c>
      <c r="B1561" s="60" t="s">
        <v>13</v>
      </c>
      <c r="C1561" s="60" t="s">
        <v>13</v>
      </c>
      <c r="D1561" s="15">
        <v>0</v>
      </c>
    </row>
    <row r="1562" spans="1:4" x14ac:dyDescent="0.25">
      <c r="A1562" s="67">
        <v>44054</v>
      </c>
      <c r="B1562" s="60" t="s">
        <v>24</v>
      </c>
      <c r="C1562" s="60" t="s">
        <v>24</v>
      </c>
      <c r="D1562" s="15">
        <v>0</v>
      </c>
    </row>
    <row r="1563" spans="1:4" x14ac:dyDescent="0.25">
      <c r="A1563" s="67">
        <v>44054</v>
      </c>
      <c r="B1563" s="60" t="s">
        <v>47</v>
      </c>
      <c r="C1563" s="60" t="s">
        <v>47</v>
      </c>
      <c r="D1563" s="15">
        <v>0</v>
      </c>
    </row>
    <row r="1564" spans="1:4" x14ac:dyDescent="0.25">
      <c r="A1564" s="67">
        <v>44054</v>
      </c>
      <c r="B1564" s="60" t="s">
        <v>48</v>
      </c>
      <c r="C1564" s="60" t="s">
        <v>48</v>
      </c>
      <c r="D1564" s="15">
        <v>0</v>
      </c>
    </row>
    <row r="1565" spans="1:4" x14ac:dyDescent="0.25">
      <c r="A1565" s="67">
        <v>44054</v>
      </c>
      <c r="B1565" s="60" t="s">
        <v>7</v>
      </c>
      <c r="C1565" s="60" t="s">
        <v>7</v>
      </c>
      <c r="D1565" s="15">
        <v>0</v>
      </c>
    </row>
    <row r="1566" spans="1:4" x14ac:dyDescent="0.25">
      <c r="A1566" s="67">
        <v>44054</v>
      </c>
      <c r="B1566" s="60" t="s">
        <v>9</v>
      </c>
      <c r="C1566" s="60" t="s">
        <v>9</v>
      </c>
      <c r="D1566" s="15">
        <v>0</v>
      </c>
    </row>
    <row r="1567" spans="1:4" x14ac:dyDescent="0.25">
      <c r="A1567" s="67">
        <v>44054</v>
      </c>
      <c r="B1567" s="60" t="s">
        <v>9</v>
      </c>
      <c r="C1567" s="60" t="s">
        <v>9</v>
      </c>
      <c r="D1567" s="15">
        <v>0</v>
      </c>
    </row>
    <row r="1568" spans="1:4" x14ac:dyDescent="0.25">
      <c r="A1568" s="67">
        <v>44054</v>
      </c>
      <c r="B1568" s="60" t="s">
        <v>15</v>
      </c>
      <c r="C1568" s="60" t="s">
        <v>15</v>
      </c>
      <c r="D1568" s="15">
        <v>0</v>
      </c>
    </row>
    <row r="1569" spans="1:4" x14ac:dyDescent="0.25">
      <c r="A1569" s="67">
        <v>44054</v>
      </c>
      <c r="B1569" s="60" t="s">
        <v>11</v>
      </c>
      <c r="C1569" s="60" t="s">
        <v>11</v>
      </c>
      <c r="D1569" s="15">
        <v>0</v>
      </c>
    </row>
    <row r="1570" spans="1:4" x14ac:dyDescent="0.25">
      <c r="A1570" s="67">
        <v>44054</v>
      </c>
      <c r="B1570" s="60" t="s">
        <v>12</v>
      </c>
      <c r="C1570" s="60" t="s">
        <v>12</v>
      </c>
      <c r="D1570" s="15">
        <v>2</v>
      </c>
    </row>
    <row r="1571" spans="1:4" x14ac:dyDescent="0.25">
      <c r="A1571" s="67">
        <v>44054</v>
      </c>
      <c r="B1571" s="60" t="s">
        <v>8</v>
      </c>
      <c r="C1571" s="60" t="s">
        <v>8</v>
      </c>
      <c r="D1571" s="15">
        <v>31</v>
      </c>
    </row>
    <row r="1572" spans="1:4" x14ac:dyDescent="0.25">
      <c r="A1572" s="67">
        <v>44054</v>
      </c>
      <c r="B1572" s="60" t="s">
        <v>8</v>
      </c>
      <c r="C1572" s="60" t="s">
        <v>112</v>
      </c>
      <c r="D1572" s="15">
        <v>1</v>
      </c>
    </row>
    <row r="1573" spans="1:4" x14ac:dyDescent="0.25">
      <c r="A1573" s="67">
        <v>44054</v>
      </c>
      <c r="B1573" s="60" t="s">
        <v>49</v>
      </c>
      <c r="C1573" s="60" t="s">
        <v>49</v>
      </c>
      <c r="D1573" s="15">
        <v>0</v>
      </c>
    </row>
    <row r="1574" spans="1:4" x14ac:dyDescent="0.25">
      <c r="A1574" s="67">
        <v>44054</v>
      </c>
      <c r="B1574" s="60" t="s">
        <v>50</v>
      </c>
      <c r="C1574" s="78" t="s">
        <v>368</v>
      </c>
      <c r="D1574" s="15">
        <v>0</v>
      </c>
    </row>
    <row r="1575" spans="1:4" x14ac:dyDescent="0.25">
      <c r="A1575" s="67">
        <v>44054</v>
      </c>
      <c r="B1575" s="60" t="s">
        <v>27</v>
      </c>
      <c r="C1575" s="60" t="s">
        <v>43</v>
      </c>
      <c r="D1575" s="15">
        <v>0</v>
      </c>
    </row>
    <row r="1576" spans="1:4" x14ac:dyDescent="0.25">
      <c r="A1576" s="67">
        <v>44054</v>
      </c>
      <c r="B1576" s="60" t="s">
        <v>51</v>
      </c>
      <c r="C1576" s="60" t="s">
        <v>51</v>
      </c>
      <c r="D1576" s="15">
        <v>0</v>
      </c>
    </row>
    <row r="1577" spans="1:4" x14ac:dyDescent="0.25">
      <c r="A1577" s="67">
        <v>44054</v>
      </c>
      <c r="B1577" s="60" t="s">
        <v>10</v>
      </c>
      <c r="C1577" s="60" t="s">
        <v>10</v>
      </c>
      <c r="D1577" s="15">
        <v>0</v>
      </c>
    </row>
    <row r="1578" spans="1:4" x14ac:dyDescent="0.25">
      <c r="A1578" s="67">
        <v>44055</v>
      </c>
      <c r="B1578" s="60" t="s">
        <v>14</v>
      </c>
      <c r="C1578" s="60" t="s">
        <v>14</v>
      </c>
      <c r="D1578" s="15">
        <v>0</v>
      </c>
    </row>
    <row r="1579" spans="1:4" x14ac:dyDescent="0.25">
      <c r="A1579" s="67">
        <v>44055</v>
      </c>
      <c r="B1579" s="60" t="s">
        <v>20</v>
      </c>
      <c r="C1579" s="60" t="s">
        <v>20</v>
      </c>
      <c r="D1579" s="15">
        <v>0</v>
      </c>
    </row>
    <row r="1580" spans="1:4" x14ac:dyDescent="0.25">
      <c r="A1580" s="67">
        <v>44055</v>
      </c>
      <c r="B1580" s="60" t="s">
        <v>13</v>
      </c>
      <c r="C1580" s="60" t="s">
        <v>13</v>
      </c>
      <c r="D1580" s="15">
        <v>0</v>
      </c>
    </row>
    <row r="1581" spans="1:4" x14ac:dyDescent="0.25">
      <c r="A1581" s="67">
        <v>44055</v>
      </c>
      <c r="B1581" s="60" t="s">
        <v>24</v>
      </c>
      <c r="C1581" s="60" t="s">
        <v>24</v>
      </c>
      <c r="D1581" s="15">
        <v>0</v>
      </c>
    </row>
    <row r="1582" spans="1:4" x14ac:dyDescent="0.25">
      <c r="A1582" s="67">
        <v>44055</v>
      </c>
      <c r="B1582" s="60" t="s">
        <v>47</v>
      </c>
      <c r="C1582" s="60" t="s">
        <v>47</v>
      </c>
      <c r="D1582" s="15">
        <v>0</v>
      </c>
    </row>
    <row r="1583" spans="1:4" x14ac:dyDescent="0.25">
      <c r="A1583" s="67">
        <v>44055</v>
      </c>
      <c r="B1583" s="60" t="s">
        <v>48</v>
      </c>
      <c r="C1583" s="60" t="s">
        <v>48</v>
      </c>
      <c r="D1583" s="15">
        <v>0</v>
      </c>
    </row>
    <row r="1584" spans="1:4" x14ac:dyDescent="0.25">
      <c r="A1584" s="67">
        <v>44055</v>
      </c>
      <c r="B1584" s="60" t="s">
        <v>7</v>
      </c>
      <c r="C1584" s="60" t="s">
        <v>116</v>
      </c>
      <c r="D1584" s="15">
        <v>1</v>
      </c>
    </row>
    <row r="1585" spans="1:4" x14ac:dyDescent="0.25">
      <c r="A1585" s="67">
        <v>44055</v>
      </c>
      <c r="B1585" s="60" t="s">
        <v>7</v>
      </c>
      <c r="C1585" s="60" t="s">
        <v>7</v>
      </c>
      <c r="D1585" s="15">
        <v>1</v>
      </c>
    </row>
    <row r="1586" spans="1:4" x14ac:dyDescent="0.25">
      <c r="A1586" s="67">
        <v>44055</v>
      </c>
      <c r="B1586" s="60" t="s">
        <v>9</v>
      </c>
      <c r="C1586" s="60" t="s">
        <v>9</v>
      </c>
      <c r="D1586" s="15">
        <v>6</v>
      </c>
    </row>
    <row r="1587" spans="1:4" x14ac:dyDescent="0.25">
      <c r="A1587" s="67">
        <v>44055</v>
      </c>
      <c r="B1587" s="60" t="s">
        <v>15</v>
      </c>
      <c r="C1587" s="60" t="s">
        <v>15</v>
      </c>
      <c r="D1587" s="15">
        <v>0</v>
      </c>
    </row>
    <row r="1588" spans="1:4" x14ac:dyDescent="0.25">
      <c r="A1588" s="67">
        <v>44055</v>
      </c>
      <c r="B1588" s="60" t="s">
        <v>11</v>
      </c>
      <c r="C1588" s="60" t="s">
        <v>11</v>
      </c>
      <c r="D1588" s="15">
        <v>0</v>
      </c>
    </row>
    <row r="1589" spans="1:4" x14ac:dyDescent="0.25">
      <c r="A1589" s="67">
        <v>44055</v>
      </c>
      <c r="B1589" s="60" t="s">
        <v>12</v>
      </c>
      <c r="C1589" s="60" t="s">
        <v>12</v>
      </c>
      <c r="D1589" s="15">
        <v>0</v>
      </c>
    </row>
    <row r="1590" spans="1:4" x14ac:dyDescent="0.25">
      <c r="A1590" s="67">
        <v>44055</v>
      </c>
      <c r="B1590" s="60" t="s">
        <v>8</v>
      </c>
      <c r="C1590" s="60" t="s">
        <v>230</v>
      </c>
      <c r="D1590" s="15">
        <v>6</v>
      </c>
    </row>
    <row r="1591" spans="1:4" x14ac:dyDescent="0.25">
      <c r="A1591" s="67">
        <v>44055</v>
      </c>
      <c r="B1591" s="60" t="s">
        <v>8</v>
      </c>
      <c r="C1591" s="60" t="s">
        <v>8</v>
      </c>
      <c r="D1591" s="15">
        <v>40</v>
      </c>
    </row>
    <row r="1592" spans="1:4" x14ac:dyDescent="0.25">
      <c r="A1592" s="67">
        <v>44055</v>
      </c>
      <c r="B1592" s="60" t="s">
        <v>8</v>
      </c>
      <c r="C1592" s="60" t="s">
        <v>31</v>
      </c>
      <c r="D1592" s="15">
        <v>1</v>
      </c>
    </row>
    <row r="1593" spans="1:4" x14ac:dyDescent="0.25">
      <c r="A1593" s="67">
        <v>44055</v>
      </c>
      <c r="B1593" s="60" t="s">
        <v>8</v>
      </c>
      <c r="C1593" s="60" t="s">
        <v>112</v>
      </c>
      <c r="D1593" s="15">
        <v>1</v>
      </c>
    </row>
    <row r="1594" spans="1:4" x14ac:dyDescent="0.25">
      <c r="A1594" s="67">
        <v>44055</v>
      </c>
      <c r="B1594" s="60" t="s">
        <v>49</v>
      </c>
      <c r="C1594" s="60" t="s">
        <v>49</v>
      </c>
      <c r="D1594" s="15">
        <v>0</v>
      </c>
    </row>
    <row r="1595" spans="1:4" x14ac:dyDescent="0.25">
      <c r="A1595" s="67">
        <v>44055</v>
      </c>
      <c r="B1595" s="60" t="s">
        <v>50</v>
      </c>
      <c r="C1595" s="78" t="s">
        <v>368</v>
      </c>
      <c r="D1595" s="15">
        <v>0</v>
      </c>
    </row>
    <row r="1596" spans="1:4" x14ac:dyDescent="0.25">
      <c r="A1596" s="67">
        <v>44055</v>
      </c>
      <c r="B1596" s="60" t="s">
        <v>27</v>
      </c>
      <c r="C1596" s="60" t="s">
        <v>43</v>
      </c>
      <c r="D1596" s="15">
        <v>0</v>
      </c>
    </row>
    <row r="1597" spans="1:4" x14ac:dyDescent="0.25">
      <c r="A1597" s="67">
        <v>44055</v>
      </c>
      <c r="B1597" s="60" t="s">
        <v>51</v>
      </c>
      <c r="C1597" s="60" t="s">
        <v>51</v>
      </c>
      <c r="D1597" s="15">
        <v>4</v>
      </c>
    </row>
    <row r="1598" spans="1:4" x14ac:dyDescent="0.25">
      <c r="A1598" s="67">
        <v>44055</v>
      </c>
      <c r="B1598" s="60" t="s">
        <v>10</v>
      </c>
      <c r="C1598" s="60" t="s">
        <v>10</v>
      </c>
      <c r="D1598" s="15">
        <v>0</v>
      </c>
    </row>
    <row r="1599" spans="1:4" x14ac:dyDescent="0.25">
      <c r="A1599" s="67">
        <v>44056</v>
      </c>
      <c r="B1599" s="60" t="s">
        <v>14</v>
      </c>
      <c r="C1599" s="60" t="s">
        <v>14</v>
      </c>
      <c r="D1599" s="15">
        <v>3</v>
      </c>
    </row>
    <row r="1600" spans="1:4" x14ac:dyDescent="0.25">
      <c r="A1600" s="67">
        <v>44056</v>
      </c>
      <c r="B1600" s="60" t="s">
        <v>20</v>
      </c>
      <c r="C1600" s="60" t="s">
        <v>20</v>
      </c>
      <c r="D1600" s="15">
        <v>2</v>
      </c>
    </row>
    <row r="1601" spans="1:4" x14ac:dyDescent="0.25">
      <c r="A1601" s="67">
        <v>44056</v>
      </c>
      <c r="B1601" s="60" t="s">
        <v>13</v>
      </c>
      <c r="C1601" s="60" t="s">
        <v>13</v>
      </c>
      <c r="D1601" s="15">
        <v>0</v>
      </c>
    </row>
    <row r="1602" spans="1:4" x14ac:dyDescent="0.25">
      <c r="A1602" s="67">
        <v>44056</v>
      </c>
      <c r="B1602" s="60" t="s">
        <v>24</v>
      </c>
      <c r="C1602" s="60" t="s">
        <v>23</v>
      </c>
      <c r="D1602" s="15">
        <v>2</v>
      </c>
    </row>
    <row r="1603" spans="1:4" x14ac:dyDescent="0.25">
      <c r="A1603" s="67">
        <v>44056</v>
      </c>
      <c r="B1603" s="60" t="s">
        <v>47</v>
      </c>
      <c r="C1603" s="60" t="s">
        <v>47</v>
      </c>
      <c r="D1603" s="15">
        <v>0</v>
      </c>
    </row>
    <row r="1604" spans="1:4" x14ac:dyDescent="0.25">
      <c r="A1604" s="67">
        <v>44056</v>
      </c>
      <c r="B1604" s="60" t="s">
        <v>48</v>
      </c>
      <c r="C1604" s="60" t="s">
        <v>48</v>
      </c>
      <c r="D1604" s="15">
        <v>0</v>
      </c>
    </row>
    <row r="1605" spans="1:4" x14ac:dyDescent="0.25">
      <c r="A1605" s="67">
        <v>44056</v>
      </c>
      <c r="B1605" s="60" t="s">
        <v>7</v>
      </c>
      <c r="C1605" s="60" t="s">
        <v>7</v>
      </c>
      <c r="D1605" s="15">
        <v>0</v>
      </c>
    </row>
    <row r="1606" spans="1:4" x14ac:dyDescent="0.25">
      <c r="A1606" s="67">
        <v>44056</v>
      </c>
      <c r="B1606" s="60" t="s">
        <v>9</v>
      </c>
      <c r="C1606" s="60" t="s">
        <v>9</v>
      </c>
      <c r="D1606" s="15">
        <v>1</v>
      </c>
    </row>
    <row r="1607" spans="1:4" x14ac:dyDescent="0.25">
      <c r="A1607" s="67">
        <v>44056</v>
      </c>
      <c r="B1607" s="60" t="s">
        <v>15</v>
      </c>
      <c r="C1607" s="60" t="s">
        <v>15</v>
      </c>
      <c r="D1607" s="15">
        <v>0</v>
      </c>
    </row>
    <row r="1608" spans="1:4" x14ac:dyDescent="0.25">
      <c r="A1608" s="67">
        <v>44056</v>
      </c>
      <c r="B1608" s="60" t="s">
        <v>11</v>
      </c>
      <c r="C1608" s="60" t="s">
        <v>11</v>
      </c>
      <c r="D1608" s="15">
        <v>0</v>
      </c>
    </row>
    <row r="1609" spans="1:4" x14ac:dyDescent="0.25">
      <c r="A1609" s="67">
        <v>44056</v>
      </c>
      <c r="B1609" s="60" t="s">
        <v>12</v>
      </c>
      <c r="C1609" s="60" t="s">
        <v>117</v>
      </c>
      <c r="D1609" s="15">
        <v>1</v>
      </c>
    </row>
    <row r="1610" spans="1:4" x14ac:dyDescent="0.25">
      <c r="A1610" s="67">
        <v>44056</v>
      </c>
      <c r="B1610" s="60" t="s">
        <v>8</v>
      </c>
      <c r="C1610" s="60" t="s">
        <v>230</v>
      </c>
      <c r="D1610" s="15">
        <v>2</v>
      </c>
    </row>
    <row r="1611" spans="1:4" x14ac:dyDescent="0.25">
      <c r="A1611" s="67">
        <v>44056</v>
      </c>
      <c r="B1611" s="60" t="s">
        <v>8</v>
      </c>
      <c r="C1611" s="60" t="s">
        <v>8</v>
      </c>
      <c r="D1611" s="15">
        <v>32</v>
      </c>
    </row>
    <row r="1612" spans="1:4" x14ac:dyDescent="0.25">
      <c r="A1612" s="67">
        <v>44056</v>
      </c>
      <c r="B1612" s="60" t="s">
        <v>8</v>
      </c>
      <c r="C1612" s="60" t="s">
        <v>31</v>
      </c>
      <c r="D1612" s="15">
        <v>2</v>
      </c>
    </row>
    <row r="1613" spans="1:4" x14ac:dyDescent="0.25">
      <c r="A1613" s="67">
        <v>44056</v>
      </c>
      <c r="B1613" s="60" t="s">
        <v>49</v>
      </c>
      <c r="C1613" s="60" t="s">
        <v>49</v>
      </c>
      <c r="D1613" s="15">
        <v>0</v>
      </c>
    </row>
    <row r="1614" spans="1:4" x14ac:dyDescent="0.25">
      <c r="A1614" s="67">
        <v>44056</v>
      </c>
      <c r="B1614" s="60" t="s">
        <v>50</v>
      </c>
      <c r="C1614" s="78" t="s">
        <v>368</v>
      </c>
      <c r="D1614" s="15">
        <v>0</v>
      </c>
    </row>
    <row r="1615" spans="1:4" x14ac:dyDescent="0.25">
      <c r="A1615" s="67">
        <v>44056</v>
      </c>
      <c r="B1615" s="60" t="s">
        <v>27</v>
      </c>
      <c r="C1615" s="60" t="s">
        <v>43</v>
      </c>
      <c r="D1615" s="15">
        <v>0</v>
      </c>
    </row>
    <row r="1616" spans="1:4" x14ac:dyDescent="0.25">
      <c r="A1616" s="67">
        <v>44056</v>
      </c>
      <c r="B1616" s="60" t="s">
        <v>51</v>
      </c>
      <c r="C1616" s="60" t="s">
        <v>51</v>
      </c>
      <c r="D1616" s="15">
        <v>0</v>
      </c>
    </row>
    <row r="1617" spans="1:4" x14ac:dyDescent="0.25">
      <c r="A1617" s="67">
        <v>44056</v>
      </c>
      <c r="B1617" s="60" t="s">
        <v>10</v>
      </c>
      <c r="C1617" s="60" t="s">
        <v>10</v>
      </c>
      <c r="D1617" s="15">
        <v>1</v>
      </c>
    </row>
    <row r="1618" spans="1:4" x14ac:dyDescent="0.25">
      <c r="A1618" s="67">
        <v>44057</v>
      </c>
      <c r="B1618" s="60" t="s">
        <v>14</v>
      </c>
      <c r="C1618" s="60" t="s">
        <v>14</v>
      </c>
      <c r="D1618" s="15">
        <v>0</v>
      </c>
    </row>
    <row r="1619" spans="1:4" x14ac:dyDescent="0.25">
      <c r="A1619" s="67">
        <v>44057</v>
      </c>
      <c r="B1619" s="60" t="s">
        <v>20</v>
      </c>
      <c r="C1619" s="60" t="s">
        <v>20</v>
      </c>
      <c r="D1619" s="15">
        <v>2</v>
      </c>
    </row>
    <row r="1620" spans="1:4" x14ac:dyDescent="0.25">
      <c r="A1620" s="67">
        <v>44057</v>
      </c>
      <c r="B1620" s="60" t="s">
        <v>13</v>
      </c>
      <c r="C1620" s="60" t="s">
        <v>13</v>
      </c>
      <c r="D1620" s="15">
        <v>0</v>
      </c>
    </row>
    <row r="1621" spans="1:4" x14ac:dyDescent="0.25">
      <c r="A1621" s="67">
        <v>44057</v>
      </c>
      <c r="B1621" s="60" t="s">
        <v>24</v>
      </c>
      <c r="C1621" s="60" t="s">
        <v>23</v>
      </c>
      <c r="D1621" s="15">
        <v>2</v>
      </c>
    </row>
    <row r="1622" spans="1:4" x14ac:dyDescent="0.25">
      <c r="A1622" s="67">
        <v>44057</v>
      </c>
      <c r="B1622" s="60" t="s">
        <v>47</v>
      </c>
      <c r="C1622" s="60" t="s">
        <v>47</v>
      </c>
      <c r="D1622" s="15">
        <v>0</v>
      </c>
    </row>
    <row r="1623" spans="1:4" x14ac:dyDescent="0.25">
      <c r="A1623" s="67">
        <v>44057</v>
      </c>
      <c r="B1623" s="60" t="s">
        <v>48</v>
      </c>
      <c r="C1623" s="60" t="s">
        <v>48</v>
      </c>
      <c r="D1623" s="15">
        <v>0</v>
      </c>
    </row>
    <row r="1624" spans="1:4" x14ac:dyDescent="0.25">
      <c r="A1624" s="67">
        <v>44057</v>
      </c>
      <c r="B1624" s="60" t="s">
        <v>7</v>
      </c>
      <c r="C1624" s="60" t="s">
        <v>7</v>
      </c>
      <c r="D1624" s="15">
        <v>0</v>
      </c>
    </row>
    <row r="1625" spans="1:4" x14ac:dyDescent="0.25">
      <c r="A1625" s="67">
        <v>44057</v>
      </c>
      <c r="B1625" s="60" t="s">
        <v>9</v>
      </c>
      <c r="C1625" s="60" t="s">
        <v>9</v>
      </c>
      <c r="D1625" s="15">
        <v>22</v>
      </c>
    </row>
    <row r="1626" spans="1:4" x14ac:dyDescent="0.25">
      <c r="A1626" s="67">
        <v>44057</v>
      </c>
      <c r="B1626" s="60" t="s">
        <v>9</v>
      </c>
      <c r="C1626" s="60" t="s">
        <v>17</v>
      </c>
      <c r="D1626" s="15">
        <v>1</v>
      </c>
    </row>
    <row r="1627" spans="1:4" x14ac:dyDescent="0.25">
      <c r="A1627" s="67">
        <v>44057</v>
      </c>
      <c r="B1627" s="60" t="s">
        <v>15</v>
      </c>
      <c r="C1627" s="60" t="s">
        <v>15</v>
      </c>
      <c r="D1627" s="15">
        <v>0</v>
      </c>
    </row>
    <row r="1628" spans="1:4" x14ac:dyDescent="0.25">
      <c r="A1628" s="67">
        <v>44057</v>
      </c>
      <c r="B1628" s="60" t="s">
        <v>11</v>
      </c>
      <c r="C1628" s="60" t="s">
        <v>11</v>
      </c>
      <c r="D1628" s="15">
        <v>0</v>
      </c>
    </row>
    <row r="1629" spans="1:4" x14ac:dyDescent="0.25">
      <c r="A1629" s="67">
        <v>44057</v>
      </c>
      <c r="B1629" s="60" t="s">
        <v>12</v>
      </c>
      <c r="C1629" s="60" t="s">
        <v>12</v>
      </c>
      <c r="D1629" s="15">
        <v>0</v>
      </c>
    </row>
    <row r="1630" spans="1:4" x14ac:dyDescent="0.25">
      <c r="A1630" s="67">
        <v>44057</v>
      </c>
      <c r="B1630" s="60" t="s">
        <v>8</v>
      </c>
      <c r="C1630" s="60" t="s">
        <v>230</v>
      </c>
      <c r="D1630" s="15">
        <v>1</v>
      </c>
    </row>
    <row r="1631" spans="1:4" x14ac:dyDescent="0.25">
      <c r="A1631" s="67">
        <v>44057</v>
      </c>
      <c r="B1631" s="60" t="s">
        <v>8</v>
      </c>
      <c r="C1631" s="60" t="s">
        <v>8</v>
      </c>
      <c r="D1631" s="15">
        <v>68</v>
      </c>
    </row>
    <row r="1632" spans="1:4" x14ac:dyDescent="0.25">
      <c r="A1632" s="67">
        <v>44057</v>
      </c>
      <c r="B1632" s="60" t="s">
        <v>8</v>
      </c>
      <c r="C1632" s="60" t="s">
        <v>31</v>
      </c>
      <c r="D1632" s="15">
        <v>3</v>
      </c>
    </row>
    <row r="1633" spans="1:4" x14ac:dyDescent="0.25">
      <c r="A1633" s="67">
        <v>44057</v>
      </c>
      <c r="B1633" s="60" t="s">
        <v>8</v>
      </c>
      <c r="C1633" s="60" t="s">
        <v>131</v>
      </c>
      <c r="D1633" s="15">
        <v>1</v>
      </c>
    </row>
    <row r="1634" spans="1:4" x14ac:dyDescent="0.25">
      <c r="A1634" s="67">
        <v>44057</v>
      </c>
      <c r="B1634" s="60" t="s">
        <v>49</v>
      </c>
      <c r="C1634" s="60" t="s">
        <v>49</v>
      </c>
      <c r="D1634" s="15">
        <v>1</v>
      </c>
    </row>
    <row r="1635" spans="1:4" x14ac:dyDescent="0.25">
      <c r="A1635" s="67">
        <v>44057</v>
      </c>
      <c r="B1635" s="60" t="s">
        <v>50</v>
      </c>
      <c r="C1635" s="78" t="s">
        <v>368</v>
      </c>
      <c r="D1635" s="15">
        <v>0</v>
      </c>
    </row>
    <row r="1636" spans="1:4" x14ac:dyDescent="0.25">
      <c r="A1636" s="67">
        <v>44057</v>
      </c>
      <c r="B1636" s="60" t="s">
        <v>27</v>
      </c>
      <c r="C1636" s="60" t="s">
        <v>43</v>
      </c>
      <c r="D1636" s="15">
        <v>0</v>
      </c>
    </row>
    <row r="1637" spans="1:4" x14ac:dyDescent="0.25">
      <c r="A1637" s="67">
        <v>44057</v>
      </c>
      <c r="B1637" s="60" t="s">
        <v>51</v>
      </c>
      <c r="C1637" s="60" t="s">
        <v>51</v>
      </c>
      <c r="D1637" s="15">
        <v>0</v>
      </c>
    </row>
    <row r="1638" spans="1:4" x14ac:dyDescent="0.25">
      <c r="A1638" s="67">
        <v>44057</v>
      </c>
      <c r="B1638" s="60" t="s">
        <v>10</v>
      </c>
      <c r="C1638" s="60" t="s">
        <v>10</v>
      </c>
      <c r="D1638" s="15">
        <v>0</v>
      </c>
    </row>
    <row r="1639" spans="1:4" x14ac:dyDescent="0.25">
      <c r="A1639" s="67">
        <v>44058</v>
      </c>
      <c r="B1639" s="60" t="s">
        <v>14</v>
      </c>
      <c r="C1639" s="60" t="s">
        <v>14</v>
      </c>
      <c r="D1639" s="15">
        <v>0</v>
      </c>
    </row>
    <row r="1640" spans="1:4" x14ac:dyDescent="0.25">
      <c r="A1640" s="67">
        <v>44058</v>
      </c>
      <c r="B1640" s="60" t="s">
        <v>20</v>
      </c>
      <c r="C1640" s="60" t="s">
        <v>20</v>
      </c>
      <c r="D1640" s="15">
        <v>8</v>
      </c>
    </row>
    <row r="1641" spans="1:4" x14ac:dyDescent="0.25">
      <c r="A1641" s="67">
        <v>44058</v>
      </c>
      <c r="B1641" s="60" t="s">
        <v>13</v>
      </c>
      <c r="C1641" s="60" t="s">
        <v>223</v>
      </c>
      <c r="D1641" s="15">
        <v>1</v>
      </c>
    </row>
    <row r="1642" spans="1:4" x14ac:dyDescent="0.25">
      <c r="A1642" s="67">
        <v>44058</v>
      </c>
      <c r="B1642" s="60" t="s">
        <v>24</v>
      </c>
      <c r="C1642" s="60" t="s">
        <v>23</v>
      </c>
      <c r="D1642" s="15">
        <v>2</v>
      </c>
    </row>
    <row r="1643" spans="1:4" x14ac:dyDescent="0.25">
      <c r="A1643" s="67">
        <v>44058</v>
      </c>
      <c r="B1643" s="60" t="s">
        <v>47</v>
      </c>
      <c r="C1643" s="60" t="s">
        <v>47</v>
      </c>
      <c r="D1643" s="15">
        <v>0</v>
      </c>
    </row>
    <row r="1644" spans="1:4" x14ac:dyDescent="0.25">
      <c r="A1644" s="67">
        <v>44058</v>
      </c>
      <c r="B1644" s="60" t="s">
        <v>48</v>
      </c>
      <c r="C1644" s="60" t="s">
        <v>48</v>
      </c>
      <c r="D1644" s="15">
        <v>0</v>
      </c>
    </row>
    <row r="1645" spans="1:4" x14ac:dyDescent="0.25">
      <c r="A1645" s="67">
        <v>44058</v>
      </c>
      <c r="B1645" s="60" t="s">
        <v>7</v>
      </c>
      <c r="C1645" s="60" t="s">
        <v>7</v>
      </c>
      <c r="D1645" s="15">
        <v>0</v>
      </c>
    </row>
    <row r="1646" spans="1:4" x14ac:dyDescent="0.25">
      <c r="A1646" s="67">
        <v>44058</v>
      </c>
      <c r="B1646" s="60" t="s">
        <v>9</v>
      </c>
      <c r="C1646" s="60" t="s">
        <v>9</v>
      </c>
      <c r="D1646" s="15">
        <v>14</v>
      </c>
    </row>
    <row r="1647" spans="1:4" x14ac:dyDescent="0.25">
      <c r="A1647" s="67">
        <v>44058</v>
      </c>
      <c r="B1647" s="60" t="s">
        <v>15</v>
      </c>
      <c r="C1647" s="60" t="s">
        <v>15</v>
      </c>
      <c r="D1647" s="15">
        <v>0</v>
      </c>
    </row>
    <row r="1648" spans="1:4" x14ac:dyDescent="0.25">
      <c r="A1648" s="67">
        <v>44058</v>
      </c>
      <c r="B1648" s="60" t="s">
        <v>11</v>
      </c>
      <c r="C1648" s="60" t="s">
        <v>135</v>
      </c>
      <c r="D1648" s="15">
        <v>1</v>
      </c>
    </row>
    <row r="1649" spans="1:4" x14ac:dyDescent="0.25">
      <c r="A1649" s="67">
        <v>44058</v>
      </c>
      <c r="B1649" s="60" t="s">
        <v>12</v>
      </c>
      <c r="C1649" s="60" t="s">
        <v>117</v>
      </c>
      <c r="D1649" s="15">
        <v>1</v>
      </c>
    </row>
    <row r="1650" spans="1:4" x14ac:dyDescent="0.25">
      <c r="A1650" s="67">
        <v>44058</v>
      </c>
      <c r="B1650" s="60" t="s">
        <v>12</v>
      </c>
      <c r="C1650" s="60" t="s">
        <v>12</v>
      </c>
      <c r="D1650" s="15">
        <v>2</v>
      </c>
    </row>
    <row r="1651" spans="1:4" x14ac:dyDescent="0.25">
      <c r="A1651" s="67">
        <v>44058</v>
      </c>
      <c r="B1651" s="60" t="s">
        <v>8</v>
      </c>
      <c r="C1651" s="60" t="s">
        <v>230</v>
      </c>
      <c r="D1651" s="15">
        <v>2</v>
      </c>
    </row>
    <row r="1652" spans="1:4" x14ac:dyDescent="0.25">
      <c r="A1652" s="67">
        <v>44058</v>
      </c>
      <c r="B1652" s="60" t="s">
        <v>8</v>
      </c>
      <c r="C1652" s="60" t="s">
        <v>134</v>
      </c>
      <c r="D1652" s="15">
        <v>1</v>
      </c>
    </row>
    <row r="1653" spans="1:4" x14ac:dyDescent="0.25">
      <c r="A1653" s="67">
        <v>44058</v>
      </c>
      <c r="B1653" s="60" t="s">
        <v>8</v>
      </c>
      <c r="C1653" s="60" t="s">
        <v>40</v>
      </c>
      <c r="D1653" s="15">
        <v>2</v>
      </c>
    </row>
    <row r="1654" spans="1:4" x14ac:dyDescent="0.25">
      <c r="A1654" s="67">
        <v>44058</v>
      </c>
      <c r="B1654" s="60" t="s">
        <v>8</v>
      </c>
      <c r="C1654" s="60" t="s">
        <v>8</v>
      </c>
      <c r="D1654" s="15">
        <v>63</v>
      </c>
    </row>
    <row r="1655" spans="1:4" x14ac:dyDescent="0.25">
      <c r="A1655" s="67">
        <v>44058</v>
      </c>
      <c r="B1655" s="60" t="s">
        <v>8</v>
      </c>
      <c r="C1655" s="60" t="s">
        <v>112</v>
      </c>
      <c r="D1655" s="15">
        <v>1</v>
      </c>
    </row>
    <row r="1656" spans="1:4" x14ac:dyDescent="0.25">
      <c r="A1656" s="67">
        <v>44058</v>
      </c>
      <c r="B1656" s="60" t="s">
        <v>49</v>
      </c>
      <c r="C1656" s="60" t="s">
        <v>49</v>
      </c>
      <c r="D1656" s="15">
        <v>0</v>
      </c>
    </row>
    <row r="1657" spans="1:4" x14ac:dyDescent="0.25">
      <c r="A1657" s="67">
        <v>44058</v>
      </c>
      <c r="B1657" s="60" t="s">
        <v>50</v>
      </c>
      <c r="C1657" s="78" t="s">
        <v>368</v>
      </c>
      <c r="D1657" s="15">
        <v>0</v>
      </c>
    </row>
    <row r="1658" spans="1:4" x14ac:dyDescent="0.25">
      <c r="A1658" s="67">
        <v>44058</v>
      </c>
      <c r="B1658" s="60" t="s">
        <v>27</v>
      </c>
      <c r="C1658" s="60" t="s">
        <v>43</v>
      </c>
      <c r="D1658" s="15">
        <v>0</v>
      </c>
    </row>
    <row r="1659" spans="1:4" x14ac:dyDescent="0.25">
      <c r="A1659" s="67">
        <v>44058</v>
      </c>
      <c r="B1659" s="60" t="s">
        <v>51</v>
      </c>
      <c r="C1659" s="60" t="s">
        <v>51</v>
      </c>
      <c r="D1659" s="15">
        <v>0</v>
      </c>
    </row>
    <row r="1660" spans="1:4" x14ac:dyDescent="0.25">
      <c r="A1660" s="67">
        <v>44058</v>
      </c>
      <c r="B1660" s="60" t="s">
        <v>10</v>
      </c>
      <c r="C1660" s="60" t="s">
        <v>10</v>
      </c>
      <c r="D1660" s="15">
        <v>0</v>
      </c>
    </row>
    <row r="1661" spans="1:4" x14ac:dyDescent="0.25">
      <c r="A1661" s="67">
        <v>44059</v>
      </c>
      <c r="B1661" s="60" t="s">
        <v>14</v>
      </c>
      <c r="C1661" s="60" t="s">
        <v>14</v>
      </c>
      <c r="D1661" s="15">
        <v>0</v>
      </c>
    </row>
    <row r="1662" spans="1:4" x14ac:dyDescent="0.25">
      <c r="A1662" s="67">
        <v>44059</v>
      </c>
      <c r="B1662" s="60" t="s">
        <v>20</v>
      </c>
      <c r="C1662" s="60" t="s">
        <v>20</v>
      </c>
      <c r="D1662" s="15">
        <v>1</v>
      </c>
    </row>
    <row r="1663" spans="1:4" x14ac:dyDescent="0.25">
      <c r="A1663" s="67">
        <v>44059</v>
      </c>
      <c r="B1663" s="60" t="s">
        <v>13</v>
      </c>
      <c r="C1663" s="60" t="s">
        <v>226</v>
      </c>
      <c r="D1663" s="15">
        <v>1</v>
      </c>
    </row>
    <row r="1664" spans="1:4" x14ac:dyDescent="0.25">
      <c r="A1664" s="67">
        <v>44059</v>
      </c>
      <c r="B1664" s="60" t="s">
        <v>13</v>
      </c>
      <c r="C1664" s="60" t="s">
        <v>1043</v>
      </c>
      <c r="D1664" s="15">
        <v>3</v>
      </c>
    </row>
    <row r="1665" spans="1:4" x14ac:dyDescent="0.25">
      <c r="A1665" s="67">
        <v>44059</v>
      </c>
      <c r="B1665" s="60" t="s">
        <v>24</v>
      </c>
      <c r="C1665" s="60" t="s">
        <v>23</v>
      </c>
      <c r="D1665" s="15">
        <v>3</v>
      </c>
    </row>
    <row r="1666" spans="1:4" x14ac:dyDescent="0.25">
      <c r="A1666" s="67">
        <v>44059</v>
      </c>
      <c r="B1666" s="60" t="s">
        <v>24</v>
      </c>
      <c r="C1666" s="60" t="s">
        <v>36</v>
      </c>
      <c r="D1666" s="15">
        <v>1</v>
      </c>
    </row>
    <row r="1667" spans="1:4" x14ac:dyDescent="0.25">
      <c r="A1667" s="67">
        <v>44059</v>
      </c>
      <c r="B1667" s="60" t="s">
        <v>47</v>
      </c>
      <c r="C1667" s="60" t="s">
        <v>47</v>
      </c>
      <c r="D1667" s="15">
        <v>0</v>
      </c>
    </row>
    <row r="1668" spans="1:4" x14ac:dyDescent="0.25">
      <c r="A1668" s="67">
        <v>44059</v>
      </c>
      <c r="B1668" s="60" t="s">
        <v>48</v>
      </c>
      <c r="C1668" s="60" t="s">
        <v>48</v>
      </c>
      <c r="D1668" s="15">
        <v>0</v>
      </c>
    </row>
    <row r="1669" spans="1:4" x14ac:dyDescent="0.25">
      <c r="A1669" s="67">
        <v>44059</v>
      </c>
      <c r="B1669" s="60" t="s">
        <v>7</v>
      </c>
      <c r="C1669" s="60" t="s">
        <v>7</v>
      </c>
      <c r="D1669" s="15">
        <v>0</v>
      </c>
    </row>
    <row r="1670" spans="1:4" x14ac:dyDescent="0.25">
      <c r="A1670" s="67">
        <v>44059</v>
      </c>
      <c r="B1670" s="60" t="s">
        <v>9</v>
      </c>
      <c r="C1670" s="60" t="s">
        <v>9</v>
      </c>
      <c r="D1670" s="15">
        <v>20</v>
      </c>
    </row>
    <row r="1671" spans="1:4" x14ac:dyDescent="0.25">
      <c r="A1671" s="67">
        <v>44059</v>
      </c>
      <c r="B1671" s="60" t="s">
        <v>15</v>
      </c>
      <c r="C1671" s="60" t="s">
        <v>15</v>
      </c>
      <c r="D1671" s="15">
        <v>0</v>
      </c>
    </row>
    <row r="1672" spans="1:4" x14ac:dyDescent="0.25">
      <c r="A1672" s="67">
        <v>44059</v>
      </c>
      <c r="B1672" s="60" t="s">
        <v>11</v>
      </c>
      <c r="C1672" s="60" t="s">
        <v>11</v>
      </c>
      <c r="D1672" s="15">
        <v>0</v>
      </c>
    </row>
    <row r="1673" spans="1:4" x14ac:dyDescent="0.25">
      <c r="A1673" s="67">
        <v>44059</v>
      </c>
      <c r="B1673" s="60" t="s">
        <v>12</v>
      </c>
      <c r="C1673" s="60" t="s">
        <v>117</v>
      </c>
      <c r="D1673" s="15">
        <v>1</v>
      </c>
    </row>
    <row r="1674" spans="1:4" x14ac:dyDescent="0.25">
      <c r="A1674" s="67">
        <v>44059</v>
      </c>
      <c r="B1674" s="60" t="s">
        <v>12</v>
      </c>
      <c r="C1674" s="60" t="s">
        <v>12</v>
      </c>
      <c r="D1674" s="15">
        <v>1</v>
      </c>
    </row>
    <row r="1675" spans="1:4" x14ac:dyDescent="0.25">
      <c r="A1675" s="67">
        <v>44059</v>
      </c>
      <c r="B1675" s="60" t="s">
        <v>8</v>
      </c>
      <c r="C1675" s="60" t="s">
        <v>230</v>
      </c>
      <c r="D1675" s="15">
        <v>6</v>
      </c>
    </row>
    <row r="1676" spans="1:4" x14ac:dyDescent="0.25">
      <c r="A1676" s="67">
        <v>44059</v>
      </c>
      <c r="B1676" s="60" t="s">
        <v>8</v>
      </c>
      <c r="C1676" s="60" t="s">
        <v>8</v>
      </c>
      <c r="D1676" s="15">
        <v>36</v>
      </c>
    </row>
    <row r="1677" spans="1:4" x14ac:dyDescent="0.25">
      <c r="A1677" s="67">
        <v>44059</v>
      </c>
      <c r="B1677" s="60" t="s">
        <v>8</v>
      </c>
      <c r="C1677" s="60" t="s">
        <v>31</v>
      </c>
      <c r="D1677" s="15">
        <v>3</v>
      </c>
    </row>
    <row r="1678" spans="1:4" x14ac:dyDescent="0.25">
      <c r="A1678" s="67">
        <v>44059</v>
      </c>
      <c r="B1678" s="60" t="s">
        <v>8</v>
      </c>
      <c r="C1678" s="60" t="s">
        <v>112</v>
      </c>
      <c r="D1678" s="15">
        <v>1</v>
      </c>
    </row>
    <row r="1679" spans="1:4" x14ac:dyDescent="0.25">
      <c r="A1679" s="67">
        <v>44059</v>
      </c>
      <c r="B1679" s="60" t="s">
        <v>49</v>
      </c>
      <c r="C1679" s="60" t="s">
        <v>49</v>
      </c>
      <c r="D1679" s="15">
        <v>0</v>
      </c>
    </row>
    <row r="1680" spans="1:4" x14ac:dyDescent="0.25">
      <c r="A1680" s="67">
        <v>44059</v>
      </c>
      <c r="B1680" s="60" t="s">
        <v>50</v>
      </c>
      <c r="C1680" s="78" t="s">
        <v>368</v>
      </c>
      <c r="D1680" s="15">
        <v>0</v>
      </c>
    </row>
    <row r="1681" spans="1:4" x14ac:dyDescent="0.25">
      <c r="A1681" s="67">
        <v>44059</v>
      </c>
      <c r="B1681" s="60" t="s">
        <v>27</v>
      </c>
      <c r="C1681" s="60" t="s">
        <v>43</v>
      </c>
      <c r="D1681" s="15">
        <v>0</v>
      </c>
    </row>
    <row r="1682" spans="1:4" x14ac:dyDescent="0.25">
      <c r="A1682" s="67">
        <v>44059</v>
      </c>
      <c r="B1682" s="60" t="s">
        <v>51</v>
      </c>
      <c r="C1682" s="60" t="s">
        <v>51</v>
      </c>
      <c r="D1682" s="15">
        <v>6</v>
      </c>
    </row>
    <row r="1683" spans="1:4" x14ac:dyDescent="0.25">
      <c r="A1683" s="67">
        <v>44059</v>
      </c>
      <c r="B1683" s="60" t="s">
        <v>10</v>
      </c>
      <c r="C1683" s="60" t="s">
        <v>10</v>
      </c>
      <c r="D1683" s="15">
        <v>0</v>
      </c>
    </row>
    <row r="1684" spans="1:4" x14ac:dyDescent="0.25">
      <c r="A1684" s="67">
        <v>44060</v>
      </c>
      <c r="B1684" s="60" t="s">
        <v>14</v>
      </c>
      <c r="C1684" s="60" t="s">
        <v>14</v>
      </c>
      <c r="D1684" s="15">
        <v>0</v>
      </c>
    </row>
    <row r="1685" spans="1:4" x14ac:dyDescent="0.25">
      <c r="A1685" s="67">
        <v>44060</v>
      </c>
      <c r="B1685" s="60" t="s">
        <v>20</v>
      </c>
      <c r="C1685" s="60" t="s">
        <v>20</v>
      </c>
      <c r="D1685" s="15">
        <v>1</v>
      </c>
    </row>
    <row r="1686" spans="1:4" x14ac:dyDescent="0.25">
      <c r="A1686" s="67">
        <v>44060</v>
      </c>
      <c r="B1686" s="60" t="s">
        <v>13</v>
      </c>
      <c r="C1686" s="60" t="s">
        <v>13</v>
      </c>
      <c r="D1686" s="15">
        <v>0</v>
      </c>
    </row>
    <row r="1687" spans="1:4" x14ac:dyDescent="0.25">
      <c r="A1687" s="67">
        <v>44060</v>
      </c>
      <c r="B1687" s="60" t="s">
        <v>24</v>
      </c>
      <c r="C1687" s="60" t="s">
        <v>24</v>
      </c>
      <c r="D1687" s="15">
        <v>0</v>
      </c>
    </row>
    <row r="1688" spans="1:4" x14ac:dyDescent="0.25">
      <c r="A1688" s="67">
        <v>44060</v>
      </c>
      <c r="B1688" s="60" t="s">
        <v>47</v>
      </c>
      <c r="C1688" s="60" t="s">
        <v>47</v>
      </c>
      <c r="D1688" s="15">
        <v>0</v>
      </c>
    </row>
    <row r="1689" spans="1:4" x14ac:dyDescent="0.25">
      <c r="A1689" s="67">
        <v>44060</v>
      </c>
      <c r="B1689" s="60" t="s">
        <v>48</v>
      </c>
      <c r="C1689" s="60" t="s">
        <v>48</v>
      </c>
      <c r="D1689" s="15">
        <v>0</v>
      </c>
    </row>
    <row r="1690" spans="1:4" x14ac:dyDescent="0.25">
      <c r="A1690" s="67">
        <v>44060</v>
      </c>
      <c r="B1690" s="60" t="s">
        <v>7</v>
      </c>
      <c r="C1690" s="60" t="s">
        <v>7</v>
      </c>
      <c r="D1690" s="15">
        <v>1</v>
      </c>
    </row>
    <row r="1691" spans="1:4" x14ac:dyDescent="0.25">
      <c r="A1691" s="67">
        <v>44060</v>
      </c>
      <c r="B1691" s="60" t="s">
        <v>9</v>
      </c>
      <c r="C1691" s="60" t="s">
        <v>9</v>
      </c>
      <c r="D1691" s="15">
        <v>3</v>
      </c>
    </row>
    <row r="1692" spans="1:4" x14ac:dyDescent="0.25">
      <c r="A1692" s="67">
        <v>44060</v>
      </c>
      <c r="B1692" s="60" t="s">
        <v>9</v>
      </c>
      <c r="C1692" s="60" t="s">
        <v>17</v>
      </c>
      <c r="D1692" s="15">
        <v>3</v>
      </c>
    </row>
    <row r="1693" spans="1:4" x14ac:dyDescent="0.25">
      <c r="A1693" s="67">
        <v>44060</v>
      </c>
      <c r="B1693" s="60" t="s">
        <v>15</v>
      </c>
      <c r="C1693" s="60" t="s">
        <v>15</v>
      </c>
      <c r="D1693" s="15">
        <v>0</v>
      </c>
    </row>
    <row r="1694" spans="1:4" x14ac:dyDescent="0.25">
      <c r="A1694" s="67">
        <v>44060</v>
      </c>
      <c r="B1694" s="60" t="s">
        <v>11</v>
      </c>
      <c r="C1694" s="60" t="s">
        <v>11</v>
      </c>
      <c r="D1694" s="15">
        <v>0</v>
      </c>
    </row>
    <row r="1695" spans="1:4" x14ac:dyDescent="0.25">
      <c r="A1695" s="67">
        <v>44060</v>
      </c>
      <c r="B1695" s="60" t="s">
        <v>12</v>
      </c>
      <c r="C1695" s="60" t="s">
        <v>12</v>
      </c>
      <c r="D1695" s="15">
        <v>0</v>
      </c>
    </row>
    <row r="1696" spans="1:4" x14ac:dyDescent="0.25">
      <c r="A1696" s="67">
        <v>44060</v>
      </c>
      <c r="B1696" s="60" t="s">
        <v>8</v>
      </c>
      <c r="C1696" s="60" t="s">
        <v>230</v>
      </c>
      <c r="D1696" s="15">
        <v>1</v>
      </c>
    </row>
    <row r="1697" spans="1:4" x14ac:dyDescent="0.25">
      <c r="A1697" s="67">
        <v>44060</v>
      </c>
      <c r="B1697" s="60" t="s">
        <v>8</v>
      </c>
      <c r="C1697" s="60" t="s">
        <v>8</v>
      </c>
      <c r="D1697" s="15">
        <v>41</v>
      </c>
    </row>
    <row r="1698" spans="1:4" x14ac:dyDescent="0.25">
      <c r="A1698" s="67">
        <v>44060</v>
      </c>
      <c r="B1698" s="60" t="s">
        <v>8</v>
      </c>
      <c r="C1698" s="60" t="s">
        <v>31</v>
      </c>
      <c r="D1698" s="15">
        <v>1</v>
      </c>
    </row>
    <row r="1699" spans="1:4" x14ac:dyDescent="0.25">
      <c r="A1699" s="67">
        <v>44060</v>
      </c>
      <c r="B1699" s="60" t="s">
        <v>49</v>
      </c>
      <c r="C1699" s="60" t="s">
        <v>49</v>
      </c>
      <c r="D1699" s="15">
        <v>0</v>
      </c>
    </row>
    <row r="1700" spans="1:4" x14ac:dyDescent="0.25">
      <c r="A1700" s="67">
        <v>44060</v>
      </c>
      <c r="B1700" s="60" t="s">
        <v>50</v>
      </c>
      <c r="C1700" s="78" t="s">
        <v>368</v>
      </c>
      <c r="D1700" s="15">
        <v>0</v>
      </c>
    </row>
    <row r="1701" spans="1:4" x14ac:dyDescent="0.25">
      <c r="A1701" s="67">
        <v>44060</v>
      </c>
      <c r="B1701" s="60" t="s">
        <v>27</v>
      </c>
      <c r="C1701" s="60" t="s">
        <v>43</v>
      </c>
      <c r="D1701" s="15">
        <v>0</v>
      </c>
    </row>
    <row r="1702" spans="1:4" x14ac:dyDescent="0.25">
      <c r="A1702" s="67">
        <v>44060</v>
      </c>
      <c r="B1702" s="60" t="s">
        <v>51</v>
      </c>
      <c r="C1702" s="60" t="s">
        <v>51</v>
      </c>
      <c r="D1702" s="15">
        <v>0</v>
      </c>
    </row>
    <row r="1703" spans="1:4" x14ac:dyDescent="0.25">
      <c r="A1703" s="67">
        <v>44060</v>
      </c>
      <c r="B1703" s="60" t="s">
        <v>10</v>
      </c>
      <c r="C1703" s="60" t="s">
        <v>10</v>
      </c>
      <c r="D1703" s="15">
        <v>0</v>
      </c>
    </row>
    <row r="1704" spans="1:4" x14ac:dyDescent="0.25">
      <c r="A1704" s="67">
        <v>44061</v>
      </c>
      <c r="B1704" s="60" t="s">
        <v>14</v>
      </c>
      <c r="C1704" s="60" t="s">
        <v>14</v>
      </c>
      <c r="D1704" s="15">
        <v>0</v>
      </c>
    </row>
    <row r="1705" spans="1:4" x14ac:dyDescent="0.25">
      <c r="A1705" s="67">
        <v>44061</v>
      </c>
      <c r="B1705" s="60" t="s">
        <v>20</v>
      </c>
      <c r="C1705" s="60" t="s">
        <v>20</v>
      </c>
      <c r="D1705" s="15">
        <v>0</v>
      </c>
    </row>
    <row r="1706" spans="1:4" x14ac:dyDescent="0.25">
      <c r="A1706" s="67">
        <v>44061</v>
      </c>
      <c r="B1706" s="60" t="s">
        <v>13</v>
      </c>
      <c r="C1706" s="60" t="s">
        <v>13</v>
      </c>
      <c r="D1706" s="15">
        <v>0</v>
      </c>
    </row>
    <row r="1707" spans="1:4" x14ac:dyDescent="0.25">
      <c r="A1707" s="67">
        <v>44061</v>
      </c>
      <c r="B1707" s="60" t="s">
        <v>24</v>
      </c>
      <c r="C1707" s="60" t="s">
        <v>24</v>
      </c>
      <c r="D1707" s="15">
        <v>0</v>
      </c>
    </row>
    <row r="1708" spans="1:4" x14ac:dyDescent="0.25">
      <c r="A1708" s="67">
        <v>44061</v>
      </c>
      <c r="B1708" s="60" t="s">
        <v>47</v>
      </c>
      <c r="C1708" s="60" t="s">
        <v>47</v>
      </c>
      <c r="D1708" s="15">
        <v>0</v>
      </c>
    </row>
    <row r="1709" spans="1:4" x14ac:dyDescent="0.25">
      <c r="A1709" s="67">
        <v>44061</v>
      </c>
      <c r="B1709" s="60" t="s">
        <v>48</v>
      </c>
      <c r="C1709" s="60" t="s">
        <v>48</v>
      </c>
      <c r="D1709" s="15">
        <v>0</v>
      </c>
    </row>
    <row r="1710" spans="1:4" x14ac:dyDescent="0.25">
      <c r="A1710" s="67">
        <v>44061</v>
      </c>
      <c r="B1710" s="60" t="s">
        <v>7</v>
      </c>
      <c r="C1710" s="60" t="s">
        <v>7</v>
      </c>
      <c r="D1710" s="15">
        <v>0</v>
      </c>
    </row>
    <row r="1711" spans="1:4" x14ac:dyDescent="0.25">
      <c r="A1711" s="67">
        <v>44061</v>
      </c>
      <c r="B1711" s="60" t="s">
        <v>9</v>
      </c>
      <c r="C1711" s="60" t="s">
        <v>9</v>
      </c>
      <c r="D1711" s="15">
        <v>23</v>
      </c>
    </row>
    <row r="1712" spans="1:4" x14ac:dyDescent="0.25">
      <c r="A1712" s="67">
        <v>44061</v>
      </c>
      <c r="B1712" s="60" t="s">
        <v>15</v>
      </c>
      <c r="C1712" s="60" t="s">
        <v>15</v>
      </c>
      <c r="D1712" s="15">
        <v>0</v>
      </c>
    </row>
    <row r="1713" spans="1:4" x14ac:dyDescent="0.25">
      <c r="A1713" s="67">
        <v>44061</v>
      </c>
      <c r="B1713" s="60" t="s">
        <v>11</v>
      </c>
      <c r="C1713" s="60" t="s">
        <v>11</v>
      </c>
      <c r="D1713" s="15">
        <v>0</v>
      </c>
    </row>
    <row r="1714" spans="1:4" x14ac:dyDescent="0.25">
      <c r="A1714" s="67">
        <v>44061</v>
      </c>
      <c r="B1714" s="60" t="s">
        <v>12</v>
      </c>
      <c r="C1714" s="60" t="s">
        <v>12</v>
      </c>
      <c r="D1714" s="15">
        <v>0</v>
      </c>
    </row>
    <row r="1715" spans="1:4" x14ac:dyDescent="0.25">
      <c r="A1715" s="67">
        <v>44061</v>
      </c>
      <c r="B1715" s="60" t="s">
        <v>8</v>
      </c>
      <c r="C1715" s="60" t="s">
        <v>74</v>
      </c>
      <c r="D1715" s="15">
        <v>1</v>
      </c>
    </row>
    <row r="1716" spans="1:4" x14ac:dyDescent="0.25">
      <c r="A1716" s="67">
        <v>44061</v>
      </c>
      <c r="B1716" s="60" t="s">
        <v>8</v>
      </c>
      <c r="C1716" s="60" t="s">
        <v>8</v>
      </c>
      <c r="D1716" s="15">
        <v>36</v>
      </c>
    </row>
    <row r="1717" spans="1:4" x14ac:dyDescent="0.25">
      <c r="A1717" s="67">
        <v>44061</v>
      </c>
      <c r="B1717" s="60" t="s">
        <v>8</v>
      </c>
      <c r="C1717" s="60" t="s">
        <v>31</v>
      </c>
      <c r="D1717" s="15">
        <v>2</v>
      </c>
    </row>
    <row r="1718" spans="1:4" x14ac:dyDescent="0.25">
      <c r="A1718" s="67">
        <v>44061</v>
      </c>
      <c r="B1718" s="60" t="s">
        <v>8</v>
      </c>
      <c r="C1718" s="60" t="s">
        <v>112</v>
      </c>
      <c r="D1718" s="15">
        <v>1</v>
      </c>
    </row>
    <row r="1719" spans="1:4" x14ac:dyDescent="0.25">
      <c r="A1719" s="67">
        <v>44061</v>
      </c>
      <c r="B1719" s="60" t="s">
        <v>49</v>
      </c>
      <c r="C1719" s="60" t="s">
        <v>49</v>
      </c>
      <c r="D1719" s="15">
        <v>0</v>
      </c>
    </row>
    <row r="1720" spans="1:4" x14ac:dyDescent="0.25">
      <c r="A1720" s="67">
        <v>44061</v>
      </c>
      <c r="B1720" s="60" t="s">
        <v>50</v>
      </c>
      <c r="C1720" s="78" t="s">
        <v>368</v>
      </c>
      <c r="D1720" s="15">
        <v>0</v>
      </c>
    </row>
    <row r="1721" spans="1:4" x14ac:dyDescent="0.25">
      <c r="A1721" s="67">
        <v>44061</v>
      </c>
      <c r="B1721" s="60" t="s">
        <v>27</v>
      </c>
      <c r="C1721" s="60" t="s">
        <v>43</v>
      </c>
      <c r="D1721" s="15">
        <v>0</v>
      </c>
    </row>
    <row r="1722" spans="1:4" x14ac:dyDescent="0.25">
      <c r="A1722" s="67">
        <v>44061</v>
      </c>
      <c r="B1722" s="60" t="s">
        <v>51</v>
      </c>
      <c r="C1722" s="60" t="s">
        <v>51</v>
      </c>
      <c r="D1722" s="15">
        <v>0</v>
      </c>
    </row>
    <row r="1723" spans="1:4" x14ac:dyDescent="0.25">
      <c r="A1723" s="67">
        <v>44061</v>
      </c>
      <c r="B1723" s="60" t="s">
        <v>10</v>
      </c>
      <c r="C1723" s="60" t="s">
        <v>10</v>
      </c>
      <c r="D1723" s="15">
        <v>0</v>
      </c>
    </row>
    <row r="1724" spans="1:4" x14ac:dyDescent="0.25">
      <c r="A1724" s="67">
        <v>44062</v>
      </c>
      <c r="B1724" s="60" t="s">
        <v>14</v>
      </c>
      <c r="C1724" s="60" t="s">
        <v>14</v>
      </c>
      <c r="D1724" s="15">
        <v>1</v>
      </c>
    </row>
    <row r="1725" spans="1:4" x14ac:dyDescent="0.25">
      <c r="A1725" s="67">
        <v>44062</v>
      </c>
      <c r="B1725" s="60" t="s">
        <v>20</v>
      </c>
      <c r="C1725" s="60" t="s">
        <v>20</v>
      </c>
      <c r="D1725" s="15">
        <v>0</v>
      </c>
    </row>
    <row r="1726" spans="1:4" x14ac:dyDescent="0.25">
      <c r="A1726" s="67">
        <v>44062</v>
      </c>
      <c r="B1726" s="60" t="s">
        <v>20</v>
      </c>
      <c r="C1726" s="60" t="s">
        <v>20</v>
      </c>
      <c r="D1726" s="15">
        <v>0</v>
      </c>
    </row>
    <row r="1727" spans="1:4" x14ac:dyDescent="0.25">
      <c r="A1727" s="67">
        <v>44062</v>
      </c>
      <c r="B1727" s="60" t="s">
        <v>13</v>
      </c>
      <c r="C1727" s="60" t="s">
        <v>13</v>
      </c>
      <c r="D1727" s="15">
        <v>1</v>
      </c>
    </row>
    <row r="1728" spans="1:4" x14ac:dyDescent="0.25">
      <c r="A1728" s="67">
        <v>44062</v>
      </c>
      <c r="B1728" s="60" t="s">
        <v>24</v>
      </c>
      <c r="C1728" s="60" t="s">
        <v>23</v>
      </c>
      <c r="D1728" s="15">
        <v>1</v>
      </c>
    </row>
    <row r="1729" spans="1:4" x14ac:dyDescent="0.25">
      <c r="A1729" s="67">
        <v>44062</v>
      </c>
      <c r="B1729" s="60" t="s">
        <v>24</v>
      </c>
      <c r="C1729" s="60" t="s">
        <v>36</v>
      </c>
      <c r="D1729" s="15">
        <v>1</v>
      </c>
    </row>
    <row r="1730" spans="1:4" x14ac:dyDescent="0.25">
      <c r="A1730" s="67">
        <v>44062</v>
      </c>
      <c r="B1730" s="60" t="s">
        <v>47</v>
      </c>
      <c r="C1730" s="60" t="s">
        <v>47</v>
      </c>
      <c r="D1730" s="15">
        <v>0</v>
      </c>
    </row>
    <row r="1731" spans="1:4" x14ac:dyDescent="0.25">
      <c r="A1731" s="67">
        <v>44062</v>
      </c>
      <c r="B1731" s="60" t="s">
        <v>48</v>
      </c>
      <c r="C1731" s="60" t="s">
        <v>48</v>
      </c>
      <c r="D1731" s="15">
        <v>0</v>
      </c>
    </row>
    <row r="1732" spans="1:4" x14ac:dyDescent="0.25">
      <c r="A1732" s="67">
        <v>44062</v>
      </c>
      <c r="B1732" s="60" t="s">
        <v>7</v>
      </c>
      <c r="C1732" s="60" t="s">
        <v>7</v>
      </c>
      <c r="D1732" s="15">
        <v>0</v>
      </c>
    </row>
    <row r="1733" spans="1:4" x14ac:dyDescent="0.25">
      <c r="A1733" s="67">
        <v>44062</v>
      </c>
      <c r="B1733" s="60" t="s">
        <v>9</v>
      </c>
      <c r="C1733" s="60" t="s">
        <v>9</v>
      </c>
      <c r="D1733" s="15">
        <v>3</v>
      </c>
    </row>
    <row r="1734" spans="1:4" x14ac:dyDescent="0.25">
      <c r="A1734" s="67">
        <v>44062</v>
      </c>
      <c r="B1734" s="60" t="s">
        <v>15</v>
      </c>
      <c r="C1734" s="60" t="s">
        <v>15</v>
      </c>
      <c r="D1734" s="15">
        <v>0</v>
      </c>
    </row>
    <row r="1735" spans="1:4" x14ac:dyDescent="0.25">
      <c r="A1735" s="67">
        <v>44062</v>
      </c>
      <c r="B1735" s="60" t="s">
        <v>11</v>
      </c>
      <c r="C1735" s="60" t="s">
        <v>11</v>
      </c>
      <c r="D1735" s="15">
        <v>0</v>
      </c>
    </row>
    <row r="1736" spans="1:4" x14ac:dyDescent="0.25">
      <c r="A1736" s="67">
        <v>44062</v>
      </c>
      <c r="B1736" s="60" t="s">
        <v>12</v>
      </c>
      <c r="C1736" s="60" t="s">
        <v>12</v>
      </c>
      <c r="D1736" s="15">
        <v>0</v>
      </c>
    </row>
    <row r="1737" spans="1:4" x14ac:dyDescent="0.25">
      <c r="A1737" s="67">
        <v>44062</v>
      </c>
      <c r="B1737" s="60" t="s">
        <v>8</v>
      </c>
      <c r="C1737" s="60" t="s">
        <v>230</v>
      </c>
      <c r="D1737" s="15">
        <v>1</v>
      </c>
    </row>
    <row r="1738" spans="1:4" x14ac:dyDescent="0.25">
      <c r="A1738" s="67">
        <v>44062</v>
      </c>
      <c r="B1738" s="60" t="s">
        <v>8</v>
      </c>
      <c r="C1738" s="60" t="s">
        <v>8</v>
      </c>
      <c r="D1738" s="15">
        <v>32</v>
      </c>
    </row>
    <row r="1739" spans="1:4" x14ac:dyDescent="0.25">
      <c r="A1739" s="67">
        <v>44062</v>
      </c>
      <c r="B1739" s="60" t="s">
        <v>8</v>
      </c>
      <c r="C1739" s="60" t="s">
        <v>31</v>
      </c>
      <c r="D1739" s="15">
        <v>1</v>
      </c>
    </row>
    <row r="1740" spans="1:4" x14ac:dyDescent="0.25">
      <c r="A1740" s="67">
        <v>44062</v>
      </c>
      <c r="B1740" s="60" t="s">
        <v>49</v>
      </c>
      <c r="C1740" s="60" t="s">
        <v>49</v>
      </c>
      <c r="D1740" s="15">
        <v>0</v>
      </c>
    </row>
    <row r="1741" spans="1:4" x14ac:dyDescent="0.25">
      <c r="A1741" s="67">
        <v>44062</v>
      </c>
      <c r="B1741" s="60" t="s">
        <v>50</v>
      </c>
      <c r="C1741" s="78" t="s">
        <v>368</v>
      </c>
      <c r="D1741" s="15">
        <v>0</v>
      </c>
    </row>
    <row r="1742" spans="1:4" x14ac:dyDescent="0.25">
      <c r="A1742" s="67">
        <v>44062</v>
      </c>
      <c r="B1742" s="60" t="s">
        <v>27</v>
      </c>
      <c r="C1742" s="60" t="s">
        <v>141</v>
      </c>
      <c r="D1742" s="15">
        <v>2</v>
      </c>
    </row>
    <row r="1743" spans="1:4" x14ac:dyDescent="0.25">
      <c r="A1743" s="67">
        <v>44062</v>
      </c>
      <c r="B1743" s="60" t="s">
        <v>51</v>
      </c>
      <c r="C1743" s="60" t="s">
        <v>51</v>
      </c>
      <c r="D1743" s="15">
        <v>2</v>
      </c>
    </row>
    <row r="1744" spans="1:4" x14ac:dyDescent="0.25">
      <c r="A1744" s="67">
        <v>44062</v>
      </c>
      <c r="B1744" s="60" t="s">
        <v>10</v>
      </c>
      <c r="C1744" s="60" t="s">
        <v>10</v>
      </c>
      <c r="D1744" s="15">
        <v>0</v>
      </c>
    </row>
    <row r="1745" spans="1:4" x14ac:dyDescent="0.25">
      <c r="A1745" s="67">
        <v>44063</v>
      </c>
      <c r="B1745" s="60" t="s">
        <v>14</v>
      </c>
      <c r="C1745" s="60" t="s">
        <v>14</v>
      </c>
      <c r="D1745" s="15">
        <v>0</v>
      </c>
    </row>
    <row r="1746" spans="1:4" x14ac:dyDescent="0.25">
      <c r="A1746" s="67">
        <v>44063</v>
      </c>
      <c r="B1746" s="60" t="s">
        <v>20</v>
      </c>
      <c r="C1746" s="60" t="s">
        <v>20</v>
      </c>
      <c r="D1746" s="15">
        <v>1</v>
      </c>
    </row>
    <row r="1747" spans="1:4" x14ac:dyDescent="0.25">
      <c r="A1747" s="67">
        <v>44063</v>
      </c>
      <c r="B1747" s="60" t="s">
        <v>13</v>
      </c>
      <c r="C1747" s="60" t="s">
        <v>1043</v>
      </c>
      <c r="D1747" s="15">
        <v>1</v>
      </c>
    </row>
    <row r="1748" spans="1:4" x14ac:dyDescent="0.25">
      <c r="A1748" s="67">
        <v>44063</v>
      </c>
      <c r="B1748" s="60" t="s">
        <v>24</v>
      </c>
      <c r="C1748" s="60" t="s">
        <v>23</v>
      </c>
      <c r="D1748" s="15">
        <v>1</v>
      </c>
    </row>
    <row r="1749" spans="1:4" x14ac:dyDescent="0.25">
      <c r="A1749" s="67">
        <v>44063</v>
      </c>
      <c r="B1749" s="60" t="s">
        <v>47</v>
      </c>
      <c r="C1749" s="60" t="s">
        <v>47</v>
      </c>
      <c r="D1749" s="15">
        <v>0</v>
      </c>
    </row>
    <row r="1750" spans="1:4" x14ac:dyDescent="0.25">
      <c r="A1750" s="67">
        <v>44063</v>
      </c>
      <c r="B1750" s="60" t="s">
        <v>48</v>
      </c>
      <c r="C1750" s="60" t="s">
        <v>48</v>
      </c>
      <c r="D1750" s="15">
        <v>0</v>
      </c>
    </row>
    <row r="1751" spans="1:4" x14ac:dyDescent="0.25">
      <c r="A1751" s="67">
        <v>44063</v>
      </c>
      <c r="B1751" s="60" t="s">
        <v>7</v>
      </c>
      <c r="C1751" s="60" t="s">
        <v>7</v>
      </c>
      <c r="D1751" s="15">
        <v>0</v>
      </c>
    </row>
    <row r="1752" spans="1:4" x14ac:dyDescent="0.25">
      <c r="A1752" s="67">
        <v>44063</v>
      </c>
      <c r="B1752" s="60" t="s">
        <v>9</v>
      </c>
      <c r="C1752" s="60" t="s">
        <v>9</v>
      </c>
      <c r="D1752" s="15">
        <v>2</v>
      </c>
    </row>
    <row r="1753" spans="1:4" x14ac:dyDescent="0.25">
      <c r="A1753" s="67">
        <v>44063</v>
      </c>
      <c r="B1753" s="60" t="s">
        <v>15</v>
      </c>
      <c r="C1753" s="60" t="s">
        <v>15</v>
      </c>
      <c r="D1753" s="15">
        <v>0</v>
      </c>
    </row>
    <row r="1754" spans="1:4" x14ac:dyDescent="0.25">
      <c r="A1754" s="67">
        <v>44063</v>
      </c>
      <c r="B1754" s="60" t="s">
        <v>11</v>
      </c>
      <c r="C1754" s="60" t="s">
        <v>11</v>
      </c>
      <c r="D1754" s="15">
        <v>0</v>
      </c>
    </row>
    <row r="1755" spans="1:4" x14ac:dyDescent="0.25">
      <c r="A1755" s="67">
        <v>44063</v>
      </c>
      <c r="B1755" s="60" t="s">
        <v>12</v>
      </c>
      <c r="C1755" s="60" t="s">
        <v>12</v>
      </c>
      <c r="D1755" s="15">
        <v>0</v>
      </c>
    </row>
    <row r="1756" spans="1:4" x14ac:dyDescent="0.25">
      <c r="A1756" s="67">
        <v>44063</v>
      </c>
      <c r="B1756" s="60" t="s">
        <v>8</v>
      </c>
      <c r="C1756" s="60" t="s">
        <v>8</v>
      </c>
      <c r="D1756" s="15">
        <v>32</v>
      </c>
    </row>
    <row r="1757" spans="1:4" x14ac:dyDescent="0.25">
      <c r="A1757" s="67">
        <v>44063</v>
      </c>
      <c r="B1757" s="60" t="s">
        <v>8</v>
      </c>
      <c r="C1757" s="60" t="s">
        <v>31</v>
      </c>
      <c r="D1757" s="15">
        <v>1</v>
      </c>
    </row>
    <row r="1758" spans="1:4" x14ac:dyDescent="0.25">
      <c r="A1758" s="67">
        <v>44063</v>
      </c>
      <c r="B1758" s="60" t="s">
        <v>49</v>
      </c>
      <c r="C1758" s="60" t="s">
        <v>49</v>
      </c>
      <c r="D1758" s="15">
        <v>0</v>
      </c>
    </row>
    <row r="1759" spans="1:4" x14ac:dyDescent="0.25">
      <c r="A1759" s="67">
        <v>44063</v>
      </c>
      <c r="B1759" s="60" t="s">
        <v>50</v>
      </c>
      <c r="C1759" s="78" t="s">
        <v>368</v>
      </c>
      <c r="D1759" s="15">
        <v>0</v>
      </c>
    </row>
    <row r="1760" spans="1:4" x14ac:dyDescent="0.25">
      <c r="A1760" s="67">
        <v>44063</v>
      </c>
      <c r="B1760" s="60" t="s">
        <v>27</v>
      </c>
      <c r="C1760" s="60" t="s">
        <v>43</v>
      </c>
      <c r="D1760" s="15">
        <v>0</v>
      </c>
    </row>
    <row r="1761" spans="1:4" x14ac:dyDescent="0.25">
      <c r="A1761" s="67">
        <v>44063</v>
      </c>
      <c r="B1761" s="60" t="s">
        <v>51</v>
      </c>
      <c r="C1761" s="60" t="s">
        <v>51</v>
      </c>
      <c r="D1761" s="15">
        <v>2</v>
      </c>
    </row>
    <row r="1762" spans="1:4" x14ac:dyDescent="0.25">
      <c r="A1762" s="67">
        <v>44063</v>
      </c>
      <c r="B1762" s="60" t="s">
        <v>10</v>
      </c>
      <c r="C1762" s="60" t="s">
        <v>10</v>
      </c>
      <c r="D1762" s="15">
        <v>1</v>
      </c>
    </row>
    <row r="1763" spans="1:4" x14ac:dyDescent="0.25">
      <c r="A1763" s="67">
        <v>44064</v>
      </c>
      <c r="B1763" s="60" t="s">
        <v>14</v>
      </c>
      <c r="C1763" s="60" t="s">
        <v>14</v>
      </c>
      <c r="D1763" s="15">
        <v>0</v>
      </c>
    </row>
    <row r="1764" spans="1:4" x14ac:dyDescent="0.25">
      <c r="A1764" s="67">
        <v>44064</v>
      </c>
      <c r="B1764" s="60" t="s">
        <v>20</v>
      </c>
      <c r="C1764" s="60" t="s">
        <v>20</v>
      </c>
      <c r="D1764" s="15">
        <v>6</v>
      </c>
    </row>
    <row r="1765" spans="1:4" x14ac:dyDescent="0.25">
      <c r="A1765" s="67">
        <v>44064</v>
      </c>
      <c r="B1765" s="60" t="s">
        <v>13</v>
      </c>
      <c r="C1765" s="60" t="s">
        <v>226</v>
      </c>
      <c r="D1765" s="15">
        <v>1</v>
      </c>
    </row>
    <row r="1766" spans="1:4" x14ac:dyDescent="0.25">
      <c r="A1766" s="67">
        <v>44064</v>
      </c>
      <c r="B1766" s="60" t="s">
        <v>24</v>
      </c>
      <c r="C1766" s="60" t="s">
        <v>23</v>
      </c>
      <c r="D1766" s="15">
        <v>2</v>
      </c>
    </row>
    <row r="1767" spans="1:4" x14ac:dyDescent="0.25">
      <c r="A1767" s="67">
        <v>44064</v>
      </c>
      <c r="B1767" s="60" t="s">
        <v>24</v>
      </c>
      <c r="C1767" s="60" t="s">
        <v>36</v>
      </c>
      <c r="D1767" s="15">
        <v>1</v>
      </c>
    </row>
    <row r="1768" spans="1:4" x14ac:dyDescent="0.25">
      <c r="A1768" s="67">
        <v>44064</v>
      </c>
      <c r="B1768" s="60" t="s">
        <v>47</v>
      </c>
      <c r="C1768" s="60" t="s">
        <v>47</v>
      </c>
      <c r="D1768" s="15">
        <v>0</v>
      </c>
    </row>
    <row r="1769" spans="1:4" x14ac:dyDescent="0.25">
      <c r="A1769" s="67">
        <v>44064</v>
      </c>
      <c r="B1769" s="60" t="s">
        <v>48</v>
      </c>
      <c r="C1769" s="60" t="s">
        <v>48</v>
      </c>
      <c r="D1769" s="15">
        <v>0</v>
      </c>
    </row>
    <row r="1770" spans="1:4" x14ac:dyDescent="0.25">
      <c r="A1770" s="67">
        <v>44064</v>
      </c>
      <c r="B1770" s="60" t="s">
        <v>7</v>
      </c>
      <c r="C1770" s="60" t="s">
        <v>7</v>
      </c>
      <c r="D1770" s="15">
        <v>0</v>
      </c>
    </row>
    <row r="1771" spans="1:4" x14ac:dyDescent="0.25">
      <c r="A1771" s="67">
        <v>44064</v>
      </c>
      <c r="B1771" s="60" t="s">
        <v>9</v>
      </c>
      <c r="C1771" s="60" t="s">
        <v>9</v>
      </c>
      <c r="D1771" s="15">
        <v>41</v>
      </c>
    </row>
    <row r="1772" spans="1:4" x14ac:dyDescent="0.25">
      <c r="A1772" s="67">
        <v>44064</v>
      </c>
      <c r="B1772" s="60" t="s">
        <v>15</v>
      </c>
      <c r="C1772" s="60" t="s">
        <v>109</v>
      </c>
      <c r="D1772" s="15">
        <v>2</v>
      </c>
    </row>
    <row r="1773" spans="1:4" x14ac:dyDescent="0.25">
      <c r="A1773" s="67">
        <v>44064</v>
      </c>
      <c r="B1773" s="60" t="s">
        <v>11</v>
      </c>
      <c r="C1773" s="60" t="s">
        <v>143</v>
      </c>
      <c r="D1773" s="15">
        <v>3</v>
      </c>
    </row>
    <row r="1774" spans="1:4" x14ac:dyDescent="0.25">
      <c r="A1774" s="67">
        <v>44064</v>
      </c>
      <c r="B1774" s="60" t="s">
        <v>12</v>
      </c>
      <c r="C1774" s="60" t="s">
        <v>12</v>
      </c>
      <c r="D1774" s="15">
        <v>0</v>
      </c>
    </row>
    <row r="1775" spans="1:4" x14ac:dyDescent="0.25">
      <c r="A1775" s="67">
        <v>44064</v>
      </c>
      <c r="B1775" s="60" t="s">
        <v>8</v>
      </c>
      <c r="C1775" s="60" t="s">
        <v>230</v>
      </c>
      <c r="D1775" s="15">
        <v>1</v>
      </c>
    </row>
    <row r="1776" spans="1:4" x14ac:dyDescent="0.25">
      <c r="A1776" s="67">
        <v>44064</v>
      </c>
      <c r="B1776" s="60" t="s">
        <v>8</v>
      </c>
      <c r="C1776" s="60" t="s">
        <v>59</v>
      </c>
      <c r="D1776" s="15">
        <v>2</v>
      </c>
    </row>
    <row r="1777" spans="1:4" x14ac:dyDescent="0.25">
      <c r="A1777" s="67">
        <v>44064</v>
      </c>
      <c r="B1777" s="60" t="s">
        <v>8</v>
      </c>
      <c r="C1777" s="60" t="s">
        <v>142</v>
      </c>
      <c r="D1777" s="15">
        <v>1</v>
      </c>
    </row>
    <row r="1778" spans="1:4" x14ac:dyDescent="0.25">
      <c r="A1778" s="67">
        <v>44064</v>
      </c>
      <c r="B1778" s="60" t="s">
        <v>8</v>
      </c>
      <c r="C1778" s="60" t="s">
        <v>8</v>
      </c>
      <c r="D1778" s="15">
        <v>58</v>
      </c>
    </row>
    <row r="1779" spans="1:4" x14ac:dyDescent="0.25">
      <c r="A1779" s="67">
        <v>44064</v>
      </c>
      <c r="B1779" s="60" t="s">
        <v>8</v>
      </c>
      <c r="C1779" s="60" t="s">
        <v>31</v>
      </c>
      <c r="D1779" s="15">
        <v>3</v>
      </c>
    </row>
    <row r="1780" spans="1:4" x14ac:dyDescent="0.25">
      <c r="A1780" s="67">
        <v>44064</v>
      </c>
      <c r="B1780" s="60" t="s">
        <v>8</v>
      </c>
      <c r="C1780" s="60" t="s">
        <v>112</v>
      </c>
      <c r="D1780" s="15">
        <v>3</v>
      </c>
    </row>
    <row r="1781" spans="1:4" x14ac:dyDescent="0.25">
      <c r="A1781" s="67">
        <v>44064</v>
      </c>
      <c r="B1781" s="60" t="s">
        <v>49</v>
      </c>
      <c r="C1781" s="60" t="s">
        <v>49</v>
      </c>
      <c r="D1781" s="15">
        <v>0</v>
      </c>
    </row>
    <row r="1782" spans="1:4" x14ac:dyDescent="0.25">
      <c r="A1782" s="67">
        <v>44064</v>
      </c>
      <c r="B1782" s="60" t="s">
        <v>50</v>
      </c>
      <c r="C1782" s="78" t="s">
        <v>368</v>
      </c>
      <c r="D1782" s="15">
        <v>0</v>
      </c>
    </row>
    <row r="1783" spans="1:4" x14ac:dyDescent="0.25">
      <c r="A1783" s="67">
        <v>44064</v>
      </c>
      <c r="B1783" s="60" t="s">
        <v>27</v>
      </c>
      <c r="C1783" s="60" t="s">
        <v>141</v>
      </c>
      <c r="D1783" s="15">
        <v>4</v>
      </c>
    </row>
    <row r="1784" spans="1:4" x14ac:dyDescent="0.25">
      <c r="A1784" s="67">
        <v>44064</v>
      </c>
      <c r="B1784" s="60" t="s">
        <v>51</v>
      </c>
      <c r="C1784" s="60" t="s">
        <v>51</v>
      </c>
      <c r="D1784" s="15">
        <v>0</v>
      </c>
    </row>
    <row r="1785" spans="1:4" x14ac:dyDescent="0.25">
      <c r="A1785" s="67">
        <v>44064</v>
      </c>
      <c r="B1785" s="60" t="s">
        <v>10</v>
      </c>
      <c r="C1785" s="60" t="s">
        <v>10</v>
      </c>
      <c r="D1785" s="15">
        <v>0</v>
      </c>
    </row>
    <row r="1786" spans="1:4" x14ac:dyDescent="0.25">
      <c r="A1786" s="67">
        <v>44065</v>
      </c>
      <c r="B1786" s="60" t="s">
        <v>14</v>
      </c>
      <c r="C1786" s="60" t="s">
        <v>14</v>
      </c>
      <c r="D1786" s="15">
        <v>0</v>
      </c>
    </row>
    <row r="1787" spans="1:4" x14ac:dyDescent="0.25">
      <c r="A1787" s="67">
        <v>44065</v>
      </c>
      <c r="B1787" s="60" t="s">
        <v>20</v>
      </c>
      <c r="C1787" s="60" t="s">
        <v>20</v>
      </c>
      <c r="D1787" s="15">
        <v>0</v>
      </c>
    </row>
    <row r="1788" spans="1:4" x14ac:dyDescent="0.25">
      <c r="A1788" s="67">
        <v>44065</v>
      </c>
      <c r="B1788" s="60" t="s">
        <v>13</v>
      </c>
      <c r="C1788" s="73" t="s">
        <v>612</v>
      </c>
      <c r="D1788" s="15">
        <v>1</v>
      </c>
    </row>
    <row r="1789" spans="1:4" x14ac:dyDescent="0.25">
      <c r="A1789" s="67">
        <v>44065</v>
      </c>
      <c r="B1789" s="60" t="s">
        <v>13</v>
      </c>
      <c r="C1789" s="60" t="s">
        <v>13</v>
      </c>
      <c r="D1789" s="15">
        <v>2</v>
      </c>
    </row>
    <row r="1790" spans="1:4" x14ac:dyDescent="0.25">
      <c r="A1790" s="67">
        <v>44065</v>
      </c>
      <c r="B1790" s="60" t="s">
        <v>13</v>
      </c>
      <c r="C1790" s="60" t="s">
        <v>223</v>
      </c>
      <c r="D1790" s="15">
        <v>1</v>
      </c>
    </row>
    <row r="1791" spans="1:4" x14ac:dyDescent="0.25">
      <c r="A1791" s="67">
        <v>44065</v>
      </c>
      <c r="B1791" s="60" t="s">
        <v>24</v>
      </c>
      <c r="C1791" s="60" t="s">
        <v>23</v>
      </c>
      <c r="D1791" s="15">
        <v>0</v>
      </c>
    </row>
    <row r="1792" spans="1:4" x14ac:dyDescent="0.25">
      <c r="A1792" s="67">
        <v>44065</v>
      </c>
      <c r="B1792" s="60" t="s">
        <v>24</v>
      </c>
      <c r="C1792" s="60" t="s">
        <v>24</v>
      </c>
      <c r="D1792" s="15">
        <v>0</v>
      </c>
    </row>
    <row r="1793" spans="1:4" x14ac:dyDescent="0.25">
      <c r="A1793" s="67">
        <v>44065</v>
      </c>
      <c r="B1793" s="60" t="s">
        <v>47</v>
      </c>
      <c r="C1793" s="60" t="s">
        <v>47</v>
      </c>
      <c r="D1793" s="15">
        <v>0</v>
      </c>
    </row>
    <row r="1794" spans="1:4" x14ac:dyDescent="0.25">
      <c r="A1794" s="67">
        <v>44065</v>
      </c>
      <c r="B1794" s="60" t="s">
        <v>48</v>
      </c>
      <c r="C1794" s="60" t="s">
        <v>48</v>
      </c>
      <c r="D1794" s="15">
        <v>0</v>
      </c>
    </row>
    <row r="1795" spans="1:4" x14ac:dyDescent="0.25">
      <c r="A1795" s="67">
        <v>44065</v>
      </c>
      <c r="B1795" s="60" t="s">
        <v>7</v>
      </c>
      <c r="C1795" s="60" t="s">
        <v>7</v>
      </c>
      <c r="D1795" s="15">
        <v>6</v>
      </c>
    </row>
    <row r="1796" spans="1:4" x14ac:dyDescent="0.25">
      <c r="A1796" s="67">
        <v>44065</v>
      </c>
      <c r="B1796" s="60" t="s">
        <v>9</v>
      </c>
      <c r="C1796" s="60" t="s">
        <v>9</v>
      </c>
      <c r="D1796" s="15">
        <v>18</v>
      </c>
    </row>
    <row r="1797" spans="1:4" x14ac:dyDescent="0.25">
      <c r="A1797" s="67">
        <v>44065</v>
      </c>
      <c r="B1797" s="60" t="s">
        <v>15</v>
      </c>
      <c r="C1797" s="60" t="s">
        <v>15</v>
      </c>
      <c r="D1797" s="15">
        <v>0</v>
      </c>
    </row>
    <row r="1798" spans="1:4" x14ac:dyDescent="0.25">
      <c r="A1798" s="67">
        <v>44065</v>
      </c>
      <c r="B1798" s="60" t="s">
        <v>11</v>
      </c>
      <c r="C1798" s="60" t="s">
        <v>11</v>
      </c>
      <c r="D1798" s="15">
        <v>0</v>
      </c>
    </row>
    <row r="1799" spans="1:4" x14ac:dyDescent="0.25">
      <c r="A1799" s="67">
        <v>44065</v>
      </c>
      <c r="B1799" s="60" t="s">
        <v>12</v>
      </c>
      <c r="C1799" s="60" t="s">
        <v>12</v>
      </c>
      <c r="D1799" s="15">
        <v>0</v>
      </c>
    </row>
    <row r="1800" spans="1:4" x14ac:dyDescent="0.25">
      <c r="A1800" s="67">
        <v>44065</v>
      </c>
      <c r="B1800" s="60" t="s">
        <v>8</v>
      </c>
      <c r="C1800" s="60" t="s">
        <v>230</v>
      </c>
      <c r="D1800" s="15">
        <v>5</v>
      </c>
    </row>
    <row r="1801" spans="1:4" x14ac:dyDescent="0.25">
      <c r="A1801" s="67">
        <v>44065</v>
      </c>
      <c r="B1801" s="60" t="s">
        <v>8</v>
      </c>
      <c r="C1801" s="60" t="s">
        <v>59</v>
      </c>
      <c r="D1801" s="15">
        <v>1</v>
      </c>
    </row>
    <row r="1802" spans="1:4" x14ac:dyDescent="0.25">
      <c r="A1802" s="67">
        <v>44065</v>
      </c>
      <c r="B1802" s="60" t="s">
        <v>8</v>
      </c>
      <c r="C1802" s="60" t="s">
        <v>134</v>
      </c>
      <c r="D1802" s="15">
        <v>1</v>
      </c>
    </row>
    <row r="1803" spans="1:4" x14ac:dyDescent="0.25">
      <c r="A1803" s="67">
        <v>44065</v>
      </c>
      <c r="B1803" s="60" t="s">
        <v>8</v>
      </c>
      <c r="C1803" s="60" t="s">
        <v>8</v>
      </c>
      <c r="D1803" s="15">
        <v>79</v>
      </c>
    </row>
    <row r="1804" spans="1:4" x14ac:dyDescent="0.25">
      <c r="A1804" s="67">
        <v>44065</v>
      </c>
      <c r="B1804" s="60" t="s">
        <v>8</v>
      </c>
      <c r="C1804" s="60" t="s">
        <v>31</v>
      </c>
      <c r="D1804" s="15">
        <v>5</v>
      </c>
    </row>
    <row r="1805" spans="1:4" x14ac:dyDescent="0.25">
      <c r="A1805" s="67">
        <v>44065</v>
      </c>
      <c r="B1805" s="60" t="s">
        <v>8</v>
      </c>
      <c r="C1805" s="60" t="s">
        <v>112</v>
      </c>
      <c r="D1805" s="15">
        <v>2</v>
      </c>
    </row>
    <row r="1806" spans="1:4" x14ac:dyDescent="0.25">
      <c r="A1806" s="67">
        <v>44065</v>
      </c>
      <c r="B1806" s="60" t="s">
        <v>49</v>
      </c>
      <c r="C1806" s="60" t="s">
        <v>49</v>
      </c>
      <c r="D1806" s="15">
        <v>0</v>
      </c>
    </row>
    <row r="1807" spans="1:4" x14ac:dyDescent="0.25">
      <c r="A1807" s="67">
        <v>44065</v>
      </c>
      <c r="B1807" s="60" t="s">
        <v>50</v>
      </c>
      <c r="C1807" s="78" t="s">
        <v>368</v>
      </c>
      <c r="D1807" s="15">
        <v>0</v>
      </c>
    </row>
    <row r="1808" spans="1:4" x14ac:dyDescent="0.25">
      <c r="A1808" s="67">
        <v>44065</v>
      </c>
      <c r="B1808" s="60" t="s">
        <v>27</v>
      </c>
      <c r="C1808" s="60" t="s">
        <v>141</v>
      </c>
      <c r="D1808" s="15">
        <v>1</v>
      </c>
    </row>
    <row r="1809" spans="1:4" x14ac:dyDescent="0.25">
      <c r="A1809" s="67">
        <v>44065</v>
      </c>
      <c r="B1809" s="60" t="s">
        <v>27</v>
      </c>
      <c r="C1809" s="60" t="s">
        <v>43</v>
      </c>
      <c r="D1809" s="15">
        <v>1</v>
      </c>
    </row>
    <row r="1810" spans="1:4" x14ac:dyDescent="0.25">
      <c r="A1810" s="67">
        <v>44065</v>
      </c>
      <c r="B1810" s="60" t="s">
        <v>51</v>
      </c>
      <c r="C1810" s="60" t="s">
        <v>51</v>
      </c>
      <c r="D1810" s="15">
        <v>8</v>
      </c>
    </row>
    <row r="1811" spans="1:4" x14ac:dyDescent="0.25">
      <c r="A1811" s="67">
        <v>44065</v>
      </c>
      <c r="B1811" s="60" t="s">
        <v>10</v>
      </c>
      <c r="C1811" s="60" t="s">
        <v>10</v>
      </c>
      <c r="D1811" s="15">
        <v>0</v>
      </c>
    </row>
    <row r="1812" spans="1:4" x14ac:dyDescent="0.25">
      <c r="A1812" s="67">
        <v>44066</v>
      </c>
      <c r="B1812" s="60" t="s">
        <v>14</v>
      </c>
      <c r="C1812" s="60" t="s">
        <v>14</v>
      </c>
      <c r="D1812" s="15">
        <v>0</v>
      </c>
    </row>
    <row r="1813" spans="1:4" x14ac:dyDescent="0.25">
      <c r="A1813" s="67">
        <v>44066</v>
      </c>
      <c r="B1813" s="60" t="s">
        <v>20</v>
      </c>
      <c r="C1813" s="60" t="s">
        <v>20</v>
      </c>
      <c r="D1813" s="15">
        <v>8</v>
      </c>
    </row>
    <row r="1814" spans="1:4" x14ac:dyDescent="0.25">
      <c r="A1814" s="67">
        <v>44066</v>
      </c>
      <c r="B1814" s="60" t="s">
        <v>13</v>
      </c>
      <c r="C1814" s="60" t="s">
        <v>13</v>
      </c>
      <c r="D1814" s="15">
        <v>1</v>
      </c>
    </row>
    <row r="1815" spans="1:4" x14ac:dyDescent="0.25">
      <c r="A1815" s="67">
        <v>44066</v>
      </c>
      <c r="B1815" s="60" t="s">
        <v>13</v>
      </c>
      <c r="C1815" s="60" t="s">
        <v>226</v>
      </c>
      <c r="D1815" s="15">
        <v>0</v>
      </c>
    </row>
    <row r="1816" spans="1:4" x14ac:dyDescent="0.25">
      <c r="A1816" s="67">
        <v>44066</v>
      </c>
      <c r="B1816" s="60" t="s">
        <v>24</v>
      </c>
      <c r="C1816" s="60" t="s">
        <v>23</v>
      </c>
      <c r="D1816" s="15">
        <v>3</v>
      </c>
    </row>
    <row r="1817" spans="1:4" x14ac:dyDescent="0.25">
      <c r="A1817" s="67">
        <v>44066</v>
      </c>
      <c r="B1817" s="60" t="s">
        <v>47</v>
      </c>
      <c r="C1817" s="60" t="s">
        <v>47</v>
      </c>
      <c r="D1817" s="15">
        <v>0</v>
      </c>
    </row>
    <row r="1818" spans="1:4" x14ac:dyDescent="0.25">
      <c r="A1818" s="67">
        <v>44066</v>
      </c>
      <c r="B1818" s="60" t="s">
        <v>48</v>
      </c>
      <c r="C1818" s="60" t="s">
        <v>48</v>
      </c>
      <c r="D1818" s="15">
        <v>0</v>
      </c>
    </row>
    <row r="1819" spans="1:4" x14ac:dyDescent="0.25">
      <c r="A1819" s="67">
        <v>44066</v>
      </c>
      <c r="B1819" s="60" t="s">
        <v>7</v>
      </c>
      <c r="C1819" s="60" t="s">
        <v>7</v>
      </c>
      <c r="D1819" s="15">
        <v>0</v>
      </c>
    </row>
    <row r="1820" spans="1:4" x14ac:dyDescent="0.25">
      <c r="A1820" s="67">
        <v>44066</v>
      </c>
      <c r="B1820" s="60" t="s">
        <v>9</v>
      </c>
      <c r="C1820" s="60" t="s">
        <v>9</v>
      </c>
      <c r="D1820" s="15">
        <v>32</v>
      </c>
    </row>
    <row r="1821" spans="1:4" x14ac:dyDescent="0.25">
      <c r="A1821" s="67">
        <v>44066</v>
      </c>
      <c r="B1821" s="60" t="s">
        <v>15</v>
      </c>
      <c r="C1821" s="60" t="s">
        <v>109</v>
      </c>
      <c r="D1821" s="15">
        <v>3</v>
      </c>
    </row>
    <row r="1822" spans="1:4" x14ac:dyDescent="0.25">
      <c r="A1822" s="67">
        <v>44066</v>
      </c>
      <c r="B1822" s="60" t="s">
        <v>11</v>
      </c>
      <c r="C1822" s="60" t="s">
        <v>11</v>
      </c>
      <c r="D1822" s="15">
        <v>0</v>
      </c>
    </row>
    <row r="1823" spans="1:4" x14ac:dyDescent="0.25">
      <c r="A1823" s="67">
        <v>44066</v>
      </c>
      <c r="B1823" s="60" t="s">
        <v>12</v>
      </c>
      <c r="C1823" s="60" t="s">
        <v>12</v>
      </c>
      <c r="D1823" s="15">
        <v>3</v>
      </c>
    </row>
    <row r="1824" spans="1:4" x14ac:dyDescent="0.25">
      <c r="A1824" s="67">
        <v>44066</v>
      </c>
      <c r="B1824" s="60" t="s">
        <v>8</v>
      </c>
      <c r="C1824" s="60" t="s">
        <v>74</v>
      </c>
      <c r="D1824" s="15">
        <v>1</v>
      </c>
    </row>
    <row r="1825" spans="1:4" x14ac:dyDescent="0.25">
      <c r="A1825" s="67">
        <v>44066</v>
      </c>
      <c r="B1825" s="60" t="s">
        <v>8</v>
      </c>
      <c r="C1825" s="60" t="s">
        <v>230</v>
      </c>
      <c r="D1825" s="15">
        <v>1</v>
      </c>
    </row>
    <row r="1826" spans="1:4" x14ac:dyDescent="0.25">
      <c r="A1826" s="67">
        <v>44066</v>
      </c>
      <c r="B1826" s="60" t="s">
        <v>8</v>
      </c>
      <c r="C1826" s="60" t="s">
        <v>142</v>
      </c>
      <c r="D1826" s="15">
        <v>2</v>
      </c>
    </row>
    <row r="1827" spans="1:4" x14ac:dyDescent="0.25">
      <c r="A1827" s="67">
        <v>44066</v>
      </c>
      <c r="B1827" s="60" t="s">
        <v>8</v>
      </c>
      <c r="C1827" s="60" t="s">
        <v>8</v>
      </c>
      <c r="D1827" s="15">
        <v>75</v>
      </c>
    </row>
    <row r="1828" spans="1:4" x14ac:dyDescent="0.25">
      <c r="A1828" s="67">
        <v>44066</v>
      </c>
      <c r="B1828" s="60" t="s">
        <v>49</v>
      </c>
      <c r="C1828" s="60" t="s">
        <v>49</v>
      </c>
      <c r="D1828" s="15">
        <v>0</v>
      </c>
    </row>
    <row r="1829" spans="1:4" x14ac:dyDescent="0.25">
      <c r="A1829" s="67">
        <v>44066</v>
      </c>
      <c r="B1829" s="60" t="s">
        <v>50</v>
      </c>
      <c r="C1829" s="60" t="s">
        <v>232</v>
      </c>
      <c r="D1829" s="15">
        <v>1</v>
      </c>
    </row>
    <row r="1830" spans="1:4" x14ac:dyDescent="0.25">
      <c r="A1830" s="67">
        <v>44066</v>
      </c>
      <c r="B1830" s="60" t="s">
        <v>27</v>
      </c>
      <c r="C1830" s="60" t="s">
        <v>141</v>
      </c>
      <c r="D1830" s="15">
        <v>3</v>
      </c>
    </row>
    <row r="1831" spans="1:4" x14ac:dyDescent="0.25">
      <c r="A1831" s="67">
        <v>44066</v>
      </c>
      <c r="B1831" s="60" t="s">
        <v>51</v>
      </c>
      <c r="C1831" s="60" t="s">
        <v>51</v>
      </c>
      <c r="D1831" s="15">
        <v>0</v>
      </c>
    </row>
    <row r="1832" spans="1:4" x14ac:dyDescent="0.25">
      <c r="A1832" s="67">
        <v>44066</v>
      </c>
      <c r="B1832" s="60" t="s">
        <v>10</v>
      </c>
      <c r="C1832" s="60" t="s">
        <v>10</v>
      </c>
      <c r="D1832" s="15">
        <v>3</v>
      </c>
    </row>
    <row r="1833" spans="1:4" x14ac:dyDescent="0.25">
      <c r="A1833" s="67">
        <v>44067</v>
      </c>
      <c r="B1833" s="60" t="s">
        <v>14</v>
      </c>
      <c r="C1833" s="60" t="s">
        <v>14</v>
      </c>
      <c r="D1833" s="15">
        <v>0</v>
      </c>
    </row>
    <row r="1834" spans="1:4" x14ac:dyDescent="0.25">
      <c r="A1834" s="67">
        <v>44067</v>
      </c>
      <c r="B1834" s="60" t="s">
        <v>20</v>
      </c>
      <c r="C1834" s="60" t="s">
        <v>20</v>
      </c>
      <c r="D1834" s="15">
        <v>5</v>
      </c>
    </row>
    <row r="1835" spans="1:4" x14ac:dyDescent="0.25">
      <c r="A1835" s="67">
        <v>44067</v>
      </c>
      <c r="B1835" s="60" t="s">
        <v>13</v>
      </c>
      <c r="C1835" s="60" t="s">
        <v>226</v>
      </c>
      <c r="D1835" s="15">
        <v>2</v>
      </c>
    </row>
    <row r="1836" spans="1:4" x14ac:dyDescent="0.25">
      <c r="A1836" s="67">
        <v>44067</v>
      </c>
      <c r="B1836" s="60" t="s">
        <v>24</v>
      </c>
      <c r="C1836" s="60" t="s">
        <v>23</v>
      </c>
      <c r="D1836" s="15">
        <v>1</v>
      </c>
    </row>
    <row r="1837" spans="1:4" x14ac:dyDescent="0.25">
      <c r="A1837" s="67">
        <v>44067</v>
      </c>
      <c r="B1837" s="60" t="s">
        <v>47</v>
      </c>
      <c r="C1837" s="60" t="s">
        <v>47</v>
      </c>
      <c r="D1837" s="15">
        <v>0</v>
      </c>
    </row>
    <row r="1838" spans="1:4" x14ac:dyDescent="0.25">
      <c r="A1838" s="67">
        <v>44067</v>
      </c>
      <c r="B1838" s="60" t="s">
        <v>47</v>
      </c>
      <c r="C1838" s="60" t="s">
        <v>47</v>
      </c>
      <c r="D1838" s="15">
        <v>0</v>
      </c>
    </row>
    <row r="1839" spans="1:4" x14ac:dyDescent="0.25">
      <c r="A1839" s="67">
        <v>44067</v>
      </c>
      <c r="B1839" s="60" t="s">
        <v>48</v>
      </c>
      <c r="C1839" s="60" t="s">
        <v>48</v>
      </c>
      <c r="D1839" s="15">
        <v>0</v>
      </c>
    </row>
    <row r="1840" spans="1:4" x14ac:dyDescent="0.25">
      <c r="A1840" s="67">
        <v>44067</v>
      </c>
      <c r="B1840" s="60" t="s">
        <v>7</v>
      </c>
      <c r="C1840" s="60" t="s">
        <v>7</v>
      </c>
      <c r="D1840" s="15">
        <v>1</v>
      </c>
    </row>
    <row r="1841" spans="1:4" x14ac:dyDescent="0.25">
      <c r="A1841" s="67">
        <v>44067</v>
      </c>
      <c r="B1841" s="60" t="s">
        <v>9</v>
      </c>
      <c r="C1841" s="60" t="s">
        <v>9</v>
      </c>
      <c r="D1841" s="15">
        <v>0</v>
      </c>
    </row>
    <row r="1842" spans="1:4" x14ac:dyDescent="0.25">
      <c r="A1842" s="67">
        <v>44067</v>
      </c>
      <c r="B1842" s="60" t="s">
        <v>9</v>
      </c>
      <c r="C1842" s="60" t="s">
        <v>9</v>
      </c>
      <c r="D1842" s="15">
        <v>0</v>
      </c>
    </row>
    <row r="1843" spans="1:4" x14ac:dyDescent="0.25">
      <c r="A1843" s="67">
        <v>44067</v>
      </c>
      <c r="B1843" s="60" t="s">
        <v>15</v>
      </c>
      <c r="C1843" s="60" t="s">
        <v>15</v>
      </c>
      <c r="D1843" s="15">
        <v>0</v>
      </c>
    </row>
    <row r="1844" spans="1:4" x14ac:dyDescent="0.25">
      <c r="A1844" s="67">
        <v>44067</v>
      </c>
      <c r="B1844" s="60" t="s">
        <v>11</v>
      </c>
      <c r="C1844" s="60" t="s">
        <v>143</v>
      </c>
      <c r="D1844" s="15">
        <v>1</v>
      </c>
    </row>
    <row r="1845" spans="1:4" x14ac:dyDescent="0.25">
      <c r="A1845" s="67">
        <v>44067</v>
      </c>
      <c r="B1845" s="60" t="s">
        <v>12</v>
      </c>
      <c r="C1845" s="60" t="s">
        <v>12</v>
      </c>
      <c r="D1845" s="15">
        <v>0</v>
      </c>
    </row>
    <row r="1846" spans="1:4" x14ac:dyDescent="0.25">
      <c r="A1846" s="67">
        <v>44067</v>
      </c>
      <c r="B1846" s="60" t="s">
        <v>8</v>
      </c>
      <c r="C1846" s="60" t="s">
        <v>230</v>
      </c>
      <c r="D1846" s="15">
        <v>4</v>
      </c>
    </row>
    <row r="1847" spans="1:4" x14ac:dyDescent="0.25">
      <c r="A1847" s="67">
        <v>44067</v>
      </c>
      <c r="B1847" s="60" t="s">
        <v>8</v>
      </c>
      <c r="C1847" s="60" t="s">
        <v>59</v>
      </c>
      <c r="D1847" s="15">
        <v>2</v>
      </c>
    </row>
    <row r="1848" spans="1:4" x14ac:dyDescent="0.25">
      <c r="A1848" s="67">
        <v>44067</v>
      </c>
      <c r="B1848" s="60" t="s">
        <v>8</v>
      </c>
      <c r="C1848" s="60" t="s">
        <v>144</v>
      </c>
      <c r="D1848" s="15">
        <v>2</v>
      </c>
    </row>
    <row r="1849" spans="1:4" x14ac:dyDescent="0.25">
      <c r="A1849" s="67">
        <v>44067</v>
      </c>
      <c r="B1849" s="60" t="s">
        <v>8</v>
      </c>
      <c r="C1849" s="60" t="s">
        <v>142</v>
      </c>
      <c r="D1849" s="15">
        <v>1</v>
      </c>
    </row>
    <row r="1850" spans="1:4" x14ac:dyDescent="0.25">
      <c r="A1850" s="67">
        <v>44067</v>
      </c>
      <c r="B1850" s="60" t="s">
        <v>8</v>
      </c>
      <c r="C1850" s="60" t="s">
        <v>40</v>
      </c>
      <c r="D1850" s="15">
        <v>3</v>
      </c>
    </row>
    <row r="1851" spans="1:4" x14ac:dyDescent="0.25">
      <c r="A1851" s="67">
        <v>44067</v>
      </c>
      <c r="B1851" s="60" t="s">
        <v>8</v>
      </c>
      <c r="C1851" s="60" t="s">
        <v>8</v>
      </c>
      <c r="D1851" s="15">
        <v>85</v>
      </c>
    </row>
    <row r="1852" spans="1:4" x14ac:dyDescent="0.25">
      <c r="A1852" s="67">
        <v>44067</v>
      </c>
      <c r="B1852" s="60" t="s">
        <v>8</v>
      </c>
      <c r="C1852" s="60" t="s">
        <v>112</v>
      </c>
      <c r="D1852" s="15">
        <v>2</v>
      </c>
    </row>
    <row r="1853" spans="1:4" x14ac:dyDescent="0.25">
      <c r="A1853" s="67">
        <v>44067</v>
      </c>
      <c r="B1853" s="60" t="s">
        <v>49</v>
      </c>
      <c r="C1853" s="60" t="s">
        <v>49</v>
      </c>
      <c r="D1853" s="15">
        <v>0</v>
      </c>
    </row>
    <row r="1854" spans="1:4" x14ac:dyDescent="0.25">
      <c r="A1854" s="67">
        <v>44067</v>
      </c>
      <c r="B1854" s="60" t="s">
        <v>50</v>
      </c>
      <c r="C1854" s="78" t="s">
        <v>368</v>
      </c>
      <c r="D1854" s="15">
        <v>0</v>
      </c>
    </row>
    <row r="1855" spans="1:4" x14ac:dyDescent="0.25">
      <c r="A1855" s="67">
        <v>44067</v>
      </c>
      <c r="B1855" s="60" t="s">
        <v>27</v>
      </c>
      <c r="C1855" s="60" t="s">
        <v>43</v>
      </c>
      <c r="D1855" s="15">
        <v>0</v>
      </c>
    </row>
    <row r="1856" spans="1:4" x14ac:dyDescent="0.25">
      <c r="A1856" s="67">
        <v>44067</v>
      </c>
      <c r="B1856" s="60" t="s">
        <v>51</v>
      </c>
      <c r="C1856" s="60" t="s">
        <v>51</v>
      </c>
      <c r="D1856" s="15">
        <v>8</v>
      </c>
    </row>
    <row r="1857" spans="1:4" x14ac:dyDescent="0.25">
      <c r="A1857" s="67">
        <v>44067</v>
      </c>
      <c r="B1857" s="60" t="s">
        <v>10</v>
      </c>
      <c r="C1857" s="60" t="s">
        <v>10</v>
      </c>
      <c r="D1857" s="15">
        <v>1</v>
      </c>
    </row>
    <row r="1858" spans="1:4" x14ac:dyDescent="0.25">
      <c r="A1858" s="67">
        <v>44068</v>
      </c>
      <c r="B1858" s="60" t="s">
        <v>14</v>
      </c>
      <c r="C1858" s="60" t="s">
        <v>14</v>
      </c>
      <c r="D1858" s="15">
        <v>0</v>
      </c>
    </row>
    <row r="1859" spans="1:4" x14ac:dyDescent="0.25">
      <c r="A1859" s="67">
        <v>44068</v>
      </c>
      <c r="B1859" s="60" t="s">
        <v>20</v>
      </c>
      <c r="C1859" s="60" t="s">
        <v>20</v>
      </c>
      <c r="D1859" s="15">
        <v>0</v>
      </c>
    </row>
    <row r="1860" spans="1:4" x14ac:dyDescent="0.25">
      <c r="A1860" s="67">
        <v>44068</v>
      </c>
      <c r="B1860" s="60" t="s">
        <v>13</v>
      </c>
      <c r="C1860" s="78" t="s">
        <v>1028</v>
      </c>
      <c r="D1860" s="15">
        <v>1</v>
      </c>
    </row>
    <row r="1861" spans="1:4" x14ac:dyDescent="0.25">
      <c r="A1861" s="67">
        <v>44068</v>
      </c>
      <c r="B1861" s="60" t="s">
        <v>13</v>
      </c>
      <c r="C1861" s="60" t="s">
        <v>13</v>
      </c>
      <c r="D1861" s="15">
        <v>1</v>
      </c>
    </row>
    <row r="1862" spans="1:4" x14ac:dyDescent="0.25">
      <c r="A1862" s="67">
        <v>44068</v>
      </c>
      <c r="B1862" s="60" t="s">
        <v>24</v>
      </c>
      <c r="C1862" s="60" t="s">
        <v>24</v>
      </c>
      <c r="D1862" s="15">
        <v>0</v>
      </c>
    </row>
    <row r="1863" spans="1:4" x14ac:dyDescent="0.25">
      <c r="A1863" s="67">
        <v>44068</v>
      </c>
      <c r="B1863" s="60" t="s">
        <v>47</v>
      </c>
      <c r="C1863" s="60" t="s">
        <v>47</v>
      </c>
      <c r="D1863" s="15">
        <v>0</v>
      </c>
    </row>
    <row r="1864" spans="1:4" x14ac:dyDescent="0.25">
      <c r="A1864" s="67">
        <v>44068</v>
      </c>
      <c r="B1864" s="60" t="s">
        <v>48</v>
      </c>
      <c r="C1864" s="60" t="s">
        <v>48</v>
      </c>
      <c r="D1864" s="15">
        <v>0</v>
      </c>
    </row>
    <row r="1865" spans="1:4" x14ac:dyDescent="0.25">
      <c r="A1865" s="67">
        <v>44068</v>
      </c>
      <c r="B1865" s="60" t="s">
        <v>7</v>
      </c>
      <c r="C1865" s="60" t="s">
        <v>7</v>
      </c>
      <c r="D1865" s="15">
        <v>2</v>
      </c>
    </row>
    <row r="1866" spans="1:4" x14ac:dyDescent="0.25">
      <c r="A1866" s="67">
        <v>44068</v>
      </c>
      <c r="B1866" s="60" t="s">
        <v>9</v>
      </c>
      <c r="C1866" s="60" t="s">
        <v>9</v>
      </c>
      <c r="D1866" s="15">
        <v>37</v>
      </c>
    </row>
    <row r="1867" spans="1:4" x14ac:dyDescent="0.25">
      <c r="A1867" s="67">
        <v>44068</v>
      </c>
      <c r="B1867" s="60" t="s">
        <v>9</v>
      </c>
      <c r="C1867" s="60" t="s">
        <v>17</v>
      </c>
      <c r="D1867" s="15">
        <v>4</v>
      </c>
    </row>
    <row r="1868" spans="1:4" x14ac:dyDescent="0.25">
      <c r="A1868" s="67">
        <v>44068</v>
      </c>
      <c r="B1868" s="60" t="s">
        <v>9</v>
      </c>
      <c r="C1868" s="60" t="s">
        <v>149</v>
      </c>
      <c r="D1868" s="15">
        <v>2</v>
      </c>
    </row>
    <row r="1869" spans="1:4" x14ac:dyDescent="0.25">
      <c r="A1869" s="67">
        <v>44068</v>
      </c>
      <c r="B1869" s="60" t="s">
        <v>9</v>
      </c>
      <c r="C1869" s="60" t="s">
        <v>145</v>
      </c>
      <c r="D1869" s="15">
        <v>1</v>
      </c>
    </row>
    <row r="1870" spans="1:4" x14ac:dyDescent="0.25">
      <c r="A1870" s="67">
        <v>44068</v>
      </c>
      <c r="B1870" s="60" t="s">
        <v>15</v>
      </c>
      <c r="C1870" s="60" t="s">
        <v>109</v>
      </c>
      <c r="D1870" s="15">
        <v>4</v>
      </c>
    </row>
    <row r="1871" spans="1:4" x14ac:dyDescent="0.25">
      <c r="A1871" s="67">
        <v>44068</v>
      </c>
      <c r="B1871" s="60" t="s">
        <v>11</v>
      </c>
      <c r="C1871" s="60" t="s">
        <v>143</v>
      </c>
      <c r="D1871" s="15">
        <v>5</v>
      </c>
    </row>
    <row r="1872" spans="1:4" x14ac:dyDescent="0.25">
      <c r="A1872" s="67">
        <v>44068</v>
      </c>
      <c r="B1872" s="60" t="s">
        <v>12</v>
      </c>
      <c r="C1872" s="60" t="s">
        <v>12</v>
      </c>
      <c r="D1872" s="15">
        <v>0</v>
      </c>
    </row>
    <row r="1873" spans="1:4" x14ac:dyDescent="0.25">
      <c r="A1873" s="67">
        <v>44068</v>
      </c>
      <c r="B1873" s="60" t="s">
        <v>8</v>
      </c>
      <c r="C1873" s="60" t="s">
        <v>230</v>
      </c>
      <c r="D1873" s="15">
        <v>3</v>
      </c>
    </row>
    <row r="1874" spans="1:4" x14ac:dyDescent="0.25">
      <c r="A1874" s="67">
        <v>44068</v>
      </c>
      <c r="B1874" s="60" t="s">
        <v>8</v>
      </c>
      <c r="C1874" s="60" t="s">
        <v>8</v>
      </c>
      <c r="D1874" s="15">
        <v>43</v>
      </c>
    </row>
    <row r="1875" spans="1:4" x14ac:dyDescent="0.25">
      <c r="A1875" s="67">
        <v>44068</v>
      </c>
      <c r="B1875" s="60" t="s">
        <v>8</v>
      </c>
      <c r="C1875" s="60" t="s">
        <v>31</v>
      </c>
      <c r="D1875" s="15">
        <v>2</v>
      </c>
    </row>
    <row r="1876" spans="1:4" x14ac:dyDescent="0.25">
      <c r="A1876" s="67">
        <v>44068</v>
      </c>
      <c r="B1876" s="60" t="s">
        <v>8</v>
      </c>
      <c r="C1876" s="60" t="s">
        <v>131</v>
      </c>
      <c r="D1876" s="15">
        <v>2</v>
      </c>
    </row>
    <row r="1877" spans="1:4" x14ac:dyDescent="0.25">
      <c r="A1877" s="67">
        <v>44068</v>
      </c>
      <c r="B1877" s="60" t="s">
        <v>8</v>
      </c>
      <c r="C1877" s="60" t="s">
        <v>81</v>
      </c>
      <c r="D1877" s="15">
        <v>2</v>
      </c>
    </row>
    <row r="1878" spans="1:4" x14ac:dyDescent="0.25">
      <c r="A1878" s="67">
        <v>44068</v>
      </c>
      <c r="B1878" s="60" t="s">
        <v>8</v>
      </c>
      <c r="C1878" s="60" t="s">
        <v>112</v>
      </c>
      <c r="D1878" s="15">
        <v>2</v>
      </c>
    </row>
    <row r="1879" spans="1:4" x14ac:dyDescent="0.25">
      <c r="A1879" s="67">
        <v>44068</v>
      </c>
      <c r="B1879" s="60" t="s">
        <v>49</v>
      </c>
      <c r="C1879" s="60" t="s">
        <v>49</v>
      </c>
      <c r="D1879" s="15">
        <v>0</v>
      </c>
    </row>
    <row r="1880" spans="1:4" x14ac:dyDescent="0.25">
      <c r="A1880" s="67">
        <v>44068</v>
      </c>
      <c r="B1880" s="60" t="s">
        <v>50</v>
      </c>
      <c r="C1880" s="60" t="s">
        <v>232</v>
      </c>
      <c r="D1880" s="15">
        <v>1</v>
      </c>
    </row>
    <row r="1881" spans="1:4" x14ac:dyDescent="0.25">
      <c r="A1881" s="67">
        <v>44068</v>
      </c>
      <c r="B1881" s="60" t="s">
        <v>27</v>
      </c>
      <c r="C1881" s="60" t="s">
        <v>43</v>
      </c>
      <c r="D1881" s="15">
        <v>0</v>
      </c>
    </row>
    <row r="1882" spans="1:4" x14ac:dyDescent="0.25">
      <c r="A1882" s="67">
        <v>44068</v>
      </c>
      <c r="B1882" s="60" t="s">
        <v>51</v>
      </c>
      <c r="C1882" s="60" t="s">
        <v>51</v>
      </c>
      <c r="D1882" s="15">
        <v>0</v>
      </c>
    </row>
    <row r="1883" spans="1:4" x14ac:dyDescent="0.25">
      <c r="A1883" s="67">
        <v>44068</v>
      </c>
      <c r="B1883" s="60" t="s">
        <v>10</v>
      </c>
      <c r="C1883" s="60" t="s">
        <v>10</v>
      </c>
      <c r="D1883" s="15">
        <v>3</v>
      </c>
    </row>
    <row r="1884" spans="1:4" x14ac:dyDescent="0.25">
      <c r="A1884" s="67">
        <v>44069</v>
      </c>
      <c r="B1884" s="60" t="s">
        <v>14</v>
      </c>
      <c r="C1884" s="60" t="s">
        <v>14</v>
      </c>
      <c r="D1884" s="15">
        <v>0</v>
      </c>
    </row>
    <row r="1885" spans="1:4" x14ac:dyDescent="0.25">
      <c r="A1885" s="67">
        <v>44069</v>
      </c>
      <c r="B1885" s="60" t="s">
        <v>20</v>
      </c>
      <c r="C1885" s="60" t="s">
        <v>20</v>
      </c>
      <c r="D1885" s="15">
        <v>1</v>
      </c>
    </row>
    <row r="1886" spans="1:4" x14ac:dyDescent="0.25">
      <c r="A1886" s="67">
        <v>44069</v>
      </c>
      <c r="B1886" s="60" t="s">
        <v>13</v>
      </c>
      <c r="C1886" s="60" t="s">
        <v>13</v>
      </c>
      <c r="D1886" s="15">
        <v>3</v>
      </c>
    </row>
    <row r="1887" spans="1:4" x14ac:dyDescent="0.25">
      <c r="A1887" s="67">
        <v>44069</v>
      </c>
      <c r="B1887" s="60" t="s">
        <v>24</v>
      </c>
      <c r="C1887" s="60" t="s">
        <v>24</v>
      </c>
      <c r="D1887" s="15">
        <v>0</v>
      </c>
    </row>
    <row r="1888" spans="1:4" x14ac:dyDescent="0.25">
      <c r="A1888" s="67">
        <v>44069</v>
      </c>
      <c r="B1888" s="60" t="s">
        <v>47</v>
      </c>
      <c r="C1888" s="60" t="s">
        <v>47</v>
      </c>
      <c r="D1888" s="15">
        <v>0</v>
      </c>
    </row>
    <row r="1889" spans="1:4" x14ac:dyDescent="0.25">
      <c r="A1889" s="67">
        <v>44069</v>
      </c>
      <c r="B1889" s="60" t="s">
        <v>47</v>
      </c>
      <c r="C1889" s="60" t="s">
        <v>47</v>
      </c>
      <c r="D1889" s="15">
        <v>0</v>
      </c>
    </row>
    <row r="1890" spans="1:4" x14ac:dyDescent="0.25">
      <c r="A1890" s="67">
        <v>44069</v>
      </c>
      <c r="B1890" s="60" t="s">
        <v>48</v>
      </c>
      <c r="C1890" s="60" t="s">
        <v>48</v>
      </c>
      <c r="D1890" s="15">
        <v>0</v>
      </c>
    </row>
    <row r="1891" spans="1:4" x14ac:dyDescent="0.25">
      <c r="A1891" s="67">
        <v>44069</v>
      </c>
      <c r="B1891" s="60" t="s">
        <v>7</v>
      </c>
      <c r="C1891" s="60" t="s">
        <v>7</v>
      </c>
      <c r="D1891" s="15">
        <v>0</v>
      </c>
    </row>
    <row r="1892" spans="1:4" x14ac:dyDescent="0.25">
      <c r="A1892" s="67">
        <v>44069</v>
      </c>
      <c r="B1892" s="60" t="s">
        <v>9</v>
      </c>
      <c r="C1892" s="60" t="s">
        <v>9</v>
      </c>
      <c r="D1892" s="15">
        <v>26</v>
      </c>
    </row>
    <row r="1893" spans="1:4" x14ac:dyDescent="0.25">
      <c r="A1893" s="67">
        <v>44069</v>
      </c>
      <c r="B1893" s="60" t="s">
        <v>15</v>
      </c>
      <c r="C1893" s="60" t="s">
        <v>15</v>
      </c>
      <c r="D1893" s="15">
        <v>0</v>
      </c>
    </row>
    <row r="1894" spans="1:4" x14ac:dyDescent="0.25">
      <c r="A1894" s="67">
        <v>44069</v>
      </c>
      <c r="B1894" s="60" t="s">
        <v>11</v>
      </c>
      <c r="C1894" s="60" t="s">
        <v>11</v>
      </c>
      <c r="D1894" s="15">
        <v>0</v>
      </c>
    </row>
    <row r="1895" spans="1:4" x14ac:dyDescent="0.25">
      <c r="A1895" s="67">
        <v>44069</v>
      </c>
      <c r="B1895" s="60" t="s">
        <v>12</v>
      </c>
      <c r="C1895" s="60" t="s">
        <v>150</v>
      </c>
      <c r="D1895" s="15">
        <v>1</v>
      </c>
    </row>
    <row r="1896" spans="1:4" x14ac:dyDescent="0.25">
      <c r="A1896" s="67">
        <v>44069</v>
      </c>
      <c r="B1896" s="60" t="s">
        <v>12</v>
      </c>
      <c r="C1896" s="60" t="s">
        <v>12</v>
      </c>
      <c r="D1896" s="15">
        <v>1</v>
      </c>
    </row>
    <row r="1897" spans="1:4" x14ac:dyDescent="0.25">
      <c r="A1897" s="67">
        <v>44069</v>
      </c>
      <c r="B1897" s="60" t="s">
        <v>8</v>
      </c>
      <c r="C1897" s="60" t="s">
        <v>230</v>
      </c>
      <c r="D1897" s="15">
        <v>4</v>
      </c>
    </row>
    <row r="1898" spans="1:4" x14ac:dyDescent="0.25">
      <c r="A1898" s="67">
        <v>44069</v>
      </c>
      <c r="B1898" s="60" t="s">
        <v>8</v>
      </c>
      <c r="C1898" s="60" t="s">
        <v>59</v>
      </c>
      <c r="D1898" s="15">
        <v>2</v>
      </c>
    </row>
    <row r="1899" spans="1:4" x14ac:dyDescent="0.25">
      <c r="A1899" s="67">
        <v>44069</v>
      </c>
      <c r="B1899" s="60" t="s">
        <v>8</v>
      </c>
      <c r="C1899" s="60" t="s">
        <v>142</v>
      </c>
      <c r="D1899" s="15">
        <v>1</v>
      </c>
    </row>
    <row r="1900" spans="1:4" x14ac:dyDescent="0.25">
      <c r="A1900" s="67">
        <v>44069</v>
      </c>
      <c r="B1900" s="60" t="s">
        <v>8</v>
      </c>
      <c r="C1900" s="60" t="s">
        <v>134</v>
      </c>
      <c r="D1900" s="15">
        <v>1</v>
      </c>
    </row>
    <row r="1901" spans="1:4" x14ac:dyDescent="0.25">
      <c r="A1901" s="67">
        <v>44069</v>
      </c>
      <c r="B1901" s="60" t="s">
        <v>8</v>
      </c>
      <c r="C1901" s="60" t="s">
        <v>40</v>
      </c>
      <c r="D1901" s="15">
        <v>1</v>
      </c>
    </row>
    <row r="1902" spans="1:4" x14ac:dyDescent="0.25">
      <c r="A1902" s="67">
        <v>44069</v>
      </c>
      <c r="B1902" s="60" t="s">
        <v>8</v>
      </c>
      <c r="C1902" s="60" t="s">
        <v>8</v>
      </c>
      <c r="D1902" s="15">
        <v>48</v>
      </c>
    </row>
    <row r="1903" spans="1:4" x14ac:dyDescent="0.25">
      <c r="A1903" s="67">
        <v>44069</v>
      </c>
      <c r="B1903" s="60" t="s">
        <v>49</v>
      </c>
      <c r="C1903" s="60" t="s">
        <v>49</v>
      </c>
      <c r="D1903" s="15">
        <v>0</v>
      </c>
    </row>
    <row r="1904" spans="1:4" x14ac:dyDescent="0.25">
      <c r="A1904" s="67">
        <v>44069</v>
      </c>
      <c r="B1904" s="60" t="s">
        <v>50</v>
      </c>
      <c r="C1904" s="60" t="s">
        <v>232</v>
      </c>
      <c r="D1904" s="15">
        <v>1</v>
      </c>
    </row>
    <row r="1905" spans="1:4" x14ac:dyDescent="0.25">
      <c r="A1905" s="67">
        <v>44069</v>
      </c>
      <c r="B1905" s="60" t="s">
        <v>27</v>
      </c>
      <c r="C1905" s="60" t="s">
        <v>141</v>
      </c>
      <c r="D1905" s="15">
        <v>1</v>
      </c>
    </row>
    <row r="1906" spans="1:4" x14ac:dyDescent="0.25">
      <c r="A1906" s="67">
        <v>44069</v>
      </c>
      <c r="B1906" s="60" t="s">
        <v>27</v>
      </c>
      <c r="C1906" s="60" t="s">
        <v>43</v>
      </c>
      <c r="D1906" s="15">
        <v>2</v>
      </c>
    </row>
    <row r="1907" spans="1:4" x14ac:dyDescent="0.25">
      <c r="A1907" s="67">
        <v>44069</v>
      </c>
      <c r="B1907" s="60" t="s">
        <v>51</v>
      </c>
      <c r="C1907" s="60" t="s">
        <v>51</v>
      </c>
      <c r="D1907" s="15">
        <v>1</v>
      </c>
    </row>
    <row r="1908" spans="1:4" x14ac:dyDescent="0.25">
      <c r="A1908" s="67">
        <v>44069</v>
      </c>
      <c r="B1908" s="60" t="s">
        <v>10</v>
      </c>
      <c r="C1908" s="60" t="s">
        <v>10</v>
      </c>
      <c r="D1908" s="15">
        <v>3</v>
      </c>
    </row>
    <row r="1909" spans="1:4" x14ac:dyDescent="0.25">
      <c r="A1909" s="67">
        <v>44070</v>
      </c>
      <c r="B1909" s="60" t="s">
        <v>14</v>
      </c>
      <c r="C1909" s="60" t="s">
        <v>14</v>
      </c>
      <c r="D1909" s="15">
        <v>0</v>
      </c>
    </row>
    <row r="1910" spans="1:4" x14ac:dyDescent="0.25">
      <c r="A1910" s="67">
        <v>44070</v>
      </c>
      <c r="B1910" s="60" t="s">
        <v>20</v>
      </c>
      <c r="C1910" s="60" t="s">
        <v>20</v>
      </c>
      <c r="D1910" s="15">
        <v>0</v>
      </c>
    </row>
    <row r="1911" spans="1:4" x14ac:dyDescent="0.25">
      <c r="A1911" s="67">
        <v>44070</v>
      </c>
      <c r="B1911" s="60" t="s">
        <v>13</v>
      </c>
      <c r="C1911" s="78" t="s">
        <v>1028</v>
      </c>
      <c r="D1911" s="15">
        <v>1</v>
      </c>
    </row>
    <row r="1912" spans="1:4" x14ac:dyDescent="0.25">
      <c r="A1912" s="67">
        <v>44070</v>
      </c>
      <c r="B1912" s="60" t="s">
        <v>13</v>
      </c>
      <c r="C1912" s="60" t="s">
        <v>13</v>
      </c>
      <c r="D1912" s="15">
        <v>4</v>
      </c>
    </row>
    <row r="1913" spans="1:4" x14ac:dyDescent="0.25">
      <c r="A1913" s="67">
        <v>44070</v>
      </c>
      <c r="B1913" s="60" t="s">
        <v>13</v>
      </c>
      <c r="C1913" s="60" t="s">
        <v>226</v>
      </c>
      <c r="D1913" s="15">
        <v>2</v>
      </c>
    </row>
    <row r="1914" spans="1:4" x14ac:dyDescent="0.25">
      <c r="A1914" s="67">
        <v>44070</v>
      </c>
      <c r="B1914" s="60" t="s">
        <v>24</v>
      </c>
      <c r="C1914" s="60" t="s">
        <v>24</v>
      </c>
      <c r="D1914" s="15">
        <v>0</v>
      </c>
    </row>
    <row r="1915" spans="1:4" x14ac:dyDescent="0.25">
      <c r="A1915" s="67">
        <v>44070</v>
      </c>
      <c r="B1915" s="60" t="s">
        <v>47</v>
      </c>
      <c r="C1915" s="60" t="s">
        <v>47</v>
      </c>
      <c r="D1915" s="15">
        <v>0</v>
      </c>
    </row>
    <row r="1916" spans="1:4" x14ac:dyDescent="0.25">
      <c r="A1916" s="67">
        <v>44070</v>
      </c>
      <c r="B1916" s="60" t="s">
        <v>48</v>
      </c>
      <c r="C1916" s="60" t="s">
        <v>48</v>
      </c>
      <c r="D1916" s="15">
        <v>0</v>
      </c>
    </row>
    <row r="1917" spans="1:4" x14ac:dyDescent="0.25">
      <c r="A1917" s="67">
        <v>44070</v>
      </c>
      <c r="B1917" s="60" t="s">
        <v>7</v>
      </c>
      <c r="C1917" s="60" t="s">
        <v>7</v>
      </c>
      <c r="D1917" s="15">
        <v>1</v>
      </c>
    </row>
    <row r="1918" spans="1:4" x14ac:dyDescent="0.25">
      <c r="A1918" s="67">
        <v>44070</v>
      </c>
      <c r="B1918" s="60" t="s">
        <v>9</v>
      </c>
      <c r="C1918" s="60" t="s">
        <v>9</v>
      </c>
      <c r="D1918" s="15">
        <v>33</v>
      </c>
    </row>
    <row r="1919" spans="1:4" x14ac:dyDescent="0.25">
      <c r="A1919" s="67">
        <v>44070</v>
      </c>
      <c r="B1919" s="60" t="s">
        <v>9</v>
      </c>
      <c r="C1919" s="60" t="s">
        <v>17</v>
      </c>
      <c r="D1919" s="15">
        <v>3</v>
      </c>
    </row>
    <row r="1920" spans="1:4" x14ac:dyDescent="0.25">
      <c r="A1920" s="67">
        <v>44070</v>
      </c>
      <c r="B1920" s="60" t="s">
        <v>15</v>
      </c>
      <c r="C1920" s="60" t="s">
        <v>109</v>
      </c>
      <c r="D1920" s="15">
        <v>5</v>
      </c>
    </row>
    <row r="1921" spans="1:4" x14ac:dyDescent="0.25">
      <c r="A1921" s="67">
        <v>44070</v>
      </c>
      <c r="B1921" s="60" t="s">
        <v>11</v>
      </c>
      <c r="C1921" s="60" t="s">
        <v>11</v>
      </c>
      <c r="D1921" s="15">
        <v>2</v>
      </c>
    </row>
    <row r="1922" spans="1:4" x14ac:dyDescent="0.25">
      <c r="A1922" s="67">
        <v>44070</v>
      </c>
      <c r="B1922" s="60" t="s">
        <v>11</v>
      </c>
      <c r="C1922" s="60" t="s">
        <v>135</v>
      </c>
      <c r="D1922" s="15">
        <v>1</v>
      </c>
    </row>
    <row r="1923" spans="1:4" x14ac:dyDescent="0.25">
      <c r="A1923" s="67">
        <v>44070</v>
      </c>
      <c r="B1923" s="60" t="s">
        <v>12</v>
      </c>
      <c r="C1923" s="60" t="s">
        <v>12</v>
      </c>
      <c r="D1923" s="15">
        <v>0</v>
      </c>
    </row>
    <row r="1924" spans="1:4" x14ac:dyDescent="0.25">
      <c r="A1924" s="67">
        <v>44070</v>
      </c>
      <c r="B1924" s="60" t="s">
        <v>8</v>
      </c>
      <c r="C1924" s="60" t="s">
        <v>59</v>
      </c>
      <c r="D1924" s="15">
        <v>1</v>
      </c>
    </row>
    <row r="1925" spans="1:4" x14ac:dyDescent="0.25">
      <c r="A1925" s="67">
        <v>44070</v>
      </c>
      <c r="B1925" s="60" t="s">
        <v>8</v>
      </c>
      <c r="C1925" s="60" t="s">
        <v>142</v>
      </c>
      <c r="D1925" s="15">
        <v>1</v>
      </c>
    </row>
    <row r="1926" spans="1:4" x14ac:dyDescent="0.25">
      <c r="A1926" s="67">
        <v>44070</v>
      </c>
      <c r="B1926" s="60" t="s">
        <v>8</v>
      </c>
      <c r="C1926" s="60" t="s">
        <v>40</v>
      </c>
      <c r="D1926" s="15">
        <v>1</v>
      </c>
    </row>
    <row r="1927" spans="1:4" x14ac:dyDescent="0.25">
      <c r="A1927" s="67">
        <v>44070</v>
      </c>
      <c r="B1927" s="60" t="s">
        <v>8</v>
      </c>
      <c r="C1927" s="60" t="s">
        <v>8</v>
      </c>
      <c r="D1927" s="15">
        <v>103</v>
      </c>
    </row>
    <row r="1928" spans="1:4" x14ac:dyDescent="0.25">
      <c r="A1928" s="67">
        <v>44070</v>
      </c>
      <c r="B1928" s="60" t="s">
        <v>8</v>
      </c>
      <c r="C1928" s="60" t="s">
        <v>31</v>
      </c>
      <c r="D1928" s="15">
        <v>1</v>
      </c>
    </row>
    <row r="1929" spans="1:4" x14ac:dyDescent="0.25">
      <c r="A1929" s="67">
        <v>44070</v>
      </c>
      <c r="B1929" s="60" t="s">
        <v>8</v>
      </c>
      <c r="C1929" s="60" t="s">
        <v>112</v>
      </c>
      <c r="D1929" s="15">
        <v>4</v>
      </c>
    </row>
    <row r="1930" spans="1:4" x14ac:dyDescent="0.25">
      <c r="A1930" s="67">
        <v>44070</v>
      </c>
      <c r="B1930" s="60" t="s">
        <v>49</v>
      </c>
      <c r="C1930" s="60" t="s">
        <v>49</v>
      </c>
      <c r="D1930" s="15">
        <v>0</v>
      </c>
    </row>
    <row r="1931" spans="1:4" x14ac:dyDescent="0.25">
      <c r="A1931" s="67">
        <v>44070</v>
      </c>
      <c r="B1931" s="60" t="s">
        <v>50</v>
      </c>
      <c r="C1931" s="78" t="s">
        <v>368</v>
      </c>
      <c r="D1931" s="15">
        <v>0</v>
      </c>
    </row>
    <row r="1932" spans="1:4" x14ac:dyDescent="0.25">
      <c r="A1932" s="67">
        <v>44070</v>
      </c>
      <c r="B1932" s="60" t="s">
        <v>27</v>
      </c>
      <c r="C1932" s="60" t="s">
        <v>43</v>
      </c>
      <c r="D1932" s="15">
        <v>1</v>
      </c>
    </row>
    <row r="1933" spans="1:4" x14ac:dyDescent="0.25">
      <c r="A1933" s="67">
        <v>44070</v>
      </c>
      <c r="B1933" s="60" t="s">
        <v>51</v>
      </c>
      <c r="C1933" s="60" t="s">
        <v>51</v>
      </c>
      <c r="D1933" s="15">
        <v>1</v>
      </c>
    </row>
    <row r="1934" spans="1:4" x14ac:dyDescent="0.25">
      <c r="A1934" s="67">
        <v>44070</v>
      </c>
      <c r="B1934" s="60" t="s">
        <v>10</v>
      </c>
      <c r="C1934" s="60" t="s">
        <v>10</v>
      </c>
      <c r="D1934" s="15">
        <v>2</v>
      </c>
    </row>
    <row r="1935" spans="1:4" x14ac:dyDescent="0.25">
      <c r="A1935" s="67">
        <v>44071</v>
      </c>
      <c r="B1935" s="60" t="s">
        <v>14</v>
      </c>
      <c r="C1935" s="60" t="s">
        <v>14</v>
      </c>
      <c r="D1935" s="15">
        <v>0</v>
      </c>
    </row>
    <row r="1936" spans="1:4" x14ac:dyDescent="0.25">
      <c r="A1936" s="67">
        <v>44071</v>
      </c>
      <c r="B1936" s="60" t="s">
        <v>20</v>
      </c>
      <c r="C1936" s="60" t="s">
        <v>20</v>
      </c>
      <c r="D1936" s="15">
        <v>0</v>
      </c>
    </row>
    <row r="1937" spans="1:4" x14ac:dyDescent="0.25">
      <c r="A1937" s="67">
        <v>44071</v>
      </c>
      <c r="B1937" s="60" t="s">
        <v>20</v>
      </c>
      <c r="C1937" s="60" t="s">
        <v>20</v>
      </c>
      <c r="D1937" s="15">
        <v>0</v>
      </c>
    </row>
    <row r="1938" spans="1:4" x14ac:dyDescent="0.25">
      <c r="A1938" s="67">
        <v>44071</v>
      </c>
      <c r="B1938" s="60" t="s">
        <v>13</v>
      </c>
      <c r="C1938" s="60" t="s">
        <v>13</v>
      </c>
      <c r="D1938" s="15">
        <v>0</v>
      </c>
    </row>
    <row r="1939" spans="1:4" x14ac:dyDescent="0.25">
      <c r="A1939" s="67">
        <v>44071</v>
      </c>
      <c r="B1939" s="60" t="s">
        <v>24</v>
      </c>
      <c r="C1939" s="60" t="s">
        <v>23</v>
      </c>
      <c r="D1939" s="15">
        <v>1</v>
      </c>
    </row>
    <row r="1940" spans="1:4" x14ac:dyDescent="0.25">
      <c r="A1940" s="67">
        <v>44071</v>
      </c>
      <c r="B1940" s="60" t="s">
        <v>47</v>
      </c>
      <c r="C1940" s="60" t="s">
        <v>47</v>
      </c>
      <c r="D1940" s="15">
        <v>0</v>
      </c>
    </row>
    <row r="1941" spans="1:4" x14ac:dyDescent="0.25">
      <c r="A1941" s="67">
        <v>44071</v>
      </c>
      <c r="B1941" s="60" t="s">
        <v>48</v>
      </c>
      <c r="C1941" s="60" t="s">
        <v>48</v>
      </c>
      <c r="D1941" s="15">
        <v>0</v>
      </c>
    </row>
    <row r="1942" spans="1:4" x14ac:dyDescent="0.25">
      <c r="A1942" s="67">
        <v>44071</v>
      </c>
      <c r="B1942" s="60" t="s">
        <v>7</v>
      </c>
      <c r="C1942" s="60" t="s">
        <v>7</v>
      </c>
      <c r="D1942" s="15">
        <v>1</v>
      </c>
    </row>
    <row r="1943" spans="1:4" x14ac:dyDescent="0.25">
      <c r="A1943" s="67">
        <v>44071</v>
      </c>
      <c r="B1943" s="60" t="s">
        <v>9</v>
      </c>
      <c r="C1943" s="60" t="s">
        <v>9</v>
      </c>
      <c r="D1943" s="15">
        <v>26</v>
      </c>
    </row>
    <row r="1944" spans="1:4" x14ac:dyDescent="0.25">
      <c r="A1944" s="67">
        <v>44071</v>
      </c>
      <c r="B1944" s="60" t="s">
        <v>15</v>
      </c>
      <c r="C1944" s="60" t="s">
        <v>109</v>
      </c>
      <c r="D1944" s="15">
        <v>2</v>
      </c>
    </row>
    <row r="1945" spans="1:4" x14ac:dyDescent="0.25">
      <c r="A1945" s="67">
        <v>44071</v>
      </c>
      <c r="B1945" s="60" t="s">
        <v>11</v>
      </c>
      <c r="C1945" s="60" t="s">
        <v>11</v>
      </c>
      <c r="D1945" s="15">
        <v>0</v>
      </c>
    </row>
    <row r="1946" spans="1:4" x14ac:dyDescent="0.25">
      <c r="A1946" s="67">
        <v>44071</v>
      </c>
      <c r="B1946" s="60" t="s">
        <v>12</v>
      </c>
      <c r="C1946" s="60" t="s">
        <v>12</v>
      </c>
      <c r="D1946" s="15">
        <v>1</v>
      </c>
    </row>
    <row r="1947" spans="1:4" x14ac:dyDescent="0.25">
      <c r="A1947" s="67">
        <v>44071</v>
      </c>
      <c r="B1947" s="60" t="s">
        <v>8</v>
      </c>
      <c r="C1947" s="60" t="s">
        <v>230</v>
      </c>
      <c r="D1947" s="15">
        <v>2</v>
      </c>
    </row>
    <row r="1948" spans="1:4" x14ac:dyDescent="0.25">
      <c r="A1948" s="67">
        <v>44071</v>
      </c>
      <c r="B1948" s="60" t="s">
        <v>8</v>
      </c>
      <c r="C1948" s="60" t="s">
        <v>142</v>
      </c>
      <c r="D1948" s="15">
        <v>2</v>
      </c>
    </row>
    <row r="1949" spans="1:4" x14ac:dyDescent="0.25">
      <c r="A1949" s="67">
        <v>44071</v>
      </c>
      <c r="B1949" s="60" t="s">
        <v>8</v>
      </c>
      <c r="C1949" s="60" t="s">
        <v>40</v>
      </c>
      <c r="D1949" s="15">
        <v>2</v>
      </c>
    </row>
    <row r="1950" spans="1:4" x14ac:dyDescent="0.25">
      <c r="A1950" s="67">
        <v>44071</v>
      </c>
      <c r="B1950" s="60" t="s">
        <v>8</v>
      </c>
      <c r="C1950" s="60" t="s">
        <v>8</v>
      </c>
      <c r="D1950" s="15">
        <v>70</v>
      </c>
    </row>
    <row r="1951" spans="1:4" x14ac:dyDescent="0.25">
      <c r="A1951" s="67">
        <v>44071</v>
      </c>
      <c r="B1951" s="60" t="s">
        <v>8</v>
      </c>
      <c r="C1951" s="60" t="s">
        <v>187</v>
      </c>
      <c r="D1951" s="15">
        <v>1</v>
      </c>
    </row>
    <row r="1952" spans="1:4" x14ac:dyDescent="0.25">
      <c r="A1952" s="67">
        <v>44071</v>
      </c>
      <c r="B1952" s="60" t="s">
        <v>8</v>
      </c>
      <c r="C1952" s="60" t="s">
        <v>112</v>
      </c>
      <c r="D1952" s="15">
        <v>5</v>
      </c>
    </row>
    <row r="1953" spans="1:4" x14ac:dyDescent="0.25">
      <c r="A1953" s="67">
        <v>44071</v>
      </c>
      <c r="B1953" s="60" t="s">
        <v>49</v>
      </c>
      <c r="C1953" s="60" t="s">
        <v>49</v>
      </c>
      <c r="D1953" s="15">
        <v>0</v>
      </c>
    </row>
    <row r="1954" spans="1:4" x14ac:dyDescent="0.25">
      <c r="A1954" s="67">
        <v>44071</v>
      </c>
      <c r="B1954" s="60" t="s">
        <v>50</v>
      </c>
      <c r="C1954" s="78" t="s">
        <v>368</v>
      </c>
      <c r="D1954" s="15">
        <v>0</v>
      </c>
    </row>
    <row r="1955" spans="1:4" x14ac:dyDescent="0.25">
      <c r="A1955" s="67">
        <v>44071</v>
      </c>
      <c r="B1955" s="60" t="s">
        <v>27</v>
      </c>
      <c r="C1955" s="60" t="s">
        <v>43</v>
      </c>
      <c r="D1955" s="15">
        <v>3</v>
      </c>
    </row>
    <row r="1956" spans="1:4" x14ac:dyDescent="0.25">
      <c r="A1956" s="67">
        <v>44071</v>
      </c>
      <c r="B1956" s="60" t="s">
        <v>51</v>
      </c>
      <c r="C1956" s="60" t="s">
        <v>51</v>
      </c>
      <c r="D1956" s="15">
        <v>2</v>
      </c>
    </row>
    <row r="1957" spans="1:4" x14ac:dyDescent="0.25">
      <c r="A1957" s="67">
        <v>44071</v>
      </c>
      <c r="B1957" s="60" t="s">
        <v>10</v>
      </c>
      <c r="C1957" s="60" t="s">
        <v>10</v>
      </c>
      <c r="D1957" s="15">
        <v>0</v>
      </c>
    </row>
    <row r="1958" spans="1:4" x14ac:dyDescent="0.25">
      <c r="A1958" s="67">
        <v>44072</v>
      </c>
      <c r="B1958" s="60" t="s">
        <v>14</v>
      </c>
      <c r="C1958" s="60" t="s">
        <v>16</v>
      </c>
      <c r="D1958" s="15">
        <v>2</v>
      </c>
    </row>
    <row r="1959" spans="1:4" x14ac:dyDescent="0.25">
      <c r="A1959" s="67">
        <v>44072</v>
      </c>
      <c r="B1959" s="60" t="s">
        <v>20</v>
      </c>
      <c r="C1959" s="60" t="s">
        <v>20</v>
      </c>
      <c r="D1959" s="15">
        <v>0</v>
      </c>
    </row>
    <row r="1960" spans="1:4" x14ac:dyDescent="0.25">
      <c r="A1960" s="67">
        <v>44072</v>
      </c>
      <c r="B1960" s="60" t="s">
        <v>13</v>
      </c>
      <c r="C1960" s="78" t="s">
        <v>1028</v>
      </c>
      <c r="D1960" s="15">
        <v>1</v>
      </c>
    </row>
    <row r="1961" spans="1:4" x14ac:dyDescent="0.25">
      <c r="A1961" s="67">
        <v>44072</v>
      </c>
      <c r="B1961" s="60" t="s">
        <v>13</v>
      </c>
      <c r="C1961" s="60" t="s">
        <v>13</v>
      </c>
      <c r="D1961" s="15">
        <v>3</v>
      </c>
    </row>
    <row r="1962" spans="1:4" x14ac:dyDescent="0.25">
      <c r="A1962" s="67">
        <v>44072</v>
      </c>
      <c r="B1962" s="60" t="s">
        <v>13</v>
      </c>
      <c r="C1962" s="60" t="s">
        <v>1043</v>
      </c>
      <c r="D1962" s="15">
        <v>2</v>
      </c>
    </row>
    <row r="1963" spans="1:4" x14ac:dyDescent="0.25">
      <c r="A1963" s="67">
        <v>44072</v>
      </c>
      <c r="B1963" s="60" t="s">
        <v>24</v>
      </c>
      <c r="C1963" s="60" t="s">
        <v>194</v>
      </c>
      <c r="D1963" s="15">
        <v>1</v>
      </c>
    </row>
    <row r="1964" spans="1:4" x14ac:dyDescent="0.25">
      <c r="A1964" s="67">
        <v>44072</v>
      </c>
      <c r="B1964" s="60" t="s">
        <v>47</v>
      </c>
      <c r="C1964" s="60" t="s">
        <v>47</v>
      </c>
      <c r="D1964" s="15">
        <v>0</v>
      </c>
    </row>
    <row r="1965" spans="1:4" x14ac:dyDescent="0.25">
      <c r="A1965" s="67">
        <v>44072</v>
      </c>
      <c r="B1965" s="60" t="s">
        <v>48</v>
      </c>
      <c r="C1965" s="60" t="s">
        <v>48</v>
      </c>
      <c r="D1965" s="15">
        <v>0</v>
      </c>
    </row>
    <row r="1966" spans="1:4" x14ac:dyDescent="0.25">
      <c r="A1966" s="67">
        <v>44072</v>
      </c>
      <c r="B1966" s="60" t="s">
        <v>7</v>
      </c>
      <c r="C1966" s="60" t="s">
        <v>7</v>
      </c>
      <c r="D1966" s="15">
        <v>0</v>
      </c>
    </row>
    <row r="1967" spans="1:4" x14ac:dyDescent="0.25">
      <c r="A1967" s="67">
        <v>44072</v>
      </c>
      <c r="B1967" s="60" t="s">
        <v>9</v>
      </c>
      <c r="C1967" s="60" t="s">
        <v>9</v>
      </c>
      <c r="D1967" s="15">
        <v>38</v>
      </c>
    </row>
    <row r="1968" spans="1:4" x14ac:dyDescent="0.25">
      <c r="A1968" s="67">
        <v>44072</v>
      </c>
      <c r="B1968" s="60" t="s">
        <v>9</v>
      </c>
      <c r="C1968" s="60" t="s">
        <v>149</v>
      </c>
      <c r="D1968" s="15">
        <v>1</v>
      </c>
    </row>
    <row r="1969" spans="1:4" x14ac:dyDescent="0.25">
      <c r="A1969" s="67">
        <v>44072</v>
      </c>
      <c r="B1969" s="60" t="s">
        <v>9</v>
      </c>
      <c r="C1969" s="60" t="s">
        <v>145</v>
      </c>
      <c r="D1969" s="15">
        <v>1</v>
      </c>
    </row>
    <row r="1970" spans="1:4" x14ac:dyDescent="0.25">
      <c r="A1970" s="67">
        <v>44072</v>
      </c>
      <c r="B1970" s="60" t="s">
        <v>15</v>
      </c>
      <c r="C1970" s="60" t="s">
        <v>15</v>
      </c>
      <c r="D1970" s="15">
        <v>0</v>
      </c>
    </row>
    <row r="1971" spans="1:4" x14ac:dyDescent="0.25">
      <c r="A1971" s="67">
        <v>44072</v>
      </c>
      <c r="B1971" s="60" t="s">
        <v>11</v>
      </c>
      <c r="C1971" s="60" t="s">
        <v>11</v>
      </c>
      <c r="D1971" s="15">
        <v>0</v>
      </c>
    </row>
    <row r="1972" spans="1:4" x14ac:dyDescent="0.25">
      <c r="A1972" s="67">
        <v>44072</v>
      </c>
      <c r="B1972" s="60" t="s">
        <v>12</v>
      </c>
      <c r="C1972" s="60" t="s">
        <v>12</v>
      </c>
      <c r="D1972" s="15">
        <v>2</v>
      </c>
    </row>
    <row r="1973" spans="1:4" x14ac:dyDescent="0.25">
      <c r="A1973" s="67">
        <v>44072</v>
      </c>
      <c r="B1973" s="60" t="s">
        <v>8</v>
      </c>
      <c r="C1973" s="60" t="s">
        <v>230</v>
      </c>
      <c r="D1973" s="15">
        <v>1</v>
      </c>
    </row>
    <row r="1974" spans="1:4" x14ac:dyDescent="0.25">
      <c r="A1974" s="67">
        <v>44072</v>
      </c>
      <c r="B1974" s="60" t="s">
        <v>8</v>
      </c>
      <c r="C1974" s="60" t="s">
        <v>8</v>
      </c>
      <c r="D1974" s="15">
        <v>91</v>
      </c>
    </row>
    <row r="1975" spans="1:4" x14ac:dyDescent="0.25">
      <c r="A1975" s="67">
        <v>44072</v>
      </c>
      <c r="B1975" s="60" t="s">
        <v>8</v>
      </c>
      <c r="C1975" s="60" t="s">
        <v>31</v>
      </c>
      <c r="D1975" s="15">
        <v>2</v>
      </c>
    </row>
    <row r="1976" spans="1:4" x14ac:dyDescent="0.25">
      <c r="A1976" s="67">
        <v>44072</v>
      </c>
      <c r="B1976" s="60" t="s">
        <v>8</v>
      </c>
      <c r="C1976" s="60" t="s">
        <v>81</v>
      </c>
      <c r="D1976" s="15">
        <v>2</v>
      </c>
    </row>
    <row r="1977" spans="1:4" x14ac:dyDescent="0.25">
      <c r="A1977" s="67">
        <v>44072</v>
      </c>
      <c r="B1977" s="60" t="s">
        <v>8</v>
      </c>
      <c r="C1977" s="60" t="s">
        <v>112</v>
      </c>
      <c r="D1977" s="15">
        <v>1</v>
      </c>
    </row>
    <row r="1978" spans="1:4" x14ac:dyDescent="0.25">
      <c r="A1978" s="67">
        <v>44072</v>
      </c>
      <c r="B1978" s="60" t="s">
        <v>49</v>
      </c>
      <c r="C1978" s="60" t="s">
        <v>49</v>
      </c>
      <c r="D1978" s="15">
        <v>0</v>
      </c>
    </row>
    <row r="1979" spans="1:4" x14ac:dyDescent="0.25">
      <c r="A1979" s="67">
        <v>44072</v>
      </c>
      <c r="B1979" s="60" t="s">
        <v>50</v>
      </c>
      <c r="C1979" s="78" t="s">
        <v>368</v>
      </c>
      <c r="D1979" s="15">
        <v>0</v>
      </c>
    </row>
    <row r="1980" spans="1:4" x14ac:dyDescent="0.25">
      <c r="A1980" s="67">
        <v>44072</v>
      </c>
      <c r="B1980" s="60" t="s">
        <v>27</v>
      </c>
      <c r="C1980" s="60" t="s">
        <v>141</v>
      </c>
      <c r="D1980" s="15">
        <v>1</v>
      </c>
    </row>
    <row r="1981" spans="1:4" x14ac:dyDescent="0.25">
      <c r="A1981" s="67">
        <v>44072</v>
      </c>
      <c r="B1981" s="60" t="s">
        <v>51</v>
      </c>
      <c r="C1981" s="60" t="s">
        <v>51</v>
      </c>
      <c r="D1981" s="15">
        <v>7</v>
      </c>
    </row>
    <row r="1982" spans="1:4" x14ac:dyDescent="0.25">
      <c r="A1982" s="67">
        <v>44072</v>
      </c>
      <c r="B1982" s="60" t="s">
        <v>10</v>
      </c>
      <c r="C1982" s="60" t="s">
        <v>10</v>
      </c>
      <c r="D1982" s="15">
        <v>4</v>
      </c>
    </row>
    <row r="1983" spans="1:4" x14ac:dyDescent="0.25">
      <c r="A1983" s="67">
        <v>44073</v>
      </c>
      <c r="B1983" s="60" t="s">
        <v>14</v>
      </c>
      <c r="C1983" s="60" t="s">
        <v>14</v>
      </c>
      <c r="D1983" s="15">
        <v>0</v>
      </c>
    </row>
    <row r="1984" spans="1:4" x14ac:dyDescent="0.25">
      <c r="A1984" s="67">
        <v>44073</v>
      </c>
      <c r="B1984" s="60" t="s">
        <v>20</v>
      </c>
      <c r="C1984" s="60" t="s">
        <v>20</v>
      </c>
      <c r="D1984" s="15">
        <v>0</v>
      </c>
    </row>
    <row r="1985" spans="1:4" x14ac:dyDescent="0.25">
      <c r="A1985" s="67">
        <v>44073</v>
      </c>
      <c r="B1985" s="60" t="s">
        <v>13</v>
      </c>
      <c r="C1985" s="73" t="s">
        <v>612</v>
      </c>
      <c r="D1985" s="15">
        <v>2</v>
      </c>
    </row>
    <row r="1986" spans="1:4" x14ac:dyDescent="0.25">
      <c r="A1986" s="67">
        <v>44073</v>
      </c>
      <c r="B1986" s="60" t="s">
        <v>13</v>
      </c>
      <c r="C1986" s="60" t="s">
        <v>225</v>
      </c>
      <c r="D1986" s="15">
        <v>1</v>
      </c>
    </row>
    <row r="1987" spans="1:4" x14ac:dyDescent="0.25">
      <c r="A1987" s="67">
        <v>44073</v>
      </c>
      <c r="B1987" s="60" t="s">
        <v>13</v>
      </c>
      <c r="C1987" s="60" t="s">
        <v>13</v>
      </c>
      <c r="D1987" s="15">
        <v>9</v>
      </c>
    </row>
    <row r="1988" spans="1:4" x14ac:dyDescent="0.25">
      <c r="A1988" s="67">
        <v>44073</v>
      </c>
      <c r="B1988" s="60" t="s">
        <v>13</v>
      </c>
      <c r="C1988" s="60" t="s">
        <v>1043</v>
      </c>
      <c r="D1988" s="15">
        <v>2</v>
      </c>
    </row>
    <row r="1989" spans="1:4" x14ac:dyDescent="0.25">
      <c r="A1989" s="67">
        <v>44073</v>
      </c>
      <c r="B1989" s="60" t="s">
        <v>24</v>
      </c>
      <c r="C1989" s="60" t="s">
        <v>23</v>
      </c>
      <c r="D1989" s="15">
        <v>1</v>
      </c>
    </row>
    <row r="1990" spans="1:4" x14ac:dyDescent="0.25">
      <c r="A1990" s="67">
        <v>44073</v>
      </c>
      <c r="B1990" s="60" t="s">
        <v>47</v>
      </c>
      <c r="C1990" s="60" t="s">
        <v>47</v>
      </c>
      <c r="D1990" s="15">
        <v>0</v>
      </c>
    </row>
    <row r="1991" spans="1:4" x14ac:dyDescent="0.25">
      <c r="A1991" s="67">
        <v>44073</v>
      </c>
      <c r="B1991" s="60" t="s">
        <v>48</v>
      </c>
      <c r="C1991" s="60" t="s">
        <v>48</v>
      </c>
      <c r="D1991" s="15">
        <v>0</v>
      </c>
    </row>
    <row r="1992" spans="1:4" x14ac:dyDescent="0.25">
      <c r="A1992" s="67">
        <v>44073</v>
      </c>
      <c r="B1992" s="60" t="s">
        <v>7</v>
      </c>
      <c r="C1992" s="60" t="s">
        <v>7</v>
      </c>
      <c r="D1992" s="15">
        <v>0</v>
      </c>
    </row>
    <row r="1993" spans="1:4" x14ac:dyDescent="0.25">
      <c r="A1993" s="67">
        <v>44073</v>
      </c>
      <c r="B1993" s="60" t="s">
        <v>9</v>
      </c>
      <c r="C1993" s="60" t="s">
        <v>9</v>
      </c>
      <c r="D1993" s="15">
        <v>32</v>
      </c>
    </row>
    <row r="1994" spans="1:4" x14ac:dyDescent="0.25">
      <c r="A1994" s="67">
        <v>44073</v>
      </c>
      <c r="B1994" s="60" t="s">
        <v>9</v>
      </c>
      <c r="C1994" s="60" t="s">
        <v>149</v>
      </c>
      <c r="D1994" s="15">
        <v>2</v>
      </c>
    </row>
    <row r="1995" spans="1:4" x14ac:dyDescent="0.25">
      <c r="A1995" s="67">
        <v>44073</v>
      </c>
      <c r="B1995" s="60" t="s">
        <v>9</v>
      </c>
      <c r="C1995" s="60" t="s">
        <v>145</v>
      </c>
      <c r="D1995" s="15">
        <v>2</v>
      </c>
    </row>
    <row r="1996" spans="1:4" x14ac:dyDescent="0.25">
      <c r="A1996" s="67">
        <v>44073</v>
      </c>
      <c r="B1996" s="60" t="s">
        <v>15</v>
      </c>
      <c r="C1996" s="60" t="s">
        <v>15</v>
      </c>
      <c r="D1996" s="15">
        <v>0</v>
      </c>
    </row>
    <row r="1997" spans="1:4" x14ac:dyDescent="0.25">
      <c r="A1997" s="67">
        <v>44073</v>
      </c>
      <c r="B1997" s="60" t="s">
        <v>11</v>
      </c>
      <c r="C1997" s="60" t="s">
        <v>11</v>
      </c>
      <c r="D1997" s="15">
        <v>2</v>
      </c>
    </row>
    <row r="1998" spans="1:4" x14ac:dyDescent="0.25">
      <c r="A1998" s="67">
        <v>44073</v>
      </c>
      <c r="B1998" s="60" t="s">
        <v>11</v>
      </c>
      <c r="C1998" s="60" t="s">
        <v>135</v>
      </c>
      <c r="D1998" s="15">
        <v>1</v>
      </c>
    </row>
    <row r="1999" spans="1:4" x14ac:dyDescent="0.25">
      <c r="A1999" s="67">
        <v>44073</v>
      </c>
      <c r="B1999" s="60" t="s">
        <v>12</v>
      </c>
      <c r="C1999" s="60" t="s">
        <v>12</v>
      </c>
      <c r="D1999" s="15">
        <v>0</v>
      </c>
    </row>
    <row r="2000" spans="1:4" x14ac:dyDescent="0.25">
      <c r="A2000" s="67">
        <v>44073</v>
      </c>
      <c r="B2000" s="60" t="s">
        <v>8</v>
      </c>
      <c r="C2000" s="60" t="s">
        <v>230</v>
      </c>
      <c r="D2000" s="15">
        <v>2</v>
      </c>
    </row>
    <row r="2001" spans="1:4" x14ac:dyDescent="0.25">
      <c r="A2001" s="67">
        <v>44073</v>
      </c>
      <c r="B2001" s="60" t="s">
        <v>8</v>
      </c>
      <c r="C2001" s="60" t="s">
        <v>205</v>
      </c>
      <c r="D2001" s="15">
        <v>1</v>
      </c>
    </row>
    <row r="2002" spans="1:4" x14ac:dyDescent="0.25">
      <c r="A2002" s="67">
        <v>44073</v>
      </c>
      <c r="B2002" s="60" t="s">
        <v>8</v>
      </c>
      <c r="C2002" s="60" t="s">
        <v>40</v>
      </c>
      <c r="D2002" s="15">
        <v>2</v>
      </c>
    </row>
    <row r="2003" spans="1:4" x14ac:dyDescent="0.25">
      <c r="A2003" s="67">
        <v>44073</v>
      </c>
      <c r="B2003" s="60" t="s">
        <v>8</v>
      </c>
      <c r="C2003" s="60" t="s">
        <v>8</v>
      </c>
      <c r="D2003" s="15">
        <v>59</v>
      </c>
    </row>
    <row r="2004" spans="1:4" x14ac:dyDescent="0.25">
      <c r="A2004" s="67">
        <v>44073</v>
      </c>
      <c r="B2004" s="60" t="s">
        <v>49</v>
      </c>
      <c r="C2004" s="60" t="s">
        <v>49</v>
      </c>
      <c r="D2004" s="15">
        <v>0</v>
      </c>
    </row>
    <row r="2005" spans="1:4" x14ac:dyDescent="0.25">
      <c r="A2005" s="67">
        <v>44073</v>
      </c>
      <c r="B2005" s="60" t="s">
        <v>50</v>
      </c>
      <c r="C2005" s="78" t="s">
        <v>368</v>
      </c>
      <c r="D2005" s="15">
        <v>0</v>
      </c>
    </row>
    <row r="2006" spans="1:4" x14ac:dyDescent="0.25">
      <c r="A2006" s="67">
        <v>44073</v>
      </c>
      <c r="B2006" s="60" t="s">
        <v>27</v>
      </c>
      <c r="C2006" s="60" t="s">
        <v>43</v>
      </c>
      <c r="D2006" s="15">
        <v>1</v>
      </c>
    </row>
    <row r="2007" spans="1:4" x14ac:dyDescent="0.25">
      <c r="A2007" s="67">
        <v>44073</v>
      </c>
      <c r="B2007" s="60" t="s">
        <v>51</v>
      </c>
      <c r="C2007" s="60" t="s">
        <v>51</v>
      </c>
      <c r="D2007" s="15">
        <v>0</v>
      </c>
    </row>
    <row r="2008" spans="1:4" x14ac:dyDescent="0.25">
      <c r="A2008" s="67">
        <v>44073</v>
      </c>
      <c r="B2008" s="60" t="s">
        <v>10</v>
      </c>
      <c r="C2008" s="60" t="s">
        <v>10</v>
      </c>
      <c r="D2008" s="15">
        <v>0</v>
      </c>
    </row>
    <row r="2009" spans="1:4" x14ac:dyDescent="0.25">
      <c r="A2009" s="67">
        <v>44074</v>
      </c>
      <c r="B2009" s="60" t="s">
        <v>14</v>
      </c>
      <c r="C2009" s="60" t="s">
        <v>14</v>
      </c>
      <c r="D2009" s="15">
        <v>0</v>
      </c>
    </row>
    <row r="2010" spans="1:4" x14ac:dyDescent="0.25">
      <c r="A2010" s="67">
        <v>44074</v>
      </c>
      <c r="B2010" s="60" t="s">
        <v>20</v>
      </c>
      <c r="C2010" s="60" t="s">
        <v>20</v>
      </c>
      <c r="D2010" s="15">
        <v>1</v>
      </c>
    </row>
    <row r="2011" spans="1:4" x14ac:dyDescent="0.25">
      <c r="A2011" s="67">
        <v>44074</v>
      </c>
      <c r="B2011" s="60" t="s">
        <v>13</v>
      </c>
      <c r="C2011" s="78" t="s">
        <v>1028</v>
      </c>
      <c r="D2011" s="15">
        <v>1</v>
      </c>
    </row>
    <row r="2012" spans="1:4" x14ac:dyDescent="0.25">
      <c r="A2012" s="67">
        <v>44074</v>
      </c>
      <c r="B2012" s="60" t="s">
        <v>13</v>
      </c>
      <c r="C2012" s="60" t="s">
        <v>13</v>
      </c>
      <c r="D2012" s="15">
        <v>10</v>
      </c>
    </row>
    <row r="2013" spans="1:4" x14ac:dyDescent="0.25">
      <c r="A2013" s="67">
        <v>44074</v>
      </c>
      <c r="B2013" s="60" t="s">
        <v>13</v>
      </c>
      <c r="C2013" s="60" t="s">
        <v>226</v>
      </c>
      <c r="D2013" s="15">
        <v>3</v>
      </c>
    </row>
    <row r="2014" spans="1:4" x14ac:dyDescent="0.25">
      <c r="A2014" s="67">
        <v>44074</v>
      </c>
      <c r="B2014" s="60" t="s">
        <v>13</v>
      </c>
      <c r="C2014" s="60" t="s">
        <v>223</v>
      </c>
      <c r="D2014" s="15">
        <v>4</v>
      </c>
    </row>
    <row r="2015" spans="1:4" x14ac:dyDescent="0.25">
      <c r="A2015" s="67">
        <v>44074</v>
      </c>
      <c r="B2015" s="60" t="s">
        <v>24</v>
      </c>
      <c r="C2015" s="60" t="s">
        <v>23</v>
      </c>
      <c r="D2015" s="15">
        <v>0</v>
      </c>
    </row>
    <row r="2016" spans="1:4" x14ac:dyDescent="0.25">
      <c r="A2016" s="67">
        <v>44074</v>
      </c>
      <c r="B2016" s="60" t="s">
        <v>24</v>
      </c>
      <c r="C2016" s="60" t="s">
        <v>210</v>
      </c>
      <c r="D2016" s="15">
        <v>1</v>
      </c>
    </row>
    <row r="2017" spans="1:4" x14ac:dyDescent="0.25">
      <c r="A2017" s="67">
        <v>44074</v>
      </c>
      <c r="B2017" s="60" t="s">
        <v>24</v>
      </c>
      <c r="C2017" s="60" t="s">
        <v>24</v>
      </c>
      <c r="D2017" s="15">
        <v>1</v>
      </c>
    </row>
    <row r="2018" spans="1:4" x14ac:dyDescent="0.25">
      <c r="A2018" s="67">
        <v>44074</v>
      </c>
      <c r="B2018" s="60" t="s">
        <v>47</v>
      </c>
      <c r="C2018" s="60" t="s">
        <v>47</v>
      </c>
      <c r="D2018" s="15">
        <v>0</v>
      </c>
    </row>
    <row r="2019" spans="1:4" x14ac:dyDescent="0.25">
      <c r="A2019" s="67">
        <v>44074</v>
      </c>
      <c r="B2019" s="60" t="s">
        <v>48</v>
      </c>
      <c r="C2019" s="60" t="s">
        <v>48</v>
      </c>
      <c r="D2019" s="15">
        <v>0</v>
      </c>
    </row>
    <row r="2020" spans="1:4" x14ac:dyDescent="0.25">
      <c r="A2020" s="67">
        <v>44074</v>
      </c>
      <c r="B2020" s="60" t="s">
        <v>7</v>
      </c>
      <c r="C2020" s="60" t="s">
        <v>7</v>
      </c>
      <c r="D2020" s="15">
        <v>4</v>
      </c>
    </row>
    <row r="2021" spans="1:4" x14ac:dyDescent="0.25">
      <c r="A2021" s="67">
        <v>44074</v>
      </c>
      <c r="B2021" s="60" t="s">
        <v>9</v>
      </c>
      <c r="C2021" s="60" t="s">
        <v>9</v>
      </c>
      <c r="D2021" s="15">
        <v>16</v>
      </c>
    </row>
    <row r="2022" spans="1:4" x14ac:dyDescent="0.25">
      <c r="A2022" s="67">
        <v>44074</v>
      </c>
      <c r="B2022" s="60" t="s">
        <v>9</v>
      </c>
      <c r="C2022" s="60" t="s">
        <v>17</v>
      </c>
      <c r="D2022" s="15">
        <v>1</v>
      </c>
    </row>
    <row r="2023" spans="1:4" x14ac:dyDescent="0.25">
      <c r="A2023" s="67">
        <v>44074</v>
      </c>
      <c r="B2023" s="60" t="s">
        <v>15</v>
      </c>
      <c r="C2023" s="60" t="s">
        <v>15</v>
      </c>
      <c r="D2023" s="15">
        <v>0</v>
      </c>
    </row>
    <row r="2024" spans="1:4" x14ac:dyDescent="0.25">
      <c r="A2024" s="67">
        <v>44074</v>
      </c>
      <c r="B2024" s="60" t="s">
        <v>11</v>
      </c>
      <c r="C2024" s="60" t="s">
        <v>135</v>
      </c>
      <c r="D2024" s="15">
        <v>4</v>
      </c>
    </row>
    <row r="2025" spans="1:4" x14ac:dyDescent="0.25">
      <c r="A2025" s="67">
        <v>44074</v>
      </c>
      <c r="B2025" s="60" t="s">
        <v>12</v>
      </c>
      <c r="C2025" s="60" t="s">
        <v>12</v>
      </c>
      <c r="D2025" s="15">
        <v>1</v>
      </c>
    </row>
    <row r="2026" spans="1:4" x14ac:dyDescent="0.25">
      <c r="A2026" s="67">
        <v>44074</v>
      </c>
      <c r="B2026" s="60" t="s">
        <v>8</v>
      </c>
      <c r="C2026" s="60" t="s">
        <v>230</v>
      </c>
      <c r="D2026" s="15">
        <v>1</v>
      </c>
    </row>
    <row r="2027" spans="1:4" x14ac:dyDescent="0.25">
      <c r="A2027" s="67">
        <v>44074</v>
      </c>
      <c r="B2027" s="60" t="s">
        <v>8</v>
      </c>
      <c r="C2027" s="60" t="s">
        <v>59</v>
      </c>
      <c r="D2027" s="15">
        <v>1</v>
      </c>
    </row>
    <row r="2028" spans="1:4" x14ac:dyDescent="0.25">
      <c r="A2028" s="67">
        <v>44074</v>
      </c>
      <c r="B2028" s="60" t="s">
        <v>8</v>
      </c>
      <c r="C2028" s="60" t="s">
        <v>40</v>
      </c>
      <c r="D2028" s="15">
        <v>6</v>
      </c>
    </row>
    <row r="2029" spans="1:4" x14ac:dyDescent="0.25">
      <c r="A2029" s="67">
        <v>44074</v>
      </c>
      <c r="B2029" s="60" t="s">
        <v>8</v>
      </c>
      <c r="C2029" s="60" t="s">
        <v>8</v>
      </c>
      <c r="D2029" s="15">
        <v>121</v>
      </c>
    </row>
    <row r="2030" spans="1:4" x14ac:dyDescent="0.25">
      <c r="A2030" s="67">
        <v>44074</v>
      </c>
      <c r="B2030" s="60" t="s">
        <v>8</v>
      </c>
      <c r="C2030" s="60" t="s">
        <v>31</v>
      </c>
      <c r="D2030" s="15">
        <v>7</v>
      </c>
    </row>
    <row r="2031" spans="1:4" x14ac:dyDescent="0.25">
      <c r="A2031" s="67">
        <v>44074</v>
      </c>
      <c r="B2031" s="60" t="s">
        <v>8</v>
      </c>
      <c r="C2031" s="60" t="s">
        <v>81</v>
      </c>
      <c r="D2031" s="15">
        <v>2</v>
      </c>
    </row>
    <row r="2032" spans="1:4" x14ac:dyDescent="0.25">
      <c r="A2032" s="67">
        <v>44074</v>
      </c>
      <c r="B2032" s="60" t="s">
        <v>8</v>
      </c>
      <c r="C2032" s="60" t="s">
        <v>112</v>
      </c>
      <c r="D2032" s="15">
        <v>2</v>
      </c>
    </row>
    <row r="2033" spans="1:4" x14ac:dyDescent="0.25">
      <c r="A2033" s="67">
        <v>44074</v>
      </c>
      <c r="B2033" s="60" t="s">
        <v>49</v>
      </c>
      <c r="C2033" s="60" t="s">
        <v>49</v>
      </c>
      <c r="D2033" s="15">
        <v>0</v>
      </c>
    </row>
    <row r="2034" spans="1:4" x14ac:dyDescent="0.25">
      <c r="A2034" s="67">
        <v>44074</v>
      </c>
      <c r="B2034" s="60" t="s">
        <v>50</v>
      </c>
      <c r="C2034" s="78" t="s">
        <v>368</v>
      </c>
      <c r="D2034" s="15">
        <v>0</v>
      </c>
    </row>
    <row r="2035" spans="1:4" x14ac:dyDescent="0.25">
      <c r="A2035" s="67">
        <v>44074</v>
      </c>
      <c r="B2035" s="60" t="s">
        <v>27</v>
      </c>
      <c r="C2035" s="60" t="s">
        <v>43</v>
      </c>
      <c r="D2035" s="15">
        <v>0</v>
      </c>
    </row>
    <row r="2036" spans="1:4" x14ac:dyDescent="0.25">
      <c r="A2036" s="67">
        <v>44074</v>
      </c>
      <c r="B2036" s="60" t="s">
        <v>51</v>
      </c>
      <c r="C2036" s="60" t="s">
        <v>51</v>
      </c>
      <c r="D2036" s="15">
        <v>4</v>
      </c>
    </row>
    <row r="2037" spans="1:4" x14ac:dyDescent="0.25">
      <c r="A2037" s="67">
        <v>44074</v>
      </c>
      <c r="B2037" s="60" t="s">
        <v>10</v>
      </c>
      <c r="C2037" s="60" t="s">
        <v>10</v>
      </c>
      <c r="D2037" s="15">
        <v>1</v>
      </c>
    </row>
    <row r="2038" spans="1:4" x14ac:dyDescent="0.25">
      <c r="A2038" s="67">
        <v>44075</v>
      </c>
      <c r="B2038" s="60" t="s">
        <v>14</v>
      </c>
      <c r="C2038" s="60" t="s">
        <v>14</v>
      </c>
      <c r="D2038" s="15">
        <v>0</v>
      </c>
    </row>
    <row r="2039" spans="1:4" x14ac:dyDescent="0.25">
      <c r="A2039" s="67">
        <v>44075</v>
      </c>
      <c r="B2039" s="60" t="s">
        <v>20</v>
      </c>
      <c r="C2039" s="60" t="s">
        <v>20</v>
      </c>
      <c r="D2039" s="15">
        <v>13</v>
      </c>
    </row>
    <row r="2040" spans="1:4" x14ac:dyDescent="0.25">
      <c r="A2040" s="67">
        <v>44075</v>
      </c>
      <c r="B2040" s="60" t="s">
        <v>13</v>
      </c>
      <c r="C2040" s="78" t="s">
        <v>1028</v>
      </c>
      <c r="D2040" s="15">
        <v>1</v>
      </c>
    </row>
    <row r="2041" spans="1:4" x14ac:dyDescent="0.25">
      <c r="A2041" s="67">
        <v>44075</v>
      </c>
      <c r="B2041" s="60" t="s">
        <v>13</v>
      </c>
      <c r="C2041" s="60" t="s">
        <v>226</v>
      </c>
      <c r="D2041" s="15">
        <v>1</v>
      </c>
    </row>
    <row r="2042" spans="1:4" x14ac:dyDescent="0.25">
      <c r="A2042" s="67">
        <v>44075</v>
      </c>
      <c r="B2042" s="60" t="s">
        <v>24</v>
      </c>
      <c r="C2042" s="60" t="s">
        <v>23</v>
      </c>
      <c r="D2042" s="15">
        <v>3</v>
      </c>
    </row>
    <row r="2043" spans="1:4" x14ac:dyDescent="0.25">
      <c r="A2043" s="67">
        <v>44075</v>
      </c>
      <c r="B2043" s="60" t="s">
        <v>24</v>
      </c>
      <c r="C2043" s="60" t="s">
        <v>24</v>
      </c>
      <c r="D2043" s="15">
        <v>1</v>
      </c>
    </row>
    <row r="2044" spans="1:4" x14ac:dyDescent="0.25">
      <c r="A2044" s="67">
        <v>44075</v>
      </c>
      <c r="B2044" s="60" t="s">
        <v>47</v>
      </c>
      <c r="C2044" s="60" t="s">
        <v>47</v>
      </c>
      <c r="D2044" s="15">
        <v>0</v>
      </c>
    </row>
    <row r="2045" spans="1:4" x14ac:dyDescent="0.25">
      <c r="A2045" s="67">
        <v>44075</v>
      </c>
      <c r="B2045" s="60" t="s">
        <v>47</v>
      </c>
      <c r="C2045" s="60" t="s">
        <v>47</v>
      </c>
      <c r="D2045" s="15">
        <v>0</v>
      </c>
    </row>
    <row r="2046" spans="1:4" x14ac:dyDescent="0.25">
      <c r="A2046" s="67">
        <v>44075</v>
      </c>
      <c r="B2046" s="60" t="s">
        <v>48</v>
      </c>
      <c r="C2046" s="60" t="s">
        <v>48</v>
      </c>
      <c r="D2046" s="15">
        <v>2</v>
      </c>
    </row>
    <row r="2047" spans="1:4" x14ac:dyDescent="0.25">
      <c r="A2047" s="67">
        <v>44075</v>
      </c>
      <c r="B2047" s="60" t="s">
        <v>7</v>
      </c>
      <c r="C2047" s="60" t="s">
        <v>116</v>
      </c>
      <c r="D2047" s="15">
        <v>1</v>
      </c>
    </row>
    <row r="2048" spans="1:4" x14ac:dyDescent="0.25">
      <c r="A2048" s="67">
        <v>44075</v>
      </c>
      <c r="B2048" s="60" t="s">
        <v>9</v>
      </c>
      <c r="C2048" s="60" t="s">
        <v>9</v>
      </c>
      <c r="D2048" s="15">
        <v>29</v>
      </c>
    </row>
    <row r="2049" spans="1:4" x14ac:dyDescent="0.25">
      <c r="A2049" s="67">
        <v>44075</v>
      </c>
      <c r="B2049" s="60" t="s">
        <v>9</v>
      </c>
      <c r="C2049" s="60" t="s">
        <v>17</v>
      </c>
      <c r="D2049" s="15">
        <v>2</v>
      </c>
    </row>
    <row r="2050" spans="1:4" x14ac:dyDescent="0.25">
      <c r="A2050" s="67">
        <v>44075</v>
      </c>
      <c r="B2050" s="60" t="s">
        <v>15</v>
      </c>
      <c r="C2050" s="60" t="s">
        <v>109</v>
      </c>
      <c r="D2050" s="15">
        <v>2</v>
      </c>
    </row>
    <row r="2051" spans="1:4" x14ac:dyDescent="0.25">
      <c r="A2051" s="67">
        <v>44075</v>
      </c>
      <c r="B2051" s="60" t="s">
        <v>11</v>
      </c>
      <c r="C2051" s="60" t="s">
        <v>65</v>
      </c>
      <c r="D2051" s="15">
        <v>0</v>
      </c>
    </row>
    <row r="2052" spans="1:4" x14ac:dyDescent="0.25">
      <c r="A2052" s="67">
        <v>44075</v>
      </c>
      <c r="B2052" s="60" t="s">
        <v>11</v>
      </c>
      <c r="C2052" s="60" t="s">
        <v>135</v>
      </c>
      <c r="D2052" s="15">
        <v>1</v>
      </c>
    </row>
    <row r="2053" spans="1:4" x14ac:dyDescent="0.25">
      <c r="A2053" s="67">
        <v>44075</v>
      </c>
      <c r="B2053" s="60" t="s">
        <v>12</v>
      </c>
      <c r="C2053" s="60" t="s">
        <v>150</v>
      </c>
      <c r="D2053" s="15">
        <v>7</v>
      </c>
    </row>
    <row r="2054" spans="1:4" x14ac:dyDescent="0.25">
      <c r="A2054" s="67">
        <v>44075</v>
      </c>
      <c r="B2054" s="60" t="s">
        <v>8</v>
      </c>
      <c r="C2054" s="60" t="s">
        <v>230</v>
      </c>
      <c r="D2054" s="15">
        <v>2</v>
      </c>
    </row>
    <row r="2055" spans="1:4" x14ac:dyDescent="0.25">
      <c r="A2055" s="67">
        <v>44075</v>
      </c>
      <c r="B2055" s="60" t="s">
        <v>8</v>
      </c>
      <c r="C2055" s="60" t="s">
        <v>59</v>
      </c>
      <c r="D2055" s="15">
        <v>8</v>
      </c>
    </row>
    <row r="2056" spans="1:4" x14ac:dyDescent="0.25">
      <c r="A2056" s="67">
        <v>44075</v>
      </c>
      <c r="B2056" s="60" t="s">
        <v>8</v>
      </c>
      <c r="C2056" s="60" t="s">
        <v>134</v>
      </c>
      <c r="D2056" s="15">
        <v>3</v>
      </c>
    </row>
    <row r="2057" spans="1:4" x14ac:dyDescent="0.25">
      <c r="A2057" s="67">
        <v>44075</v>
      </c>
      <c r="B2057" s="60" t="s">
        <v>8</v>
      </c>
      <c r="C2057" s="60" t="s">
        <v>40</v>
      </c>
      <c r="D2057" s="15">
        <v>4</v>
      </c>
    </row>
    <row r="2058" spans="1:4" x14ac:dyDescent="0.25">
      <c r="A2058" s="67">
        <v>44075</v>
      </c>
      <c r="B2058" s="60" t="s">
        <v>8</v>
      </c>
      <c r="C2058" s="60" t="s">
        <v>8</v>
      </c>
      <c r="D2058" s="15">
        <v>160</v>
      </c>
    </row>
    <row r="2059" spans="1:4" x14ac:dyDescent="0.25">
      <c r="A2059" s="67">
        <v>44075</v>
      </c>
      <c r="B2059" s="60" t="s">
        <v>8</v>
      </c>
      <c r="C2059" s="60" t="s">
        <v>187</v>
      </c>
      <c r="D2059" s="15">
        <v>2</v>
      </c>
    </row>
    <row r="2060" spans="1:4" x14ac:dyDescent="0.25">
      <c r="A2060" s="67">
        <v>44075</v>
      </c>
      <c r="B2060" s="60" t="s">
        <v>8</v>
      </c>
      <c r="C2060" s="60" t="s">
        <v>31</v>
      </c>
      <c r="D2060" s="15">
        <v>6</v>
      </c>
    </row>
    <row r="2061" spans="1:4" x14ac:dyDescent="0.25">
      <c r="A2061" s="67">
        <v>44075</v>
      </c>
      <c r="B2061" s="60" t="s">
        <v>8</v>
      </c>
      <c r="C2061" s="60" t="s">
        <v>81</v>
      </c>
      <c r="D2061" s="15">
        <v>2</v>
      </c>
    </row>
    <row r="2062" spans="1:4" x14ac:dyDescent="0.25">
      <c r="A2062" s="67">
        <v>44075</v>
      </c>
      <c r="B2062" s="60" t="s">
        <v>8</v>
      </c>
      <c r="C2062" s="60" t="s">
        <v>112</v>
      </c>
      <c r="D2062" s="15">
        <v>4</v>
      </c>
    </row>
    <row r="2063" spans="1:4" x14ac:dyDescent="0.25">
      <c r="A2063" s="67">
        <v>44075</v>
      </c>
      <c r="B2063" s="60" t="s">
        <v>49</v>
      </c>
      <c r="C2063" s="60" t="s">
        <v>215</v>
      </c>
      <c r="D2063" s="15">
        <v>0</v>
      </c>
    </row>
    <row r="2064" spans="1:4" x14ac:dyDescent="0.25">
      <c r="A2064" s="67">
        <v>44075</v>
      </c>
      <c r="B2064" s="60" t="s">
        <v>49</v>
      </c>
      <c r="C2064" s="60" t="s">
        <v>49</v>
      </c>
      <c r="D2064" s="15">
        <v>0</v>
      </c>
    </row>
    <row r="2065" spans="1:4" x14ac:dyDescent="0.25">
      <c r="A2065" s="67">
        <v>44075</v>
      </c>
      <c r="B2065" s="60" t="s">
        <v>50</v>
      </c>
      <c r="C2065" s="78" t="s">
        <v>368</v>
      </c>
      <c r="D2065" s="15">
        <v>0</v>
      </c>
    </row>
    <row r="2066" spans="1:4" x14ac:dyDescent="0.25">
      <c r="A2066" s="67">
        <v>44075</v>
      </c>
      <c r="B2066" s="60" t="s">
        <v>27</v>
      </c>
      <c r="C2066" s="60" t="s">
        <v>43</v>
      </c>
      <c r="D2066" s="15">
        <v>2</v>
      </c>
    </row>
    <row r="2067" spans="1:4" x14ac:dyDescent="0.25">
      <c r="A2067" s="67">
        <v>44075</v>
      </c>
      <c r="B2067" s="60" t="s">
        <v>51</v>
      </c>
      <c r="C2067" s="60" t="s">
        <v>51</v>
      </c>
      <c r="D2067" s="15">
        <v>2</v>
      </c>
    </row>
    <row r="2068" spans="1:4" x14ac:dyDescent="0.25">
      <c r="A2068" s="67">
        <v>44075</v>
      </c>
      <c r="B2068" s="60" t="s">
        <v>10</v>
      </c>
      <c r="C2068" s="60" t="s">
        <v>10</v>
      </c>
      <c r="D2068" s="15">
        <v>4</v>
      </c>
    </row>
    <row r="2069" spans="1:4" x14ac:dyDescent="0.25">
      <c r="A2069" s="67">
        <v>44076</v>
      </c>
      <c r="B2069" s="60" t="s">
        <v>14</v>
      </c>
      <c r="C2069" s="60" t="s">
        <v>14</v>
      </c>
      <c r="D2069" s="15">
        <v>0</v>
      </c>
    </row>
    <row r="2070" spans="1:4" x14ac:dyDescent="0.25">
      <c r="A2070" s="67">
        <v>44076</v>
      </c>
      <c r="B2070" s="60" t="s">
        <v>20</v>
      </c>
      <c r="C2070" s="60" t="s">
        <v>20</v>
      </c>
      <c r="D2070" s="15">
        <v>20</v>
      </c>
    </row>
    <row r="2071" spans="1:4" x14ac:dyDescent="0.25">
      <c r="A2071" s="67">
        <v>44076</v>
      </c>
      <c r="B2071" s="68" t="s">
        <v>13</v>
      </c>
      <c r="C2071" s="73" t="s">
        <v>1028</v>
      </c>
      <c r="D2071" s="15">
        <v>2</v>
      </c>
    </row>
    <row r="2072" spans="1:4" s="22" customFormat="1" x14ac:dyDescent="0.25">
      <c r="A2072" s="67">
        <v>44076</v>
      </c>
      <c r="B2072" s="68" t="s">
        <v>13</v>
      </c>
      <c r="C2072" s="78" t="s">
        <v>612</v>
      </c>
      <c r="D2072" s="15">
        <v>2</v>
      </c>
    </row>
    <row r="2073" spans="1:4" x14ac:dyDescent="0.25">
      <c r="A2073" s="67">
        <v>44076</v>
      </c>
      <c r="B2073" s="60" t="s">
        <v>13</v>
      </c>
      <c r="C2073" s="60" t="s">
        <v>13</v>
      </c>
      <c r="D2073" s="15">
        <v>19</v>
      </c>
    </row>
    <row r="2074" spans="1:4" x14ac:dyDescent="0.25">
      <c r="A2074" s="67">
        <v>44076</v>
      </c>
      <c r="B2074" s="60" t="s">
        <v>13</v>
      </c>
      <c r="C2074" s="60" t="s">
        <v>1043</v>
      </c>
      <c r="D2074" s="15">
        <v>1</v>
      </c>
    </row>
    <row r="2075" spans="1:4" x14ac:dyDescent="0.25">
      <c r="A2075" s="67">
        <v>44076</v>
      </c>
      <c r="B2075" s="60" t="s">
        <v>13</v>
      </c>
      <c r="C2075" s="60" t="s">
        <v>223</v>
      </c>
      <c r="D2075" s="15">
        <v>1</v>
      </c>
    </row>
    <row r="2076" spans="1:4" x14ac:dyDescent="0.25">
      <c r="A2076" s="67">
        <v>44076</v>
      </c>
      <c r="B2076" s="60" t="s">
        <v>24</v>
      </c>
      <c r="C2076" s="60" t="s">
        <v>23</v>
      </c>
      <c r="D2076" s="15">
        <v>1</v>
      </c>
    </row>
    <row r="2077" spans="1:4" x14ac:dyDescent="0.25">
      <c r="A2077" s="67">
        <v>44076</v>
      </c>
      <c r="B2077" s="60" t="s">
        <v>47</v>
      </c>
      <c r="C2077" s="60" t="s">
        <v>47</v>
      </c>
      <c r="D2077" s="15">
        <v>0</v>
      </c>
    </row>
    <row r="2078" spans="1:4" x14ac:dyDescent="0.25">
      <c r="A2078" s="67">
        <v>44076</v>
      </c>
      <c r="B2078" s="60" t="s">
        <v>48</v>
      </c>
      <c r="C2078" s="60" t="s">
        <v>48</v>
      </c>
      <c r="D2078" s="15">
        <v>0</v>
      </c>
    </row>
    <row r="2079" spans="1:4" x14ac:dyDescent="0.25">
      <c r="A2079" s="67">
        <v>44076</v>
      </c>
      <c r="B2079" s="60" t="s">
        <v>7</v>
      </c>
      <c r="C2079" s="60" t="s">
        <v>7</v>
      </c>
      <c r="D2079" s="15">
        <v>11</v>
      </c>
    </row>
    <row r="2080" spans="1:4" x14ac:dyDescent="0.25">
      <c r="A2080" s="67">
        <v>44076</v>
      </c>
      <c r="B2080" s="60" t="s">
        <v>9</v>
      </c>
      <c r="C2080" s="60" t="s">
        <v>9</v>
      </c>
      <c r="D2080" s="15">
        <v>74</v>
      </c>
    </row>
    <row r="2081" spans="1:4" x14ac:dyDescent="0.25">
      <c r="A2081" s="67">
        <v>44076</v>
      </c>
      <c r="B2081" s="60" t="s">
        <v>9</v>
      </c>
      <c r="C2081" s="60" t="s">
        <v>17</v>
      </c>
      <c r="D2081" s="15">
        <v>2</v>
      </c>
    </row>
    <row r="2082" spans="1:4" x14ac:dyDescent="0.25">
      <c r="A2082" s="67">
        <v>44076</v>
      </c>
      <c r="B2082" s="60" t="s">
        <v>9</v>
      </c>
      <c r="C2082" s="60" t="s">
        <v>145</v>
      </c>
      <c r="D2082" s="15">
        <v>2</v>
      </c>
    </row>
    <row r="2083" spans="1:4" x14ac:dyDescent="0.25">
      <c r="A2083" s="67">
        <v>44076</v>
      </c>
      <c r="B2083" s="60" t="s">
        <v>15</v>
      </c>
      <c r="C2083" s="60" t="s">
        <v>61</v>
      </c>
      <c r="D2083" s="15">
        <v>2</v>
      </c>
    </row>
    <row r="2084" spans="1:4" x14ac:dyDescent="0.25">
      <c r="A2084" s="67">
        <v>44076</v>
      </c>
      <c r="B2084" s="60" t="s">
        <v>11</v>
      </c>
      <c r="C2084" s="60" t="s">
        <v>143</v>
      </c>
      <c r="D2084" s="15">
        <v>6</v>
      </c>
    </row>
    <row r="2085" spans="1:4" x14ac:dyDescent="0.25">
      <c r="A2085" s="67">
        <v>44076</v>
      </c>
      <c r="B2085" s="60" t="s">
        <v>11</v>
      </c>
      <c r="C2085" s="60" t="s">
        <v>11</v>
      </c>
      <c r="D2085" s="15">
        <v>2</v>
      </c>
    </row>
    <row r="2086" spans="1:4" x14ac:dyDescent="0.25">
      <c r="A2086" s="67">
        <v>44076</v>
      </c>
      <c r="B2086" s="60" t="s">
        <v>11</v>
      </c>
      <c r="C2086" s="60" t="s">
        <v>135</v>
      </c>
      <c r="D2086" s="15">
        <v>6</v>
      </c>
    </row>
    <row r="2087" spans="1:4" x14ac:dyDescent="0.25">
      <c r="A2087" s="67">
        <v>44076</v>
      </c>
      <c r="B2087" s="60" t="s">
        <v>12</v>
      </c>
      <c r="C2087" s="60" t="s">
        <v>12</v>
      </c>
      <c r="D2087" s="15">
        <v>0</v>
      </c>
    </row>
    <row r="2088" spans="1:4" x14ac:dyDescent="0.25">
      <c r="A2088" s="67">
        <v>44076</v>
      </c>
      <c r="B2088" s="60" t="s">
        <v>8</v>
      </c>
      <c r="C2088" s="60" t="s">
        <v>234</v>
      </c>
      <c r="D2088" s="15">
        <v>1</v>
      </c>
    </row>
    <row r="2089" spans="1:4" x14ac:dyDescent="0.25">
      <c r="A2089" s="67">
        <v>44076</v>
      </c>
      <c r="B2089" s="60" t="s">
        <v>8</v>
      </c>
      <c r="C2089" s="60" t="s">
        <v>205</v>
      </c>
      <c r="D2089" s="15">
        <v>3</v>
      </c>
    </row>
    <row r="2090" spans="1:4" x14ac:dyDescent="0.25">
      <c r="A2090" s="67">
        <v>44076</v>
      </c>
      <c r="B2090" s="60" t="s">
        <v>8</v>
      </c>
      <c r="C2090" s="60" t="s">
        <v>40</v>
      </c>
      <c r="D2090" s="15">
        <v>3</v>
      </c>
    </row>
    <row r="2091" spans="1:4" x14ac:dyDescent="0.25">
      <c r="A2091" s="67">
        <v>44076</v>
      </c>
      <c r="B2091" s="60" t="s">
        <v>8</v>
      </c>
      <c r="C2091" s="60" t="s">
        <v>8</v>
      </c>
      <c r="D2091" s="15">
        <v>51</v>
      </c>
    </row>
    <row r="2092" spans="1:4" x14ac:dyDescent="0.25">
      <c r="A2092" s="67">
        <v>44076</v>
      </c>
      <c r="B2092" s="60" t="s">
        <v>8</v>
      </c>
      <c r="C2092" s="60" t="s">
        <v>112</v>
      </c>
      <c r="D2092" s="15">
        <v>4</v>
      </c>
    </row>
    <row r="2093" spans="1:4" x14ac:dyDescent="0.25">
      <c r="A2093" s="67">
        <v>44076</v>
      </c>
      <c r="B2093" s="60" t="s">
        <v>49</v>
      </c>
      <c r="C2093" s="60" t="s">
        <v>49</v>
      </c>
      <c r="D2093" s="15">
        <v>0</v>
      </c>
    </row>
    <row r="2094" spans="1:4" x14ac:dyDescent="0.25">
      <c r="A2094" s="67">
        <v>44076</v>
      </c>
      <c r="B2094" s="60" t="s">
        <v>50</v>
      </c>
      <c r="C2094" s="78" t="s">
        <v>368</v>
      </c>
      <c r="D2094" s="15">
        <v>0</v>
      </c>
    </row>
    <row r="2095" spans="1:4" x14ac:dyDescent="0.25">
      <c r="A2095" s="67">
        <v>44076</v>
      </c>
      <c r="B2095" s="60" t="s">
        <v>27</v>
      </c>
      <c r="C2095" s="60" t="s">
        <v>43</v>
      </c>
      <c r="D2095" s="15">
        <v>2</v>
      </c>
    </row>
    <row r="2096" spans="1:4" x14ac:dyDescent="0.25">
      <c r="A2096" s="67">
        <v>44076</v>
      </c>
      <c r="B2096" s="60" t="s">
        <v>51</v>
      </c>
      <c r="C2096" s="60" t="s">
        <v>51</v>
      </c>
      <c r="D2096" s="15">
        <v>1</v>
      </c>
    </row>
    <row r="2097" spans="1:4" x14ac:dyDescent="0.25">
      <c r="A2097" s="67">
        <v>44076</v>
      </c>
      <c r="B2097" s="60" t="s">
        <v>10</v>
      </c>
      <c r="C2097" s="60" t="s">
        <v>10</v>
      </c>
      <c r="D2097" s="15">
        <v>7</v>
      </c>
    </row>
    <row r="2098" spans="1:4" x14ac:dyDescent="0.25">
      <c r="A2098" s="67">
        <v>44077</v>
      </c>
      <c r="B2098" s="60" t="s">
        <v>14</v>
      </c>
      <c r="C2098" s="60" t="s">
        <v>14</v>
      </c>
      <c r="D2098" s="15">
        <v>1</v>
      </c>
    </row>
    <row r="2099" spans="1:4" x14ac:dyDescent="0.25">
      <c r="A2099" s="67">
        <v>44077</v>
      </c>
      <c r="B2099" s="60" t="s">
        <v>20</v>
      </c>
      <c r="C2099" s="60" t="s">
        <v>20</v>
      </c>
      <c r="D2099" s="15">
        <v>0</v>
      </c>
    </row>
    <row r="2100" spans="1:4" x14ac:dyDescent="0.25">
      <c r="A2100" s="67">
        <v>44077</v>
      </c>
      <c r="B2100" s="60" t="s">
        <v>13</v>
      </c>
      <c r="C2100" s="78" t="s">
        <v>1028</v>
      </c>
      <c r="D2100" s="15">
        <v>1</v>
      </c>
    </row>
    <row r="2101" spans="1:4" x14ac:dyDescent="0.25">
      <c r="A2101" s="67">
        <v>44077</v>
      </c>
      <c r="B2101" s="60" t="s">
        <v>13</v>
      </c>
      <c r="C2101" s="60" t="s">
        <v>13</v>
      </c>
      <c r="D2101" s="15">
        <v>5</v>
      </c>
    </row>
    <row r="2102" spans="1:4" x14ac:dyDescent="0.25">
      <c r="A2102" s="67">
        <v>44077</v>
      </c>
      <c r="B2102" s="60" t="s">
        <v>13</v>
      </c>
      <c r="C2102" s="60" t="s">
        <v>1043</v>
      </c>
      <c r="D2102" s="15">
        <v>1</v>
      </c>
    </row>
    <row r="2103" spans="1:4" x14ac:dyDescent="0.25">
      <c r="A2103" s="67">
        <v>44077</v>
      </c>
      <c r="B2103" s="60" t="s">
        <v>24</v>
      </c>
      <c r="C2103" s="60" t="s">
        <v>24</v>
      </c>
      <c r="D2103" s="15">
        <v>1</v>
      </c>
    </row>
    <row r="2104" spans="1:4" x14ac:dyDescent="0.25">
      <c r="A2104" s="67">
        <v>44077</v>
      </c>
      <c r="B2104" s="60" t="s">
        <v>47</v>
      </c>
      <c r="C2104" s="60" t="s">
        <v>47</v>
      </c>
      <c r="D2104" s="15">
        <v>0</v>
      </c>
    </row>
    <row r="2105" spans="1:4" x14ac:dyDescent="0.25">
      <c r="A2105" s="67">
        <v>44077</v>
      </c>
      <c r="B2105" s="60" t="s">
        <v>48</v>
      </c>
      <c r="C2105" s="60" t="s">
        <v>48</v>
      </c>
      <c r="D2105" s="15">
        <v>0</v>
      </c>
    </row>
    <row r="2106" spans="1:4" x14ac:dyDescent="0.25">
      <c r="A2106" s="67">
        <v>44077</v>
      </c>
      <c r="B2106" s="60" t="s">
        <v>7</v>
      </c>
      <c r="C2106" s="60" t="s">
        <v>7</v>
      </c>
      <c r="D2106" s="15">
        <v>0</v>
      </c>
    </row>
    <row r="2107" spans="1:4" x14ac:dyDescent="0.25">
      <c r="A2107" s="67">
        <v>44077</v>
      </c>
      <c r="B2107" s="60" t="s">
        <v>9</v>
      </c>
      <c r="C2107" s="60" t="s">
        <v>9</v>
      </c>
      <c r="D2107" s="15">
        <v>19</v>
      </c>
    </row>
    <row r="2108" spans="1:4" x14ac:dyDescent="0.25">
      <c r="A2108" s="67">
        <v>44077</v>
      </c>
      <c r="B2108" s="60" t="s">
        <v>9</v>
      </c>
      <c r="C2108" s="60" t="s">
        <v>17</v>
      </c>
      <c r="D2108" s="15">
        <v>4</v>
      </c>
    </row>
    <row r="2109" spans="1:4" x14ac:dyDescent="0.25">
      <c r="A2109" s="67">
        <v>44077</v>
      </c>
      <c r="B2109" s="60" t="s">
        <v>9</v>
      </c>
      <c r="C2109" s="60" t="s">
        <v>145</v>
      </c>
      <c r="D2109" s="15">
        <v>3</v>
      </c>
    </row>
    <row r="2110" spans="1:4" x14ac:dyDescent="0.25">
      <c r="A2110" s="67">
        <v>44077</v>
      </c>
      <c r="B2110" s="60" t="s">
        <v>15</v>
      </c>
      <c r="C2110" s="60" t="s">
        <v>15</v>
      </c>
      <c r="D2110" s="15">
        <v>0</v>
      </c>
    </row>
    <row r="2111" spans="1:4" x14ac:dyDescent="0.25">
      <c r="A2111" s="67">
        <v>44077</v>
      </c>
      <c r="B2111" s="60" t="s">
        <v>11</v>
      </c>
      <c r="C2111" s="60" t="s">
        <v>135</v>
      </c>
      <c r="D2111" s="15">
        <v>3</v>
      </c>
    </row>
    <row r="2112" spans="1:4" x14ac:dyDescent="0.25">
      <c r="A2112" s="67">
        <v>44077</v>
      </c>
      <c r="B2112" s="60" t="s">
        <v>12</v>
      </c>
      <c r="C2112" s="60" t="s">
        <v>12</v>
      </c>
      <c r="D2112" s="15">
        <v>2</v>
      </c>
    </row>
    <row r="2113" spans="1:4" x14ac:dyDescent="0.25">
      <c r="A2113" s="67">
        <v>44077</v>
      </c>
      <c r="B2113" s="60" t="s">
        <v>8</v>
      </c>
      <c r="C2113" s="60" t="s">
        <v>230</v>
      </c>
      <c r="D2113" s="15">
        <v>2</v>
      </c>
    </row>
    <row r="2114" spans="1:4" x14ac:dyDescent="0.25">
      <c r="A2114" s="67">
        <v>44077</v>
      </c>
      <c r="B2114" s="60" t="s">
        <v>8</v>
      </c>
      <c r="C2114" s="60" t="s">
        <v>59</v>
      </c>
      <c r="D2114" s="15">
        <v>1</v>
      </c>
    </row>
    <row r="2115" spans="1:4" x14ac:dyDescent="0.25">
      <c r="A2115" s="67">
        <v>44077</v>
      </c>
      <c r="B2115" s="60" t="s">
        <v>8</v>
      </c>
      <c r="C2115" s="60" t="s">
        <v>40</v>
      </c>
      <c r="D2115" s="15">
        <v>8</v>
      </c>
    </row>
    <row r="2116" spans="1:4" x14ac:dyDescent="0.25">
      <c r="A2116" s="67">
        <v>44077</v>
      </c>
      <c r="B2116" s="60" t="s">
        <v>8</v>
      </c>
      <c r="C2116" s="60" t="s">
        <v>8</v>
      </c>
      <c r="D2116" s="15">
        <v>63</v>
      </c>
    </row>
    <row r="2117" spans="1:4" x14ac:dyDescent="0.25">
      <c r="A2117" s="67">
        <v>44077</v>
      </c>
      <c r="B2117" s="60" t="s">
        <v>8</v>
      </c>
      <c r="C2117" s="60" t="s">
        <v>31</v>
      </c>
      <c r="D2117" s="15">
        <v>2</v>
      </c>
    </row>
    <row r="2118" spans="1:4" x14ac:dyDescent="0.25">
      <c r="A2118" s="67">
        <v>44077</v>
      </c>
      <c r="B2118" s="60" t="s">
        <v>49</v>
      </c>
      <c r="C2118" s="60" t="s">
        <v>49</v>
      </c>
      <c r="D2118" s="15">
        <v>0</v>
      </c>
    </row>
    <row r="2119" spans="1:4" x14ac:dyDescent="0.25">
      <c r="A2119" s="67">
        <v>44077</v>
      </c>
      <c r="B2119" s="60" t="s">
        <v>50</v>
      </c>
      <c r="C2119" s="78" t="s">
        <v>368</v>
      </c>
      <c r="D2119" s="15">
        <v>0</v>
      </c>
    </row>
    <row r="2120" spans="1:4" x14ac:dyDescent="0.25">
      <c r="A2120" s="67">
        <v>44077</v>
      </c>
      <c r="B2120" s="60" t="s">
        <v>27</v>
      </c>
      <c r="C2120" s="60" t="s">
        <v>43</v>
      </c>
      <c r="D2120" s="15">
        <v>5</v>
      </c>
    </row>
    <row r="2121" spans="1:4" x14ac:dyDescent="0.25">
      <c r="A2121" s="67">
        <v>44077</v>
      </c>
      <c r="B2121" s="60" t="s">
        <v>51</v>
      </c>
      <c r="C2121" s="60" t="s">
        <v>51</v>
      </c>
      <c r="D2121" s="15">
        <v>1</v>
      </c>
    </row>
    <row r="2122" spans="1:4" x14ac:dyDescent="0.25">
      <c r="A2122" s="67">
        <v>44077</v>
      </c>
      <c r="B2122" s="60" t="s">
        <v>10</v>
      </c>
      <c r="C2122" s="60" t="s">
        <v>10</v>
      </c>
      <c r="D2122" s="15">
        <v>3</v>
      </c>
    </row>
    <row r="2123" spans="1:4" x14ac:dyDescent="0.25">
      <c r="A2123" s="67">
        <v>44078</v>
      </c>
      <c r="B2123" s="60" t="s">
        <v>14</v>
      </c>
      <c r="C2123" s="60" t="s">
        <v>14</v>
      </c>
      <c r="D2123" s="15">
        <v>0</v>
      </c>
    </row>
    <row r="2124" spans="1:4" x14ac:dyDescent="0.25">
      <c r="A2124" s="67">
        <v>44078</v>
      </c>
      <c r="B2124" s="60" t="s">
        <v>20</v>
      </c>
      <c r="C2124" s="60" t="s">
        <v>20</v>
      </c>
      <c r="D2124" s="15">
        <v>0</v>
      </c>
    </row>
    <row r="2125" spans="1:4" x14ac:dyDescent="0.25">
      <c r="A2125" s="67">
        <v>44078</v>
      </c>
      <c r="B2125" s="60" t="s">
        <v>13</v>
      </c>
      <c r="C2125" s="60" t="s">
        <v>13</v>
      </c>
      <c r="D2125" s="15">
        <v>0</v>
      </c>
    </row>
    <row r="2126" spans="1:4" x14ac:dyDescent="0.25">
      <c r="A2126" s="67">
        <v>44078</v>
      </c>
      <c r="B2126" s="60" t="s">
        <v>24</v>
      </c>
      <c r="C2126" s="60" t="s">
        <v>24</v>
      </c>
      <c r="D2126" s="15">
        <v>0</v>
      </c>
    </row>
    <row r="2127" spans="1:4" x14ac:dyDescent="0.25">
      <c r="A2127" s="67">
        <v>44078</v>
      </c>
      <c r="B2127" s="60" t="s">
        <v>47</v>
      </c>
      <c r="C2127" s="60" t="s">
        <v>47</v>
      </c>
      <c r="D2127" s="15">
        <v>0</v>
      </c>
    </row>
    <row r="2128" spans="1:4" x14ac:dyDescent="0.25">
      <c r="A2128" s="67">
        <v>44078</v>
      </c>
      <c r="B2128" s="60" t="s">
        <v>48</v>
      </c>
      <c r="C2128" s="60" t="s">
        <v>48</v>
      </c>
      <c r="D2128" s="15">
        <v>0</v>
      </c>
    </row>
    <row r="2129" spans="1:4" x14ac:dyDescent="0.25">
      <c r="A2129" s="67">
        <v>44078</v>
      </c>
      <c r="B2129" s="60" t="s">
        <v>7</v>
      </c>
      <c r="C2129" s="60" t="s">
        <v>7</v>
      </c>
      <c r="D2129" s="15">
        <v>1</v>
      </c>
    </row>
    <row r="2130" spans="1:4" x14ac:dyDescent="0.25">
      <c r="A2130" s="67">
        <v>44078</v>
      </c>
      <c r="B2130" s="60" t="s">
        <v>9</v>
      </c>
      <c r="C2130" s="60" t="s">
        <v>9</v>
      </c>
      <c r="D2130" s="15">
        <f>15+9</f>
        <v>24</v>
      </c>
    </row>
    <row r="2131" spans="1:4" x14ac:dyDescent="0.25">
      <c r="A2131" s="67">
        <v>44078</v>
      </c>
      <c r="B2131" s="60" t="s">
        <v>15</v>
      </c>
      <c r="C2131" s="60" t="s">
        <v>15</v>
      </c>
      <c r="D2131" s="15">
        <v>0</v>
      </c>
    </row>
    <row r="2132" spans="1:4" x14ac:dyDescent="0.25">
      <c r="A2132" s="67">
        <v>44078</v>
      </c>
      <c r="B2132" s="60" t="s">
        <v>11</v>
      </c>
      <c r="C2132" s="60" t="s">
        <v>11</v>
      </c>
      <c r="D2132" s="15">
        <v>0</v>
      </c>
    </row>
    <row r="2133" spans="1:4" x14ac:dyDescent="0.25">
      <c r="A2133" s="67">
        <v>44078</v>
      </c>
      <c r="B2133" s="60" t="s">
        <v>12</v>
      </c>
      <c r="C2133" s="60" t="s">
        <v>12</v>
      </c>
      <c r="D2133" s="15">
        <v>0</v>
      </c>
    </row>
    <row r="2134" spans="1:4" x14ac:dyDescent="0.25">
      <c r="A2134" s="67">
        <v>44078</v>
      </c>
      <c r="B2134" s="60" t="s">
        <v>8</v>
      </c>
      <c r="C2134" s="73" t="s">
        <v>1082</v>
      </c>
      <c r="D2134" s="15">
        <v>1</v>
      </c>
    </row>
    <row r="2135" spans="1:4" x14ac:dyDescent="0.25">
      <c r="A2135" s="67">
        <v>44078</v>
      </c>
      <c r="B2135" s="60" t="s">
        <v>8</v>
      </c>
      <c r="C2135" s="60" t="s">
        <v>230</v>
      </c>
      <c r="D2135" s="15">
        <v>1</v>
      </c>
    </row>
    <row r="2136" spans="1:4" x14ac:dyDescent="0.25">
      <c r="A2136" s="67">
        <v>44078</v>
      </c>
      <c r="B2136" s="60" t="s">
        <v>8</v>
      </c>
      <c r="C2136" s="60" t="s">
        <v>40</v>
      </c>
      <c r="D2136" s="15">
        <v>4</v>
      </c>
    </row>
    <row r="2137" spans="1:4" x14ac:dyDescent="0.25">
      <c r="A2137" s="67">
        <v>44078</v>
      </c>
      <c r="B2137" s="60" t="s">
        <v>8</v>
      </c>
      <c r="C2137" s="60" t="s">
        <v>8</v>
      </c>
      <c r="D2137" s="15">
        <v>99</v>
      </c>
    </row>
    <row r="2138" spans="1:4" x14ac:dyDescent="0.25">
      <c r="A2138" s="67">
        <v>44078</v>
      </c>
      <c r="B2138" s="60" t="s">
        <v>8</v>
      </c>
      <c r="C2138" s="60" t="s">
        <v>31</v>
      </c>
      <c r="D2138" s="15">
        <v>2</v>
      </c>
    </row>
    <row r="2139" spans="1:4" x14ac:dyDescent="0.25">
      <c r="A2139" s="67">
        <v>44078</v>
      </c>
      <c r="B2139" s="60" t="s">
        <v>49</v>
      </c>
      <c r="C2139" s="60" t="s">
        <v>49</v>
      </c>
      <c r="D2139" s="15">
        <v>1</v>
      </c>
    </row>
    <row r="2140" spans="1:4" x14ac:dyDescent="0.25">
      <c r="A2140" s="67">
        <v>44078</v>
      </c>
      <c r="B2140" s="60" t="s">
        <v>50</v>
      </c>
      <c r="C2140" s="78" t="s">
        <v>368</v>
      </c>
      <c r="D2140" s="15">
        <v>0</v>
      </c>
    </row>
    <row r="2141" spans="1:4" x14ac:dyDescent="0.25">
      <c r="A2141" s="67">
        <v>44078</v>
      </c>
      <c r="B2141" s="60" t="s">
        <v>27</v>
      </c>
      <c r="C2141" s="60" t="s">
        <v>235</v>
      </c>
      <c r="D2141" s="15">
        <v>2</v>
      </c>
    </row>
    <row r="2142" spans="1:4" x14ac:dyDescent="0.25">
      <c r="A2142" s="67">
        <v>44078</v>
      </c>
      <c r="B2142" s="60" t="s">
        <v>51</v>
      </c>
      <c r="C2142" s="60" t="s">
        <v>51</v>
      </c>
      <c r="D2142" s="15">
        <v>0</v>
      </c>
    </row>
    <row r="2143" spans="1:4" x14ac:dyDescent="0.25">
      <c r="A2143" s="67">
        <v>44078</v>
      </c>
      <c r="B2143" s="60" t="s">
        <v>10</v>
      </c>
      <c r="C2143" s="60" t="s">
        <v>10</v>
      </c>
      <c r="D2143" s="15">
        <v>0</v>
      </c>
    </row>
    <row r="2144" spans="1:4" x14ac:dyDescent="0.25">
      <c r="A2144" s="67">
        <v>44079</v>
      </c>
      <c r="B2144" s="60" t="s">
        <v>14</v>
      </c>
      <c r="C2144" s="60" t="s">
        <v>14</v>
      </c>
      <c r="D2144" s="15">
        <v>0</v>
      </c>
    </row>
    <row r="2145" spans="1:4" x14ac:dyDescent="0.25">
      <c r="A2145" s="67">
        <v>44079</v>
      </c>
      <c r="B2145" s="60" t="s">
        <v>20</v>
      </c>
      <c r="C2145" s="60" t="s">
        <v>20</v>
      </c>
      <c r="D2145" s="15">
        <v>4</v>
      </c>
    </row>
    <row r="2146" spans="1:4" x14ac:dyDescent="0.25">
      <c r="A2146" s="67">
        <v>44079</v>
      </c>
      <c r="B2146" s="60" t="s">
        <v>13</v>
      </c>
      <c r="C2146" s="73" t="s">
        <v>1028</v>
      </c>
      <c r="D2146" s="15">
        <v>1</v>
      </c>
    </row>
    <row r="2147" spans="1:4" x14ac:dyDescent="0.25">
      <c r="A2147" s="67">
        <v>44079</v>
      </c>
      <c r="B2147" s="60" t="s">
        <v>13</v>
      </c>
      <c r="C2147" s="78" t="s">
        <v>612</v>
      </c>
      <c r="D2147" s="15">
        <v>3</v>
      </c>
    </row>
    <row r="2148" spans="1:4" x14ac:dyDescent="0.25">
      <c r="A2148" s="67">
        <v>44079</v>
      </c>
      <c r="B2148" s="60" t="s">
        <v>13</v>
      </c>
      <c r="C2148" s="60" t="s">
        <v>13</v>
      </c>
      <c r="D2148" s="15">
        <v>11</v>
      </c>
    </row>
    <row r="2149" spans="1:4" x14ac:dyDescent="0.25">
      <c r="A2149" s="67">
        <v>44079</v>
      </c>
      <c r="B2149" s="60" t="s">
        <v>13</v>
      </c>
      <c r="C2149" s="60" t="s">
        <v>223</v>
      </c>
      <c r="D2149" s="15">
        <v>2</v>
      </c>
    </row>
    <row r="2150" spans="1:4" x14ac:dyDescent="0.25">
      <c r="A2150" s="67">
        <v>44079</v>
      </c>
      <c r="B2150" s="60" t="s">
        <v>24</v>
      </c>
      <c r="C2150" s="60" t="s">
        <v>23</v>
      </c>
      <c r="D2150" s="15">
        <v>2</v>
      </c>
    </row>
    <row r="2151" spans="1:4" x14ac:dyDescent="0.25">
      <c r="A2151" s="67">
        <v>44079</v>
      </c>
      <c r="B2151" s="60" t="s">
        <v>24</v>
      </c>
      <c r="C2151" s="60" t="s">
        <v>194</v>
      </c>
      <c r="D2151" s="15">
        <v>1</v>
      </c>
    </row>
    <row r="2152" spans="1:4" x14ac:dyDescent="0.25">
      <c r="A2152" s="67">
        <v>44079</v>
      </c>
      <c r="B2152" s="60" t="s">
        <v>47</v>
      </c>
      <c r="C2152" s="60" t="s">
        <v>47</v>
      </c>
      <c r="D2152" s="15">
        <v>0</v>
      </c>
    </row>
    <row r="2153" spans="1:4" x14ac:dyDescent="0.25">
      <c r="A2153" s="67">
        <v>44079</v>
      </c>
      <c r="B2153" s="60" t="s">
        <v>48</v>
      </c>
      <c r="C2153" s="60" t="s">
        <v>48</v>
      </c>
      <c r="D2153" s="15">
        <v>0</v>
      </c>
    </row>
    <row r="2154" spans="1:4" x14ac:dyDescent="0.25">
      <c r="A2154" s="67">
        <v>44079</v>
      </c>
      <c r="B2154" s="60" t="s">
        <v>7</v>
      </c>
      <c r="C2154" s="60" t="s">
        <v>7</v>
      </c>
      <c r="D2154" s="15">
        <v>0</v>
      </c>
    </row>
    <row r="2155" spans="1:4" x14ac:dyDescent="0.25">
      <c r="A2155" s="67">
        <v>44079</v>
      </c>
      <c r="B2155" s="60" t="s">
        <v>9</v>
      </c>
      <c r="C2155" s="60" t="s">
        <v>9</v>
      </c>
      <c r="D2155" s="15">
        <v>19</v>
      </c>
    </row>
    <row r="2156" spans="1:4" x14ac:dyDescent="0.25">
      <c r="A2156" s="67">
        <v>44079</v>
      </c>
      <c r="B2156" s="60" t="s">
        <v>9</v>
      </c>
      <c r="C2156" s="60" t="s">
        <v>17</v>
      </c>
      <c r="D2156" s="15">
        <v>1</v>
      </c>
    </row>
    <row r="2157" spans="1:4" x14ac:dyDescent="0.25">
      <c r="A2157" s="67">
        <v>44079</v>
      </c>
      <c r="B2157" s="60" t="s">
        <v>9</v>
      </c>
      <c r="C2157" s="60" t="s">
        <v>145</v>
      </c>
      <c r="D2157" s="15">
        <v>5</v>
      </c>
    </row>
    <row r="2158" spans="1:4" x14ac:dyDescent="0.25">
      <c r="A2158" s="67">
        <v>44079</v>
      </c>
      <c r="B2158" s="60" t="s">
        <v>15</v>
      </c>
      <c r="C2158" s="60" t="s">
        <v>285</v>
      </c>
      <c r="D2158" s="15">
        <v>1</v>
      </c>
    </row>
    <row r="2159" spans="1:4" x14ac:dyDescent="0.25">
      <c r="A2159" s="67">
        <v>44079</v>
      </c>
      <c r="B2159" s="60" t="s">
        <v>11</v>
      </c>
      <c r="C2159" s="60" t="s">
        <v>135</v>
      </c>
      <c r="D2159" s="15">
        <v>2</v>
      </c>
    </row>
    <row r="2160" spans="1:4" x14ac:dyDescent="0.25">
      <c r="A2160" s="67">
        <v>44079</v>
      </c>
      <c r="B2160" s="60" t="s">
        <v>12</v>
      </c>
      <c r="C2160" s="60" t="s">
        <v>12</v>
      </c>
      <c r="D2160" s="15">
        <v>0</v>
      </c>
    </row>
    <row r="2161" spans="1:4" x14ac:dyDescent="0.25">
      <c r="A2161" s="67">
        <v>44079</v>
      </c>
      <c r="B2161" s="60" t="s">
        <v>8</v>
      </c>
      <c r="C2161" s="73" t="s">
        <v>1082</v>
      </c>
      <c r="D2161" s="15">
        <v>1</v>
      </c>
    </row>
    <row r="2162" spans="1:4" x14ac:dyDescent="0.25">
      <c r="A2162" s="67">
        <v>44079</v>
      </c>
      <c r="B2162" s="60" t="s">
        <v>8</v>
      </c>
      <c r="C2162" s="60" t="s">
        <v>230</v>
      </c>
      <c r="D2162" s="15">
        <v>1</v>
      </c>
    </row>
    <row r="2163" spans="1:4" x14ac:dyDescent="0.25">
      <c r="A2163" s="67">
        <v>44079</v>
      </c>
      <c r="B2163" s="60" t="s">
        <v>8</v>
      </c>
      <c r="C2163" s="60" t="s">
        <v>59</v>
      </c>
      <c r="D2163" s="15">
        <v>4</v>
      </c>
    </row>
    <row r="2164" spans="1:4" x14ac:dyDescent="0.25">
      <c r="A2164" s="67">
        <v>44079</v>
      </c>
      <c r="B2164" s="60" t="s">
        <v>8</v>
      </c>
      <c r="C2164" s="60" t="s">
        <v>284</v>
      </c>
      <c r="D2164" s="15">
        <v>1</v>
      </c>
    </row>
    <row r="2165" spans="1:4" x14ac:dyDescent="0.25">
      <c r="A2165" s="67">
        <v>44079</v>
      </c>
      <c r="B2165" s="60" t="s">
        <v>8</v>
      </c>
      <c r="C2165" s="60" t="s">
        <v>40</v>
      </c>
      <c r="D2165" s="15">
        <v>15</v>
      </c>
    </row>
    <row r="2166" spans="1:4" x14ac:dyDescent="0.25">
      <c r="A2166" s="67">
        <v>44079</v>
      </c>
      <c r="B2166" s="60" t="s">
        <v>8</v>
      </c>
      <c r="C2166" s="60" t="s">
        <v>8</v>
      </c>
      <c r="D2166" s="15">
        <v>49</v>
      </c>
    </row>
    <row r="2167" spans="1:4" x14ac:dyDescent="0.25">
      <c r="A2167" s="67">
        <v>44079</v>
      </c>
      <c r="B2167" s="60" t="s">
        <v>8</v>
      </c>
      <c r="C2167" s="60" t="s">
        <v>112</v>
      </c>
      <c r="D2167" s="15">
        <v>3</v>
      </c>
    </row>
    <row r="2168" spans="1:4" x14ac:dyDescent="0.25">
      <c r="A2168" s="67">
        <v>44079</v>
      </c>
      <c r="B2168" s="60" t="s">
        <v>49</v>
      </c>
      <c r="C2168" s="60" t="s">
        <v>49</v>
      </c>
      <c r="D2168" s="15">
        <v>0</v>
      </c>
    </row>
    <row r="2169" spans="1:4" x14ac:dyDescent="0.25">
      <c r="A2169" s="67">
        <v>44079</v>
      </c>
      <c r="B2169" s="60" t="s">
        <v>50</v>
      </c>
      <c r="C2169" s="78" t="s">
        <v>368</v>
      </c>
      <c r="D2169" s="15">
        <v>0</v>
      </c>
    </row>
    <row r="2170" spans="1:4" x14ac:dyDescent="0.25">
      <c r="A2170" s="67">
        <v>44079</v>
      </c>
      <c r="B2170" s="60" t="s">
        <v>27</v>
      </c>
      <c r="C2170" s="60" t="s">
        <v>43</v>
      </c>
      <c r="D2170" s="15">
        <v>0</v>
      </c>
    </row>
    <row r="2171" spans="1:4" x14ac:dyDescent="0.25">
      <c r="A2171" s="67">
        <v>44079</v>
      </c>
      <c r="B2171" s="60" t="s">
        <v>51</v>
      </c>
      <c r="C2171" s="60" t="s">
        <v>51</v>
      </c>
      <c r="D2171" s="15">
        <v>1</v>
      </c>
    </row>
    <row r="2172" spans="1:4" x14ac:dyDescent="0.25">
      <c r="A2172" s="67">
        <v>44079</v>
      </c>
      <c r="B2172" s="60" t="s">
        <v>10</v>
      </c>
      <c r="C2172" s="60" t="s">
        <v>10</v>
      </c>
      <c r="D2172" s="15">
        <v>4</v>
      </c>
    </row>
    <row r="2173" spans="1:4" x14ac:dyDescent="0.25">
      <c r="A2173" s="67">
        <v>44080</v>
      </c>
      <c r="B2173" s="60" t="s">
        <v>14</v>
      </c>
      <c r="C2173" s="60" t="s">
        <v>14</v>
      </c>
      <c r="D2173" s="15">
        <v>0</v>
      </c>
    </row>
    <row r="2174" spans="1:4" x14ac:dyDescent="0.25">
      <c r="A2174" s="67">
        <v>44080</v>
      </c>
      <c r="B2174" s="60" t="s">
        <v>20</v>
      </c>
      <c r="C2174" s="60" t="s">
        <v>20</v>
      </c>
      <c r="D2174" s="15">
        <v>3</v>
      </c>
    </row>
    <row r="2175" spans="1:4" x14ac:dyDescent="0.25">
      <c r="A2175" s="67">
        <v>44080</v>
      </c>
      <c r="B2175" s="60" t="s">
        <v>13</v>
      </c>
      <c r="C2175" s="73" t="s">
        <v>1028</v>
      </c>
      <c r="D2175" s="15">
        <v>1</v>
      </c>
    </row>
    <row r="2176" spans="1:4" x14ac:dyDescent="0.25">
      <c r="A2176" s="67">
        <v>44080</v>
      </c>
      <c r="B2176" s="60" t="s">
        <v>13</v>
      </c>
      <c r="C2176" s="78" t="s">
        <v>612</v>
      </c>
      <c r="D2176" s="15">
        <v>1</v>
      </c>
    </row>
    <row r="2177" spans="1:4" x14ac:dyDescent="0.25">
      <c r="A2177" s="67">
        <v>44080</v>
      </c>
      <c r="B2177" s="60" t="s">
        <v>13</v>
      </c>
      <c r="C2177" s="60" t="s">
        <v>13</v>
      </c>
      <c r="D2177" s="15">
        <v>9</v>
      </c>
    </row>
    <row r="2178" spans="1:4" x14ac:dyDescent="0.25">
      <c r="A2178" s="67">
        <v>44080</v>
      </c>
      <c r="B2178" s="60" t="s">
        <v>13</v>
      </c>
      <c r="C2178" s="60" t="s">
        <v>13</v>
      </c>
      <c r="D2178" s="15">
        <v>1</v>
      </c>
    </row>
    <row r="2179" spans="1:4" x14ac:dyDescent="0.25">
      <c r="A2179" s="67">
        <v>44080</v>
      </c>
      <c r="B2179" s="60" t="s">
        <v>13</v>
      </c>
      <c r="C2179" s="60" t="s">
        <v>223</v>
      </c>
      <c r="D2179" s="15">
        <v>1</v>
      </c>
    </row>
    <row r="2180" spans="1:4" x14ac:dyDescent="0.25">
      <c r="A2180" s="67">
        <v>44080</v>
      </c>
      <c r="B2180" s="60" t="s">
        <v>24</v>
      </c>
      <c r="C2180" s="60" t="s">
        <v>23</v>
      </c>
      <c r="D2180" s="15">
        <v>2</v>
      </c>
    </row>
    <row r="2181" spans="1:4" x14ac:dyDescent="0.25">
      <c r="A2181" s="67">
        <v>44080</v>
      </c>
      <c r="B2181" s="60" t="s">
        <v>47</v>
      </c>
      <c r="C2181" s="60" t="s">
        <v>47</v>
      </c>
      <c r="D2181" s="15">
        <v>0</v>
      </c>
    </row>
    <row r="2182" spans="1:4" x14ac:dyDescent="0.25">
      <c r="A2182" s="67">
        <v>44080</v>
      </c>
      <c r="B2182" s="60" t="s">
        <v>48</v>
      </c>
      <c r="C2182" s="60" t="s">
        <v>48</v>
      </c>
      <c r="D2182" s="15">
        <v>0</v>
      </c>
    </row>
    <row r="2183" spans="1:4" x14ac:dyDescent="0.25">
      <c r="A2183" s="67">
        <v>44080</v>
      </c>
      <c r="B2183" s="60" t="s">
        <v>7</v>
      </c>
      <c r="C2183" s="60" t="s">
        <v>116</v>
      </c>
      <c r="D2183" s="15">
        <v>1</v>
      </c>
    </row>
    <row r="2184" spans="1:4" x14ac:dyDescent="0.25">
      <c r="A2184" s="67">
        <v>44080</v>
      </c>
      <c r="B2184" s="60" t="s">
        <v>9</v>
      </c>
      <c r="C2184" s="60" t="s">
        <v>9</v>
      </c>
      <c r="D2184" s="15">
        <v>15</v>
      </c>
    </row>
    <row r="2185" spans="1:4" x14ac:dyDescent="0.25">
      <c r="A2185" s="67">
        <v>44080</v>
      </c>
      <c r="B2185" s="60" t="s">
        <v>9</v>
      </c>
      <c r="C2185" s="60" t="s">
        <v>17</v>
      </c>
      <c r="D2185" s="15">
        <v>1</v>
      </c>
    </row>
    <row r="2186" spans="1:4" x14ac:dyDescent="0.25">
      <c r="A2186" s="67">
        <v>44080</v>
      </c>
      <c r="B2186" s="60" t="s">
        <v>15</v>
      </c>
      <c r="C2186" s="60" t="s">
        <v>15</v>
      </c>
      <c r="D2186" s="15">
        <v>0</v>
      </c>
    </row>
    <row r="2187" spans="1:4" x14ac:dyDescent="0.25">
      <c r="A2187" s="67">
        <v>44080</v>
      </c>
      <c r="B2187" s="60" t="s">
        <v>11</v>
      </c>
      <c r="C2187" s="60" t="s">
        <v>11</v>
      </c>
      <c r="D2187" s="15">
        <v>0</v>
      </c>
    </row>
    <row r="2188" spans="1:4" x14ac:dyDescent="0.25">
      <c r="A2188" s="67">
        <v>44080</v>
      </c>
      <c r="B2188" s="60" t="s">
        <v>12</v>
      </c>
      <c r="C2188" s="60" t="s">
        <v>12</v>
      </c>
      <c r="D2188" s="15">
        <v>0</v>
      </c>
    </row>
    <row r="2189" spans="1:4" x14ac:dyDescent="0.25">
      <c r="A2189" s="67">
        <v>44080</v>
      </c>
      <c r="B2189" s="60" t="s">
        <v>8</v>
      </c>
      <c r="C2189" s="60" t="s">
        <v>74</v>
      </c>
      <c r="D2189" s="15">
        <v>2</v>
      </c>
    </row>
    <row r="2190" spans="1:4" x14ac:dyDescent="0.25">
      <c r="A2190" s="67">
        <v>44080</v>
      </c>
      <c r="B2190" s="60" t="s">
        <v>8</v>
      </c>
      <c r="C2190" s="60" t="s">
        <v>230</v>
      </c>
      <c r="D2190" s="15">
        <v>1</v>
      </c>
    </row>
    <row r="2191" spans="1:4" x14ac:dyDescent="0.25">
      <c r="A2191" s="67">
        <v>44080</v>
      </c>
      <c r="B2191" s="60" t="s">
        <v>8</v>
      </c>
      <c r="C2191" s="60" t="s">
        <v>59</v>
      </c>
      <c r="D2191" s="15">
        <v>6</v>
      </c>
    </row>
    <row r="2192" spans="1:4" x14ac:dyDescent="0.25">
      <c r="A2192" s="67">
        <v>44080</v>
      </c>
      <c r="B2192" s="60" t="s">
        <v>8</v>
      </c>
      <c r="C2192" s="60" t="s">
        <v>40</v>
      </c>
      <c r="D2192" s="15">
        <v>3</v>
      </c>
    </row>
    <row r="2193" spans="1:4" x14ac:dyDescent="0.25">
      <c r="A2193" s="67">
        <v>44080</v>
      </c>
      <c r="B2193" s="60" t="s">
        <v>8</v>
      </c>
      <c r="C2193" s="60" t="s">
        <v>8</v>
      </c>
      <c r="D2193" s="15">
        <v>35</v>
      </c>
    </row>
    <row r="2194" spans="1:4" x14ac:dyDescent="0.25">
      <c r="A2194" s="67">
        <v>44080</v>
      </c>
      <c r="B2194" s="60" t="s">
        <v>8</v>
      </c>
      <c r="C2194" s="60" t="s">
        <v>31</v>
      </c>
      <c r="D2194" s="15">
        <v>1</v>
      </c>
    </row>
    <row r="2195" spans="1:4" x14ac:dyDescent="0.25">
      <c r="A2195" s="67">
        <v>44080</v>
      </c>
      <c r="B2195" s="60" t="s">
        <v>8</v>
      </c>
      <c r="C2195" s="60" t="s">
        <v>112</v>
      </c>
      <c r="D2195" s="15">
        <v>3</v>
      </c>
    </row>
    <row r="2196" spans="1:4" x14ac:dyDescent="0.25">
      <c r="A2196" s="67">
        <v>44080</v>
      </c>
      <c r="B2196" s="60" t="s">
        <v>49</v>
      </c>
      <c r="C2196" s="60" t="s">
        <v>49</v>
      </c>
      <c r="D2196" s="15">
        <v>0</v>
      </c>
    </row>
    <row r="2197" spans="1:4" x14ac:dyDescent="0.25">
      <c r="A2197" s="67">
        <v>44080</v>
      </c>
      <c r="B2197" s="60" t="s">
        <v>50</v>
      </c>
      <c r="C2197" s="78" t="s">
        <v>368</v>
      </c>
      <c r="D2197" s="15">
        <v>0</v>
      </c>
    </row>
    <row r="2198" spans="1:4" x14ac:dyDescent="0.25">
      <c r="A2198" s="67">
        <v>44080</v>
      </c>
      <c r="B2198" s="60" t="s">
        <v>27</v>
      </c>
      <c r="C2198" s="60" t="s">
        <v>43</v>
      </c>
      <c r="D2198" s="15">
        <v>0</v>
      </c>
    </row>
    <row r="2199" spans="1:4" x14ac:dyDescent="0.25">
      <c r="A2199" s="67">
        <v>44080</v>
      </c>
      <c r="B2199" s="60" t="s">
        <v>51</v>
      </c>
      <c r="C2199" s="60" t="s">
        <v>51</v>
      </c>
      <c r="D2199" s="15">
        <v>5</v>
      </c>
    </row>
    <row r="2200" spans="1:4" x14ac:dyDescent="0.25">
      <c r="A2200" s="67">
        <v>44080</v>
      </c>
      <c r="B2200" s="60" t="s">
        <v>10</v>
      </c>
      <c r="C2200" s="60" t="s">
        <v>10</v>
      </c>
      <c r="D2200" s="15">
        <v>4</v>
      </c>
    </row>
    <row r="2201" spans="1:4" x14ac:dyDescent="0.25">
      <c r="A2201" s="67">
        <v>44081</v>
      </c>
      <c r="B2201" s="60" t="s">
        <v>14</v>
      </c>
      <c r="C2201" s="60" t="s">
        <v>14</v>
      </c>
      <c r="D2201" s="15">
        <v>0</v>
      </c>
    </row>
    <row r="2202" spans="1:4" x14ac:dyDescent="0.25">
      <c r="A2202" s="67">
        <v>44081</v>
      </c>
      <c r="B2202" s="60" t="s">
        <v>20</v>
      </c>
      <c r="C2202" s="60" t="s">
        <v>20</v>
      </c>
      <c r="D2202" s="15">
        <v>0</v>
      </c>
    </row>
    <row r="2203" spans="1:4" x14ac:dyDescent="0.25">
      <c r="A2203" s="67">
        <v>44081</v>
      </c>
      <c r="B2203" s="60" t="s">
        <v>13</v>
      </c>
      <c r="C2203" s="60" t="s">
        <v>13</v>
      </c>
      <c r="D2203" s="15">
        <v>5</v>
      </c>
    </row>
    <row r="2204" spans="1:4" x14ac:dyDescent="0.25">
      <c r="A2204" s="67">
        <v>44081</v>
      </c>
      <c r="B2204" s="60" t="s">
        <v>24</v>
      </c>
      <c r="C2204" s="60" t="s">
        <v>24</v>
      </c>
      <c r="D2204" s="15">
        <v>0</v>
      </c>
    </row>
    <row r="2205" spans="1:4" x14ac:dyDescent="0.25">
      <c r="A2205" s="67">
        <v>44081</v>
      </c>
      <c r="B2205" s="60" t="s">
        <v>47</v>
      </c>
      <c r="C2205" s="60" t="s">
        <v>47</v>
      </c>
      <c r="D2205" s="15">
        <v>0</v>
      </c>
    </row>
    <row r="2206" spans="1:4" x14ac:dyDescent="0.25">
      <c r="A2206" s="67">
        <v>44081</v>
      </c>
      <c r="B2206" s="60" t="s">
        <v>48</v>
      </c>
      <c r="C2206" s="60" t="s">
        <v>48</v>
      </c>
      <c r="D2206" s="15">
        <v>0</v>
      </c>
    </row>
    <row r="2207" spans="1:4" x14ac:dyDescent="0.25">
      <c r="A2207" s="67">
        <v>44081</v>
      </c>
      <c r="B2207" s="60" t="s">
        <v>7</v>
      </c>
      <c r="C2207" s="60" t="s">
        <v>7</v>
      </c>
      <c r="D2207" s="15">
        <v>3</v>
      </c>
    </row>
    <row r="2208" spans="1:4" x14ac:dyDescent="0.25">
      <c r="A2208" s="67">
        <v>44081</v>
      </c>
      <c r="B2208" s="60" t="s">
        <v>9</v>
      </c>
      <c r="C2208" s="60" t="s">
        <v>9</v>
      </c>
      <c r="D2208" s="15">
        <v>23</v>
      </c>
    </row>
    <row r="2209" spans="1:4" x14ac:dyDescent="0.25">
      <c r="A2209" s="67">
        <v>44081</v>
      </c>
      <c r="B2209" s="60" t="s">
        <v>15</v>
      </c>
      <c r="C2209" s="60" t="s">
        <v>15</v>
      </c>
      <c r="D2209" s="15">
        <v>0</v>
      </c>
    </row>
    <row r="2210" spans="1:4" x14ac:dyDescent="0.25">
      <c r="A2210" s="67">
        <v>44081</v>
      </c>
      <c r="B2210" s="60" t="s">
        <v>11</v>
      </c>
      <c r="C2210" s="60" t="s">
        <v>11</v>
      </c>
      <c r="D2210" s="15">
        <v>1</v>
      </c>
    </row>
    <row r="2211" spans="1:4" x14ac:dyDescent="0.25">
      <c r="A2211" s="67">
        <v>44081</v>
      </c>
      <c r="B2211" s="60" t="s">
        <v>12</v>
      </c>
      <c r="C2211" s="60" t="s">
        <v>12</v>
      </c>
      <c r="D2211" s="15">
        <v>2</v>
      </c>
    </row>
    <row r="2212" spans="1:4" x14ac:dyDescent="0.25">
      <c r="A2212" s="67">
        <v>44081</v>
      </c>
      <c r="B2212" s="60" t="s">
        <v>8</v>
      </c>
      <c r="C2212" s="60" t="s">
        <v>8</v>
      </c>
      <c r="D2212" s="15">
        <v>45</v>
      </c>
    </row>
    <row r="2213" spans="1:4" x14ac:dyDescent="0.25">
      <c r="A2213" s="67">
        <v>44081</v>
      </c>
      <c r="B2213" s="60" t="s">
        <v>49</v>
      </c>
      <c r="C2213" s="60" t="s">
        <v>49</v>
      </c>
      <c r="D2213" s="15">
        <v>0</v>
      </c>
    </row>
    <row r="2214" spans="1:4" x14ac:dyDescent="0.25">
      <c r="A2214" s="67">
        <v>44081</v>
      </c>
      <c r="B2214" s="60" t="s">
        <v>49</v>
      </c>
      <c r="C2214" s="60" t="s">
        <v>49</v>
      </c>
      <c r="D2214" s="15">
        <v>0</v>
      </c>
    </row>
    <row r="2215" spans="1:4" x14ac:dyDescent="0.25">
      <c r="A2215" s="67">
        <v>44081</v>
      </c>
      <c r="B2215" s="60" t="s">
        <v>50</v>
      </c>
      <c r="C2215" s="78" t="s">
        <v>368</v>
      </c>
      <c r="D2215" s="15">
        <v>0</v>
      </c>
    </row>
    <row r="2216" spans="1:4" x14ac:dyDescent="0.25">
      <c r="A2216" s="67">
        <v>44081</v>
      </c>
      <c r="B2216" s="60" t="s">
        <v>27</v>
      </c>
      <c r="C2216" s="60" t="s">
        <v>43</v>
      </c>
      <c r="D2216" s="15">
        <v>0</v>
      </c>
    </row>
    <row r="2217" spans="1:4" x14ac:dyDescent="0.25">
      <c r="A2217" s="67">
        <v>44081</v>
      </c>
      <c r="B2217" s="60" t="s">
        <v>51</v>
      </c>
      <c r="C2217" s="60" t="s">
        <v>51</v>
      </c>
      <c r="D2217" s="15">
        <v>0</v>
      </c>
    </row>
    <row r="2218" spans="1:4" x14ac:dyDescent="0.25">
      <c r="A2218" s="67">
        <v>44081</v>
      </c>
      <c r="B2218" s="60" t="s">
        <v>10</v>
      </c>
      <c r="C2218" s="60" t="s">
        <v>10</v>
      </c>
      <c r="D2218" s="15">
        <v>2</v>
      </c>
    </row>
    <row r="2219" spans="1:4" x14ac:dyDescent="0.25">
      <c r="A2219" s="67">
        <v>44082</v>
      </c>
      <c r="B2219" s="60" t="s">
        <v>14</v>
      </c>
      <c r="C2219" s="60" t="s">
        <v>14</v>
      </c>
      <c r="D2219" s="15">
        <v>1</v>
      </c>
    </row>
    <row r="2220" spans="1:4" x14ac:dyDescent="0.25">
      <c r="A2220" s="67">
        <v>44082</v>
      </c>
      <c r="B2220" s="60" t="s">
        <v>20</v>
      </c>
      <c r="C2220" s="60" t="s">
        <v>20</v>
      </c>
      <c r="D2220" s="15">
        <v>1</v>
      </c>
    </row>
    <row r="2221" spans="1:4" x14ac:dyDescent="0.25">
      <c r="A2221" s="67">
        <v>44082</v>
      </c>
      <c r="B2221" s="60" t="s">
        <v>13</v>
      </c>
      <c r="C2221" s="73" t="s">
        <v>1028</v>
      </c>
      <c r="D2221" s="15">
        <v>1</v>
      </c>
    </row>
    <row r="2222" spans="1:4" x14ac:dyDescent="0.25">
      <c r="A2222" s="67">
        <v>44082</v>
      </c>
      <c r="B2222" s="60" t="s">
        <v>13</v>
      </c>
      <c r="C2222" s="60" t="s">
        <v>312</v>
      </c>
      <c r="D2222" s="15">
        <v>1</v>
      </c>
    </row>
    <row r="2223" spans="1:4" x14ac:dyDescent="0.25">
      <c r="A2223" s="67">
        <v>44082</v>
      </c>
      <c r="B2223" s="60" t="s">
        <v>13</v>
      </c>
      <c r="C2223" s="78" t="s">
        <v>612</v>
      </c>
      <c r="D2223" s="15">
        <v>1</v>
      </c>
    </row>
    <row r="2224" spans="1:4" x14ac:dyDescent="0.25">
      <c r="A2224" s="67">
        <v>44082</v>
      </c>
      <c r="B2224" s="60" t="s">
        <v>13</v>
      </c>
      <c r="C2224" s="60" t="s">
        <v>13</v>
      </c>
      <c r="D2224" s="15">
        <v>17</v>
      </c>
    </row>
    <row r="2225" spans="1:4" x14ac:dyDescent="0.25">
      <c r="A2225" s="67">
        <v>44082</v>
      </c>
      <c r="B2225" s="60" t="s">
        <v>13</v>
      </c>
      <c r="C2225" s="60" t="s">
        <v>226</v>
      </c>
      <c r="D2225" s="15">
        <v>1</v>
      </c>
    </row>
    <row r="2226" spans="1:4" x14ac:dyDescent="0.25">
      <c r="A2226" s="67">
        <v>44082</v>
      </c>
      <c r="B2226" s="60" t="s">
        <v>24</v>
      </c>
      <c r="C2226" s="60" t="s">
        <v>23</v>
      </c>
      <c r="D2226" s="15">
        <v>1</v>
      </c>
    </row>
    <row r="2227" spans="1:4" x14ac:dyDescent="0.25">
      <c r="A2227" s="67">
        <v>44082</v>
      </c>
      <c r="B2227" s="60" t="s">
        <v>47</v>
      </c>
      <c r="C2227" s="60" t="s">
        <v>47</v>
      </c>
      <c r="D2227" s="15">
        <v>0</v>
      </c>
    </row>
    <row r="2228" spans="1:4" x14ac:dyDescent="0.25">
      <c r="A2228" s="67">
        <v>44082</v>
      </c>
      <c r="B2228" s="60" t="s">
        <v>48</v>
      </c>
      <c r="C2228" s="60" t="s">
        <v>48</v>
      </c>
      <c r="D2228" s="15">
        <v>0</v>
      </c>
    </row>
    <row r="2229" spans="1:4" x14ac:dyDescent="0.25">
      <c r="A2229" s="67">
        <v>44082</v>
      </c>
      <c r="B2229" s="60" t="s">
        <v>7</v>
      </c>
      <c r="C2229" s="60" t="s">
        <v>7</v>
      </c>
      <c r="D2229" s="15">
        <v>0</v>
      </c>
    </row>
    <row r="2230" spans="1:4" x14ac:dyDescent="0.25">
      <c r="A2230" s="67">
        <v>44082</v>
      </c>
      <c r="B2230" s="60" t="s">
        <v>9</v>
      </c>
      <c r="C2230" s="60" t="s">
        <v>9</v>
      </c>
      <c r="D2230" s="15">
        <v>23</v>
      </c>
    </row>
    <row r="2231" spans="1:4" x14ac:dyDescent="0.25">
      <c r="A2231" s="67">
        <v>44082</v>
      </c>
      <c r="B2231" s="60" t="s">
        <v>9</v>
      </c>
      <c r="C2231" s="60" t="s">
        <v>17</v>
      </c>
      <c r="D2231" s="15">
        <v>3</v>
      </c>
    </row>
    <row r="2232" spans="1:4" x14ac:dyDescent="0.25">
      <c r="A2232" s="67">
        <v>44082</v>
      </c>
      <c r="B2232" s="60" t="s">
        <v>9</v>
      </c>
      <c r="C2232" s="60" t="s">
        <v>149</v>
      </c>
      <c r="D2232" s="15">
        <v>1</v>
      </c>
    </row>
    <row r="2233" spans="1:4" x14ac:dyDescent="0.25">
      <c r="A2233" s="67">
        <v>44082</v>
      </c>
      <c r="B2233" s="60" t="s">
        <v>9</v>
      </c>
      <c r="C2233" s="60" t="s">
        <v>145</v>
      </c>
      <c r="D2233" s="15">
        <v>4</v>
      </c>
    </row>
    <row r="2234" spans="1:4" x14ac:dyDescent="0.25">
      <c r="A2234" s="67">
        <v>44082</v>
      </c>
      <c r="B2234" s="60" t="s">
        <v>15</v>
      </c>
      <c r="C2234" s="60" t="s">
        <v>15</v>
      </c>
      <c r="D2234" s="15">
        <v>0</v>
      </c>
    </row>
    <row r="2235" spans="1:4" x14ac:dyDescent="0.25">
      <c r="A2235" s="67">
        <v>44082</v>
      </c>
      <c r="B2235" s="60" t="s">
        <v>11</v>
      </c>
      <c r="C2235" s="60" t="s">
        <v>11</v>
      </c>
      <c r="D2235" s="15">
        <v>0</v>
      </c>
    </row>
    <row r="2236" spans="1:4" x14ac:dyDescent="0.25">
      <c r="A2236" s="67">
        <v>44082</v>
      </c>
      <c r="B2236" s="60" t="s">
        <v>12</v>
      </c>
      <c r="C2236" s="60" t="s">
        <v>150</v>
      </c>
      <c r="D2236" s="15">
        <v>3</v>
      </c>
    </row>
    <row r="2237" spans="1:4" x14ac:dyDescent="0.25">
      <c r="A2237" s="67">
        <v>44082</v>
      </c>
      <c r="B2237" s="60" t="s">
        <v>8</v>
      </c>
      <c r="C2237" s="60" t="s">
        <v>230</v>
      </c>
      <c r="D2237" s="15">
        <v>8</v>
      </c>
    </row>
    <row r="2238" spans="1:4" x14ac:dyDescent="0.25">
      <c r="A2238" s="67">
        <v>44082</v>
      </c>
      <c r="B2238" s="60" t="s">
        <v>8</v>
      </c>
      <c r="C2238" s="60" t="s">
        <v>59</v>
      </c>
      <c r="D2238" s="15">
        <v>6</v>
      </c>
    </row>
    <row r="2239" spans="1:4" x14ac:dyDescent="0.25">
      <c r="A2239" s="67">
        <v>44082</v>
      </c>
      <c r="B2239" s="60" t="s">
        <v>8</v>
      </c>
      <c r="C2239" s="60" t="s">
        <v>40</v>
      </c>
      <c r="D2239" s="15">
        <v>7</v>
      </c>
    </row>
    <row r="2240" spans="1:4" x14ac:dyDescent="0.25">
      <c r="A2240" s="67">
        <v>44082</v>
      </c>
      <c r="B2240" s="60" t="s">
        <v>8</v>
      </c>
      <c r="C2240" s="60" t="s">
        <v>8</v>
      </c>
      <c r="D2240" s="15">
        <v>56</v>
      </c>
    </row>
    <row r="2241" spans="1:4" x14ac:dyDescent="0.25">
      <c r="A2241" s="67">
        <v>44082</v>
      </c>
      <c r="B2241" s="60" t="s">
        <v>8</v>
      </c>
      <c r="C2241" s="60" t="s">
        <v>112</v>
      </c>
      <c r="D2241" s="15">
        <v>7</v>
      </c>
    </row>
    <row r="2242" spans="1:4" x14ac:dyDescent="0.25">
      <c r="A2242" s="67">
        <v>44082</v>
      </c>
      <c r="B2242" s="60" t="s">
        <v>49</v>
      </c>
      <c r="C2242" s="60" t="s">
        <v>49</v>
      </c>
      <c r="D2242" s="15">
        <v>0</v>
      </c>
    </row>
    <row r="2243" spans="1:4" x14ac:dyDescent="0.25">
      <c r="A2243" s="67">
        <v>44082</v>
      </c>
      <c r="B2243" s="60" t="s">
        <v>50</v>
      </c>
      <c r="C2243" s="78" t="s">
        <v>368</v>
      </c>
      <c r="D2243" s="15">
        <v>0</v>
      </c>
    </row>
    <row r="2244" spans="1:4" x14ac:dyDescent="0.25">
      <c r="A2244" s="67">
        <v>44082</v>
      </c>
      <c r="B2244" s="60" t="s">
        <v>27</v>
      </c>
      <c r="C2244" s="60" t="s">
        <v>43</v>
      </c>
      <c r="D2244" s="15">
        <v>1</v>
      </c>
    </row>
    <row r="2245" spans="1:4" x14ac:dyDescent="0.25">
      <c r="A2245" s="67">
        <v>44082</v>
      </c>
      <c r="B2245" s="60" t="s">
        <v>51</v>
      </c>
      <c r="C2245" s="60" t="s">
        <v>51</v>
      </c>
      <c r="D2245" s="15">
        <v>0</v>
      </c>
    </row>
    <row r="2246" spans="1:4" x14ac:dyDescent="0.25">
      <c r="A2246" s="67">
        <v>44082</v>
      </c>
      <c r="B2246" s="60" t="s">
        <v>10</v>
      </c>
      <c r="C2246" s="60" t="s">
        <v>10</v>
      </c>
      <c r="D2246" s="15">
        <v>6</v>
      </c>
    </row>
    <row r="2247" spans="1:4" x14ac:dyDescent="0.25">
      <c r="A2247" s="67">
        <v>44083</v>
      </c>
      <c r="B2247" s="60" t="s">
        <v>14</v>
      </c>
      <c r="C2247" s="60" t="s">
        <v>14</v>
      </c>
      <c r="D2247" s="15">
        <v>0</v>
      </c>
    </row>
    <row r="2248" spans="1:4" x14ac:dyDescent="0.25">
      <c r="A2248" s="67">
        <v>44083</v>
      </c>
      <c r="B2248" s="60" t="s">
        <v>20</v>
      </c>
      <c r="C2248" s="60" t="s">
        <v>20</v>
      </c>
      <c r="D2248" s="15">
        <v>1</v>
      </c>
    </row>
    <row r="2249" spans="1:4" x14ac:dyDescent="0.25">
      <c r="A2249" s="67">
        <v>44083</v>
      </c>
      <c r="B2249" s="60" t="s">
        <v>13</v>
      </c>
      <c r="C2249" s="78" t="s">
        <v>1028</v>
      </c>
      <c r="D2249" s="15">
        <v>1</v>
      </c>
    </row>
    <row r="2250" spans="1:4" x14ac:dyDescent="0.25">
      <c r="A2250" s="67">
        <v>44083</v>
      </c>
      <c r="B2250" s="60" t="s">
        <v>24</v>
      </c>
      <c r="C2250" s="60" t="s">
        <v>23</v>
      </c>
      <c r="D2250" s="15">
        <v>4</v>
      </c>
    </row>
    <row r="2251" spans="1:4" x14ac:dyDescent="0.25">
      <c r="A2251" s="67">
        <v>44083</v>
      </c>
      <c r="B2251" s="60" t="s">
        <v>47</v>
      </c>
      <c r="C2251" s="60" t="s">
        <v>47</v>
      </c>
      <c r="D2251" s="15">
        <v>0</v>
      </c>
    </row>
    <row r="2252" spans="1:4" x14ac:dyDescent="0.25">
      <c r="A2252" s="67">
        <v>44083</v>
      </c>
      <c r="B2252" s="60" t="s">
        <v>48</v>
      </c>
      <c r="C2252" s="60" t="s">
        <v>48</v>
      </c>
      <c r="D2252" s="15">
        <v>0</v>
      </c>
    </row>
    <row r="2253" spans="1:4" x14ac:dyDescent="0.25">
      <c r="A2253" s="67">
        <v>44083</v>
      </c>
      <c r="B2253" s="60" t="s">
        <v>7</v>
      </c>
      <c r="C2253" s="60" t="s">
        <v>7</v>
      </c>
      <c r="D2253" s="15">
        <v>1</v>
      </c>
    </row>
    <row r="2254" spans="1:4" x14ac:dyDescent="0.25">
      <c r="A2254" s="67">
        <v>44083</v>
      </c>
      <c r="B2254" s="60" t="s">
        <v>9</v>
      </c>
      <c r="C2254" s="60" t="s">
        <v>9</v>
      </c>
      <c r="D2254" s="15">
        <v>25</v>
      </c>
    </row>
    <row r="2255" spans="1:4" x14ac:dyDescent="0.25">
      <c r="A2255" s="72">
        <v>44083</v>
      </c>
      <c r="B2255" s="60" t="s">
        <v>9</v>
      </c>
      <c r="C2255" s="60" t="s">
        <v>145</v>
      </c>
      <c r="D2255" s="15">
        <v>4</v>
      </c>
    </row>
    <row r="2256" spans="1:4" x14ac:dyDescent="0.25">
      <c r="A2256" s="67">
        <v>44083</v>
      </c>
      <c r="B2256" s="60" t="s">
        <v>15</v>
      </c>
      <c r="C2256" s="60" t="s">
        <v>285</v>
      </c>
      <c r="D2256" s="15">
        <v>5</v>
      </c>
    </row>
    <row r="2257" spans="1:4" x14ac:dyDescent="0.25">
      <c r="A2257" s="67">
        <v>44083</v>
      </c>
      <c r="B2257" s="60" t="s">
        <v>11</v>
      </c>
      <c r="C2257" s="60" t="s">
        <v>135</v>
      </c>
      <c r="D2257" s="15">
        <v>3</v>
      </c>
    </row>
    <row r="2258" spans="1:4" x14ac:dyDescent="0.25">
      <c r="A2258" s="67">
        <v>44083</v>
      </c>
      <c r="B2258" s="60" t="s">
        <v>12</v>
      </c>
      <c r="C2258" s="60" t="s">
        <v>12</v>
      </c>
      <c r="D2258" s="15">
        <v>0</v>
      </c>
    </row>
    <row r="2259" spans="1:4" x14ac:dyDescent="0.25">
      <c r="A2259" s="72">
        <v>44083</v>
      </c>
      <c r="B2259" s="69" t="s">
        <v>8</v>
      </c>
      <c r="C2259" s="73" t="s">
        <v>1082</v>
      </c>
      <c r="D2259" s="15">
        <v>1</v>
      </c>
    </row>
    <row r="2260" spans="1:4" x14ac:dyDescent="0.25">
      <c r="A2260" s="72">
        <v>44083</v>
      </c>
      <c r="B2260" s="69" t="s">
        <v>8</v>
      </c>
      <c r="C2260" s="60" t="s">
        <v>134</v>
      </c>
      <c r="D2260" s="15">
        <v>1</v>
      </c>
    </row>
    <row r="2261" spans="1:4" x14ac:dyDescent="0.25">
      <c r="A2261" s="72">
        <v>44083</v>
      </c>
      <c r="B2261" s="69" t="s">
        <v>8</v>
      </c>
      <c r="C2261" s="60" t="s">
        <v>40</v>
      </c>
      <c r="D2261" s="15">
        <v>15</v>
      </c>
    </row>
    <row r="2262" spans="1:4" x14ac:dyDescent="0.25">
      <c r="A2262" s="72">
        <v>44083</v>
      </c>
      <c r="B2262" s="69" t="s">
        <v>8</v>
      </c>
      <c r="C2262" s="69" t="s">
        <v>8</v>
      </c>
      <c r="D2262" s="33">
        <v>118</v>
      </c>
    </row>
    <row r="2263" spans="1:4" x14ac:dyDescent="0.25">
      <c r="A2263" s="72">
        <v>44083</v>
      </c>
      <c r="B2263" s="69" t="s">
        <v>8</v>
      </c>
      <c r="C2263" s="60" t="s">
        <v>31</v>
      </c>
      <c r="D2263" s="15">
        <v>5</v>
      </c>
    </row>
    <row r="2264" spans="1:4" x14ac:dyDescent="0.25">
      <c r="A2264" s="67">
        <v>44083</v>
      </c>
      <c r="B2264" s="60" t="s">
        <v>49</v>
      </c>
      <c r="C2264" s="60" t="s">
        <v>49</v>
      </c>
      <c r="D2264" s="15">
        <v>0</v>
      </c>
    </row>
    <row r="2265" spans="1:4" x14ac:dyDescent="0.25">
      <c r="A2265" s="67">
        <v>44083</v>
      </c>
      <c r="B2265" s="60" t="s">
        <v>50</v>
      </c>
      <c r="C2265" s="78" t="s">
        <v>368</v>
      </c>
      <c r="D2265" s="15">
        <v>0</v>
      </c>
    </row>
    <row r="2266" spans="1:4" x14ac:dyDescent="0.25">
      <c r="A2266" s="67">
        <v>44083</v>
      </c>
      <c r="B2266" s="60" t="s">
        <v>27</v>
      </c>
      <c r="C2266" s="60" t="s">
        <v>141</v>
      </c>
      <c r="D2266" s="15">
        <v>3</v>
      </c>
    </row>
    <row r="2267" spans="1:4" x14ac:dyDescent="0.25">
      <c r="A2267" s="67">
        <v>44083</v>
      </c>
      <c r="B2267" s="60" t="s">
        <v>27</v>
      </c>
      <c r="C2267" s="60" t="s">
        <v>235</v>
      </c>
      <c r="D2267" s="15">
        <v>1</v>
      </c>
    </row>
    <row r="2268" spans="1:4" x14ac:dyDescent="0.25">
      <c r="A2268" s="67">
        <v>44083</v>
      </c>
      <c r="B2268" s="60" t="s">
        <v>27</v>
      </c>
      <c r="C2268" s="60" t="s">
        <v>28</v>
      </c>
      <c r="D2268" s="15">
        <v>1</v>
      </c>
    </row>
    <row r="2269" spans="1:4" x14ac:dyDescent="0.25">
      <c r="A2269" s="67">
        <v>44083</v>
      </c>
      <c r="B2269" s="60" t="s">
        <v>51</v>
      </c>
      <c r="C2269" s="60" t="s">
        <v>51</v>
      </c>
      <c r="D2269" s="15">
        <v>1</v>
      </c>
    </row>
    <row r="2270" spans="1:4" x14ac:dyDescent="0.25">
      <c r="A2270" s="67">
        <v>44083</v>
      </c>
      <c r="B2270" s="60" t="s">
        <v>10</v>
      </c>
      <c r="C2270" s="60" t="s">
        <v>10</v>
      </c>
      <c r="D2270" s="15">
        <v>0</v>
      </c>
    </row>
    <row r="2271" spans="1:4" x14ac:dyDescent="0.25">
      <c r="A2271" s="67">
        <v>44084</v>
      </c>
      <c r="B2271" s="60" t="s">
        <v>14</v>
      </c>
      <c r="C2271" s="60" t="s">
        <v>14</v>
      </c>
      <c r="D2271" s="15">
        <v>0</v>
      </c>
    </row>
    <row r="2272" spans="1:4" x14ac:dyDescent="0.25">
      <c r="A2272" s="67">
        <v>44084</v>
      </c>
      <c r="B2272" s="60" t="s">
        <v>20</v>
      </c>
      <c r="C2272" s="60" t="s">
        <v>20</v>
      </c>
      <c r="D2272" s="15">
        <v>0</v>
      </c>
    </row>
    <row r="2273" spans="1:4" x14ac:dyDescent="0.25">
      <c r="A2273" s="67">
        <v>44084</v>
      </c>
      <c r="B2273" s="60" t="s">
        <v>13</v>
      </c>
      <c r="C2273" s="60" t="s">
        <v>321</v>
      </c>
      <c r="D2273" s="15">
        <v>1</v>
      </c>
    </row>
    <row r="2274" spans="1:4" x14ac:dyDescent="0.25">
      <c r="A2274" s="67">
        <v>44084</v>
      </c>
      <c r="B2274" s="60" t="s">
        <v>13</v>
      </c>
      <c r="C2274" s="60" t="s">
        <v>13</v>
      </c>
      <c r="D2274" s="15">
        <v>6</v>
      </c>
    </row>
    <row r="2275" spans="1:4" x14ac:dyDescent="0.25">
      <c r="A2275" s="67">
        <v>44084</v>
      </c>
      <c r="B2275" s="60" t="s">
        <v>13</v>
      </c>
      <c r="C2275" s="60" t="s">
        <v>223</v>
      </c>
      <c r="D2275" s="15">
        <v>2</v>
      </c>
    </row>
    <row r="2276" spans="1:4" x14ac:dyDescent="0.25">
      <c r="A2276" s="67">
        <v>44084</v>
      </c>
      <c r="B2276" s="60" t="s">
        <v>24</v>
      </c>
      <c r="C2276" s="60" t="s">
        <v>23</v>
      </c>
      <c r="D2276" s="15">
        <v>5</v>
      </c>
    </row>
    <row r="2277" spans="1:4" x14ac:dyDescent="0.25">
      <c r="A2277" s="67">
        <v>44084</v>
      </c>
      <c r="B2277" s="60" t="s">
        <v>47</v>
      </c>
      <c r="C2277" s="60" t="s">
        <v>47</v>
      </c>
      <c r="D2277" s="15">
        <v>0</v>
      </c>
    </row>
    <row r="2278" spans="1:4" x14ac:dyDescent="0.25">
      <c r="A2278" s="67">
        <v>44084</v>
      </c>
      <c r="B2278" s="60" t="s">
        <v>48</v>
      </c>
      <c r="C2278" s="60" t="s">
        <v>48</v>
      </c>
      <c r="D2278" s="15">
        <v>0</v>
      </c>
    </row>
    <row r="2279" spans="1:4" x14ac:dyDescent="0.25">
      <c r="A2279" s="67">
        <v>44084</v>
      </c>
      <c r="B2279" s="60" t="s">
        <v>7</v>
      </c>
      <c r="C2279" s="60" t="s">
        <v>7</v>
      </c>
      <c r="D2279" s="15">
        <v>0</v>
      </c>
    </row>
    <row r="2280" spans="1:4" x14ac:dyDescent="0.25">
      <c r="A2280" s="67">
        <v>44084</v>
      </c>
      <c r="B2280" s="60" t="s">
        <v>9</v>
      </c>
      <c r="C2280" s="60" t="s">
        <v>9</v>
      </c>
      <c r="D2280" s="15">
        <v>18</v>
      </c>
    </row>
    <row r="2281" spans="1:4" x14ac:dyDescent="0.25">
      <c r="A2281" s="67">
        <v>44084</v>
      </c>
      <c r="B2281" s="60" t="s">
        <v>9</v>
      </c>
      <c r="C2281" s="60" t="s">
        <v>17</v>
      </c>
      <c r="D2281" s="15">
        <v>3</v>
      </c>
    </row>
    <row r="2282" spans="1:4" x14ac:dyDescent="0.25">
      <c r="A2282" s="67">
        <v>44084</v>
      </c>
      <c r="B2282" s="60" t="s">
        <v>9</v>
      </c>
      <c r="C2282" s="60" t="s">
        <v>149</v>
      </c>
      <c r="D2282" s="15">
        <v>1</v>
      </c>
    </row>
    <row r="2283" spans="1:4" x14ac:dyDescent="0.25">
      <c r="A2283" s="67">
        <v>44084</v>
      </c>
      <c r="B2283" s="60" t="s">
        <v>9</v>
      </c>
      <c r="C2283" s="60" t="s">
        <v>145</v>
      </c>
      <c r="D2283" s="15">
        <v>1</v>
      </c>
    </row>
    <row r="2284" spans="1:4" x14ac:dyDescent="0.25">
      <c r="A2284" s="67">
        <v>44084</v>
      </c>
      <c r="B2284" s="60" t="s">
        <v>15</v>
      </c>
      <c r="C2284" s="60" t="s">
        <v>15</v>
      </c>
      <c r="D2284" s="15">
        <v>0</v>
      </c>
    </row>
    <row r="2285" spans="1:4" x14ac:dyDescent="0.25">
      <c r="A2285" s="67">
        <v>44084</v>
      </c>
      <c r="B2285" s="60" t="s">
        <v>11</v>
      </c>
      <c r="C2285" s="60" t="s">
        <v>11</v>
      </c>
      <c r="D2285" s="15">
        <v>0</v>
      </c>
    </row>
    <row r="2286" spans="1:4" x14ac:dyDescent="0.25">
      <c r="A2286" s="67">
        <v>44084</v>
      </c>
      <c r="B2286" s="60" t="s">
        <v>12</v>
      </c>
      <c r="C2286" s="60" t="s">
        <v>150</v>
      </c>
      <c r="D2286" s="15">
        <v>1</v>
      </c>
    </row>
    <row r="2287" spans="1:4" x14ac:dyDescent="0.25">
      <c r="A2287" s="67">
        <v>44084</v>
      </c>
      <c r="B2287" s="60" t="s">
        <v>12</v>
      </c>
      <c r="C2287" s="60" t="s">
        <v>12</v>
      </c>
      <c r="D2287" s="15">
        <v>3</v>
      </c>
    </row>
    <row r="2288" spans="1:4" x14ac:dyDescent="0.25">
      <c r="A2288" s="67">
        <v>44084</v>
      </c>
      <c r="B2288" s="60" t="s">
        <v>8</v>
      </c>
      <c r="C2288" s="60" t="s">
        <v>230</v>
      </c>
      <c r="D2288" s="15">
        <v>2</v>
      </c>
    </row>
    <row r="2289" spans="1:4" x14ac:dyDescent="0.25">
      <c r="A2289" s="67">
        <v>44084</v>
      </c>
      <c r="B2289" s="60" t="s">
        <v>8</v>
      </c>
      <c r="C2289" s="60" t="s">
        <v>59</v>
      </c>
      <c r="D2289" s="15">
        <v>9</v>
      </c>
    </row>
    <row r="2290" spans="1:4" x14ac:dyDescent="0.25">
      <c r="A2290" s="67">
        <v>44084</v>
      </c>
      <c r="B2290" s="60" t="s">
        <v>8</v>
      </c>
      <c r="C2290" s="60" t="s">
        <v>40</v>
      </c>
      <c r="D2290" s="15">
        <v>6</v>
      </c>
    </row>
    <row r="2291" spans="1:4" x14ac:dyDescent="0.25">
      <c r="A2291" s="67">
        <v>44084</v>
      </c>
      <c r="B2291" s="60" t="s">
        <v>8</v>
      </c>
      <c r="C2291" s="60" t="s">
        <v>8</v>
      </c>
      <c r="D2291" s="15">
        <v>61</v>
      </c>
    </row>
    <row r="2292" spans="1:4" x14ac:dyDescent="0.25">
      <c r="A2292" s="67">
        <v>44084</v>
      </c>
      <c r="B2292" s="60" t="s">
        <v>8</v>
      </c>
      <c r="C2292" s="60" t="s">
        <v>31</v>
      </c>
      <c r="D2292" s="15">
        <v>2</v>
      </c>
    </row>
    <row r="2293" spans="1:4" x14ac:dyDescent="0.25">
      <c r="A2293" s="67">
        <v>44084</v>
      </c>
      <c r="B2293" s="60" t="s">
        <v>8</v>
      </c>
      <c r="C2293" s="60" t="s">
        <v>112</v>
      </c>
      <c r="D2293" s="15">
        <v>3</v>
      </c>
    </row>
    <row r="2294" spans="1:4" x14ac:dyDescent="0.25">
      <c r="A2294" s="67">
        <v>44084</v>
      </c>
      <c r="B2294" s="60" t="s">
        <v>49</v>
      </c>
      <c r="C2294" s="60" t="s">
        <v>49</v>
      </c>
      <c r="D2294" s="15">
        <v>0</v>
      </c>
    </row>
    <row r="2295" spans="1:4" x14ac:dyDescent="0.25">
      <c r="A2295" s="67">
        <v>44084</v>
      </c>
      <c r="B2295" s="60" t="s">
        <v>50</v>
      </c>
      <c r="C2295" s="78" t="s">
        <v>368</v>
      </c>
      <c r="D2295" s="15">
        <v>0</v>
      </c>
    </row>
    <row r="2296" spans="1:4" x14ac:dyDescent="0.25">
      <c r="A2296" s="67">
        <v>44084</v>
      </c>
      <c r="B2296" s="60" t="s">
        <v>27</v>
      </c>
      <c r="C2296" s="60" t="s">
        <v>141</v>
      </c>
      <c r="D2296" s="15">
        <v>2</v>
      </c>
    </row>
    <row r="2297" spans="1:4" x14ac:dyDescent="0.25">
      <c r="A2297" s="67">
        <v>44084</v>
      </c>
      <c r="B2297" s="60" t="s">
        <v>27</v>
      </c>
      <c r="C2297" s="60" t="s">
        <v>43</v>
      </c>
      <c r="D2297" s="15">
        <v>3</v>
      </c>
    </row>
    <row r="2298" spans="1:4" x14ac:dyDescent="0.25">
      <c r="A2298" s="67">
        <v>44084</v>
      </c>
      <c r="B2298" s="60" t="s">
        <v>51</v>
      </c>
      <c r="C2298" s="60" t="s">
        <v>51</v>
      </c>
      <c r="D2298" s="15">
        <v>0</v>
      </c>
    </row>
    <row r="2299" spans="1:4" x14ac:dyDescent="0.25">
      <c r="A2299" s="67">
        <v>44084</v>
      </c>
      <c r="B2299" s="60" t="s">
        <v>10</v>
      </c>
      <c r="C2299" s="60" t="s">
        <v>10</v>
      </c>
      <c r="D2299" s="15">
        <v>4</v>
      </c>
    </row>
    <row r="2300" spans="1:4" x14ac:dyDescent="0.25">
      <c r="A2300" s="67">
        <v>44085</v>
      </c>
      <c r="B2300" s="60" t="s">
        <v>14</v>
      </c>
      <c r="C2300" s="60" t="s">
        <v>14</v>
      </c>
      <c r="D2300" s="15">
        <v>0</v>
      </c>
    </row>
    <row r="2301" spans="1:4" x14ac:dyDescent="0.25">
      <c r="A2301" s="67">
        <v>44085</v>
      </c>
      <c r="B2301" s="60" t="s">
        <v>20</v>
      </c>
      <c r="C2301" s="60" t="s">
        <v>20</v>
      </c>
      <c r="D2301" s="15">
        <v>7</v>
      </c>
    </row>
    <row r="2302" spans="1:4" x14ac:dyDescent="0.25">
      <c r="A2302" s="67">
        <v>44085</v>
      </c>
      <c r="B2302" s="60" t="s">
        <v>13</v>
      </c>
      <c r="C2302" s="73" t="s">
        <v>612</v>
      </c>
      <c r="D2302" s="15">
        <v>1</v>
      </c>
    </row>
    <row r="2303" spans="1:4" x14ac:dyDescent="0.25">
      <c r="A2303" s="67">
        <v>44085</v>
      </c>
      <c r="B2303" s="60" t="s">
        <v>13</v>
      </c>
      <c r="C2303" s="60" t="s">
        <v>13</v>
      </c>
      <c r="D2303" s="15">
        <v>4</v>
      </c>
    </row>
    <row r="2304" spans="1:4" x14ac:dyDescent="0.25">
      <c r="A2304" s="67">
        <v>44085</v>
      </c>
      <c r="B2304" s="60" t="s">
        <v>13</v>
      </c>
      <c r="C2304" s="60" t="s">
        <v>327</v>
      </c>
      <c r="D2304" s="15">
        <v>1</v>
      </c>
    </row>
    <row r="2305" spans="1:4" x14ac:dyDescent="0.25">
      <c r="A2305" s="67">
        <v>44085</v>
      </c>
      <c r="B2305" s="60" t="s">
        <v>13</v>
      </c>
      <c r="C2305" s="60" t="s">
        <v>223</v>
      </c>
      <c r="D2305" s="15">
        <v>2</v>
      </c>
    </row>
    <row r="2306" spans="1:4" x14ac:dyDescent="0.25">
      <c r="A2306" s="67">
        <v>44085</v>
      </c>
      <c r="B2306" s="60" t="s">
        <v>24</v>
      </c>
      <c r="C2306" s="60" t="s">
        <v>23</v>
      </c>
      <c r="D2306" s="15">
        <v>1</v>
      </c>
    </row>
    <row r="2307" spans="1:4" x14ac:dyDescent="0.25">
      <c r="A2307" s="67">
        <v>44085</v>
      </c>
      <c r="B2307" s="60" t="s">
        <v>47</v>
      </c>
      <c r="C2307" s="60" t="s">
        <v>47</v>
      </c>
      <c r="D2307" s="15">
        <v>1</v>
      </c>
    </row>
    <row r="2308" spans="1:4" x14ac:dyDescent="0.25">
      <c r="A2308" s="67">
        <v>44085</v>
      </c>
      <c r="B2308" s="60" t="s">
        <v>48</v>
      </c>
      <c r="C2308" s="60" t="s">
        <v>48</v>
      </c>
      <c r="D2308" s="15">
        <v>0</v>
      </c>
    </row>
    <row r="2309" spans="1:4" x14ac:dyDescent="0.25">
      <c r="A2309" s="67">
        <v>44085</v>
      </c>
      <c r="B2309" s="60" t="s">
        <v>7</v>
      </c>
      <c r="C2309" s="60" t="s">
        <v>7</v>
      </c>
      <c r="D2309" s="15">
        <v>0</v>
      </c>
    </row>
    <row r="2310" spans="1:4" x14ac:dyDescent="0.25">
      <c r="A2310" s="67">
        <v>44085</v>
      </c>
      <c r="B2310" s="60" t="s">
        <v>9</v>
      </c>
      <c r="C2310" s="60" t="s">
        <v>9</v>
      </c>
      <c r="D2310" s="15">
        <v>26</v>
      </c>
    </row>
    <row r="2311" spans="1:4" x14ac:dyDescent="0.25">
      <c r="A2311" s="67">
        <v>44085</v>
      </c>
      <c r="B2311" s="60" t="s">
        <v>9</v>
      </c>
      <c r="C2311" s="60" t="s">
        <v>17</v>
      </c>
      <c r="D2311" s="15">
        <v>4</v>
      </c>
    </row>
    <row r="2312" spans="1:4" x14ac:dyDescent="0.25">
      <c r="A2312" s="67">
        <v>44085</v>
      </c>
      <c r="B2312" s="60" t="s">
        <v>15</v>
      </c>
      <c r="C2312" s="60" t="s">
        <v>285</v>
      </c>
      <c r="D2312" s="15">
        <v>2</v>
      </c>
    </row>
    <row r="2313" spans="1:4" x14ac:dyDescent="0.25">
      <c r="A2313" s="67">
        <v>44085</v>
      </c>
      <c r="B2313" s="60" t="s">
        <v>11</v>
      </c>
      <c r="C2313" s="60" t="s">
        <v>143</v>
      </c>
      <c r="D2313" s="15">
        <v>2</v>
      </c>
    </row>
    <row r="2314" spans="1:4" x14ac:dyDescent="0.25">
      <c r="A2314" s="67">
        <v>44085</v>
      </c>
      <c r="B2314" s="60" t="s">
        <v>11</v>
      </c>
      <c r="C2314" s="60" t="s">
        <v>135</v>
      </c>
      <c r="D2314" s="15">
        <v>2</v>
      </c>
    </row>
    <row r="2315" spans="1:4" x14ac:dyDescent="0.25">
      <c r="A2315" s="67">
        <v>44085</v>
      </c>
      <c r="B2315" s="60" t="s">
        <v>12</v>
      </c>
      <c r="C2315" s="60" t="s">
        <v>150</v>
      </c>
      <c r="D2315" s="15">
        <v>1</v>
      </c>
    </row>
    <row r="2316" spans="1:4" x14ac:dyDescent="0.25">
      <c r="A2316" s="67">
        <v>44085</v>
      </c>
      <c r="B2316" s="60" t="s">
        <v>8</v>
      </c>
      <c r="C2316" s="60" t="s">
        <v>326</v>
      </c>
      <c r="D2316" s="15">
        <v>1</v>
      </c>
    </row>
    <row r="2317" spans="1:4" x14ac:dyDescent="0.25">
      <c r="A2317" s="67">
        <v>44085</v>
      </c>
      <c r="B2317" s="60" t="s">
        <v>8</v>
      </c>
      <c r="C2317" s="60" t="s">
        <v>74</v>
      </c>
      <c r="D2317" s="15">
        <v>1</v>
      </c>
    </row>
    <row r="2318" spans="1:4" x14ac:dyDescent="0.25">
      <c r="A2318" s="67">
        <v>44085</v>
      </c>
      <c r="B2318" s="60" t="s">
        <v>8</v>
      </c>
      <c r="C2318" s="60" t="s">
        <v>230</v>
      </c>
      <c r="D2318" s="15">
        <v>2</v>
      </c>
    </row>
    <row r="2319" spans="1:4" x14ac:dyDescent="0.25">
      <c r="A2319" s="67">
        <v>44085</v>
      </c>
      <c r="B2319" s="60" t="s">
        <v>8</v>
      </c>
      <c r="C2319" s="60" t="s">
        <v>59</v>
      </c>
      <c r="D2319" s="15">
        <v>4</v>
      </c>
    </row>
    <row r="2320" spans="1:4" x14ac:dyDescent="0.25">
      <c r="A2320" s="67">
        <v>44085</v>
      </c>
      <c r="B2320" s="60" t="s">
        <v>8</v>
      </c>
      <c r="C2320" s="60" t="s">
        <v>40</v>
      </c>
      <c r="D2320" s="15">
        <v>5</v>
      </c>
    </row>
    <row r="2321" spans="1:4" x14ac:dyDescent="0.25">
      <c r="A2321" s="67">
        <v>44085</v>
      </c>
      <c r="B2321" s="60" t="s">
        <v>8</v>
      </c>
      <c r="C2321" s="60" t="s">
        <v>8</v>
      </c>
      <c r="D2321" s="15">
        <v>127</v>
      </c>
    </row>
    <row r="2322" spans="1:4" x14ac:dyDescent="0.25">
      <c r="A2322" s="67">
        <v>44085</v>
      </c>
      <c r="B2322" s="60" t="s">
        <v>8</v>
      </c>
      <c r="C2322" s="60" t="s">
        <v>31</v>
      </c>
      <c r="D2322" s="15">
        <v>4</v>
      </c>
    </row>
    <row r="2323" spans="1:4" x14ac:dyDescent="0.25">
      <c r="A2323" s="67">
        <v>44085</v>
      </c>
      <c r="B2323" s="60" t="s">
        <v>8</v>
      </c>
      <c r="C2323" s="60" t="s">
        <v>112</v>
      </c>
      <c r="D2323" s="15">
        <v>2</v>
      </c>
    </row>
    <row r="2324" spans="1:4" x14ac:dyDescent="0.25">
      <c r="A2324" s="67">
        <v>44085</v>
      </c>
      <c r="B2324" s="60" t="s">
        <v>49</v>
      </c>
      <c r="C2324" s="60" t="s">
        <v>49</v>
      </c>
      <c r="D2324" s="15">
        <v>0</v>
      </c>
    </row>
    <row r="2325" spans="1:4" x14ac:dyDescent="0.25">
      <c r="A2325" s="67">
        <v>44085</v>
      </c>
      <c r="B2325" s="60" t="s">
        <v>50</v>
      </c>
      <c r="C2325" s="78" t="s">
        <v>368</v>
      </c>
      <c r="D2325" s="15">
        <v>0</v>
      </c>
    </row>
    <row r="2326" spans="1:4" x14ac:dyDescent="0.25">
      <c r="A2326" s="67">
        <v>44085</v>
      </c>
      <c r="B2326" s="60" t="s">
        <v>27</v>
      </c>
      <c r="C2326" s="60" t="s">
        <v>141</v>
      </c>
      <c r="D2326" s="15">
        <v>2</v>
      </c>
    </row>
    <row r="2327" spans="1:4" x14ac:dyDescent="0.25">
      <c r="A2327" s="67">
        <v>44085</v>
      </c>
      <c r="B2327" s="60" t="s">
        <v>27</v>
      </c>
      <c r="C2327" s="60" t="s">
        <v>235</v>
      </c>
      <c r="D2327" s="15">
        <v>3</v>
      </c>
    </row>
    <row r="2328" spans="1:4" x14ac:dyDescent="0.25">
      <c r="A2328" s="67">
        <v>44085</v>
      </c>
      <c r="B2328" s="60" t="s">
        <v>27</v>
      </c>
      <c r="C2328" s="60" t="s">
        <v>43</v>
      </c>
      <c r="D2328" s="15">
        <v>1</v>
      </c>
    </row>
    <row r="2329" spans="1:4" x14ac:dyDescent="0.25">
      <c r="A2329" s="67">
        <v>44085</v>
      </c>
      <c r="B2329" s="60" t="s">
        <v>51</v>
      </c>
      <c r="C2329" s="60" t="s">
        <v>51</v>
      </c>
      <c r="D2329" s="15">
        <v>0</v>
      </c>
    </row>
    <row r="2330" spans="1:4" x14ac:dyDescent="0.25">
      <c r="A2330" s="67">
        <v>44085</v>
      </c>
      <c r="B2330" s="60" t="s">
        <v>10</v>
      </c>
      <c r="C2330" s="60" t="s">
        <v>10</v>
      </c>
      <c r="D2330" s="15">
        <v>7</v>
      </c>
    </row>
    <row r="2331" spans="1:4" x14ac:dyDescent="0.25">
      <c r="A2331" s="67">
        <v>44086</v>
      </c>
      <c r="B2331" s="60" t="s">
        <v>14</v>
      </c>
      <c r="C2331" s="60" t="s">
        <v>14</v>
      </c>
      <c r="D2331" s="15">
        <v>0</v>
      </c>
    </row>
    <row r="2332" spans="1:4" x14ac:dyDescent="0.25">
      <c r="A2332" s="67">
        <v>44086</v>
      </c>
      <c r="B2332" s="60" t="s">
        <v>20</v>
      </c>
      <c r="C2332" s="60" t="s">
        <v>20</v>
      </c>
      <c r="D2332" s="15">
        <v>1</v>
      </c>
    </row>
    <row r="2333" spans="1:4" x14ac:dyDescent="0.25">
      <c r="A2333" s="67">
        <v>44086</v>
      </c>
      <c r="B2333" s="60" t="s">
        <v>13</v>
      </c>
      <c r="C2333" s="78" t="s">
        <v>1028</v>
      </c>
      <c r="D2333" s="15">
        <v>2</v>
      </c>
    </row>
    <row r="2334" spans="1:4" x14ac:dyDescent="0.25">
      <c r="A2334" s="67">
        <v>44086</v>
      </c>
      <c r="B2334" s="60" t="s">
        <v>13</v>
      </c>
      <c r="C2334" s="60" t="s">
        <v>13</v>
      </c>
      <c r="D2334" s="15">
        <v>9</v>
      </c>
    </row>
    <row r="2335" spans="1:4" x14ac:dyDescent="0.25">
      <c r="A2335" s="67">
        <v>44086</v>
      </c>
      <c r="B2335" s="60" t="s">
        <v>13</v>
      </c>
      <c r="C2335" s="60" t="s">
        <v>226</v>
      </c>
      <c r="D2335" s="15">
        <v>1</v>
      </c>
    </row>
    <row r="2336" spans="1:4" x14ac:dyDescent="0.25">
      <c r="A2336" s="67">
        <v>44086</v>
      </c>
      <c r="B2336" s="60" t="s">
        <v>13</v>
      </c>
      <c r="C2336" s="60" t="s">
        <v>305</v>
      </c>
      <c r="D2336" s="15">
        <v>1</v>
      </c>
    </row>
    <row r="2337" spans="1:4" x14ac:dyDescent="0.25">
      <c r="A2337" s="67">
        <v>44086</v>
      </c>
      <c r="B2337" s="60" t="s">
        <v>13</v>
      </c>
      <c r="C2337" s="60" t="s">
        <v>223</v>
      </c>
      <c r="D2337" s="15">
        <v>2</v>
      </c>
    </row>
    <row r="2338" spans="1:4" x14ac:dyDescent="0.25">
      <c r="A2338" s="67">
        <v>44086</v>
      </c>
      <c r="B2338" s="60" t="s">
        <v>24</v>
      </c>
      <c r="C2338" s="60" t="s">
        <v>23</v>
      </c>
      <c r="D2338" s="15">
        <v>2</v>
      </c>
    </row>
    <row r="2339" spans="1:4" x14ac:dyDescent="0.25">
      <c r="A2339" s="67">
        <v>44086</v>
      </c>
      <c r="B2339" s="60" t="s">
        <v>24</v>
      </c>
      <c r="C2339" s="60" t="s">
        <v>24</v>
      </c>
      <c r="D2339" s="15">
        <v>1</v>
      </c>
    </row>
    <row r="2340" spans="1:4" x14ac:dyDescent="0.25">
      <c r="A2340" s="67">
        <v>44086</v>
      </c>
      <c r="B2340" s="60" t="s">
        <v>47</v>
      </c>
      <c r="C2340" s="60" t="s">
        <v>47</v>
      </c>
      <c r="D2340" s="15">
        <v>0</v>
      </c>
    </row>
    <row r="2341" spans="1:4" x14ac:dyDescent="0.25">
      <c r="A2341" s="67">
        <v>44086</v>
      </c>
      <c r="B2341" s="60" t="s">
        <v>48</v>
      </c>
      <c r="C2341" s="60" t="s">
        <v>48</v>
      </c>
      <c r="D2341" s="15">
        <v>0</v>
      </c>
    </row>
    <row r="2342" spans="1:4" x14ac:dyDescent="0.25">
      <c r="A2342" s="67">
        <v>44086</v>
      </c>
      <c r="B2342" s="60" t="s">
        <v>7</v>
      </c>
      <c r="C2342" s="60" t="s">
        <v>7</v>
      </c>
      <c r="D2342" s="15">
        <v>2</v>
      </c>
    </row>
    <row r="2343" spans="1:4" x14ac:dyDescent="0.25">
      <c r="A2343" s="67">
        <v>44086</v>
      </c>
      <c r="B2343" s="60" t="s">
        <v>9</v>
      </c>
      <c r="C2343" s="60" t="s">
        <v>9</v>
      </c>
      <c r="D2343" s="15">
        <v>29</v>
      </c>
    </row>
    <row r="2344" spans="1:4" x14ac:dyDescent="0.25">
      <c r="A2344" s="67">
        <v>44086</v>
      </c>
      <c r="B2344" s="60" t="s">
        <v>9</v>
      </c>
      <c r="C2344" s="60" t="s">
        <v>149</v>
      </c>
      <c r="D2344" s="15">
        <v>1</v>
      </c>
    </row>
    <row r="2345" spans="1:4" x14ac:dyDescent="0.25">
      <c r="A2345" s="67">
        <v>44086</v>
      </c>
      <c r="B2345" s="60" t="s">
        <v>9</v>
      </c>
      <c r="C2345" s="60" t="s">
        <v>145</v>
      </c>
      <c r="D2345" s="15">
        <v>5</v>
      </c>
    </row>
    <row r="2346" spans="1:4" x14ac:dyDescent="0.25">
      <c r="A2346" s="67">
        <v>44086</v>
      </c>
      <c r="B2346" s="60" t="s">
        <v>15</v>
      </c>
      <c r="C2346" s="60" t="s">
        <v>285</v>
      </c>
      <c r="D2346" s="15">
        <v>5</v>
      </c>
    </row>
    <row r="2347" spans="1:4" x14ac:dyDescent="0.25">
      <c r="A2347" s="67">
        <v>44086</v>
      </c>
      <c r="B2347" s="60" t="s">
        <v>11</v>
      </c>
      <c r="C2347" s="60" t="s">
        <v>336</v>
      </c>
      <c r="D2347" s="15">
        <v>1</v>
      </c>
    </row>
    <row r="2348" spans="1:4" x14ac:dyDescent="0.25">
      <c r="A2348" s="67">
        <v>44086</v>
      </c>
      <c r="B2348" s="60" t="s">
        <v>11</v>
      </c>
      <c r="C2348" s="60" t="s">
        <v>135</v>
      </c>
      <c r="D2348" s="15">
        <v>1</v>
      </c>
    </row>
    <row r="2349" spans="1:4" x14ac:dyDescent="0.25">
      <c r="A2349" s="67">
        <v>44086</v>
      </c>
      <c r="B2349" s="60" t="s">
        <v>12</v>
      </c>
      <c r="C2349" s="60" t="s">
        <v>12</v>
      </c>
      <c r="D2349" s="15">
        <v>0</v>
      </c>
    </row>
    <row r="2350" spans="1:4" x14ac:dyDescent="0.25">
      <c r="A2350" s="67">
        <v>44086</v>
      </c>
      <c r="B2350" s="60" t="s">
        <v>8</v>
      </c>
      <c r="C2350" s="60" t="s">
        <v>74</v>
      </c>
      <c r="D2350" s="15">
        <v>3</v>
      </c>
    </row>
    <row r="2351" spans="1:4" x14ac:dyDescent="0.25">
      <c r="A2351" s="67">
        <v>44086</v>
      </c>
      <c r="B2351" s="60" t="s">
        <v>8</v>
      </c>
      <c r="C2351" s="60" t="s">
        <v>230</v>
      </c>
      <c r="D2351" s="15">
        <v>5</v>
      </c>
    </row>
    <row r="2352" spans="1:4" x14ac:dyDescent="0.25">
      <c r="A2352" s="67">
        <v>44086</v>
      </c>
      <c r="B2352" s="60" t="s">
        <v>8</v>
      </c>
      <c r="C2352" s="60" t="s">
        <v>59</v>
      </c>
      <c r="D2352" s="15">
        <v>2</v>
      </c>
    </row>
    <row r="2353" spans="1:4" x14ac:dyDescent="0.25">
      <c r="A2353" s="67">
        <v>44086</v>
      </c>
      <c r="B2353" s="60" t="s">
        <v>8</v>
      </c>
      <c r="C2353" s="60" t="s">
        <v>40</v>
      </c>
      <c r="D2353" s="15">
        <v>4</v>
      </c>
    </row>
    <row r="2354" spans="1:4" x14ac:dyDescent="0.25">
      <c r="A2354" s="67">
        <v>44086</v>
      </c>
      <c r="B2354" s="60" t="s">
        <v>8</v>
      </c>
      <c r="C2354" s="60" t="s">
        <v>8</v>
      </c>
      <c r="D2354" s="15">
        <v>111</v>
      </c>
    </row>
    <row r="2355" spans="1:4" x14ac:dyDescent="0.25">
      <c r="A2355" s="67">
        <v>44086</v>
      </c>
      <c r="B2355" s="60" t="s">
        <v>8</v>
      </c>
      <c r="C2355" s="60" t="s">
        <v>131</v>
      </c>
      <c r="D2355" s="15">
        <v>2</v>
      </c>
    </row>
    <row r="2356" spans="1:4" x14ac:dyDescent="0.25">
      <c r="A2356" s="67">
        <v>44086</v>
      </c>
      <c r="B2356" s="60" t="s">
        <v>8</v>
      </c>
      <c r="C2356" s="60" t="s">
        <v>112</v>
      </c>
      <c r="D2356" s="15">
        <v>2</v>
      </c>
    </row>
    <row r="2357" spans="1:4" x14ac:dyDescent="0.25">
      <c r="A2357" s="67">
        <v>44086</v>
      </c>
      <c r="B2357" s="60" t="s">
        <v>49</v>
      </c>
      <c r="C2357" s="60" t="s">
        <v>49</v>
      </c>
      <c r="D2357" s="15">
        <v>0</v>
      </c>
    </row>
    <row r="2358" spans="1:4" x14ac:dyDescent="0.25">
      <c r="A2358" s="67">
        <v>44086</v>
      </c>
      <c r="B2358" s="60" t="s">
        <v>50</v>
      </c>
      <c r="C2358" s="78" t="s">
        <v>368</v>
      </c>
      <c r="D2358" s="15">
        <v>0</v>
      </c>
    </row>
    <row r="2359" spans="1:4" x14ac:dyDescent="0.25">
      <c r="A2359" s="67">
        <v>44086</v>
      </c>
      <c r="B2359" s="60" t="s">
        <v>27</v>
      </c>
      <c r="C2359" s="60" t="s">
        <v>43</v>
      </c>
      <c r="D2359" s="15">
        <v>0</v>
      </c>
    </row>
    <row r="2360" spans="1:4" x14ac:dyDescent="0.25">
      <c r="A2360" s="67">
        <v>44086</v>
      </c>
      <c r="B2360" s="60" t="s">
        <v>51</v>
      </c>
      <c r="C2360" s="60" t="s">
        <v>51</v>
      </c>
      <c r="D2360" s="15">
        <v>1</v>
      </c>
    </row>
    <row r="2361" spans="1:4" x14ac:dyDescent="0.25">
      <c r="A2361" s="67">
        <v>44086</v>
      </c>
      <c r="B2361" s="60" t="s">
        <v>10</v>
      </c>
      <c r="C2361" s="60" t="s">
        <v>10</v>
      </c>
      <c r="D2361" s="15">
        <v>1</v>
      </c>
    </row>
    <row r="2362" spans="1:4" x14ac:dyDescent="0.25">
      <c r="A2362" s="67">
        <v>44087</v>
      </c>
      <c r="B2362" s="60" t="s">
        <v>14</v>
      </c>
      <c r="C2362" s="60" t="s">
        <v>14</v>
      </c>
      <c r="D2362" s="15">
        <v>1</v>
      </c>
    </row>
    <row r="2363" spans="1:4" x14ac:dyDescent="0.25">
      <c r="A2363" s="67">
        <v>44087</v>
      </c>
      <c r="B2363" s="60" t="s">
        <v>20</v>
      </c>
      <c r="C2363" s="60" t="s">
        <v>20</v>
      </c>
      <c r="D2363" s="15">
        <v>3</v>
      </c>
    </row>
    <row r="2364" spans="1:4" x14ac:dyDescent="0.25">
      <c r="A2364" s="67">
        <v>44087</v>
      </c>
      <c r="B2364" s="60" t="s">
        <v>13</v>
      </c>
      <c r="C2364" s="73" t="s">
        <v>612</v>
      </c>
      <c r="D2364" s="15">
        <v>2</v>
      </c>
    </row>
    <row r="2365" spans="1:4" x14ac:dyDescent="0.25">
      <c r="A2365" s="67">
        <v>44087</v>
      </c>
      <c r="B2365" s="60" t="s">
        <v>13</v>
      </c>
      <c r="C2365" s="60" t="s">
        <v>13</v>
      </c>
      <c r="D2365" s="15">
        <v>4</v>
      </c>
    </row>
    <row r="2366" spans="1:4" x14ac:dyDescent="0.25">
      <c r="A2366" s="67">
        <v>44087</v>
      </c>
      <c r="B2366" s="60" t="s">
        <v>13</v>
      </c>
      <c r="C2366" s="60" t="s">
        <v>223</v>
      </c>
      <c r="D2366" s="15">
        <v>7</v>
      </c>
    </row>
    <row r="2367" spans="1:4" x14ac:dyDescent="0.25">
      <c r="A2367" s="67">
        <v>44087</v>
      </c>
      <c r="B2367" s="60" t="s">
        <v>24</v>
      </c>
      <c r="C2367" s="60" t="s">
        <v>24</v>
      </c>
      <c r="D2367" s="15">
        <v>0</v>
      </c>
    </row>
    <row r="2368" spans="1:4" x14ac:dyDescent="0.25">
      <c r="A2368" s="67">
        <v>44087</v>
      </c>
      <c r="B2368" s="60" t="s">
        <v>47</v>
      </c>
      <c r="C2368" s="60" t="s">
        <v>47</v>
      </c>
      <c r="D2368" s="15">
        <v>0</v>
      </c>
    </row>
    <row r="2369" spans="1:4" x14ac:dyDescent="0.25">
      <c r="A2369" s="67">
        <v>44087</v>
      </c>
      <c r="B2369" s="60" t="s">
        <v>48</v>
      </c>
      <c r="C2369" s="60" t="s">
        <v>48</v>
      </c>
      <c r="D2369" s="15">
        <v>0</v>
      </c>
    </row>
    <row r="2370" spans="1:4" x14ac:dyDescent="0.25">
      <c r="A2370" s="67">
        <v>44087</v>
      </c>
      <c r="B2370" s="60" t="s">
        <v>7</v>
      </c>
      <c r="C2370" s="60" t="s">
        <v>7</v>
      </c>
      <c r="D2370" s="15">
        <v>0</v>
      </c>
    </row>
    <row r="2371" spans="1:4" x14ac:dyDescent="0.25">
      <c r="A2371" s="67">
        <v>44087</v>
      </c>
      <c r="B2371" s="60" t="s">
        <v>9</v>
      </c>
      <c r="C2371" s="60" t="s">
        <v>9</v>
      </c>
      <c r="D2371" s="15">
        <v>27</v>
      </c>
    </row>
    <row r="2372" spans="1:4" x14ac:dyDescent="0.25">
      <c r="A2372" s="67">
        <v>44087</v>
      </c>
      <c r="B2372" s="60" t="s">
        <v>9</v>
      </c>
      <c r="C2372" s="60" t="s">
        <v>17</v>
      </c>
      <c r="D2372" s="15">
        <v>3</v>
      </c>
    </row>
    <row r="2373" spans="1:4" x14ac:dyDescent="0.25">
      <c r="A2373" s="67">
        <v>44087</v>
      </c>
      <c r="B2373" s="60" t="s">
        <v>9</v>
      </c>
      <c r="C2373" s="60" t="s">
        <v>145</v>
      </c>
      <c r="D2373" s="15">
        <v>1</v>
      </c>
    </row>
    <row r="2374" spans="1:4" x14ac:dyDescent="0.25">
      <c r="A2374" s="67">
        <v>44087</v>
      </c>
      <c r="B2374" s="60" t="s">
        <v>15</v>
      </c>
      <c r="C2374" s="60" t="s">
        <v>285</v>
      </c>
      <c r="D2374" s="15">
        <v>2</v>
      </c>
    </row>
    <row r="2375" spans="1:4" x14ac:dyDescent="0.25">
      <c r="A2375" s="67">
        <v>44087</v>
      </c>
      <c r="B2375" s="60" t="s">
        <v>11</v>
      </c>
      <c r="C2375" s="60" t="s">
        <v>336</v>
      </c>
      <c r="D2375" s="15">
        <v>1</v>
      </c>
    </row>
    <row r="2376" spans="1:4" x14ac:dyDescent="0.25">
      <c r="A2376" s="67">
        <v>44087</v>
      </c>
      <c r="B2376" s="60" t="s">
        <v>11</v>
      </c>
      <c r="C2376" s="60" t="s">
        <v>11</v>
      </c>
      <c r="D2376" s="15">
        <v>3</v>
      </c>
    </row>
    <row r="2377" spans="1:4" x14ac:dyDescent="0.25">
      <c r="A2377" s="67">
        <v>44087</v>
      </c>
      <c r="B2377" s="60" t="s">
        <v>12</v>
      </c>
      <c r="C2377" s="60" t="s">
        <v>12</v>
      </c>
      <c r="D2377" s="15">
        <v>0</v>
      </c>
    </row>
    <row r="2378" spans="1:4" x14ac:dyDescent="0.25">
      <c r="A2378" s="67">
        <v>44087</v>
      </c>
      <c r="B2378" s="60" t="s">
        <v>8</v>
      </c>
      <c r="C2378" s="60" t="s">
        <v>230</v>
      </c>
      <c r="D2378" s="15">
        <v>1</v>
      </c>
    </row>
    <row r="2379" spans="1:4" x14ac:dyDescent="0.25">
      <c r="A2379" s="67">
        <v>44087</v>
      </c>
      <c r="B2379" s="60" t="s">
        <v>8</v>
      </c>
      <c r="C2379" s="60" t="s">
        <v>59</v>
      </c>
      <c r="D2379" s="15">
        <v>9</v>
      </c>
    </row>
    <row r="2380" spans="1:4" x14ac:dyDescent="0.25">
      <c r="A2380" s="67">
        <v>44087</v>
      </c>
      <c r="B2380" s="60" t="s">
        <v>8</v>
      </c>
      <c r="C2380" s="60" t="s">
        <v>40</v>
      </c>
      <c r="D2380" s="15">
        <v>2</v>
      </c>
    </row>
    <row r="2381" spans="1:4" x14ac:dyDescent="0.25">
      <c r="A2381" s="67">
        <v>44087</v>
      </c>
      <c r="B2381" s="60" t="s">
        <v>8</v>
      </c>
      <c r="C2381" s="60" t="s">
        <v>8</v>
      </c>
      <c r="D2381" s="15">
        <v>83</v>
      </c>
    </row>
    <row r="2382" spans="1:4" x14ac:dyDescent="0.25">
      <c r="A2382" s="67">
        <v>44087</v>
      </c>
      <c r="B2382" s="60" t="s">
        <v>8</v>
      </c>
      <c r="C2382" s="60" t="s">
        <v>31</v>
      </c>
      <c r="D2382" s="15">
        <v>3</v>
      </c>
    </row>
    <row r="2383" spans="1:4" x14ac:dyDescent="0.25">
      <c r="A2383" s="67">
        <v>44087</v>
      </c>
      <c r="B2383" s="60" t="s">
        <v>49</v>
      </c>
      <c r="C2383" s="60" t="s">
        <v>49</v>
      </c>
      <c r="D2383" s="15">
        <v>0</v>
      </c>
    </row>
    <row r="2384" spans="1:4" x14ac:dyDescent="0.25">
      <c r="A2384" s="67">
        <v>44087</v>
      </c>
      <c r="B2384" s="60" t="s">
        <v>50</v>
      </c>
      <c r="C2384" s="78" t="s">
        <v>368</v>
      </c>
      <c r="D2384" s="15">
        <v>0</v>
      </c>
    </row>
    <row r="2385" spans="1:4" x14ac:dyDescent="0.25">
      <c r="A2385" s="67">
        <v>44087</v>
      </c>
      <c r="B2385" s="60" t="s">
        <v>27</v>
      </c>
      <c r="C2385" s="60" t="s">
        <v>141</v>
      </c>
      <c r="D2385" s="15">
        <v>1</v>
      </c>
    </row>
    <row r="2386" spans="1:4" x14ac:dyDescent="0.25">
      <c r="A2386" s="67">
        <v>44087</v>
      </c>
      <c r="B2386" s="60" t="s">
        <v>27</v>
      </c>
      <c r="C2386" s="60" t="s">
        <v>235</v>
      </c>
      <c r="D2386" s="15">
        <v>1</v>
      </c>
    </row>
    <row r="2387" spans="1:4" x14ac:dyDescent="0.25">
      <c r="A2387" s="67">
        <v>44087</v>
      </c>
      <c r="B2387" s="60" t="s">
        <v>51</v>
      </c>
      <c r="C2387" s="60" t="s">
        <v>51</v>
      </c>
      <c r="D2387" s="15">
        <v>0</v>
      </c>
    </row>
    <row r="2388" spans="1:4" x14ac:dyDescent="0.25">
      <c r="A2388" s="67">
        <v>44087</v>
      </c>
      <c r="B2388" s="60" t="s">
        <v>10</v>
      </c>
      <c r="C2388" s="60" t="s">
        <v>343</v>
      </c>
      <c r="D2388" s="15">
        <v>1</v>
      </c>
    </row>
    <row r="2389" spans="1:4" x14ac:dyDescent="0.25">
      <c r="A2389" s="67">
        <v>44087</v>
      </c>
      <c r="B2389" s="60" t="s">
        <v>10</v>
      </c>
      <c r="C2389" s="60" t="s">
        <v>10</v>
      </c>
      <c r="D2389" s="15">
        <v>6</v>
      </c>
    </row>
    <row r="2390" spans="1:4" x14ac:dyDescent="0.25">
      <c r="A2390" s="67">
        <v>44088</v>
      </c>
      <c r="B2390" s="60" t="s">
        <v>14</v>
      </c>
      <c r="C2390" s="60" t="s">
        <v>14</v>
      </c>
      <c r="D2390" s="15">
        <v>0</v>
      </c>
    </row>
    <row r="2391" spans="1:4" x14ac:dyDescent="0.25">
      <c r="A2391" s="67">
        <v>44088</v>
      </c>
      <c r="B2391" s="60" t="s">
        <v>20</v>
      </c>
      <c r="C2391" s="60" t="s">
        <v>20</v>
      </c>
      <c r="D2391" s="15">
        <v>0</v>
      </c>
    </row>
    <row r="2392" spans="1:4" x14ac:dyDescent="0.25">
      <c r="A2392" s="67">
        <v>44088</v>
      </c>
      <c r="B2392" s="60" t="s">
        <v>13</v>
      </c>
      <c r="C2392" s="60" t="s">
        <v>226</v>
      </c>
      <c r="D2392" s="15">
        <v>1</v>
      </c>
    </row>
    <row r="2393" spans="1:4" x14ac:dyDescent="0.25">
      <c r="A2393" s="67">
        <v>44088</v>
      </c>
      <c r="B2393" s="60" t="s">
        <v>24</v>
      </c>
      <c r="C2393" s="60" t="s">
        <v>23</v>
      </c>
      <c r="D2393" s="15">
        <v>1</v>
      </c>
    </row>
    <row r="2394" spans="1:4" x14ac:dyDescent="0.25">
      <c r="A2394" s="67">
        <v>44088</v>
      </c>
      <c r="B2394" s="60" t="s">
        <v>24</v>
      </c>
      <c r="C2394" s="60" t="s">
        <v>227</v>
      </c>
      <c r="D2394" s="15">
        <v>1</v>
      </c>
    </row>
    <row r="2395" spans="1:4" x14ac:dyDescent="0.25">
      <c r="A2395" s="67">
        <v>44088</v>
      </c>
      <c r="B2395" s="60" t="s">
        <v>47</v>
      </c>
      <c r="C2395" s="60" t="s">
        <v>47</v>
      </c>
      <c r="D2395" s="15">
        <v>0</v>
      </c>
    </row>
    <row r="2396" spans="1:4" x14ac:dyDescent="0.25">
      <c r="A2396" s="67">
        <v>44088</v>
      </c>
      <c r="B2396" s="60" t="s">
        <v>48</v>
      </c>
      <c r="C2396" s="60" t="s">
        <v>48</v>
      </c>
      <c r="D2396" s="15">
        <v>0</v>
      </c>
    </row>
    <row r="2397" spans="1:4" x14ac:dyDescent="0.25">
      <c r="A2397" s="67">
        <v>44088</v>
      </c>
      <c r="B2397" s="60" t="s">
        <v>7</v>
      </c>
      <c r="C2397" s="60" t="s">
        <v>7</v>
      </c>
      <c r="D2397" s="15">
        <v>0</v>
      </c>
    </row>
    <row r="2398" spans="1:4" x14ac:dyDescent="0.25">
      <c r="A2398" s="67">
        <v>44088</v>
      </c>
      <c r="B2398" s="60" t="s">
        <v>9</v>
      </c>
      <c r="C2398" s="60" t="s">
        <v>9</v>
      </c>
      <c r="D2398" s="15">
        <v>4</v>
      </c>
    </row>
    <row r="2399" spans="1:4" x14ac:dyDescent="0.25">
      <c r="A2399" s="67">
        <v>44088</v>
      </c>
      <c r="B2399" s="60" t="s">
        <v>15</v>
      </c>
      <c r="C2399" s="60" t="s">
        <v>15</v>
      </c>
      <c r="D2399" s="15">
        <v>0</v>
      </c>
    </row>
    <row r="2400" spans="1:4" x14ac:dyDescent="0.25">
      <c r="A2400" s="67">
        <v>44088</v>
      </c>
      <c r="B2400" s="60" t="s">
        <v>11</v>
      </c>
      <c r="C2400" s="60" t="s">
        <v>11</v>
      </c>
      <c r="D2400" s="15">
        <v>0</v>
      </c>
    </row>
    <row r="2401" spans="1:4" x14ac:dyDescent="0.25">
      <c r="A2401" s="67">
        <v>44088</v>
      </c>
      <c r="B2401" s="60" t="s">
        <v>12</v>
      </c>
      <c r="C2401" s="60" t="s">
        <v>12</v>
      </c>
      <c r="D2401" s="15">
        <v>0</v>
      </c>
    </row>
    <row r="2402" spans="1:4" x14ac:dyDescent="0.25">
      <c r="A2402" s="67">
        <v>44088</v>
      </c>
      <c r="B2402" s="60" t="s">
        <v>8</v>
      </c>
      <c r="C2402" s="60" t="s">
        <v>74</v>
      </c>
      <c r="D2402" s="15">
        <v>2</v>
      </c>
    </row>
    <row r="2403" spans="1:4" x14ac:dyDescent="0.25">
      <c r="A2403" s="67">
        <v>44088</v>
      </c>
      <c r="B2403" s="60" t="s">
        <v>8</v>
      </c>
      <c r="C2403" s="60" t="s">
        <v>230</v>
      </c>
      <c r="D2403" s="15">
        <v>2</v>
      </c>
    </row>
    <row r="2404" spans="1:4" x14ac:dyDescent="0.25">
      <c r="A2404" s="67">
        <v>44088</v>
      </c>
      <c r="B2404" s="60" t="s">
        <v>8</v>
      </c>
      <c r="C2404" s="60" t="s">
        <v>59</v>
      </c>
      <c r="D2404" s="15">
        <v>4</v>
      </c>
    </row>
    <row r="2405" spans="1:4" x14ac:dyDescent="0.25">
      <c r="A2405" s="67">
        <v>44088</v>
      </c>
      <c r="B2405" s="60" t="s">
        <v>8</v>
      </c>
      <c r="C2405" s="60" t="s">
        <v>40</v>
      </c>
      <c r="D2405" s="15">
        <v>2</v>
      </c>
    </row>
    <row r="2406" spans="1:4" x14ac:dyDescent="0.25">
      <c r="A2406" s="67">
        <v>44088</v>
      </c>
      <c r="B2406" s="60" t="s">
        <v>8</v>
      </c>
      <c r="C2406" s="60" t="s">
        <v>8</v>
      </c>
      <c r="D2406" s="15">
        <v>41</v>
      </c>
    </row>
    <row r="2407" spans="1:4" x14ac:dyDescent="0.25">
      <c r="A2407" s="67">
        <v>44088</v>
      </c>
      <c r="B2407" s="60" t="s">
        <v>8</v>
      </c>
      <c r="C2407" s="60" t="s">
        <v>112</v>
      </c>
      <c r="D2407" s="15">
        <v>4</v>
      </c>
    </row>
    <row r="2408" spans="1:4" x14ac:dyDescent="0.25">
      <c r="A2408" s="67">
        <v>44088</v>
      </c>
      <c r="B2408" s="60" t="s">
        <v>8</v>
      </c>
      <c r="C2408" s="60" t="s">
        <v>348</v>
      </c>
      <c r="D2408" s="15">
        <v>1</v>
      </c>
    </row>
    <row r="2409" spans="1:4" x14ac:dyDescent="0.25">
      <c r="A2409" s="67">
        <v>44088</v>
      </c>
      <c r="B2409" s="60" t="s">
        <v>49</v>
      </c>
      <c r="C2409" s="60" t="s">
        <v>49</v>
      </c>
      <c r="D2409" s="15">
        <v>0</v>
      </c>
    </row>
    <row r="2410" spans="1:4" x14ac:dyDescent="0.25">
      <c r="A2410" s="67">
        <v>44088</v>
      </c>
      <c r="B2410" s="60" t="s">
        <v>50</v>
      </c>
      <c r="C2410" s="78" t="s">
        <v>368</v>
      </c>
      <c r="D2410" s="15">
        <v>0</v>
      </c>
    </row>
    <row r="2411" spans="1:4" x14ac:dyDescent="0.25">
      <c r="A2411" s="67">
        <v>44088</v>
      </c>
      <c r="B2411" s="60" t="s">
        <v>27</v>
      </c>
      <c r="C2411" s="60" t="s">
        <v>43</v>
      </c>
      <c r="D2411" s="15">
        <v>0</v>
      </c>
    </row>
    <row r="2412" spans="1:4" x14ac:dyDescent="0.25">
      <c r="A2412" s="67">
        <v>44088</v>
      </c>
      <c r="B2412" s="60" t="s">
        <v>51</v>
      </c>
      <c r="C2412" s="60" t="s">
        <v>51</v>
      </c>
      <c r="D2412" s="15">
        <v>0</v>
      </c>
    </row>
    <row r="2413" spans="1:4" x14ac:dyDescent="0.25">
      <c r="A2413" s="67">
        <v>44088</v>
      </c>
      <c r="B2413" s="60" t="s">
        <v>10</v>
      </c>
      <c r="C2413" s="60" t="s">
        <v>10</v>
      </c>
      <c r="D2413" s="15">
        <v>2</v>
      </c>
    </row>
    <row r="2414" spans="1:4" x14ac:dyDescent="0.25">
      <c r="A2414" s="67">
        <v>44089</v>
      </c>
      <c r="B2414" s="60" t="s">
        <v>14</v>
      </c>
      <c r="C2414" s="60" t="s">
        <v>14</v>
      </c>
      <c r="D2414" s="15">
        <v>1</v>
      </c>
    </row>
    <row r="2415" spans="1:4" x14ac:dyDescent="0.25">
      <c r="A2415" s="67">
        <v>44089</v>
      </c>
      <c r="B2415" s="60" t="s">
        <v>20</v>
      </c>
      <c r="C2415" s="60" t="s">
        <v>20</v>
      </c>
      <c r="D2415" s="15">
        <v>1</v>
      </c>
    </row>
    <row r="2416" spans="1:4" x14ac:dyDescent="0.25">
      <c r="A2416" s="67">
        <v>44089</v>
      </c>
      <c r="B2416" s="60" t="s">
        <v>13</v>
      </c>
      <c r="C2416" s="60" t="s">
        <v>352</v>
      </c>
      <c r="D2416" s="15">
        <v>1</v>
      </c>
    </row>
    <row r="2417" spans="1:4" x14ac:dyDescent="0.25">
      <c r="A2417" s="67">
        <v>44089</v>
      </c>
      <c r="B2417" s="60" t="s">
        <v>13</v>
      </c>
      <c r="C2417" s="73" t="s">
        <v>612</v>
      </c>
      <c r="D2417" s="15">
        <v>4</v>
      </c>
    </row>
    <row r="2418" spans="1:4" x14ac:dyDescent="0.25">
      <c r="A2418" s="67">
        <v>44089</v>
      </c>
      <c r="B2418" s="60" t="s">
        <v>13</v>
      </c>
      <c r="C2418" s="60" t="s">
        <v>13</v>
      </c>
      <c r="D2418" s="15">
        <v>15</v>
      </c>
    </row>
    <row r="2419" spans="1:4" x14ac:dyDescent="0.25">
      <c r="A2419" s="67">
        <v>44089</v>
      </c>
      <c r="B2419" s="60" t="s">
        <v>13</v>
      </c>
      <c r="C2419" s="60" t="s">
        <v>226</v>
      </c>
      <c r="D2419" s="15">
        <v>2</v>
      </c>
    </row>
    <row r="2420" spans="1:4" x14ac:dyDescent="0.25">
      <c r="A2420" s="67">
        <v>44089</v>
      </c>
      <c r="B2420" s="60" t="s">
        <v>13</v>
      </c>
      <c r="C2420" s="60" t="s">
        <v>305</v>
      </c>
      <c r="D2420" s="15">
        <v>2</v>
      </c>
    </row>
    <row r="2421" spans="1:4" x14ac:dyDescent="0.25">
      <c r="A2421" s="67">
        <v>44089</v>
      </c>
      <c r="B2421" s="60" t="s">
        <v>13</v>
      </c>
      <c r="C2421" s="60" t="s">
        <v>223</v>
      </c>
      <c r="D2421" s="15">
        <v>3</v>
      </c>
    </row>
    <row r="2422" spans="1:4" x14ac:dyDescent="0.25">
      <c r="A2422" s="67">
        <v>44089</v>
      </c>
      <c r="B2422" s="60" t="s">
        <v>24</v>
      </c>
      <c r="C2422" s="60" t="s">
        <v>23</v>
      </c>
      <c r="D2422" s="15">
        <v>2</v>
      </c>
    </row>
    <row r="2423" spans="1:4" x14ac:dyDescent="0.25">
      <c r="A2423" s="67">
        <v>44089</v>
      </c>
      <c r="B2423" s="60" t="s">
        <v>47</v>
      </c>
      <c r="C2423" s="60" t="s">
        <v>47</v>
      </c>
      <c r="D2423" s="15">
        <v>0</v>
      </c>
    </row>
    <row r="2424" spans="1:4" x14ac:dyDescent="0.25">
      <c r="A2424" s="67">
        <v>44089</v>
      </c>
      <c r="B2424" s="60" t="s">
        <v>48</v>
      </c>
      <c r="C2424" s="60" t="s">
        <v>48</v>
      </c>
      <c r="D2424" s="15">
        <v>0</v>
      </c>
    </row>
    <row r="2425" spans="1:4" x14ac:dyDescent="0.25">
      <c r="A2425" s="67">
        <v>44089</v>
      </c>
      <c r="B2425" s="60" t="s">
        <v>7</v>
      </c>
      <c r="C2425" s="60" t="s">
        <v>7</v>
      </c>
      <c r="D2425" s="15">
        <v>3</v>
      </c>
    </row>
    <row r="2426" spans="1:4" x14ac:dyDescent="0.25">
      <c r="A2426" s="67">
        <v>44089</v>
      </c>
      <c r="B2426" s="60" t="s">
        <v>9</v>
      </c>
      <c r="C2426" s="60" t="s">
        <v>9</v>
      </c>
      <c r="D2426" s="15">
        <v>23</v>
      </c>
    </row>
    <row r="2427" spans="1:4" x14ac:dyDescent="0.25">
      <c r="A2427" s="67">
        <v>44089</v>
      </c>
      <c r="B2427" s="60" t="s">
        <v>9</v>
      </c>
      <c r="C2427" s="60" t="s">
        <v>145</v>
      </c>
      <c r="D2427" s="15">
        <v>3</v>
      </c>
    </row>
    <row r="2428" spans="1:4" x14ac:dyDescent="0.25">
      <c r="A2428" s="67">
        <v>44089</v>
      </c>
      <c r="B2428" s="60" t="s">
        <v>15</v>
      </c>
      <c r="C2428" s="60" t="s">
        <v>285</v>
      </c>
      <c r="D2428" s="15">
        <v>3</v>
      </c>
    </row>
    <row r="2429" spans="1:4" x14ac:dyDescent="0.25">
      <c r="A2429" s="67">
        <v>44089</v>
      </c>
      <c r="B2429" s="60" t="s">
        <v>11</v>
      </c>
      <c r="C2429" s="60" t="s">
        <v>135</v>
      </c>
      <c r="D2429" s="15">
        <v>2</v>
      </c>
    </row>
    <row r="2430" spans="1:4" x14ac:dyDescent="0.25">
      <c r="A2430" s="67">
        <v>44089</v>
      </c>
      <c r="B2430" s="60" t="s">
        <v>12</v>
      </c>
      <c r="C2430" s="60" t="s">
        <v>12</v>
      </c>
      <c r="D2430" s="15">
        <v>0</v>
      </c>
    </row>
    <row r="2431" spans="1:4" x14ac:dyDescent="0.25">
      <c r="A2431" s="67">
        <v>44089</v>
      </c>
      <c r="B2431" s="60" t="s">
        <v>8</v>
      </c>
      <c r="C2431" s="60" t="s">
        <v>74</v>
      </c>
      <c r="D2431" s="15">
        <v>2</v>
      </c>
    </row>
    <row r="2432" spans="1:4" x14ac:dyDescent="0.25">
      <c r="A2432" s="67">
        <v>44089</v>
      </c>
      <c r="B2432" s="60" t="s">
        <v>8</v>
      </c>
      <c r="C2432" s="60" t="s">
        <v>230</v>
      </c>
      <c r="D2432" s="15">
        <v>3</v>
      </c>
    </row>
    <row r="2433" spans="1:4" x14ac:dyDescent="0.25">
      <c r="A2433" s="67">
        <v>44089</v>
      </c>
      <c r="B2433" s="60" t="s">
        <v>8</v>
      </c>
      <c r="C2433" s="60" t="s">
        <v>59</v>
      </c>
      <c r="D2433" s="15">
        <v>6</v>
      </c>
    </row>
    <row r="2434" spans="1:4" x14ac:dyDescent="0.25">
      <c r="A2434" s="67">
        <v>44089</v>
      </c>
      <c r="B2434" s="60" t="s">
        <v>8</v>
      </c>
      <c r="C2434" s="60" t="s">
        <v>40</v>
      </c>
      <c r="D2434" s="15">
        <v>2</v>
      </c>
    </row>
    <row r="2435" spans="1:4" x14ac:dyDescent="0.25">
      <c r="A2435" s="67">
        <v>44089</v>
      </c>
      <c r="B2435" s="60" t="s">
        <v>8</v>
      </c>
      <c r="C2435" s="60" t="s">
        <v>8</v>
      </c>
      <c r="D2435" s="15">
        <v>82</v>
      </c>
    </row>
    <row r="2436" spans="1:4" x14ac:dyDescent="0.25">
      <c r="A2436" s="67">
        <v>44089</v>
      </c>
      <c r="B2436" s="60" t="s">
        <v>8</v>
      </c>
      <c r="C2436" s="60" t="s">
        <v>187</v>
      </c>
      <c r="D2436" s="15">
        <v>1</v>
      </c>
    </row>
    <row r="2437" spans="1:4" x14ac:dyDescent="0.25">
      <c r="A2437" s="67">
        <v>44089</v>
      </c>
      <c r="B2437" s="60" t="s">
        <v>8</v>
      </c>
      <c r="C2437" s="60" t="s">
        <v>31</v>
      </c>
      <c r="D2437" s="15">
        <v>2</v>
      </c>
    </row>
    <row r="2438" spans="1:4" x14ac:dyDescent="0.25">
      <c r="A2438" s="67">
        <v>44089</v>
      </c>
      <c r="B2438" s="60" t="s">
        <v>8</v>
      </c>
      <c r="C2438" s="60" t="s">
        <v>112</v>
      </c>
      <c r="D2438" s="15">
        <v>2</v>
      </c>
    </row>
    <row r="2439" spans="1:4" x14ac:dyDescent="0.25">
      <c r="A2439" s="67">
        <v>44089</v>
      </c>
      <c r="B2439" s="60" t="s">
        <v>49</v>
      </c>
      <c r="C2439" s="60" t="s">
        <v>49</v>
      </c>
      <c r="D2439" s="15">
        <v>0</v>
      </c>
    </row>
    <row r="2440" spans="1:4" x14ac:dyDescent="0.25">
      <c r="A2440" s="67">
        <v>44089</v>
      </c>
      <c r="B2440" s="60" t="s">
        <v>50</v>
      </c>
      <c r="C2440" s="78" t="s">
        <v>368</v>
      </c>
      <c r="D2440" s="15">
        <v>0</v>
      </c>
    </row>
    <row r="2441" spans="1:4" x14ac:dyDescent="0.25">
      <c r="A2441" s="67">
        <v>44089</v>
      </c>
      <c r="B2441" s="60" t="s">
        <v>27</v>
      </c>
      <c r="C2441" s="60" t="s">
        <v>141</v>
      </c>
      <c r="D2441" s="15">
        <v>5</v>
      </c>
    </row>
    <row r="2442" spans="1:4" x14ac:dyDescent="0.25">
      <c r="A2442" s="67">
        <v>44089</v>
      </c>
      <c r="B2442" s="60" t="s">
        <v>27</v>
      </c>
      <c r="C2442" s="68" t="s">
        <v>233</v>
      </c>
      <c r="D2442" s="15">
        <v>1</v>
      </c>
    </row>
    <row r="2443" spans="1:4" x14ac:dyDescent="0.25">
      <c r="A2443" s="67">
        <v>44089</v>
      </c>
      <c r="B2443" s="60" t="s">
        <v>27</v>
      </c>
      <c r="C2443" s="60" t="s">
        <v>43</v>
      </c>
      <c r="D2443" s="15">
        <v>5</v>
      </c>
    </row>
    <row r="2444" spans="1:4" x14ac:dyDescent="0.25">
      <c r="A2444" s="67">
        <v>44089</v>
      </c>
      <c r="B2444" s="60" t="s">
        <v>27</v>
      </c>
      <c r="C2444" s="60" t="s">
        <v>353</v>
      </c>
      <c r="D2444" s="15">
        <v>1</v>
      </c>
    </row>
    <row r="2445" spans="1:4" x14ac:dyDescent="0.25">
      <c r="A2445" s="67">
        <v>44089</v>
      </c>
      <c r="B2445" s="60" t="s">
        <v>27</v>
      </c>
      <c r="C2445" s="60" t="s">
        <v>610</v>
      </c>
      <c r="D2445" s="15">
        <v>1</v>
      </c>
    </row>
    <row r="2446" spans="1:4" x14ac:dyDescent="0.25">
      <c r="A2446" s="67">
        <v>44089</v>
      </c>
      <c r="B2446" s="60" t="s">
        <v>51</v>
      </c>
      <c r="C2446" s="60" t="s">
        <v>51</v>
      </c>
      <c r="D2446" s="15">
        <v>3</v>
      </c>
    </row>
    <row r="2447" spans="1:4" x14ac:dyDescent="0.25">
      <c r="A2447" s="67">
        <v>44089</v>
      </c>
      <c r="B2447" s="60" t="s">
        <v>10</v>
      </c>
      <c r="C2447" s="60" t="s">
        <v>10</v>
      </c>
      <c r="D2447" s="15">
        <v>1</v>
      </c>
    </row>
    <row r="2448" spans="1:4" x14ac:dyDescent="0.25">
      <c r="A2448" s="67">
        <v>44090</v>
      </c>
      <c r="B2448" s="60" t="s">
        <v>14</v>
      </c>
      <c r="C2448" s="60" t="s">
        <v>14</v>
      </c>
      <c r="D2448" s="15">
        <v>0</v>
      </c>
    </row>
    <row r="2449" spans="1:4" x14ac:dyDescent="0.25">
      <c r="A2449" s="67">
        <v>44090</v>
      </c>
      <c r="B2449" s="73" t="s">
        <v>20</v>
      </c>
      <c r="C2449" s="60" t="s">
        <v>20</v>
      </c>
      <c r="D2449" s="15">
        <v>4</v>
      </c>
    </row>
    <row r="2450" spans="1:4" x14ac:dyDescent="0.25">
      <c r="A2450" s="67">
        <v>44090</v>
      </c>
      <c r="B2450" s="73" t="s">
        <v>20</v>
      </c>
      <c r="C2450" s="60" t="s">
        <v>366</v>
      </c>
      <c r="D2450" s="15">
        <v>1</v>
      </c>
    </row>
    <row r="2451" spans="1:4" x14ac:dyDescent="0.25">
      <c r="A2451" s="67">
        <v>44090</v>
      </c>
      <c r="B2451" s="73" t="s">
        <v>13</v>
      </c>
      <c r="C2451" s="73" t="s">
        <v>1028</v>
      </c>
      <c r="D2451" s="15">
        <v>1</v>
      </c>
    </row>
    <row r="2452" spans="1:4" x14ac:dyDescent="0.25">
      <c r="A2452" s="67">
        <v>44090</v>
      </c>
      <c r="B2452" s="73" t="s">
        <v>13</v>
      </c>
      <c r="C2452" s="78" t="s">
        <v>612</v>
      </c>
      <c r="D2452" s="15">
        <v>1</v>
      </c>
    </row>
    <row r="2453" spans="1:4" x14ac:dyDescent="0.25">
      <c r="A2453" s="67">
        <v>44090</v>
      </c>
      <c r="B2453" s="73" t="s">
        <v>13</v>
      </c>
      <c r="C2453" s="60" t="s">
        <v>13</v>
      </c>
      <c r="D2453" s="15">
        <v>5</v>
      </c>
    </row>
    <row r="2454" spans="1:4" x14ac:dyDescent="0.25">
      <c r="A2454" s="67">
        <v>44090</v>
      </c>
      <c r="B2454" s="73" t="s">
        <v>13</v>
      </c>
      <c r="C2454" s="60" t="s">
        <v>305</v>
      </c>
      <c r="D2454" s="15">
        <v>2</v>
      </c>
    </row>
    <row r="2455" spans="1:4" x14ac:dyDescent="0.25">
      <c r="A2455" s="67">
        <v>44090</v>
      </c>
      <c r="B2455" s="73" t="s">
        <v>13</v>
      </c>
      <c r="C2455" s="60" t="s">
        <v>223</v>
      </c>
      <c r="D2455" s="15">
        <v>1</v>
      </c>
    </row>
    <row r="2456" spans="1:4" x14ac:dyDescent="0.25">
      <c r="A2456" s="67">
        <v>44090</v>
      </c>
      <c r="B2456" s="73" t="s">
        <v>24</v>
      </c>
      <c r="C2456" s="73" t="s">
        <v>24</v>
      </c>
      <c r="D2456" s="15">
        <v>1</v>
      </c>
    </row>
    <row r="2457" spans="1:4" x14ac:dyDescent="0.25">
      <c r="A2457" s="67">
        <v>44090</v>
      </c>
      <c r="B2457" s="73" t="s">
        <v>47</v>
      </c>
      <c r="C2457" s="73" t="s">
        <v>47</v>
      </c>
      <c r="D2457" s="15">
        <v>7</v>
      </c>
    </row>
    <row r="2458" spans="1:4" x14ac:dyDescent="0.25">
      <c r="A2458" s="67">
        <v>44090</v>
      </c>
      <c r="B2458" s="60" t="s">
        <v>48</v>
      </c>
      <c r="C2458" s="60" t="s">
        <v>48</v>
      </c>
      <c r="D2458" s="15">
        <v>0</v>
      </c>
    </row>
    <row r="2459" spans="1:4" x14ac:dyDescent="0.25">
      <c r="A2459" s="67">
        <v>44090</v>
      </c>
      <c r="B2459" s="60" t="s">
        <v>7</v>
      </c>
      <c r="C2459" s="60" t="s">
        <v>7</v>
      </c>
      <c r="D2459" s="15">
        <v>0</v>
      </c>
    </row>
    <row r="2460" spans="1:4" x14ac:dyDescent="0.25">
      <c r="A2460" s="67">
        <v>44090</v>
      </c>
      <c r="B2460" s="73" t="s">
        <v>9</v>
      </c>
      <c r="C2460" s="60" t="s">
        <v>365</v>
      </c>
      <c r="D2460" s="15">
        <v>1</v>
      </c>
    </row>
    <row r="2461" spans="1:4" x14ac:dyDescent="0.25">
      <c r="A2461" s="67">
        <v>44090</v>
      </c>
      <c r="B2461" s="73" t="s">
        <v>9</v>
      </c>
      <c r="C2461" s="60" t="s">
        <v>9</v>
      </c>
      <c r="D2461" s="15">
        <v>18</v>
      </c>
    </row>
    <row r="2462" spans="1:4" x14ac:dyDescent="0.25">
      <c r="A2462" s="67">
        <v>44090</v>
      </c>
      <c r="B2462" s="73" t="s">
        <v>9</v>
      </c>
      <c r="C2462" s="60" t="s">
        <v>149</v>
      </c>
      <c r="D2462" s="15">
        <v>1</v>
      </c>
    </row>
    <row r="2463" spans="1:4" x14ac:dyDescent="0.25">
      <c r="A2463" s="67">
        <v>44090</v>
      </c>
      <c r="B2463" s="73" t="s">
        <v>9</v>
      </c>
      <c r="C2463" s="60" t="s">
        <v>145</v>
      </c>
      <c r="D2463" s="15">
        <v>2</v>
      </c>
    </row>
    <row r="2464" spans="1:4" x14ac:dyDescent="0.25">
      <c r="A2464" s="67">
        <v>44090</v>
      </c>
      <c r="B2464" s="73" t="s">
        <v>15</v>
      </c>
      <c r="C2464" s="60" t="s">
        <v>285</v>
      </c>
      <c r="D2464" s="15">
        <v>1</v>
      </c>
    </row>
    <row r="2465" spans="1:4" x14ac:dyDescent="0.25">
      <c r="A2465" s="67">
        <v>44090</v>
      </c>
      <c r="B2465" s="73" t="s">
        <v>11</v>
      </c>
      <c r="C2465" s="60" t="s">
        <v>135</v>
      </c>
      <c r="D2465" s="15">
        <v>2</v>
      </c>
    </row>
    <row r="2466" spans="1:4" x14ac:dyDescent="0.25">
      <c r="A2466" s="67">
        <v>44090</v>
      </c>
      <c r="B2466" s="60" t="s">
        <v>12</v>
      </c>
      <c r="C2466" s="60" t="s">
        <v>12</v>
      </c>
      <c r="D2466" s="15">
        <v>0</v>
      </c>
    </row>
    <row r="2467" spans="1:4" x14ac:dyDescent="0.25">
      <c r="A2467" s="67">
        <v>44090</v>
      </c>
      <c r="B2467" s="73" t="s">
        <v>8</v>
      </c>
      <c r="C2467" s="73" t="s">
        <v>1082</v>
      </c>
      <c r="D2467" s="15">
        <v>1</v>
      </c>
    </row>
    <row r="2468" spans="1:4" x14ac:dyDescent="0.25">
      <c r="A2468" s="67">
        <v>44090</v>
      </c>
      <c r="B2468" s="73" t="s">
        <v>8</v>
      </c>
      <c r="C2468" s="60" t="s">
        <v>230</v>
      </c>
      <c r="D2468" s="15">
        <v>1</v>
      </c>
    </row>
    <row r="2469" spans="1:4" x14ac:dyDescent="0.25">
      <c r="A2469" s="67">
        <v>44090</v>
      </c>
      <c r="B2469" s="73" t="s">
        <v>8</v>
      </c>
      <c r="C2469" s="60" t="s">
        <v>59</v>
      </c>
      <c r="D2469" s="15">
        <v>10</v>
      </c>
    </row>
    <row r="2470" spans="1:4" x14ac:dyDescent="0.25">
      <c r="A2470" s="67">
        <v>44090</v>
      </c>
      <c r="B2470" s="73" t="s">
        <v>8</v>
      </c>
      <c r="C2470" s="60" t="s">
        <v>8</v>
      </c>
      <c r="D2470" s="15">
        <v>68</v>
      </c>
    </row>
    <row r="2471" spans="1:4" x14ac:dyDescent="0.25">
      <c r="A2471" s="67">
        <v>44090</v>
      </c>
      <c r="B2471" s="73" t="s">
        <v>8</v>
      </c>
      <c r="C2471" s="60" t="s">
        <v>31</v>
      </c>
      <c r="D2471" s="15">
        <v>2</v>
      </c>
    </row>
    <row r="2472" spans="1:4" x14ac:dyDescent="0.25">
      <c r="A2472" s="67">
        <v>44090</v>
      </c>
      <c r="B2472" s="73" t="s">
        <v>8</v>
      </c>
      <c r="C2472" s="60" t="s">
        <v>131</v>
      </c>
      <c r="D2472" s="15">
        <v>1</v>
      </c>
    </row>
    <row r="2473" spans="1:4" x14ac:dyDescent="0.25">
      <c r="A2473" s="67">
        <v>44090</v>
      </c>
      <c r="B2473" s="73" t="s">
        <v>8</v>
      </c>
      <c r="C2473" s="60" t="s">
        <v>112</v>
      </c>
      <c r="D2473" s="15">
        <v>2</v>
      </c>
    </row>
    <row r="2474" spans="1:4" x14ac:dyDescent="0.25">
      <c r="A2474" s="67">
        <v>44090</v>
      </c>
      <c r="B2474" s="60" t="s">
        <v>49</v>
      </c>
      <c r="C2474" s="60" t="s">
        <v>49</v>
      </c>
      <c r="D2474" s="15">
        <v>0</v>
      </c>
    </row>
    <row r="2475" spans="1:4" x14ac:dyDescent="0.25">
      <c r="A2475" s="67">
        <v>44090</v>
      </c>
      <c r="B2475" s="73" t="s">
        <v>50</v>
      </c>
      <c r="C2475" s="78" t="s">
        <v>368</v>
      </c>
      <c r="D2475" s="15">
        <v>1</v>
      </c>
    </row>
    <row r="2476" spans="1:4" x14ac:dyDescent="0.25">
      <c r="A2476" s="67">
        <v>44090</v>
      </c>
      <c r="B2476" s="73" t="s">
        <v>27</v>
      </c>
      <c r="C2476" s="60" t="s">
        <v>141</v>
      </c>
      <c r="D2476" s="15">
        <v>1</v>
      </c>
    </row>
    <row r="2477" spans="1:4" x14ac:dyDescent="0.25">
      <c r="A2477" s="67">
        <v>44090</v>
      </c>
      <c r="B2477" s="73" t="s">
        <v>27</v>
      </c>
      <c r="C2477" s="60" t="s">
        <v>43</v>
      </c>
      <c r="D2477" s="15">
        <v>3</v>
      </c>
    </row>
    <row r="2478" spans="1:4" x14ac:dyDescent="0.25">
      <c r="A2478" s="67">
        <v>44090</v>
      </c>
      <c r="B2478" s="60" t="s">
        <v>51</v>
      </c>
      <c r="C2478" s="60" t="s">
        <v>51</v>
      </c>
      <c r="D2478" s="15">
        <v>0</v>
      </c>
    </row>
    <row r="2479" spans="1:4" x14ac:dyDescent="0.25">
      <c r="A2479" s="67">
        <v>44090</v>
      </c>
      <c r="B2479" s="73" t="s">
        <v>10</v>
      </c>
      <c r="C2479" s="60" t="s">
        <v>367</v>
      </c>
      <c r="D2479" s="15">
        <v>1</v>
      </c>
    </row>
    <row r="2480" spans="1:4" x14ac:dyDescent="0.25">
      <c r="A2480" s="67">
        <v>44090</v>
      </c>
      <c r="B2480" s="73" t="s">
        <v>10</v>
      </c>
      <c r="C2480" s="60" t="s">
        <v>10</v>
      </c>
      <c r="D2480" s="15">
        <v>1</v>
      </c>
    </row>
    <row r="2481" spans="1:4" x14ac:dyDescent="0.25">
      <c r="A2481" s="67">
        <v>44091</v>
      </c>
      <c r="B2481" s="73" t="s">
        <v>14</v>
      </c>
      <c r="C2481" s="73" t="s">
        <v>14</v>
      </c>
      <c r="D2481" s="15">
        <v>1</v>
      </c>
    </row>
    <row r="2482" spans="1:4" x14ac:dyDescent="0.25">
      <c r="A2482" s="67">
        <v>44091</v>
      </c>
      <c r="B2482" s="60" t="s">
        <v>20</v>
      </c>
      <c r="C2482" s="60" t="s">
        <v>20</v>
      </c>
      <c r="D2482" s="15">
        <v>0</v>
      </c>
    </row>
    <row r="2483" spans="1:4" x14ac:dyDescent="0.25">
      <c r="A2483" s="67">
        <v>44091</v>
      </c>
      <c r="B2483" s="73" t="s">
        <v>13</v>
      </c>
      <c r="C2483" s="73" t="s">
        <v>612</v>
      </c>
      <c r="D2483" s="15">
        <v>1</v>
      </c>
    </row>
    <row r="2484" spans="1:4" x14ac:dyDescent="0.25">
      <c r="A2484" s="67">
        <v>44091</v>
      </c>
      <c r="B2484" s="73" t="s">
        <v>13</v>
      </c>
      <c r="C2484" s="73" t="s">
        <v>13</v>
      </c>
      <c r="D2484" s="15">
        <v>6</v>
      </c>
    </row>
    <row r="2485" spans="1:4" x14ac:dyDescent="0.25">
      <c r="A2485" s="67">
        <v>44091</v>
      </c>
      <c r="B2485" s="73" t="s">
        <v>13</v>
      </c>
      <c r="C2485" s="73" t="s">
        <v>305</v>
      </c>
      <c r="D2485" s="15">
        <v>1</v>
      </c>
    </row>
    <row r="2486" spans="1:4" x14ac:dyDescent="0.25">
      <c r="A2486" s="67">
        <v>44091</v>
      </c>
      <c r="B2486" s="73" t="s">
        <v>13</v>
      </c>
      <c r="C2486" s="73" t="s">
        <v>223</v>
      </c>
      <c r="D2486" s="15">
        <v>3</v>
      </c>
    </row>
    <row r="2487" spans="1:4" x14ac:dyDescent="0.25">
      <c r="A2487" s="67">
        <v>44091</v>
      </c>
      <c r="B2487" s="73" t="s">
        <v>24</v>
      </c>
      <c r="C2487" s="73" t="s">
        <v>23</v>
      </c>
      <c r="D2487" s="15">
        <v>5</v>
      </c>
    </row>
    <row r="2488" spans="1:4" x14ac:dyDescent="0.25">
      <c r="A2488" s="67">
        <v>44091</v>
      </c>
      <c r="B2488" s="60" t="s">
        <v>47</v>
      </c>
      <c r="C2488" s="60" t="s">
        <v>47</v>
      </c>
      <c r="D2488" s="15">
        <v>0</v>
      </c>
    </row>
    <row r="2489" spans="1:4" x14ac:dyDescent="0.25">
      <c r="A2489" s="67">
        <v>44091</v>
      </c>
      <c r="B2489" s="60" t="s">
        <v>48</v>
      </c>
      <c r="C2489" s="60" t="s">
        <v>48</v>
      </c>
      <c r="D2489" s="15">
        <v>0</v>
      </c>
    </row>
    <row r="2490" spans="1:4" x14ac:dyDescent="0.25">
      <c r="A2490" s="67">
        <v>44091</v>
      </c>
      <c r="B2490" s="73" t="s">
        <v>7</v>
      </c>
      <c r="C2490" s="73" t="s">
        <v>7</v>
      </c>
      <c r="D2490" s="15">
        <v>3</v>
      </c>
    </row>
    <row r="2491" spans="1:4" x14ac:dyDescent="0.25">
      <c r="A2491" s="67">
        <v>44091</v>
      </c>
      <c r="B2491" s="73" t="s">
        <v>9</v>
      </c>
      <c r="C2491" s="73" t="s">
        <v>9</v>
      </c>
      <c r="D2491" s="15">
        <v>7</v>
      </c>
    </row>
    <row r="2492" spans="1:4" x14ac:dyDescent="0.25">
      <c r="A2492" s="67">
        <v>44091</v>
      </c>
      <c r="B2492" s="73" t="s">
        <v>9</v>
      </c>
      <c r="C2492" s="68" t="s">
        <v>100</v>
      </c>
      <c r="D2492" s="15">
        <v>1</v>
      </c>
    </row>
    <row r="2493" spans="1:4" x14ac:dyDescent="0.25">
      <c r="A2493" s="67">
        <v>44091</v>
      </c>
      <c r="B2493" s="73" t="s">
        <v>9</v>
      </c>
      <c r="C2493" s="73" t="s">
        <v>149</v>
      </c>
      <c r="D2493" s="15">
        <v>1</v>
      </c>
    </row>
    <row r="2494" spans="1:4" x14ac:dyDescent="0.25">
      <c r="A2494" s="67">
        <v>44091</v>
      </c>
      <c r="B2494" s="73" t="s">
        <v>15</v>
      </c>
      <c r="C2494" s="73" t="s">
        <v>285</v>
      </c>
      <c r="D2494" s="15">
        <v>1</v>
      </c>
    </row>
    <row r="2495" spans="1:4" x14ac:dyDescent="0.25">
      <c r="A2495" s="67">
        <v>44091</v>
      </c>
      <c r="B2495" s="60" t="s">
        <v>11</v>
      </c>
      <c r="C2495" s="60" t="s">
        <v>11</v>
      </c>
      <c r="D2495" s="15">
        <v>0</v>
      </c>
    </row>
    <row r="2496" spans="1:4" x14ac:dyDescent="0.25">
      <c r="A2496" s="67">
        <v>44091</v>
      </c>
      <c r="B2496" s="73" t="s">
        <v>12</v>
      </c>
      <c r="C2496" s="73" t="s">
        <v>12</v>
      </c>
      <c r="D2496" s="15">
        <v>1</v>
      </c>
    </row>
    <row r="2497" spans="1:4" x14ac:dyDescent="0.25">
      <c r="A2497" s="67">
        <v>44091</v>
      </c>
      <c r="B2497" s="73" t="s">
        <v>8</v>
      </c>
      <c r="C2497" s="73" t="s">
        <v>40</v>
      </c>
      <c r="D2497" s="15">
        <v>3</v>
      </c>
    </row>
    <row r="2498" spans="1:4" x14ac:dyDescent="0.25">
      <c r="A2498" s="67">
        <v>44091</v>
      </c>
      <c r="B2498" s="73" t="s">
        <v>8</v>
      </c>
      <c r="C2498" s="73" t="s">
        <v>8</v>
      </c>
      <c r="D2498" s="15">
        <v>82</v>
      </c>
    </row>
    <row r="2499" spans="1:4" x14ac:dyDescent="0.25">
      <c r="A2499" s="67">
        <v>44091</v>
      </c>
      <c r="B2499" s="73" t="s">
        <v>8</v>
      </c>
      <c r="C2499" s="73" t="s">
        <v>31</v>
      </c>
      <c r="D2499" s="15">
        <v>1</v>
      </c>
    </row>
    <row r="2500" spans="1:4" x14ac:dyDescent="0.25">
      <c r="A2500" s="67">
        <v>44091</v>
      </c>
      <c r="B2500" s="73" t="s">
        <v>8</v>
      </c>
      <c r="C2500" s="73" t="s">
        <v>131</v>
      </c>
      <c r="D2500" s="15">
        <v>1</v>
      </c>
    </row>
    <row r="2501" spans="1:4" x14ac:dyDescent="0.25">
      <c r="A2501" s="67">
        <v>44091</v>
      </c>
      <c r="B2501" s="60" t="s">
        <v>49</v>
      </c>
      <c r="C2501" s="60" t="s">
        <v>49</v>
      </c>
      <c r="D2501" s="15">
        <v>0</v>
      </c>
    </row>
    <row r="2502" spans="1:4" x14ac:dyDescent="0.25">
      <c r="A2502" s="67">
        <v>44091</v>
      </c>
      <c r="B2502" s="73" t="s">
        <v>50</v>
      </c>
      <c r="C2502" s="78" t="s">
        <v>368</v>
      </c>
      <c r="D2502" s="15">
        <v>2</v>
      </c>
    </row>
    <row r="2503" spans="1:4" x14ac:dyDescent="0.25">
      <c r="A2503" s="67">
        <v>44091</v>
      </c>
      <c r="B2503" s="73" t="s">
        <v>27</v>
      </c>
      <c r="C2503" s="68" t="s">
        <v>233</v>
      </c>
      <c r="D2503" s="15">
        <v>2</v>
      </c>
    </row>
    <row r="2504" spans="1:4" x14ac:dyDescent="0.25">
      <c r="A2504" s="67">
        <v>44091</v>
      </c>
      <c r="B2504" s="73" t="s">
        <v>27</v>
      </c>
      <c r="C2504" s="73" t="s">
        <v>43</v>
      </c>
      <c r="D2504" s="15">
        <v>5</v>
      </c>
    </row>
    <row r="2505" spans="1:4" x14ac:dyDescent="0.25">
      <c r="A2505" s="67">
        <v>44091</v>
      </c>
      <c r="B2505" s="73" t="s">
        <v>27</v>
      </c>
      <c r="C2505" s="60" t="s">
        <v>610</v>
      </c>
      <c r="D2505" s="15">
        <v>1</v>
      </c>
    </row>
    <row r="2506" spans="1:4" x14ac:dyDescent="0.25">
      <c r="A2506" s="67">
        <v>44091</v>
      </c>
      <c r="B2506" s="73" t="s">
        <v>51</v>
      </c>
      <c r="C2506" s="73" t="s">
        <v>51</v>
      </c>
      <c r="D2506" s="15">
        <v>1</v>
      </c>
    </row>
    <row r="2507" spans="1:4" x14ac:dyDescent="0.25">
      <c r="A2507" s="67">
        <v>44091</v>
      </c>
      <c r="B2507" s="73" t="s">
        <v>10</v>
      </c>
      <c r="C2507" s="73" t="s">
        <v>10</v>
      </c>
      <c r="D2507" s="15">
        <v>3</v>
      </c>
    </row>
    <row r="2508" spans="1:4" x14ac:dyDescent="0.25">
      <c r="A2508" s="67">
        <v>44092</v>
      </c>
      <c r="B2508" s="60" t="s">
        <v>14</v>
      </c>
      <c r="C2508" s="60" t="s">
        <v>14</v>
      </c>
      <c r="D2508" s="15">
        <v>0</v>
      </c>
    </row>
    <row r="2509" spans="1:4" x14ac:dyDescent="0.25">
      <c r="A2509" s="67">
        <v>44092</v>
      </c>
      <c r="B2509" s="60" t="s">
        <v>20</v>
      </c>
      <c r="C2509" s="60" t="s">
        <v>20</v>
      </c>
      <c r="D2509" s="15">
        <v>0</v>
      </c>
    </row>
    <row r="2510" spans="1:4" x14ac:dyDescent="0.25">
      <c r="A2510" s="67">
        <v>44092</v>
      </c>
      <c r="B2510" s="73" t="s">
        <v>13</v>
      </c>
      <c r="C2510" s="73" t="s">
        <v>612</v>
      </c>
      <c r="D2510" s="15">
        <v>3</v>
      </c>
    </row>
    <row r="2511" spans="1:4" x14ac:dyDescent="0.25">
      <c r="A2511" s="67">
        <v>44092</v>
      </c>
      <c r="B2511" s="73" t="s">
        <v>13</v>
      </c>
      <c r="C2511" s="73" t="s">
        <v>13</v>
      </c>
      <c r="D2511" s="15">
        <v>14</v>
      </c>
    </row>
    <row r="2512" spans="1:4" x14ac:dyDescent="0.25">
      <c r="A2512" s="67">
        <v>44092</v>
      </c>
      <c r="B2512" s="73" t="s">
        <v>13</v>
      </c>
      <c r="C2512" s="73" t="s">
        <v>226</v>
      </c>
      <c r="D2512" s="15">
        <v>6</v>
      </c>
    </row>
    <row r="2513" spans="1:4" x14ac:dyDescent="0.25">
      <c r="A2513" s="67">
        <v>44092</v>
      </c>
      <c r="B2513" s="73" t="s">
        <v>13</v>
      </c>
      <c r="C2513" s="73" t="s">
        <v>223</v>
      </c>
      <c r="D2513" s="15">
        <v>3</v>
      </c>
    </row>
    <row r="2514" spans="1:4" x14ac:dyDescent="0.25">
      <c r="A2514" s="67">
        <v>44092</v>
      </c>
      <c r="B2514" s="73" t="s">
        <v>24</v>
      </c>
      <c r="C2514" s="73" t="s">
        <v>23</v>
      </c>
      <c r="D2514" s="15">
        <v>1</v>
      </c>
    </row>
    <row r="2515" spans="1:4" x14ac:dyDescent="0.25">
      <c r="A2515" s="67">
        <v>44092</v>
      </c>
      <c r="B2515" s="60" t="s">
        <v>47</v>
      </c>
      <c r="C2515" s="60" t="s">
        <v>47</v>
      </c>
      <c r="D2515" s="15">
        <v>0</v>
      </c>
    </row>
    <row r="2516" spans="1:4" x14ac:dyDescent="0.25">
      <c r="A2516" s="67">
        <v>44092</v>
      </c>
      <c r="B2516" s="60" t="s">
        <v>48</v>
      </c>
      <c r="C2516" s="60" t="s">
        <v>48</v>
      </c>
      <c r="D2516" s="15">
        <v>0</v>
      </c>
    </row>
    <row r="2517" spans="1:4" x14ac:dyDescent="0.25">
      <c r="A2517" s="67">
        <v>44092</v>
      </c>
      <c r="B2517" s="73" t="s">
        <v>7</v>
      </c>
      <c r="C2517" s="73" t="s">
        <v>7</v>
      </c>
      <c r="D2517" s="15">
        <v>2</v>
      </c>
    </row>
    <row r="2518" spans="1:4" x14ac:dyDescent="0.25">
      <c r="A2518" s="67">
        <v>44092</v>
      </c>
      <c r="B2518" s="73" t="s">
        <v>9</v>
      </c>
      <c r="C2518" s="73" t="s">
        <v>9</v>
      </c>
      <c r="D2518" s="15">
        <v>26</v>
      </c>
    </row>
    <row r="2519" spans="1:4" x14ac:dyDescent="0.25">
      <c r="A2519" s="67">
        <v>44092</v>
      </c>
      <c r="B2519" s="60" t="s">
        <v>15</v>
      </c>
      <c r="C2519" s="60" t="s">
        <v>15</v>
      </c>
      <c r="D2519" s="15">
        <v>0</v>
      </c>
    </row>
    <row r="2520" spans="1:4" x14ac:dyDescent="0.25">
      <c r="A2520" s="67">
        <v>44092</v>
      </c>
      <c r="B2520" s="73" t="s">
        <v>11</v>
      </c>
      <c r="C2520" s="73" t="s">
        <v>11</v>
      </c>
      <c r="D2520" s="15">
        <v>4</v>
      </c>
    </row>
    <row r="2521" spans="1:4" x14ac:dyDescent="0.25">
      <c r="A2521" s="67">
        <v>44092</v>
      </c>
      <c r="B2521" s="73" t="s">
        <v>12</v>
      </c>
      <c r="C2521" s="73" t="s">
        <v>590</v>
      </c>
      <c r="D2521" s="15">
        <v>1</v>
      </c>
    </row>
    <row r="2522" spans="1:4" x14ac:dyDescent="0.25">
      <c r="A2522" s="67">
        <v>44092</v>
      </c>
      <c r="B2522" s="73" t="s">
        <v>12</v>
      </c>
      <c r="C2522" s="73" t="s">
        <v>12</v>
      </c>
      <c r="D2522" s="15">
        <v>1</v>
      </c>
    </row>
    <row r="2523" spans="1:4" x14ac:dyDescent="0.25">
      <c r="A2523" s="67">
        <v>44092</v>
      </c>
      <c r="B2523" s="73" t="s">
        <v>8</v>
      </c>
      <c r="C2523" s="73" t="s">
        <v>74</v>
      </c>
      <c r="D2523" s="15">
        <v>3</v>
      </c>
    </row>
    <row r="2524" spans="1:4" x14ac:dyDescent="0.25">
      <c r="A2524" s="67">
        <v>44092</v>
      </c>
      <c r="B2524" s="73" t="s">
        <v>8</v>
      </c>
      <c r="C2524" s="73" t="s">
        <v>230</v>
      </c>
      <c r="D2524" s="15">
        <v>2</v>
      </c>
    </row>
    <row r="2525" spans="1:4" x14ac:dyDescent="0.25">
      <c r="A2525" s="67">
        <v>44092</v>
      </c>
      <c r="B2525" s="73" t="s">
        <v>8</v>
      </c>
      <c r="C2525" s="73" t="s">
        <v>59</v>
      </c>
      <c r="D2525" s="15">
        <v>3</v>
      </c>
    </row>
    <row r="2526" spans="1:4" x14ac:dyDescent="0.25">
      <c r="A2526" s="67">
        <v>44092</v>
      </c>
      <c r="B2526" s="73" t="s">
        <v>8</v>
      </c>
      <c r="C2526" s="73" t="s">
        <v>205</v>
      </c>
      <c r="D2526" s="15">
        <v>1</v>
      </c>
    </row>
    <row r="2527" spans="1:4" x14ac:dyDescent="0.25">
      <c r="A2527" s="67">
        <v>44092</v>
      </c>
      <c r="B2527" s="73" t="s">
        <v>8</v>
      </c>
      <c r="C2527" s="73" t="s">
        <v>40</v>
      </c>
      <c r="D2527" s="15">
        <v>2</v>
      </c>
    </row>
    <row r="2528" spans="1:4" x14ac:dyDescent="0.25">
      <c r="A2528" s="67">
        <v>44092</v>
      </c>
      <c r="B2528" s="73" t="s">
        <v>8</v>
      </c>
      <c r="C2528" s="73" t="s">
        <v>8</v>
      </c>
      <c r="D2528" s="15">
        <v>85</v>
      </c>
    </row>
    <row r="2529" spans="1:4" x14ac:dyDescent="0.25">
      <c r="A2529" s="67">
        <v>44092</v>
      </c>
      <c r="B2529" s="73" t="s">
        <v>8</v>
      </c>
      <c r="C2529" s="73" t="s">
        <v>31</v>
      </c>
      <c r="D2529" s="15">
        <v>1</v>
      </c>
    </row>
    <row r="2530" spans="1:4" x14ac:dyDescent="0.25">
      <c r="A2530" s="67">
        <v>44092</v>
      </c>
      <c r="B2530" s="73" t="s">
        <v>8</v>
      </c>
      <c r="C2530" s="73" t="s">
        <v>112</v>
      </c>
      <c r="D2530" s="15">
        <v>2</v>
      </c>
    </row>
    <row r="2531" spans="1:4" x14ac:dyDescent="0.25">
      <c r="A2531" s="67">
        <v>44092</v>
      </c>
      <c r="B2531" s="60" t="s">
        <v>49</v>
      </c>
      <c r="C2531" s="60" t="s">
        <v>49</v>
      </c>
      <c r="D2531" s="15">
        <v>0</v>
      </c>
    </row>
    <row r="2532" spans="1:4" x14ac:dyDescent="0.25">
      <c r="A2532" s="67">
        <v>44092</v>
      </c>
      <c r="B2532" s="73" t="s">
        <v>50</v>
      </c>
      <c r="C2532" s="78" t="s">
        <v>368</v>
      </c>
      <c r="D2532" s="15">
        <v>1</v>
      </c>
    </row>
    <row r="2533" spans="1:4" x14ac:dyDescent="0.25">
      <c r="A2533" s="67">
        <v>44092</v>
      </c>
      <c r="B2533" s="73" t="s">
        <v>27</v>
      </c>
      <c r="C2533" s="73" t="s">
        <v>141</v>
      </c>
      <c r="D2533" s="15">
        <v>2</v>
      </c>
    </row>
    <row r="2534" spans="1:4" x14ac:dyDescent="0.25">
      <c r="A2534" s="67">
        <v>44092</v>
      </c>
      <c r="B2534" s="73" t="s">
        <v>27</v>
      </c>
      <c r="C2534" s="73" t="s">
        <v>43</v>
      </c>
      <c r="D2534" s="15">
        <v>3</v>
      </c>
    </row>
    <row r="2535" spans="1:4" x14ac:dyDescent="0.25">
      <c r="A2535" s="67">
        <v>44092</v>
      </c>
      <c r="B2535" s="73" t="s">
        <v>51</v>
      </c>
      <c r="C2535" s="73" t="s">
        <v>51</v>
      </c>
      <c r="D2535" s="15">
        <v>1</v>
      </c>
    </row>
    <row r="2536" spans="1:4" x14ac:dyDescent="0.25">
      <c r="A2536" s="67">
        <v>44092</v>
      </c>
      <c r="B2536" s="73" t="s">
        <v>10</v>
      </c>
      <c r="C2536" s="73" t="s">
        <v>10</v>
      </c>
      <c r="D2536" s="15">
        <v>6</v>
      </c>
    </row>
    <row r="2537" spans="1:4" x14ac:dyDescent="0.25">
      <c r="A2537" s="67">
        <v>44093</v>
      </c>
      <c r="B2537" s="60" t="s">
        <v>14</v>
      </c>
      <c r="C2537" s="60" t="s">
        <v>14</v>
      </c>
      <c r="D2537" s="15">
        <v>0</v>
      </c>
    </row>
    <row r="2538" spans="1:4" x14ac:dyDescent="0.25">
      <c r="A2538" s="67">
        <v>44093</v>
      </c>
      <c r="B2538" s="73" t="s">
        <v>20</v>
      </c>
      <c r="C2538" s="73" t="s">
        <v>20</v>
      </c>
      <c r="D2538" s="15">
        <v>1</v>
      </c>
    </row>
    <row r="2539" spans="1:4" x14ac:dyDescent="0.25">
      <c r="A2539" s="67">
        <v>44093</v>
      </c>
      <c r="B2539" s="73" t="s">
        <v>13</v>
      </c>
      <c r="C2539" s="73" t="s">
        <v>225</v>
      </c>
      <c r="D2539" s="15">
        <v>1</v>
      </c>
    </row>
    <row r="2540" spans="1:4" x14ac:dyDescent="0.25">
      <c r="A2540" s="67">
        <v>44093</v>
      </c>
      <c r="B2540" s="73" t="s">
        <v>13</v>
      </c>
      <c r="C2540" s="73" t="s">
        <v>13</v>
      </c>
      <c r="D2540" s="15">
        <v>1</v>
      </c>
    </row>
    <row r="2541" spans="1:4" x14ac:dyDescent="0.25">
      <c r="A2541" s="67">
        <v>44093</v>
      </c>
      <c r="B2541" s="73" t="s">
        <v>13</v>
      </c>
      <c r="C2541" s="73" t="s">
        <v>226</v>
      </c>
      <c r="D2541" s="15">
        <v>3</v>
      </c>
    </row>
    <row r="2542" spans="1:4" x14ac:dyDescent="0.25">
      <c r="A2542" s="67">
        <v>44093</v>
      </c>
      <c r="B2542" s="73" t="s">
        <v>13</v>
      </c>
      <c r="C2542" s="73" t="s">
        <v>223</v>
      </c>
      <c r="D2542" s="15">
        <v>1</v>
      </c>
    </row>
    <row r="2543" spans="1:4" x14ac:dyDescent="0.25">
      <c r="A2543" s="67">
        <v>44093</v>
      </c>
      <c r="B2543" s="73" t="s">
        <v>24</v>
      </c>
      <c r="C2543" s="73" t="s">
        <v>23</v>
      </c>
      <c r="D2543" s="15">
        <v>1</v>
      </c>
    </row>
    <row r="2544" spans="1:4" x14ac:dyDescent="0.25">
      <c r="A2544" s="67">
        <v>44093</v>
      </c>
      <c r="B2544" s="60" t="s">
        <v>47</v>
      </c>
      <c r="C2544" s="60" t="s">
        <v>47</v>
      </c>
      <c r="D2544" s="15">
        <v>0</v>
      </c>
    </row>
    <row r="2545" spans="1:4" x14ac:dyDescent="0.25">
      <c r="A2545" s="67">
        <v>44093</v>
      </c>
      <c r="B2545" s="60" t="s">
        <v>48</v>
      </c>
      <c r="C2545" s="60" t="s">
        <v>48</v>
      </c>
      <c r="D2545" s="15">
        <v>0</v>
      </c>
    </row>
    <row r="2546" spans="1:4" x14ac:dyDescent="0.25">
      <c r="A2546" s="67">
        <v>44093</v>
      </c>
      <c r="B2546" s="73" t="s">
        <v>7</v>
      </c>
      <c r="C2546" s="73" t="s">
        <v>7</v>
      </c>
      <c r="D2546" s="15">
        <v>6</v>
      </c>
    </row>
    <row r="2547" spans="1:4" x14ac:dyDescent="0.25">
      <c r="A2547" s="67">
        <v>44093</v>
      </c>
      <c r="B2547" s="73" t="s">
        <v>9</v>
      </c>
      <c r="C2547" s="73" t="s">
        <v>365</v>
      </c>
      <c r="D2547" s="15">
        <v>1</v>
      </c>
    </row>
    <row r="2548" spans="1:4" x14ac:dyDescent="0.25">
      <c r="A2548" s="67">
        <v>44093</v>
      </c>
      <c r="B2548" s="73" t="s">
        <v>9</v>
      </c>
      <c r="C2548" s="73" t="s">
        <v>9</v>
      </c>
      <c r="D2548" s="15">
        <v>20</v>
      </c>
    </row>
    <row r="2549" spans="1:4" x14ac:dyDescent="0.25">
      <c r="A2549" s="67">
        <v>44093</v>
      </c>
      <c r="B2549" s="73" t="s">
        <v>15</v>
      </c>
      <c r="C2549" s="73" t="s">
        <v>285</v>
      </c>
      <c r="D2549" s="15">
        <v>1</v>
      </c>
    </row>
    <row r="2550" spans="1:4" x14ac:dyDescent="0.25">
      <c r="A2550" s="67">
        <v>44093</v>
      </c>
      <c r="B2550" s="73" t="s">
        <v>11</v>
      </c>
      <c r="C2550" s="73" t="s">
        <v>11</v>
      </c>
      <c r="D2550" s="15">
        <v>3</v>
      </c>
    </row>
    <row r="2551" spans="1:4" x14ac:dyDescent="0.25">
      <c r="A2551" s="67">
        <v>44093</v>
      </c>
      <c r="B2551" s="73" t="s">
        <v>11</v>
      </c>
      <c r="C2551" s="73" t="s">
        <v>135</v>
      </c>
      <c r="D2551" s="15">
        <v>5</v>
      </c>
    </row>
    <row r="2552" spans="1:4" x14ac:dyDescent="0.25">
      <c r="A2552" s="67">
        <v>44093</v>
      </c>
      <c r="B2552" s="73" t="s">
        <v>12</v>
      </c>
      <c r="C2552" s="73" t="s">
        <v>590</v>
      </c>
      <c r="D2552" s="15">
        <v>3</v>
      </c>
    </row>
    <row r="2553" spans="1:4" x14ac:dyDescent="0.25">
      <c r="A2553" s="67">
        <v>44093</v>
      </c>
      <c r="B2553" s="73" t="s">
        <v>12</v>
      </c>
      <c r="C2553" s="73" t="s">
        <v>12</v>
      </c>
      <c r="D2553" s="15">
        <v>2</v>
      </c>
    </row>
    <row r="2554" spans="1:4" x14ac:dyDescent="0.25">
      <c r="A2554" s="67">
        <v>44093</v>
      </c>
      <c r="B2554" s="73" t="s">
        <v>8</v>
      </c>
      <c r="C2554" s="73" t="s">
        <v>326</v>
      </c>
      <c r="D2554" s="15">
        <v>0</v>
      </c>
    </row>
    <row r="2555" spans="1:4" x14ac:dyDescent="0.25">
      <c r="A2555" s="67">
        <v>44093</v>
      </c>
      <c r="B2555" s="73" t="s">
        <v>8</v>
      </c>
      <c r="C2555" s="73" t="s">
        <v>230</v>
      </c>
      <c r="D2555" s="15">
        <v>1</v>
      </c>
    </row>
    <row r="2556" spans="1:4" x14ac:dyDescent="0.25">
      <c r="A2556" s="67">
        <v>44093</v>
      </c>
      <c r="B2556" s="73" t="s">
        <v>8</v>
      </c>
      <c r="C2556" s="73" t="s">
        <v>59</v>
      </c>
      <c r="D2556" s="15">
        <v>4</v>
      </c>
    </row>
    <row r="2557" spans="1:4" x14ac:dyDescent="0.25">
      <c r="A2557" s="67">
        <v>44093</v>
      </c>
      <c r="B2557" s="73" t="s">
        <v>8</v>
      </c>
      <c r="C2557" s="73" t="s">
        <v>8</v>
      </c>
      <c r="D2557" s="15">
        <v>76</v>
      </c>
    </row>
    <row r="2558" spans="1:4" x14ac:dyDescent="0.25">
      <c r="A2558" s="67">
        <v>44093</v>
      </c>
      <c r="B2558" s="73" t="s">
        <v>8</v>
      </c>
      <c r="C2558" s="73" t="s">
        <v>31</v>
      </c>
      <c r="D2558" s="15">
        <v>1</v>
      </c>
    </row>
    <row r="2559" spans="1:4" x14ac:dyDescent="0.25">
      <c r="A2559" s="67">
        <v>44093</v>
      </c>
      <c r="B2559" s="73" t="s">
        <v>8</v>
      </c>
      <c r="C2559" s="73" t="s">
        <v>595</v>
      </c>
      <c r="D2559" s="15">
        <v>1</v>
      </c>
    </row>
    <row r="2560" spans="1:4" x14ac:dyDescent="0.25">
      <c r="A2560" s="67">
        <v>44093</v>
      </c>
      <c r="B2560" s="73" t="s">
        <v>8</v>
      </c>
      <c r="C2560" s="73" t="s">
        <v>112</v>
      </c>
      <c r="D2560" s="15">
        <v>3</v>
      </c>
    </row>
    <row r="2561" spans="1:4" x14ac:dyDescent="0.25">
      <c r="A2561" s="67">
        <v>44093</v>
      </c>
      <c r="B2561" s="60" t="s">
        <v>49</v>
      </c>
      <c r="C2561" s="60" t="s">
        <v>49</v>
      </c>
      <c r="D2561" s="15">
        <v>0</v>
      </c>
    </row>
    <row r="2562" spans="1:4" x14ac:dyDescent="0.25">
      <c r="A2562" s="67">
        <v>44093</v>
      </c>
      <c r="B2562" s="73" t="s">
        <v>50</v>
      </c>
      <c r="C2562" s="78" t="s">
        <v>368</v>
      </c>
      <c r="D2562" s="15">
        <v>1</v>
      </c>
    </row>
    <row r="2563" spans="1:4" x14ac:dyDescent="0.25">
      <c r="A2563" s="67">
        <v>44093</v>
      </c>
      <c r="B2563" s="73" t="s">
        <v>27</v>
      </c>
      <c r="C2563" s="73" t="s">
        <v>141</v>
      </c>
      <c r="D2563" s="15">
        <v>1</v>
      </c>
    </row>
    <row r="2564" spans="1:4" x14ac:dyDescent="0.25">
      <c r="A2564" s="67">
        <v>44093</v>
      </c>
      <c r="B2564" s="73" t="s">
        <v>27</v>
      </c>
      <c r="C2564" s="73" t="s">
        <v>233</v>
      </c>
      <c r="D2564" s="15">
        <v>3</v>
      </c>
    </row>
    <row r="2565" spans="1:4" x14ac:dyDescent="0.25">
      <c r="A2565" s="67">
        <v>44093</v>
      </c>
      <c r="B2565" s="73" t="s">
        <v>27</v>
      </c>
      <c r="C2565" s="73" t="s">
        <v>43</v>
      </c>
      <c r="D2565" s="15">
        <v>4</v>
      </c>
    </row>
    <row r="2566" spans="1:4" x14ac:dyDescent="0.25">
      <c r="A2566" s="67">
        <v>44093</v>
      </c>
      <c r="B2566" s="73" t="s">
        <v>27</v>
      </c>
      <c r="C2566" s="60" t="s">
        <v>610</v>
      </c>
      <c r="D2566" s="15">
        <v>1</v>
      </c>
    </row>
    <row r="2567" spans="1:4" x14ac:dyDescent="0.25">
      <c r="A2567" s="67">
        <v>44093</v>
      </c>
      <c r="B2567" s="60" t="s">
        <v>51</v>
      </c>
      <c r="C2567" s="60" t="s">
        <v>51</v>
      </c>
      <c r="D2567" s="15">
        <v>0</v>
      </c>
    </row>
    <row r="2568" spans="1:4" x14ac:dyDescent="0.25">
      <c r="A2568" s="67">
        <v>44093</v>
      </c>
      <c r="B2568" s="60" t="s">
        <v>10</v>
      </c>
      <c r="C2568" s="60" t="s">
        <v>10</v>
      </c>
      <c r="D2568" s="15">
        <v>0</v>
      </c>
    </row>
    <row r="2569" spans="1:4" x14ac:dyDescent="0.25">
      <c r="A2569" s="67">
        <v>44094</v>
      </c>
      <c r="B2569" s="60" t="s">
        <v>14</v>
      </c>
      <c r="C2569" s="60" t="s">
        <v>14</v>
      </c>
      <c r="D2569" s="15">
        <v>0</v>
      </c>
    </row>
    <row r="2570" spans="1:4" x14ac:dyDescent="0.25">
      <c r="A2570" s="67">
        <v>44094</v>
      </c>
      <c r="B2570" s="73" t="s">
        <v>20</v>
      </c>
      <c r="C2570" s="73" t="s">
        <v>20</v>
      </c>
      <c r="D2570" s="15">
        <v>1</v>
      </c>
    </row>
    <row r="2571" spans="1:4" x14ac:dyDescent="0.25">
      <c r="A2571" s="67">
        <v>44094</v>
      </c>
      <c r="B2571" s="73" t="s">
        <v>13</v>
      </c>
      <c r="C2571" s="73" t="s">
        <v>612</v>
      </c>
      <c r="D2571" s="15">
        <v>1</v>
      </c>
    </row>
    <row r="2572" spans="1:4" x14ac:dyDescent="0.25">
      <c r="A2572" s="67">
        <v>44094</v>
      </c>
      <c r="B2572" s="73" t="s">
        <v>13</v>
      </c>
      <c r="C2572" s="73" t="s">
        <v>13</v>
      </c>
      <c r="D2572" s="15">
        <v>6</v>
      </c>
    </row>
    <row r="2573" spans="1:4" x14ac:dyDescent="0.25">
      <c r="A2573" s="67">
        <v>44094</v>
      </c>
      <c r="B2573" s="73" t="s">
        <v>13</v>
      </c>
      <c r="C2573" s="73" t="s">
        <v>223</v>
      </c>
      <c r="D2573" s="15">
        <v>4</v>
      </c>
    </row>
    <row r="2574" spans="1:4" x14ac:dyDescent="0.25">
      <c r="A2574" s="67">
        <v>44094</v>
      </c>
      <c r="B2574" s="73" t="s">
        <v>24</v>
      </c>
      <c r="C2574" s="73" t="s">
        <v>23</v>
      </c>
      <c r="D2574" s="15">
        <v>6</v>
      </c>
    </row>
    <row r="2575" spans="1:4" x14ac:dyDescent="0.25">
      <c r="A2575" s="67">
        <v>44094</v>
      </c>
      <c r="B2575" s="60" t="s">
        <v>47</v>
      </c>
      <c r="C2575" s="60" t="s">
        <v>47</v>
      </c>
      <c r="D2575" s="15">
        <v>0</v>
      </c>
    </row>
    <row r="2576" spans="1:4" x14ac:dyDescent="0.25">
      <c r="A2576" s="67">
        <v>44094</v>
      </c>
      <c r="B2576" s="60" t="s">
        <v>48</v>
      </c>
      <c r="C2576" s="60" t="s">
        <v>48</v>
      </c>
      <c r="D2576" s="15">
        <v>0</v>
      </c>
    </row>
    <row r="2577" spans="1:4" x14ac:dyDescent="0.25">
      <c r="A2577" s="67">
        <v>44094</v>
      </c>
      <c r="B2577" s="60" t="s">
        <v>7</v>
      </c>
      <c r="C2577" s="60" t="s">
        <v>7</v>
      </c>
      <c r="D2577" s="15">
        <v>0</v>
      </c>
    </row>
    <row r="2578" spans="1:4" x14ac:dyDescent="0.25">
      <c r="A2578" s="67">
        <v>44094</v>
      </c>
      <c r="B2578" s="73" t="s">
        <v>9</v>
      </c>
      <c r="C2578" s="73" t="s">
        <v>9</v>
      </c>
      <c r="D2578" s="15">
        <v>18</v>
      </c>
    </row>
    <row r="2579" spans="1:4" x14ac:dyDescent="0.25">
      <c r="A2579" s="67">
        <v>44094</v>
      </c>
      <c r="B2579" s="73" t="s">
        <v>9</v>
      </c>
      <c r="C2579" s="73" t="s">
        <v>17</v>
      </c>
      <c r="D2579" s="15">
        <v>1</v>
      </c>
    </row>
    <row r="2580" spans="1:4" x14ac:dyDescent="0.25">
      <c r="A2580" s="67">
        <v>44094</v>
      </c>
      <c r="B2580" s="73" t="s">
        <v>9</v>
      </c>
      <c r="C2580" s="73" t="s">
        <v>145</v>
      </c>
      <c r="D2580" s="15">
        <v>1</v>
      </c>
    </row>
    <row r="2581" spans="1:4" x14ac:dyDescent="0.25">
      <c r="A2581" s="67">
        <v>44094</v>
      </c>
      <c r="B2581" s="60" t="s">
        <v>15</v>
      </c>
      <c r="C2581" s="60" t="s">
        <v>15</v>
      </c>
      <c r="D2581" s="15">
        <v>0</v>
      </c>
    </row>
    <row r="2582" spans="1:4" x14ac:dyDescent="0.25">
      <c r="A2582" s="67">
        <v>44094</v>
      </c>
      <c r="B2582" s="60" t="s">
        <v>11</v>
      </c>
      <c r="C2582" s="60" t="s">
        <v>11</v>
      </c>
      <c r="D2582" s="15">
        <v>0</v>
      </c>
    </row>
    <row r="2583" spans="1:4" x14ac:dyDescent="0.25">
      <c r="A2583" s="67">
        <v>44094</v>
      </c>
      <c r="B2583" s="60" t="s">
        <v>12</v>
      </c>
      <c r="C2583" s="60" t="s">
        <v>12</v>
      </c>
      <c r="D2583" s="15">
        <v>0</v>
      </c>
    </row>
    <row r="2584" spans="1:4" x14ac:dyDescent="0.25">
      <c r="A2584" s="67">
        <v>44094</v>
      </c>
      <c r="B2584" s="73" t="s">
        <v>8</v>
      </c>
      <c r="C2584" s="73" t="s">
        <v>59</v>
      </c>
      <c r="D2584" s="15">
        <v>12</v>
      </c>
    </row>
    <row r="2585" spans="1:4" x14ac:dyDescent="0.25">
      <c r="A2585" s="67">
        <v>44094</v>
      </c>
      <c r="B2585" s="73" t="s">
        <v>8</v>
      </c>
      <c r="C2585" s="73" t="s">
        <v>134</v>
      </c>
      <c r="D2585" s="15">
        <v>1</v>
      </c>
    </row>
    <row r="2586" spans="1:4" x14ac:dyDescent="0.25">
      <c r="A2586" s="67">
        <v>44094</v>
      </c>
      <c r="B2586" s="73" t="s">
        <v>8</v>
      </c>
      <c r="C2586" s="73" t="s">
        <v>8</v>
      </c>
      <c r="D2586" s="15">
        <v>67</v>
      </c>
    </row>
    <row r="2587" spans="1:4" x14ac:dyDescent="0.25">
      <c r="A2587" s="67">
        <v>44094</v>
      </c>
      <c r="B2587" s="73" t="s">
        <v>8</v>
      </c>
      <c r="C2587" s="73" t="s">
        <v>31</v>
      </c>
      <c r="D2587" s="15">
        <v>4</v>
      </c>
    </row>
    <row r="2588" spans="1:4" x14ac:dyDescent="0.25">
      <c r="A2588" s="67">
        <v>44094</v>
      </c>
      <c r="B2588" s="73" t="s">
        <v>8</v>
      </c>
      <c r="C2588" s="73" t="s">
        <v>112</v>
      </c>
      <c r="D2588" s="15">
        <v>2</v>
      </c>
    </row>
    <row r="2589" spans="1:4" x14ac:dyDescent="0.25">
      <c r="A2589" s="67">
        <v>44094</v>
      </c>
      <c r="B2589" s="60" t="s">
        <v>49</v>
      </c>
      <c r="C2589" s="60" t="s">
        <v>49</v>
      </c>
      <c r="D2589" s="15">
        <v>0</v>
      </c>
    </row>
    <row r="2590" spans="1:4" x14ac:dyDescent="0.25">
      <c r="A2590" s="67">
        <v>44094</v>
      </c>
      <c r="B2590" s="73" t="s">
        <v>50</v>
      </c>
      <c r="C2590" s="78" t="s">
        <v>368</v>
      </c>
      <c r="D2590" s="15">
        <v>3</v>
      </c>
    </row>
    <row r="2591" spans="1:4" x14ac:dyDescent="0.25">
      <c r="A2591" s="67">
        <v>44094</v>
      </c>
      <c r="B2591" s="73" t="s">
        <v>27</v>
      </c>
      <c r="C2591" s="73" t="s">
        <v>235</v>
      </c>
      <c r="D2591" s="15">
        <v>1</v>
      </c>
    </row>
    <row r="2592" spans="1:4" x14ac:dyDescent="0.25">
      <c r="A2592" s="67">
        <v>44094</v>
      </c>
      <c r="B2592" s="73" t="s">
        <v>27</v>
      </c>
      <c r="C2592" s="73" t="s">
        <v>43</v>
      </c>
      <c r="D2592" s="15">
        <v>2</v>
      </c>
    </row>
    <row r="2593" spans="1:4" x14ac:dyDescent="0.25">
      <c r="A2593" s="67">
        <v>44094</v>
      </c>
      <c r="B2593" s="60" t="s">
        <v>51</v>
      </c>
      <c r="C2593" s="60" t="s">
        <v>51</v>
      </c>
      <c r="D2593" s="15">
        <v>0</v>
      </c>
    </row>
    <row r="2594" spans="1:4" x14ac:dyDescent="0.25">
      <c r="A2594" s="67">
        <v>44094</v>
      </c>
      <c r="B2594" s="73" t="s">
        <v>10</v>
      </c>
      <c r="C2594" s="73" t="s">
        <v>10</v>
      </c>
      <c r="D2594" s="15">
        <v>2</v>
      </c>
    </row>
    <row r="2595" spans="1:4" x14ac:dyDescent="0.25">
      <c r="A2595" s="67">
        <v>44095</v>
      </c>
      <c r="B2595" s="60" t="s">
        <v>14</v>
      </c>
      <c r="C2595" s="60" t="s">
        <v>14</v>
      </c>
      <c r="D2595" s="15">
        <v>0</v>
      </c>
    </row>
    <row r="2596" spans="1:4" x14ac:dyDescent="0.25">
      <c r="A2596" s="67">
        <v>44095</v>
      </c>
      <c r="B2596" s="60" t="s">
        <v>20</v>
      </c>
      <c r="C2596" s="73" t="s">
        <v>20</v>
      </c>
      <c r="D2596" s="15">
        <v>1</v>
      </c>
    </row>
    <row r="2597" spans="1:4" x14ac:dyDescent="0.25">
      <c r="A2597" s="67">
        <v>44095</v>
      </c>
      <c r="B2597" s="60" t="s">
        <v>13</v>
      </c>
      <c r="C2597" s="78" t="s">
        <v>1028</v>
      </c>
      <c r="D2597" s="15">
        <v>1</v>
      </c>
    </row>
    <row r="2598" spans="1:4" x14ac:dyDescent="0.25">
      <c r="A2598" s="67">
        <v>44095</v>
      </c>
      <c r="B2598" s="60" t="s">
        <v>13</v>
      </c>
      <c r="C2598" s="73" t="s">
        <v>226</v>
      </c>
      <c r="D2598" s="15">
        <v>6</v>
      </c>
    </row>
    <row r="2599" spans="1:4" x14ac:dyDescent="0.25">
      <c r="A2599" s="67">
        <v>44095</v>
      </c>
      <c r="B2599" s="60" t="s">
        <v>24</v>
      </c>
      <c r="C2599" s="73" t="s">
        <v>23</v>
      </c>
      <c r="D2599" s="15">
        <v>1</v>
      </c>
    </row>
    <row r="2600" spans="1:4" x14ac:dyDescent="0.25">
      <c r="A2600" s="67">
        <v>44095</v>
      </c>
      <c r="B2600" s="60" t="s">
        <v>47</v>
      </c>
      <c r="C2600" s="73" t="s">
        <v>47</v>
      </c>
      <c r="D2600" s="15">
        <v>3</v>
      </c>
    </row>
    <row r="2601" spans="1:4" x14ac:dyDescent="0.25">
      <c r="A2601" s="67">
        <v>44095</v>
      </c>
      <c r="B2601" s="60" t="s">
        <v>48</v>
      </c>
      <c r="C2601" s="60" t="s">
        <v>48</v>
      </c>
      <c r="D2601" s="15">
        <v>0</v>
      </c>
    </row>
    <row r="2602" spans="1:4" x14ac:dyDescent="0.25">
      <c r="A2602" s="67">
        <v>44095</v>
      </c>
      <c r="B2602" s="60" t="s">
        <v>7</v>
      </c>
      <c r="C2602" s="73" t="s">
        <v>7</v>
      </c>
      <c r="D2602" s="15">
        <v>3</v>
      </c>
    </row>
    <row r="2603" spans="1:4" x14ac:dyDescent="0.25">
      <c r="A2603" s="67">
        <v>44095</v>
      </c>
      <c r="B2603" s="60" t="s">
        <v>9</v>
      </c>
      <c r="C2603" s="60" t="s">
        <v>9</v>
      </c>
      <c r="D2603" s="15">
        <v>13</v>
      </c>
    </row>
    <row r="2604" spans="1:4" x14ac:dyDescent="0.25">
      <c r="A2604" s="67">
        <v>44095</v>
      </c>
      <c r="B2604" s="60" t="s">
        <v>15</v>
      </c>
      <c r="C2604" s="60" t="s">
        <v>15</v>
      </c>
      <c r="D2604" s="15">
        <v>0</v>
      </c>
    </row>
    <row r="2605" spans="1:4" x14ac:dyDescent="0.25">
      <c r="A2605" s="67">
        <v>44095</v>
      </c>
      <c r="B2605" s="60" t="s">
        <v>11</v>
      </c>
      <c r="C2605" s="73" t="s">
        <v>65</v>
      </c>
      <c r="D2605" s="15">
        <v>1</v>
      </c>
    </row>
    <row r="2606" spans="1:4" x14ac:dyDescent="0.25">
      <c r="A2606" s="67">
        <v>44095</v>
      </c>
      <c r="B2606" s="60" t="s">
        <v>11</v>
      </c>
      <c r="C2606" s="73" t="s">
        <v>135</v>
      </c>
      <c r="D2606" s="15">
        <v>3</v>
      </c>
    </row>
    <row r="2607" spans="1:4" x14ac:dyDescent="0.25">
      <c r="A2607" s="67">
        <v>44095</v>
      </c>
      <c r="B2607" s="60" t="s">
        <v>12</v>
      </c>
      <c r="C2607" s="60" t="s">
        <v>12</v>
      </c>
      <c r="D2607" s="15">
        <v>0</v>
      </c>
    </row>
    <row r="2608" spans="1:4" x14ac:dyDescent="0.25">
      <c r="A2608" s="67">
        <v>44095</v>
      </c>
      <c r="B2608" s="73" t="s">
        <v>8</v>
      </c>
      <c r="C2608" s="73" t="s">
        <v>230</v>
      </c>
      <c r="D2608" s="15">
        <v>1</v>
      </c>
    </row>
    <row r="2609" spans="1:4" x14ac:dyDescent="0.25">
      <c r="A2609" s="67">
        <v>44095</v>
      </c>
      <c r="B2609" s="73" t="s">
        <v>8</v>
      </c>
      <c r="C2609" s="73" t="s">
        <v>59</v>
      </c>
      <c r="D2609" s="15">
        <v>4</v>
      </c>
    </row>
    <row r="2610" spans="1:4" x14ac:dyDescent="0.25">
      <c r="A2610" s="67">
        <v>44095</v>
      </c>
      <c r="B2610" s="73" t="s">
        <v>8</v>
      </c>
      <c r="C2610" s="73" t="s">
        <v>40</v>
      </c>
      <c r="D2610" s="15">
        <v>2</v>
      </c>
    </row>
    <row r="2611" spans="1:4" x14ac:dyDescent="0.25">
      <c r="A2611" s="67">
        <v>44095</v>
      </c>
      <c r="B2611" s="73" t="s">
        <v>8</v>
      </c>
      <c r="C2611" s="73" t="s">
        <v>8</v>
      </c>
      <c r="D2611" s="15">
        <v>34</v>
      </c>
    </row>
    <row r="2612" spans="1:4" x14ac:dyDescent="0.25">
      <c r="A2612" s="67">
        <v>44095</v>
      </c>
      <c r="B2612" s="73" t="s">
        <v>8</v>
      </c>
      <c r="C2612" s="60" t="s">
        <v>81</v>
      </c>
      <c r="D2612" s="15">
        <v>2</v>
      </c>
    </row>
    <row r="2613" spans="1:4" x14ac:dyDescent="0.25">
      <c r="A2613" s="67">
        <v>44095</v>
      </c>
      <c r="B2613" s="73" t="s">
        <v>8</v>
      </c>
      <c r="C2613" s="73" t="s">
        <v>112</v>
      </c>
      <c r="D2613" s="15">
        <v>1</v>
      </c>
    </row>
    <row r="2614" spans="1:4" x14ac:dyDescent="0.25">
      <c r="A2614" s="67">
        <v>44095</v>
      </c>
      <c r="B2614" s="60" t="s">
        <v>49</v>
      </c>
      <c r="C2614" s="60" t="s">
        <v>49</v>
      </c>
      <c r="D2614" s="15">
        <v>0</v>
      </c>
    </row>
    <row r="2615" spans="1:4" x14ac:dyDescent="0.25">
      <c r="A2615" s="67">
        <v>44095</v>
      </c>
      <c r="B2615" s="60" t="s">
        <v>50</v>
      </c>
      <c r="C2615" s="78" t="s">
        <v>368</v>
      </c>
      <c r="D2615" s="15">
        <v>0</v>
      </c>
    </row>
    <row r="2616" spans="1:4" x14ac:dyDescent="0.25">
      <c r="A2616" s="67">
        <v>44095</v>
      </c>
      <c r="B2616" s="60" t="s">
        <v>27</v>
      </c>
      <c r="C2616" s="60" t="s">
        <v>43</v>
      </c>
      <c r="D2616" s="15">
        <v>0</v>
      </c>
    </row>
    <row r="2617" spans="1:4" x14ac:dyDescent="0.25">
      <c r="A2617" s="67">
        <v>44095</v>
      </c>
      <c r="B2617" s="60" t="s">
        <v>51</v>
      </c>
      <c r="C2617" s="60" t="s">
        <v>51</v>
      </c>
      <c r="D2617" s="15">
        <v>0</v>
      </c>
    </row>
    <row r="2618" spans="1:4" x14ac:dyDescent="0.25">
      <c r="A2618" s="67">
        <v>44095</v>
      </c>
      <c r="B2618" s="60" t="s">
        <v>10</v>
      </c>
      <c r="C2618" s="73" t="s">
        <v>10</v>
      </c>
      <c r="D2618" s="15">
        <v>2</v>
      </c>
    </row>
    <row r="2619" spans="1:4" x14ac:dyDescent="0.25">
      <c r="A2619" s="67">
        <v>44096</v>
      </c>
      <c r="B2619" s="73" t="s">
        <v>14</v>
      </c>
      <c r="C2619" s="73" t="s">
        <v>14</v>
      </c>
      <c r="D2619" s="15">
        <v>2</v>
      </c>
    </row>
    <row r="2620" spans="1:4" x14ac:dyDescent="0.25">
      <c r="A2620" s="67">
        <v>44096</v>
      </c>
      <c r="B2620" s="73" t="s">
        <v>20</v>
      </c>
      <c r="C2620" s="73" t="s">
        <v>20</v>
      </c>
      <c r="D2620" s="15">
        <v>4</v>
      </c>
    </row>
    <row r="2621" spans="1:4" x14ac:dyDescent="0.25">
      <c r="A2621" s="67">
        <v>44096</v>
      </c>
      <c r="B2621" s="73" t="s">
        <v>13</v>
      </c>
      <c r="C2621" s="73" t="s">
        <v>321</v>
      </c>
      <c r="D2621" s="15">
        <v>1</v>
      </c>
    </row>
    <row r="2622" spans="1:4" x14ac:dyDescent="0.25">
      <c r="A2622" s="67">
        <v>44096</v>
      </c>
      <c r="B2622" s="73" t="s">
        <v>13</v>
      </c>
      <c r="C2622" s="73" t="s">
        <v>13</v>
      </c>
      <c r="D2622" s="15">
        <v>4</v>
      </c>
    </row>
    <row r="2623" spans="1:4" x14ac:dyDescent="0.25">
      <c r="A2623" s="67">
        <v>44096</v>
      </c>
      <c r="B2623" s="73" t="s">
        <v>13</v>
      </c>
      <c r="C2623" s="73" t="s">
        <v>226</v>
      </c>
      <c r="D2623" s="15">
        <v>4</v>
      </c>
    </row>
    <row r="2624" spans="1:4" x14ac:dyDescent="0.25">
      <c r="A2624" s="67">
        <v>44096</v>
      </c>
      <c r="B2624" s="73" t="s">
        <v>13</v>
      </c>
      <c r="C2624" s="73" t="s">
        <v>223</v>
      </c>
      <c r="D2624" s="15">
        <v>3</v>
      </c>
    </row>
    <row r="2625" spans="1:4" x14ac:dyDescent="0.25">
      <c r="A2625" s="67">
        <v>44096</v>
      </c>
      <c r="B2625" s="60" t="s">
        <v>24</v>
      </c>
      <c r="C2625" s="60" t="s">
        <v>24</v>
      </c>
      <c r="D2625" s="15">
        <v>0</v>
      </c>
    </row>
    <row r="2626" spans="1:4" x14ac:dyDescent="0.25">
      <c r="A2626" s="67">
        <v>44096</v>
      </c>
      <c r="B2626" s="73" t="s">
        <v>47</v>
      </c>
      <c r="C2626" s="73" t="s">
        <v>47</v>
      </c>
      <c r="D2626" s="15">
        <v>1</v>
      </c>
    </row>
    <row r="2627" spans="1:4" x14ac:dyDescent="0.25">
      <c r="A2627" s="67">
        <v>44096</v>
      </c>
      <c r="B2627" s="73" t="s">
        <v>48</v>
      </c>
      <c r="C2627" s="73" t="s">
        <v>48</v>
      </c>
      <c r="D2627" s="15">
        <v>1</v>
      </c>
    </row>
    <row r="2628" spans="1:4" x14ac:dyDescent="0.25">
      <c r="A2628" s="67">
        <v>44096</v>
      </c>
      <c r="B2628" s="73" t="s">
        <v>7</v>
      </c>
      <c r="C2628" s="73" t="s">
        <v>7</v>
      </c>
      <c r="D2628" s="15">
        <v>5</v>
      </c>
    </row>
    <row r="2629" spans="1:4" x14ac:dyDescent="0.25">
      <c r="A2629" s="67">
        <v>44096</v>
      </c>
      <c r="B2629" s="73" t="s">
        <v>9</v>
      </c>
      <c r="C2629" s="73" t="s">
        <v>9</v>
      </c>
      <c r="D2629" s="15">
        <v>16</v>
      </c>
    </row>
    <row r="2630" spans="1:4" x14ac:dyDescent="0.25">
      <c r="A2630" s="67">
        <v>44096</v>
      </c>
      <c r="B2630" s="73" t="s">
        <v>9</v>
      </c>
      <c r="C2630" s="73" t="s">
        <v>145</v>
      </c>
      <c r="D2630" s="15">
        <v>2</v>
      </c>
    </row>
    <row r="2631" spans="1:4" x14ac:dyDescent="0.25">
      <c r="A2631" s="67">
        <v>44096</v>
      </c>
      <c r="B2631" s="73" t="s">
        <v>15</v>
      </c>
      <c r="C2631" s="73" t="s">
        <v>285</v>
      </c>
      <c r="D2631" s="15">
        <v>2</v>
      </c>
    </row>
    <row r="2632" spans="1:4" x14ac:dyDescent="0.25">
      <c r="A2632" s="67">
        <v>44096</v>
      </c>
      <c r="B2632" s="60" t="s">
        <v>11</v>
      </c>
      <c r="C2632" s="60" t="s">
        <v>11</v>
      </c>
      <c r="D2632" s="15">
        <v>0</v>
      </c>
    </row>
    <row r="2633" spans="1:4" x14ac:dyDescent="0.25">
      <c r="A2633" s="67">
        <v>44096</v>
      </c>
      <c r="B2633" s="60" t="s">
        <v>12</v>
      </c>
      <c r="C2633" s="60" t="s">
        <v>12</v>
      </c>
      <c r="D2633" s="15">
        <v>0</v>
      </c>
    </row>
    <row r="2634" spans="1:4" x14ac:dyDescent="0.25">
      <c r="A2634" s="67">
        <v>44096</v>
      </c>
      <c r="B2634" s="73" t="s">
        <v>8</v>
      </c>
      <c r="C2634" s="73" t="s">
        <v>1082</v>
      </c>
      <c r="D2634" s="15">
        <v>1</v>
      </c>
    </row>
    <row r="2635" spans="1:4" x14ac:dyDescent="0.25">
      <c r="A2635" s="67">
        <v>44096</v>
      </c>
      <c r="B2635" s="73" t="s">
        <v>8</v>
      </c>
      <c r="C2635" s="73" t="s">
        <v>74</v>
      </c>
      <c r="D2635" s="15">
        <v>2</v>
      </c>
    </row>
    <row r="2636" spans="1:4" x14ac:dyDescent="0.25">
      <c r="A2636" s="67">
        <v>44096</v>
      </c>
      <c r="B2636" s="73" t="s">
        <v>8</v>
      </c>
      <c r="C2636" s="73" t="s">
        <v>230</v>
      </c>
      <c r="D2636" s="15">
        <v>1</v>
      </c>
    </row>
    <row r="2637" spans="1:4" x14ac:dyDescent="0.25">
      <c r="A2637" s="67">
        <v>44096</v>
      </c>
      <c r="B2637" s="73" t="s">
        <v>8</v>
      </c>
      <c r="C2637" s="73" t="s">
        <v>59</v>
      </c>
      <c r="D2637" s="15">
        <v>2</v>
      </c>
    </row>
    <row r="2638" spans="1:4" x14ac:dyDescent="0.25">
      <c r="A2638" s="67">
        <v>44096</v>
      </c>
      <c r="B2638" s="73" t="s">
        <v>8</v>
      </c>
      <c r="C2638" s="73" t="s">
        <v>596</v>
      </c>
      <c r="D2638" s="15">
        <v>1</v>
      </c>
    </row>
    <row r="2639" spans="1:4" x14ac:dyDescent="0.25">
      <c r="A2639" s="67">
        <v>44096</v>
      </c>
      <c r="B2639" s="73" t="s">
        <v>8</v>
      </c>
      <c r="C2639" s="73" t="s">
        <v>8</v>
      </c>
      <c r="D2639" s="15">
        <v>59</v>
      </c>
    </row>
    <row r="2640" spans="1:4" x14ac:dyDescent="0.25">
      <c r="A2640" s="67">
        <v>44096</v>
      </c>
      <c r="B2640" s="73" t="s">
        <v>8</v>
      </c>
      <c r="C2640" s="73" t="s">
        <v>31</v>
      </c>
      <c r="D2640" s="15">
        <v>1</v>
      </c>
    </row>
    <row r="2641" spans="1:4" x14ac:dyDescent="0.25">
      <c r="A2641" s="67">
        <v>44096</v>
      </c>
      <c r="B2641" s="73" t="s">
        <v>8</v>
      </c>
      <c r="C2641" s="60" t="s">
        <v>81</v>
      </c>
      <c r="D2641" s="15">
        <v>3</v>
      </c>
    </row>
    <row r="2642" spans="1:4" x14ac:dyDescent="0.25">
      <c r="A2642" s="67">
        <v>44096</v>
      </c>
      <c r="B2642" s="60" t="s">
        <v>49</v>
      </c>
      <c r="C2642" s="60" t="s">
        <v>49</v>
      </c>
      <c r="D2642" s="15">
        <v>0</v>
      </c>
    </row>
    <row r="2643" spans="1:4" x14ac:dyDescent="0.25">
      <c r="A2643" s="67">
        <v>44096</v>
      </c>
      <c r="B2643" s="73" t="s">
        <v>50</v>
      </c>
      <c r="C2643" s="78" t="s">
        <v>368</v>
      </c>
      <c r="D2643" s="15">
        <v>3</v>
      </c>
    </row>
    <row r="2644" spans="1:4" x14ac:dyDescent="0.25">
      <c r="A2644" s="67">
        <v>44096</v>
      </c>
      <c r="B2644" s="73" t="s">
        <v>27</v>
      </c>
      <c r="C2644" s="73" t="s">
        <v>43</v>
      </c>
      <c r="D2644" s="15">
        <v>2</v>
      </c>
    </row>
    <row r="2645" spans="1:4" x14ac:dyDescent="0.25">
      <c r="A2645" s="67">
        <v>44096</v>
      </c>
      <c r="B2645" s="60" t="s">
        <v>51</v>
      </c>
      <c r="C2645" s="60" t="s">
        <v>51</v>
      </c>
      <c r="D2645" s="15">
        <v>0</v>
      </c>
    </row>
    <row r="2646" spans="1:4" x14ac:dyDescent="0.25">
      <c r="A2646" s="67">
        <v>44096</v>
      </c>
      <c r="B2646" s="73" t="s">
        <v>10</v>
      </c>
      <c r="C2646" s="73" t="s">
        <v>10</v>
      </c>
      <c r="D2646" s="15">
        <v>2</v>
      </c>
    </row>
    <row r="2647" spans="1:4" x14ac:dyDescent="0.25">
      <c r="A2647" s="67">
        <v>44097</v>
      </c>
      <c r="B2647" s="60" t="s">
        <v>14</v>
      </c>
      <c r="C2647" s="60" t="s">
        <v>14</v>
      </c>
      <c r="D2647" s="15">
        <v>0</v>
      </c>
    </row>
    <row r="2648" spans="1:4" x14ac:dyDescent="0.25">
      <c r="A2648" s="67">
        <v>44097</v>
      </c>
      <c r="B2648" s="73" t="s">
        <v>20</v>
      </c>
      <c r="C2648" s="73" t="s">
        <v>20</v>
      </c>
      <c r="D2648" s="15">
        <v>4</v>
      </c>
    </row>
    <row r="2649" spans="1:4" x14ac:dyDescent="0.25">
      <c r="A2649" s="67">
        <v>44097</v>
      </c>
      <c r="B2649" s="73" t="s">
        <v>13</v>
      </c>
      <c r="C2649" s="73" t="s">
        <v>225</v>
      </c>
      <c r="D2649" s="15">
        <v>1</v>
      </c>
    </row>
    <row r="2650" spans="1:4" x14ac:dyDescent="0.25">
      <c r="A2650" s="67">
        <v>44097</v>
      </c>
      <c r="B2650" s="73" t="s">
        <v>13</v>
      </c>
      <c r="C2650" s="73" t="s">
        <v>13</v>
      </c>
      <c r="D2650" s="15">
        <v>1</v>
      </c>
    </row>
    <row r="2651" spans="1:4" x14ac:dyDescent="0.25">
      <c r="A2651" s="67">
        <v>44097</v>
      </c>
      <c r="B2651" s="73" t="s">
        <v>13</v>
      </c>
      <c r="C2651" s="73" t="s">
        <v>226</v>
      </c>
      <c r="D2651" s="15">
        <v>2</v>
      </c>
    </row>
    <row r="2652" spans="1:4" x14ac:dyDescent="0.25">
      <c r="A2652" s="67">
        <v>44097</v>
      </c>
      <c r="B2652" s="73" t="s">
        <v>13</v>
      </c>
      <c r="C2652" s="73" t="s">
        <v>223</v>
      </c>
      <c r="D2652" s="15">
        <v>2</v>
      </c>
    </row>
    <row r="2653" spans="1:4" x14ac:dyDescent="0.25">
      <c r="A2653" s="67">
        <v>44097</v>
      </c>
      <c r="B2653" s="73" t="s">
        <v>24</v>
      </c>
      <c r="C2653" s="73" t="s">
        <v>23</v>
      </c>
      <c r="D2653" s="15">
        <v>1</v>
      </c>
    </row>
    <row r="2654" spans="1:4" x14ac:dyDescent="0.25">
      <c r="A2654" s="67">
        <v>44097</v>
      </c>
      <c r="B2654" s="60" t="s">
        <v>47</v>
      </c>
      <c r="C2654" s="60" t="s">
        <v>47</v>
      </c>
      <c r="D2654" s="15">
        <v>0</v>
      </c>
    </row>
    <row r="2655" spans="1:4" x14ac:dyDescent="0.25">
      <c r="A2655" s="67">
        <v>44097</v>
      </c>
      <c r="B2655" s="60" t="s">
        <v>48</v>
      </c>
      <c r="C2655" s="60" t="s">
        <v>48</v>
      </c>
      <c r="D2655" s="15">
        <v>0</v>
      </c>
    </row>
    <row r="2656" spans="1:4" x14ac:dyDescent="0.25">
      <c r="A2656" s="67">
        <v>44097</v>
      </c>
      <c r="B2656" s="73" t="s">
        <v>7</v>
      </c>
      <c r="C2656" s="73" t="s">
        <v>7</v>
      </c>
      <c r="D2656" s="15">
        <v>1</v>
      </c>
    </row>
    <row r="2657" spans="1:4" x14ac:dyDescent="0.25">
      <c r="A2657" s="67">
        <v>44097</v>
      </c>
      <c r="B2657" s="73" t="s">
        <v>9</v>
      </c>
      <c r="C2657" s="73" t="s">
        <v>9</v>
      </c>
      <c r="D2657" s="15">
        <v>8</v>
      </c>
    </row>
    <row r="2658" spans="1:4" x14ac:dyDescent="0.25">
      <c r="A2658" s="67">
        <v>44097</v>
      </c>
      <c r="B2658" s="60" t="s">
        <v>15</v>
      </c>
      <c r="C2658" s="60" t="s">
        <v>15</v>
      </c>
      <c r="D2658" s="15">
        <v>0</v>
      </c>
    </row>
    <row r="2659" spans="1:4" x14ac:dyDescent="0.25">
      <c r="A2659" s="67">
        <v>44097</v>
      </c>
      <c r="B2659" s="73" t="s">
        <v>11</v>
      </c>
      <c r="C2659" s="73" t="s">
        <v>11</v>
      </c>
      <c r="D2659" s="15">
        <v>2</v>
      </c>
    </row>
    <row r="2660" spans="1:4" x14ac:dyDescent="0.25">
      <c r="A2660" s="67">
        <v>44097</v>
      </c>
      <c r="B2660" s="73" t="s">
        <v>11</v>
      </c>
      <c r="C2660" s="73" t="s">
        <v>135</v>
      </c>
      <c r="D2660" s="15">
        <v>1</v>
      </c>
    </row>
    <row r="2661" spans="1:4" x14ac:dyDescent="0.25">
      <c r="A2661" s="67">
        <v>44097</v>
      </c>
      <c r="B2661" s="60" t="s">
        <v>12</v>
      </c>
      <c r="C2661" s="60" t="s">
        <v>12</v>
      </c>
      <c r="D2661" s="15">
        <v>0</v>
      </c>
    </row>
    <row r="2662" spans="1:4" x14ac:dyDescent="0.25">
      <c r="A2662" s="67">
        <v>44097</v>
      </c>
      <c r="B2662" s="73" t="s">
        <v>8</v>
      </c>
      <c r="C2662" s="73" t="s">
        <v>1082</v>
      </c>
      <c r="D2662" s="15">
        <v>2</v>
      </c>
    </row>
    <row r="2663" spans="1:4" x14ac:dyDescent="0.25">
      <c r="A2663" s="67">
        <v>44097</v>
      </c>
      <c r="B2663" s="73" t="s">
        <v>8</v>
      </c>
      <c r="C2663" s="73" t="s">
        <v>230</v>
      </c>
      <c r="D2663" s="15">
        <v>1</v>
      </c>
    </row>
    <row r="2664" spans="1:4" x14ac:dyDescent="0.25">
      <c r="A2664" s="67">
        <v>44097</v>
      </c>
      <c r="B2664" s="73" t="s">
        <v>8</v>
      </c>
      <c r="C2664" s="73" t="s">
        <v>59</v>
      </c>
      <c r="D2664" s="15">
        <v>8</v>
      </c>
    </row>
    <row r="2665" spans="1:4" x14ac:dyDescent="0.25">
      <c r="A2665" s="67">
        <v>44097</v>
      </c>
      <c r="B2665" s="73" t="s">
        <v>8</v>
      </c>
      <c r="C2665" s="73" t="s">
        <v>134</v>
      </c>
      <c r="D2665" s="15">
        <v>1</v>
      </c>
    </row>
    <row r="2666" spans="1:4" x14ac:dyDescent="0.25">
      <c r="A2666" s="67">
        <v>44097</v>
      </c>
      <c r="B2666" s="73" t="s">
        <v>8</v>
      </c>
      <c r="C2666" s="73" t="s">
        <v>205</v>
      </c>
      <c r="D2666" s="15">
        <v>1</v>
      </c>
    </row>
    <row r="2667" spans="1:4" x14ac:dyDescent="0.25">
      <c r="A2667" s="67">
        <v>44097</v>
      </c>
      <c r="B2667" s="73" t="s">
        <v>8</v>
      </c>
      <c r="C2667" s="73" t="s">
        <v>8</v>
      </c>
      <c r="D2667" s="15">
        <v>68</v>
      </c>
    </row>
    <row r="2668" spans="1:4" x14ac:dyDescent="0.25">
      <c r="A2668" s="67">
        <v>44097</v>
      </c>
      <c r="B2668" s="73" t="s">
        <v>8</v>
      </c>
      <c r="C2668" s="73" t="s">
        <v>605</v>
      </c>
      <c r="D2668" s="15">
        <v>1</v>
      </c>
    </row>
    <row r="2669" spans="1:4" x14ac:dyDescent="0.25">
      <c r="A2669" s="67">
        <v>44097</v>
      </c>
      <c r="B2669" s="73" t="s">
        <v>8</v>
      </c>
      <c r="C2669" s="73" t="s">
        <v>112</v>
      </c>
      <c r="D2669" s="15">
        <v>4</v>
      </c>
    </row>
    <row r="2670" spans="1:4" x14ac:dyDescent="0.25">
      <c r="A2670" s="67">
        <v>44097</v>
      </c>
      <c r="B2670" s="60" t="s">
        <v>49</v>
      </c>
      <c r="C2670" s="60" t="s">
        <v>49</v>
      </c>
      <c r="D2670" s="15">
        <v>0</v>
      </c>
    </row>
    <row r="2671" spans="1:4" x14ac:dyDescent="0.25">
      <c r="A2671" s="67">
        <v>44097</v>
      </c>
      <c r="B2671" s="60" t="s">
        <v>50</v>
      </c>
      <c r="C2671" s="78" t="s">
        <v>368</v>
      </c>
      <c r="D2671" s="15">
        <v>0</v>
      </c>
    </row>
    <row r="2672" spans="1:4" x14ac:dyDescent="0.25">
      <c r="A2672" s="67">
        <v>44097</v>
      </c>
      <c r="B2672" s="73" t="s">
        <v>27</v>
      </c>
      <c r="C2672" s="73" t="s">
        <v>141</v>
      </c>
      <c r="D2672" s="15">
        <v>1</v>
      </c>
    </row>
    <row r="2673" spans="1:4" x14ac:dyDescent="0.25">
      <c r="A2673" s="67">
        <v>44097</v>
      </c>
      <c r="B2673" s="73" t="s">
        <v>27</v>
      </c>
      <c r="C2673" s="73" t="s">
        <v>235</v>
      </c>
      <c r="D2673" s="15">
        <v>1</v>
      </c>
    </row>
    <row r="2674" spans="1:4" x14ac:dyDescent="0.25">
      <c r="A2674" s="67">
        <v>44097</v>
      </c>
      <c r="B2674" s="73" t="s">
        <v>27</v>
      </c>
      <c r="C2674" s="73" t="s">
        <v>43</v>
      </c>
      <c r="D2674" s="15">
        <v>2</v>
      </c>
    </row>
    <row r="2675" spans="1:4" x14ac:dyDescent="0.25">
      <c r="A2675" s="67">
        <v>44097</v>
      </c>
      <c r="B2675" s="73" t="s">
        <v>51</v>
      </c>
      <c r="C2675" s="73" t="s">
        <v>51</v>
      </c>
      <c r="D2675" s="15">
        <v>3</v>
      </c>
    </row>
    <row r="2676" spans="1:4" x14ac:dyDescent="0.25">
      <c r="A2676" s="67">
        <v>44097</v>
      </c>
      <c r="B2676" s="73" t="s">
        <v>10</v>
      </c>
      <c r="C2676" s="73" t="s">
        <v>10</v>
      </c>
      <c r="D2676" s="15">
        <v>2</v>
      </c>
    </row>
    <row r="2677" spans="1:4" x14ac:dyDescent="0.25">
      <c r="A2677" s="67">
        <v>44098</v>
      </c>
      <c r="B2677" s="60" t="s">
        <v>14</v>
      </c>
      <c r="C2677" s="60" t="s">
        <v>14</v>
      </c>
      <c r="D2677" s="15">
        <v>0</v>
      </c>
    </row>
    <row r="2678" spans="1:4" x14ac:dyDescent="0.25">
      <c r="A2678" s="67">
        <v>44098</v>
      </c>
      <c r="B2678" s="60" t="s">
        <v>20</v>
      </c>
      <c r="C2678" s="60" t="s">
        <v>20</v>
      </c>
      <c r="D2678" s="15">
        <v>0</v>
      </c>
    </row>
    <row r="2679" spans="1:4" x14ac:dyDescent="0.25">
      <c r="A2679" s="67">
        <v>44098</v>
      </c>
      <c r="B2679" s="73" t="s">
        <v>13</v>
      </c>
      <c r="C2679" s="73" t="s">
        <v>612</v>
      </c>
      <c r="D2679" s="15">
        <v>1</v>
      </c>
    </row>
    <row r="2680" spans="1:4" x14ac:dyDescent="0.25">
      <c r="A2680" s="67">
        <v>44098</v>
      </c>
      <c r="B2680" s="73" t="s">
        <v>13</v>
      </c>
      <c r="C2680" s="73" t="s">
        <v>226</v>
      </c>
      <c r="D2680" s="15">
        <v>2</v>
      </c>
    </row>
    <row r="2681" spans="1:4" x14ac:dyDescent="0.25">
      <c r="A2681" s="67">
        <v>44098</v>
      </c>
      <c r="B2681" s="73" t="s">
        <v>24</v>
      </c>
      <c r="C2681" s="73" t="s">
        <v>23</v>
      </c>
      <c r="D2681" s="15">
        <v>2</v>
      </c>
    </row>
    <row r="2682" spans="1:4" x14ac:dyDescent="0.25">
      <c r="A2682" s="67">
        <v>44098</v>
      </c>
      <c r="B2682" s="60" t="s">
        <v>47</v>
      </c>
      <c r="C2682" s="60" t="s">
        <v>47</v>
      </c>
      <c r="D2682" s="15">
        <v>0</v>
      </c>
    </row>
    <row r="2683" spans="1:4" x14ac:dyDescent="0.25">
      <c r="A2683" s="67">
        <v>44098</v>
      </c>
      <c r="B2683" s="60" t="s">
        <v>48</v>
      </c>
      <c r="C2683" s="60" t="s">
        <v>48</v>
      </c>
      <c r="D2683" s="15">
        <v>0</v>
      </c>
    </row>
    <row r="2684" spans="1:4" x14ac:dyDescent="0.25">
      <c r="A2684" s="67">
        <v>44098</v>
      </c>
      <c r="B2684" s="73" t="s">
        <v>7</v>
      </c>
      <c r="C2684" s="73" t="s">
        <v>7</v>
      </c>
      <c r="D2684" s="15">
        <v>4</v>
      </c>
    </row>
    <row r="2685" spans="1:4" x14ac:dyDescent="0.25">
      <c r="A2685" s="67">
        <v>44098</v>
      </c>
      <c r="B2685" s="73" t="s">
        <v>9</v>
      </c>
      <c r="C2685" s="73" t="s">
        <v>9</v>
      </c>
      <c r="D2685" s="15">
        <v>12</v>
      </c>
    </row>
    <row r="2686" spans="1:4" x14ac:dyDescent="0.25">
      <c r="A2686" s="67">
        <v>44098</v>
      </c>
      <c r="B2686" s="73" t="s">
        <v>9</v>
      </c>
      <c r="C2686" s="73" t="s">
        <v>145</v>
      </c>
      <c r="D2686" s="15">
        <v>2</v>
      </c>
    </row>
    <row r="2687" spans="1:4" x14ac:dyDescent="0.25">
      <c r="A2687" s="67">
        <v>44098</v>
      </c>
      <c r="B2687" s="60" t="s">
        <v>15</v>
      </c>
      <c r="C2687" s="60" t="s">
        <v>15</v>
      </c>
      <c r="D2687" s="15">
        <v>0</v>
      </c>
    </row>
    <row r="2688" spans="1:4" x14ac:dyDescent="0.25">
      <c r="A2688" s="67">
        <v>44098</v>
      </c>
      <c r="B2688" s="73" t="s">
        <v>11</v>
      </c>
      <c r="C2688" s="73" t="s">
        <v>11</v>
      </c>
      <c r="D2688" s="15">
        <v>1</v>
      </c>
    </row>
    <row r="2689" spans="1:4" x14ac:dyDescent="0.25">
      <c r="A2689" s="67">
        <v>44098</v>
      </c>
      <c r="B2689" s="60" t="s">
        <v>12</v>
      </c>
      <c r="C2689" s="60" t="s">
        <v>12</v>
      </c>
      <c r="D2689" s="15">
        <v>0</v>
      </c>
    </row>
    <row r="2690" spans="1:4" x14ac:dyDescent="0.25">
      <c r="A2690" s="67">
        <v>44098</v>
      </c>
      <c r="B2690" s="73" t="s">
        <v>8</v>
      </c>
      <c r="C2690" s="73" t="s">
        <v>74</v>
      </c>
      <c r="D2690" s="15">
        <v>2</v>
      </c>
    </row>
    <row r="2691" spans="1:4" x14ac:dyDescent="0.25">
      <c r="A2691" s="67">
        <v>44098</v>
      </c>
      <c r="B2691" s="73" t="s">
        <v>8</v>
      </c>
      <c r="C2691" s="73" t="s">
        <v>59</v>
      </c>
      <c r="D2691" s="15">
        <v>5</v>
      </c>
    </row>
    <row r="2692" spans="1:4" x14ac:dyDescent="0.25">
      <c r="A2692" s="67">
        <v>44098</v>
      </c>
      <c r="B2692" s="73" t="s">
        <v>8</v>
      </c>
      <c r="C2692" s="73" t="s">
        <v>8</v>
      </c>
      <c r="D2692" s="15">
        <v>62</v>
      </c>
    </row>
    <row r="2693" spans="1:4" x14ac:dyDescent="0.25">
      <c r="A2693" s="67">
        <v>44098</v>
      </c>
      <c r="B2693" s="73" t="s">
        <v>8</v>
      </c>
      <c r="C2693" s="73" t="s">
        <v>31</v>
      </c>
      <c r="D2693" s="15">
        <v>2</v>
      </c>
    </row>
    <row r="2694" spans="1:4" x14ac:dyDescent="0.25">
      <c r="A2694" s="67">
        <v>44098</v>
      </c>
      <c r="B2694" s="60" t="s">
        <v>49</v>
      </c>
      <c r="C2694" s="60" t="s">
        <v>49</v>
      </c>
      <c r="D2694" s="15">
        <v>0</v>
      </c>
    </row>
    <row r="2695" spans="1:4" x14ac:dyDescent="0.25">
      <c r="A2695" s="67">
        <v>44098</v>
      </c>
      <c r="B2695" s="73" t="s">
        <v>50</v>
      </c>
      <c r="C2695" s="78" t="s">
        <v>368</v>
      </c>
      <c r="D2695" s="15">
        <v>2</v>
      </c>
    </row>
    <row r="2696" spans="1:4" x14ac:dyDescent="0.25">
      <c r="A2696" s="67">
        <v>44098</v>
      </c>
      <c r="B2696" s="73" t="s">
        <v>27</v>
      </c>
      <c r="C2696" s="73" t="s">
        <v>141</v>
      </c>
      <c r="D2696" s="15">
        <v>2</v>
      </c>
    </row>
    <row r="2697" spans="1:4" x14ac:dyDescent="0.25">
      <c r="A2697" s="67">
        <v>44098</v>
      </c>
      <c r="B2697" s="73" t="s">
        <v>27</v>
      </c>
      <c r="C2697" s="73" t="s">
        <v>43</v>
      </c>
      <c r="D2697" s="15">
        <v>1</v>
      </c>
    </row>
    <row r="2698" spans="1:4" x14ac:dyDescent="0.25">
      <c r="A2698" s="67">
        <v>44098</v>
      </c>
      <c r="B2698" s="60" t="s">
        <v>51</v>
      </c>
      <c r="C2698" s="60" t="s">
        <v>51</v>
      </c>
      <c r="D2698" s="15">
        <v>0</v>
      </c>
    </row>
    <row r="2699" spans="1:4" x14ac:dyDescent="0.25">
      <c r="A2699" s="67">
        <v>44098</v>
      </c>
      <c r="B2699" s="60" t="s">
        <v>10</v>
      </c>
      <c r="C2699" s="60" t="s">
        <v>10</v>
      </c>
      <c r="D2699" s="15">
        <v>0</v>
      </c>
    </row>
    <row r="2700" spans="1:4" x14ac:dyDescent="0.25">
      <c r="A2700" s="67">
        <v>44099</v>
      </c>
      <c r="B2700" s="60" t="s">
        <v>14</v>
      </c>
      <c r="C2700" s="60" t="s">
        <v>14</v>
      </c>
      <c r="D2700" s="15">
        <v>0</v>
      </c>
    </row>
    <row r="2701" spans="1:4" x14ac:dyDescent="0.25">
      <c r="A2701" s="67">
        <v>44099</v>
      </c>
      <c r="B2701" s="73" t="s">
        <v>20</v>
      </c>
      <c r="C2701" s="60" t="s">
        <v>20</v>
      </c>
      <c r="D2701" s="15">
        <v>2</v>
      </c>
    </row>
    <row r="2702" spans="1:4" x14ac:dyDescent="0.25">
      <c r="A2702" s="67">
        <v>44099</v>
      </c>
      <c r="B2702" s="73" t="s">
        <v>13</v>
      </c>
      <c r="C2702" s="73" t="s">
        <v>13</v>
      </c>
      <c r="D2702" s="15">
        <v>2</v>
      </c>
    </row>
    <row r="2703" spans="1:4" x14ac:dyDescent="0.25">
      <c r="A2703" s="67">
        <v>44099</v>
      </c>
      <c r="B2703" s="73" t="s">
        <v>13</v>
      </c>
      <c r="C2703" s="73" t="s">
        <v>223</v>
      </c>
      <c r="D2703" s="15">
        <v>1</v>
      </c>
    </row>
    <row r="2704" spans="1:4" x14ac:dyDescent="0.25">
      <c r="A2704" s="67">
        <v>44099</v>
      </c>
      <c r="B2704" s="73" t="s">
        <v>24</v>
      </c>
      <c r="C2704" s="60" t="s">
        <v>23</v>
      </c>
      <c r="D2704" s="15">
        <v>2</v>
      </c>
    </row>
    <row r="2705" spans="1:4" x14ac:dyDescent="0.25">
      <c r="A2705" s="67">
        <v>44099</v>
      </c>
      <c r="B2705" s="73" t="s">
        <v>47</v>
      </c>
      <c r="C2705" s="60" t="s">
        <v>47</v>
      </c>
      <c r="D2705" s="15">
        <v>1</v>
      </c>
    </row>
    <row r="2706" spans="1:4" x14ac:dyDescent="0.25">
      <c r="A2706" s="67">
        <v>44099</v>
      </c>
      <c r="B2706" s="60" t="s">
        <v>48</v>
      </c>
      <c r="C2706" s="60" t="s">
        <v>48</v>
      </c>
      <c r="D2706" s="15">
        <v>0</v>
      </c>
    </row>
    <row r="2707" spans="1:4" x14ac:dyDescent="0.25">
      <c r="A2707" s="67">
        <v>44099</v>
      </c>
      <c r="B2707" s="73" t="s">
        <v>7</v>
      </c>
      <c r="C2707" s="73" t="s">
        <v>7</v>
      </c>
      <c r="D2707" s="15">
        <v>4</v>
      </c>
    </row>
    <row r="2708" spans="1:4" x14ac:dyDescent="0.25">
      <c r="A2708" s="67">
        <v>44099</v>
      </c>
      <c r="B2708" s="73" t="s">
        <v>9</v>
      </c>
      <c r="C2708" s="73" t="s">
        <v>9</v>
      </c>
      <c r="D2708" s="15">
        <v>21</v>
      </c>
    </row>
    <row r="2709" spans="1:4" x14ac:dyDescent="0.25">
      <c r="A2709" s="67">
        <v>44099</v>
      </c>
      <c r="B2709" s="73" t="s">
        <v>9</v>
      </c>
      <c r="C2709" s="73" t="s">
        <v>145</v>
      </c>
      <c r="D2709" s="15">
        <v>2</v>
      </c>
    </row>
    <row r="2710" spans="1:4" x14ac:dyDescent="0.25">
      <c r="A2710" s="67">
        <v>44099</v>
      </c>
      <c r="B2710" s="60" t="s">
        <v>15</v>
      </c>
      <c r="C2710" s="60" t="s">
        <v>15</v>
      </c>
      <c r="D2710" s="15">
        <v>0</v>
      </c>
    </row>
    <row r="2711" spans="1:4" x14ac:dyDescent="0.25">
      <c r="A2711" s="67">
        <v>44099</v>
      </c>
      <c r="B2711" s="73" t="s">
        <v>11</v>
      </c>
      <c r="C2711" s="73" t="s">
        <v>65</v>
      </c>
      <c r="D2711" s="15">
        <v>1</v>
      </c>
    </row>
    <row r="2712" spans="1:4" x14ac:dyDescent="0.25">
      <c r="A2712" s="67">
        <v>44099</v>
      </c>
      <c r="B2712" s="73" t="s">
        <v>11</v>
      </c>
      <c r="C2712" s="73" t="s">
        <v>336</v>
      </c>
      <c r="D2712" s="15">
        <v>1</v>
      </c>
    </row>
    <row r="2713" spans="1:4" x14ac:dyDescent="0.25">
      <c r="A2713" s="67">
        <v>44099</v>
      </c>
      <c r="B2713" s="73" t="s">
        <v>11</v>
      </c>
      <c r="C2713" s="73" t="s">
        <v>11</v>
      </c>
      <c r="D2713" s="15">
        <v>3</v>
      </c>
    </row>
    <row r="2714" spans="1:4" x14ac:dyDescent="0.25">
      <c r="A2714" s="67">
        <v>44099</v>
      </c>
      <c r="B2714" s="73" t="s">
        <v>12</v>
      </c>
      <c r="C2714" s="73" t="s">
        <v>590</v>
      </c>
      <c r="D2714" s="15">
        <v>3</v>
      </c>
    </row>
    <row r="2715" spans="1:4" x14ac:dyDescent="0.25">
      <c r="A2715" s="67">
        <v>44099</v>
      </c>
      <c r="B2715" s="73" t="s">
        <v>12</v>
      </c>
      <c r="C2715" s="73" t="s">
        <v>12</v>
      </c>
      <c r="D2715" s="15">
        <v>2</v>
      </c>
    </row>
    <row r="2716" spans="1:4" x14ac:dyDescent="0.25">
      <c r="A2716" s="67">
        <v>44099</v>
      </c>
      <c r="B2716" s="73" t="s">
        <v>8</v>
      </c>
      <c r="C2716" s="73" t="s">
        <v>1082</v>
      </c>
      <c r="D2716" s="15">
        <v>5</v>
      </c>
    </row>
    <row r="2717" spans="1:4" x14ac:dyDescent="0.25">
      <c r="A2717" s="67">
        <v>44099</v>
      </c>
      <c r="B2717" s="73" t="s">
        <v>8</v>
      </c>
      <c r="C2717" s="73" t="s">
        <v>74</v>
      </c>
      <c r="D2717" s="15">
        <v>1</v>
      </c>
    </row>
    <row r="2718" spans="1:4" x14ac:dyDescent="0.25">
      <c r="A2718" s="67">
        <v>44099</v>
      </c>
      <c r="B2718" s="73" t="s">
        <v>8</v>
      </c>
      <c r="C2718" s="73" t="s">
        <v>230</v>
      </c>
      <c r="D2718" s="15">
        <v>1</v>
      </c>
    </row>
    <row r="2719" spans="1:4" x14ac:dyDescent="0.25">
      <c r="A2719" s="67">
        <v>44099</v>
      </c>
      <c r="B2719" s="73" t="s">
        <v>8</v>
      </c>
      <c r="C2719" s="73" t="s">
        <v>59</v>
      </c>
      <c r="D2719" s="15">
        <v>12</v>
      </c>
    </row>
    <row r="2720" spans="1:4" x14ac:dyDescent="0.25">
      <c r="A2720" s="67">
        <v>44099</v>
      </c>
      <c r="B2720" s="73" t="s">
        <v>8</v>
      </c>
      <c r="C2720" s="73" t="s">
        <v>205</v>
      </c>
      <c r="D2720" s="15">
        <v>2</v>
      </c>
    </row>
    <row r="2721" spans="1:4" x14ac:dyDescent="0.25">
      <c r="A2721" s="67">
        <v>44099</v>
      </c>
      <c r="B2721" s="73" t="s">
        <v>8</v>
      </c>
      <c r="C2721" s="73" t="s">
        <v>8</v>
      </c>
      <c r="D2721" s="15">
        <v>97</v>
      </c>
    </row>
    <row r="2722" spans="1:4" x14ac:dyDescent="0.25">
      <c r="A2722" s="67">
        <v>44099</v>
      </c>
      <c r="B2722" s="73" t="s">
        <v>8</v>
      </c>
      <c r="C2722" s="73" t="s">
        <v>31</v>
      </c>
      <c r="D2722" s="15">
        <v>5</v>
      </c>
    </row>
    <row r="2723" spans="1:4" x14ac:dyDescent="0.25">
      <c r="A2723" s="67">
        <v>44099</v>
      </c>
      <c r="B2723" s="73" t="s">
        <v>8</v>
      </c>
      <c r="C2723" s="60" t="s">
        <v>81</v>
      </c>
      <c r="D2723" s="15">
        <v>2</v>
      </c>
    </row>
    <row r="2724" spans="1:4" x14ac:dyDescent="0.25">
      <c r="A2724" s="67">
        <v>44099</v>
      </c>
      <c r="B2724" s="73" t="s">
        <v>8</v>
      </c>
      <c r="C2724" s="73" t="s">
        <v>112</v>
      </c>
      <c r="D2724" s="15">
        <v>1</v>
      </c>
    </row>
    <row r="2725" spans="1:4" x14ac:dyDescent="0.25">
      <c r="A2725" s="67">
        <v>44099</v>
      </c>
      <c r="B2725" s="60" t="s">
        <v>49</v>
      </c>
      <c r="C2725" s="60" t="s">
        <v>49</v>
      </c>
      <c r="D2725" s="15">
        <v>0</v>
      </c>
    </row>
    <row r="2726" spans="1:4" x14ac:dyDescent="0.25">
      <c r="A2726" s="67">
        <v>44099</v>
      </c>
      <c r="B2726" s="73" t="s">
        <v>50</v>
      </c>
      <c r="C2726" s="78" t="s">
        <v>368</v>
      </c>
      <c r="D2726" s="15">
        <v>3</v>
      </c>
    </row>
    <row r="2727" spans="1:4" x14ac:dyDescent="0.25">
      <c r="A2727" s="67">
        <v>44099</v>
      </c>
      <c r="B2727" s="73" t="s">
        <v>27</v>
      </c>
      <c r="C2727" s="60" t="s">
        <v>43</v>
      </c>
      <c r="D2727" s="15">
        <v>2</v>
      </c>
    </row>
    <row r="2728" spans="1:4" x14ac:dyDescent="0.25">
      <c r="A2728" s="67">
        <v>44099</v>
      </c>
      <c r="B2728" s="73" t="s">
        <v>51</v>
      </c>
      <c r="C2728" s="73" t="s">
        <v>51</v>
      </c>
      <c r="D2728" s="15">
        <v>4</v>
      </c>
    </row>
    <row r="2729" spans="1:4" x14ac:dyDescent="0.25">
      <c r="A2729" s="67">
        <v>44099</v>
      </c>
      <c r="B2729" s="73" t="s">
        <v>10</v>
      </c>
      <c r="C2729" s="73" t="s">
        <v>10</v>
      </c>
      <c r="D2729" s="15">
        <v>6</v>
      </c>
    </row>
    <row r="2730" spans="1:4" x14ac:dyDescent="0.25">
      <c r="A2730" s="67">
        <v>44100</v>
      </c>
      <c r="B2730" s="73" t="s">
        <v>14</v>
      </c>
      <c r="C2730" s="73" t="s">
        <v>14</v>
      </c>
      <c r="D2730" s="15">
        <v>1</v>
      </c>
    </row>
    <row r="2731" spans="1:4" x14ac:dyDescent="0.25">
      <c r="A2731" s="67">
        <v>44100</v>
      </c>
      <c r="B2731" s="73" t="s">
        <v>20</v>
      </c>
      <c r="C2731" s="73" t="s">
        <v>20</v>
      </c>
      <c r="D2731" s="15">
        <v>5</v>
      </c>
    </row>
    <row r="2732" spans="1:4" x14ac:dyDescent="0.25">
      <c r="A2732" s="67">
        <v>44100</v>
      </c>
      <c r="B2732" s="73" t="s">
        <v>13</v>
      </c>
      <c r="C2732" s="78" t="s">
        <v>1028</v>
      </c>
      <c r="D2732" s="15">
        <v>2</v>
      </c>
    </row>
    <row r="2733" spans="1:4" x14ac:dyDescent="0.25">
      <c r="A2733" s="67">
        <v>44100</v>
      </c>
      <c r="B2733" s="73" t="s">
        <v>13</v>
      </c>
      <c r="C2733" s="73" t="s">
        <v>13</v>
      </c>
      <c r="D2733" s="15">
        <v>6</v>
      </c>
    </row>
    <row r="2734" spans="1:4" x14ac:dyDescent="0.25">
      <c r="A2734" s="67">
        <v>44100</v>
      </c>
      <c r="B2734" s="73" t="s">
        <v>13</v>
      </c>
      <c r="C2734" s="73" t="s">
        <v>226</v>
      </c>
      <c r="D2734" s="15">
        <v>3</v>
      </c>
    </row>
    <row r="2735" spans="1:4" x14ac:dyDescent="0.25">
      <c r="A2735" s="67">
        <v>44100</v>
      </c>
      <c r="B2735" s="73" t="s">
        <v>24</v>
      </c>
      <c r="C2735" s="73" t="s">
        <v>23</v>
      </c>
      <c r="D2735" s="15">
        <v>4</v>
      </c>
    </row>
    <row r="2736" spans="1:4" x14ac:dyDescent="0.25">
      <c r="A2736" s="67">
        <v>44100</v>
      </c>
      <c r="B2736" s="60" t="s">
        <v>47</v>
      </c>
      <c r="C2736" s="60" t="s">
        <v>47</v>
      </c>
      <c r="D2736" s="15">
        <v>0</v>
      </c>
    </row>
    <row r="2737" spans="1:4" x14ac:dyDescent="0.25">
      <c r="A2737" s="67">
        <v>44100</v>
      </c>
      <c r="B2737" s="60" t="s">
        <v>48</v>
      </c>
      <c r="C2737" s="60" t="s">
        <v>48</v>
      </c>
      <c r="D2737" s="15">
        <v>0</v>
      </c>
    </row>
    <row r="2738" spans="1:4" x14ac:dyDescent="0.25">
      <c r="A2738" s="67">
        <v>44100</v>
      </c>
      <c r="B2738" s="73" t="s">
        <v>7</v>
      </c>
      <c r="C2738" s="73" t="s">
        <v>7</v>
      </c>
      <c r="D2738" s="15">
        <v>2</v>
      </c>
    </row>
    <row r="2739" spans="1:4" x14ac:dyDescent="0.25">
      <c r="A2739" s="67">
        <v>44100</v>
      </c>
      <c r="B2739" s="73" t="s">
        <v>9</v>
      </c>
      <c r="C2739" s="73" t="s">
        <v>9</v>
      </c>
      <c r="D2739" s="15">
        <v>12</v>
      </c>
    </row>
    <row r="2740" spans="1:4" x14ac:dyDescent="0.25">
      <c r="A2740" s="67">
        <v>44100</v>
      </c>
      <c r="B2740" s="60" t="s">
        <v>15</v>
      </c>
      <c r="C2740" s="60" t="s">
        <v>15</v>
      </c>
      <c r="D2740" s="15">
        <v>0</v>
      </c>
    </row>
    <row r="2741" spans="1:4" x14ac:dyDescent="0.25">
      <c r="A2741" s="67">
        <v>44100</v>
      </c>
      <c r="B2741" s="73" t="s">
        <v>11</v>
      </c>
      <c r="C2741" s="73" t="s">
        <v>135</v>
      </c>
      <c r="D2741" s="15">
        <v>7</v>
      </c>
    </row>
    <row r="2742" spans="1:4" x14ac:dyDescent="0.25">
      <c r="A2742" s="67">
        <v>44100</v>
      </c>
      <c r="B2742" s="60" t="s">
        <v>12</v>
      </c>
      <c r="C2742" s="60" t="s">
        <v>12</v>
      </c>
      <c r="D2742" s="15">
        <v>0</v>
      </c>
    </row>
    <row r="2743" spans="1:4" x14ac:dyDescent="0.25">
      <c r="A2743" s="67">
        <v>44100</v>
      </c>
      <c r="B2743" s="73" t="s">
        <v>8</v>
      </c>
      <c r="C2743" s="73" t="s">
        <v>59</v>
      </c>
      <c r="D2743" s="15">
        <v>3</v>
      </c>
    </row>
    <row r="2744" spans="1:4" x14ac:dyDescent="0.25">
      <c r="A2744" s="67">
        <v>44100</v>
      </c>
      <c r="B2744" s="73" t="s">
        <v>8</v>
      </c>
      <c r="C2744" s="73" t="s">
        <v>8</v>
      </c>
      <c r="D2744" s="15">
        <v>33</v>
      </c>
    </row>
    <row r="2745" spans="1:4" x14ac:dyDescent="0.25">
      <c r="A2745" s="67">
        <v>44100</v>
      </c>
      <c r="B2745" s="73" t="s">
        <v>8</v>
      </c>
      <c r="C2745" s="73" t="s">
        <v>131</v>
      </c>
      <c r="D2745" s="15">
        <v>1</v>
      </c>
    </row>
    <row r="2746" spans="1:4" x14ac:dyDescent="0.25">
      <c r="A2746" s="67">
        <v>44100</v>
      </c>
      <c r="B2746" s="60" t="s">
        <v>49</v>
      </c>
      <c r="C2746" s="60" t="s">
        <v>49</v>
      </c>
      <c r="D2746" s="15">
        <v>0</v>
      </c>
    </row>
    <row r="2747" spans="1:4" x14ac:dyDescent="0.25">
      <c r="A2747" s="67">
        <v>44100</v>
      </c>
      <c r="B2747" s="60" t="s">
        <v>50</v>
      </c>
      <c r="C2747" s="78" t="s">
        <v>368</v>
      </c>
      <c r="D2747" s="15">
        <v>0</v>
      </c>
    </row>
    <row r="2748" spans="1:4" x14ac:dyDescent="0.25">
      <c r="A2748" s="67">
        <v>44100</v>
      </c>
      <c r="B2748" s="73" t="s">
        <v>27</v>
      </c>
      <c r="C2748" s="73" t="s">
        <v>43</v>
      </c>
      <c r="D2748" s="15">
        <v>1</v>
      </c>
    </row>
    <row r="2749" spans="1:4" x14ac:dyDescent="0.25">
      <c r="A2749" s="67">
        <v>44100</v>
      </c>
      <c r="B2749" s="60" t="s">
        <v>51</v>
      </c>
      <c r="C2749" s="60" t="s">
        <v>51</v>
      </c>
      <c r="D2749" s="15">
        <v>0</v>
      </c>
    </row>
    <row r="2750" spans="1:4" x14ac:dyDescent="0.25">
      <c r="A2750" s="67">
        <v>44100</v>
      </c>
      <c r="B2750" s="73" t="s">
        <v>10</v>
      </c>
      <c r="C2750" s="73" t="s">
        <v>10</v>
      </c>
      <c r="D2750" s="15">
        <v>1</v>
      </c>
    </row>
    <row r="2751" spans="1:4" x14ac:dyDescent="0.25">
      <c r="A2751" s="67">
        <v>44101</v>
      </c>
      <c r="B2751" s="60" t="s">
        <v>14</v>
      </c>
      <c r="C2751" s="60" t="s">
        <v>14</v>
      </c>
      <c r="D2751" s="15">
        <v>0</v>
      </c>
    </row>
    <row r="2752" spans="1:4" x14ac:dyDescent="0.25">
      <c r="A2752" s="67">
        <v>44101</v>
      </c>
      <c r="B2752" s="73" t="s">
        <v>20</v>
      </c>
      <c r="C2752" s="73" t="s">
        <v>20</v>
      </c>
      <c r="D2752" s="15">
        <v>5</v>
      </c>
    </row>
    <row r="2753" spans="1:4" x14ac:dyDescent="0.25">
      <c r="A2753" s="67">
        <v>44101</v>
      </c>
      <c r="B2753" s="73" t="s">
        <v>13</v>
      </c>
      <c r="C2753" s="73" t="s">
        <v>225</v>
      </c>
      <c r="D2753" s="15">
        <v>3</v>
      </c>
    </row>
    <row r="2754" spans="1:4" x14ac:dyDescent="0.25">
      <c r="A2754" s="67">
        <v>44101</v>
      </c>
      <c r="B2754" s="73" t="s">
        <v>13</v>
      </c>
      <c r="C2754" s="73" t="s">
        <v>13</v>
      </c>
      <c r="D2754" s="15">
        <v>1</v>
      </c>
    </row>
    <row r="2755" spans="1:4" s="22" customFormat="1" x14ac:dyDescent="0.25">
      <c r="A2755" s="67">
        <v>44101</v>
      </c>
      <c r="B2755" s="73" t="s">
        <v>13</v>
      </c>
      <c r="C2755" s="73" t="s">
        <v>226</v>
      </c>
      <c r="D2755" s="15">
        <v>4</v>
      </c>
    </row>
    <row r="2756" spans="1:4" x14ac:dyDescent="0.25">
      <c r="A2756" s="67">
        <v>44101</v>
      </c>
      <c r="B2756" s="73" t="s">
        <v>13</v>
      </c>
      <c r="C2756" s="73" t="s">
        <v>223</v>
      </c>
      <c r="D2756" s="15">
        <v>2</v>
      </c>
    </row>
    <row r="2757" spans="1:4" x14ac:dyDescent="0.25">
      <c r="A2757" s="67">
        <v>44101</v>
      </c>
      <c r="B2757" s="73" t="s">
        <v>24</v>
      </c>
      <c r="C2757" s="73" t="s">
        <v>23</v>
      </c>
      <c r="D2757" s="15">
        <v>2</v>
      </c>
    </row>
    <row r="2758" spans="1:4" x14ac:dyDescent="0.25">
      <c r="A2758" s="67">
        <v>44101</v>
      </c>
      <c r="B2758" s="60" t="s">
        <v>47</v>
      </c>
      <c r="C2758" s="60" t="s">
        <v>47</v>
      </c>
      <c r="D2758" s="15">
        <v>0</v>
      </c>
    </row>
    <row r="2759" spans="1:4" x14ac:dyDescent="0.25">
      <c r="A2759" s="67">
        <v>44101</v>
      </c>
      <c r="B2759" s="60" t="s">
        <v>48</v>
      </c>
      <c r="C2759" s="60" t="s">
        <v>48</v>
      </c>
      <c r="D2759" s="15">
        <v>0</v>
      </c>
    </row>
    <row r="2760" spans="1:4" x14ac:dyDescent="0.25">
      <c r="A2760" s="67">
        <v>44101</v>
      </c>
      <c r="B2760" s="73" t="s">
        <v>7</v>
      </c>
      <c r="C2760" s="73" t="s">
        <v>7</v>
      </c>
      <c r="D2760" s="15">
        <v>5</v>
      </c>
    </row>
    <row r="2761" spans="1:4" x14ac:dyDescent="0.25">
      <c r="A2761" s="67">
        <v>44101</v>
      </c>
      <c r="B2761" s="73" t="s">
        <v>9</v>
      </c>
      <c r="C2761" s="73" t="s">
        <v>9</v>
      </c>
      <c r="D2761" s="15">
        <v>25</v>
      </c>
    </row>
    <row r="2762" spans="1:4" x14ac:dyDescent="0.25">
      <c r="A2762" s="67">
        <v>44101</v>
      </c>
      <c r="B2762" s="73" t="s">
        <v>15</v>
      </c>
      <c r="C2762" s="73" t="s">
        <v>61</v>
      </c>
      <c r="D2762" s="15">
        <v>1</v>
      </c>
    </row>
    <row r="2763" spans="1:4" x14ac:dyDescent="0.25">
      <c r="A2763" s="67">
        <v>44101</v>
      </c>
      <c r="B2763" s="73" t="s">
        <v>11</v>
      </c>
      <c r="C2763" s="73" t="s">
        <v>11</v>
      </c>
      <c r="D2763" s="15">
        <v>1</v>
      </c>
    </row>
    <row r="2764" spans="1:4" x14ac:dyDescent="0.25">
      <c r="A2764" s="67">
        <v>44101</v>
      </c>
      <c r="B2764" s="73" t="s">
        <v>12</v>
      </c>
      <c r="C2764" s="73" t="s">
        <v>590</v>
      </c>
      <c r="D2764" s="15">
        <v>1</v>
      </c>
    </row>
    <row r="2765" spans="1:4" x14ac:dyDescent="0.25">
      <c r="A2765" s="67">
        <v>44101</v>
      </c>
      <c r="B2765" s="73" t="s">
        <v>8</v>
      </c>
      <c r="C2765" s="73" t="s">
        <v>326</v>
      </c>
      <c r="D2765" s="15">
        <v>1</v>
      </c>
    </row>
    <row r="2766" spans="1:4" x14ac:dyDescent="0.25">
      <c r="A2766" s="67">
        <v>44101</v>
      </c>
      <c r="B2766" s="73" t="s">
        <v>8</v>
      </c>
      <c r="C2766" s="73" t="s">
        <v>74</v>
      </c>
      <c r="D2766" s="15">
        <v>1</v>
      </c>
    </row>
    <row r="2767" spans="1:4" x14ac:dyDescent="0.25">
      <c r="A2767" s="67">
        <v>44101</v>
      </c>
      <c r="B2767" s="73" t="s">
        <v>8</v>
      </c>
      <c r="C2767" s="73" t="s">
        <v>59</v>
      </c>
      <c r="D2767" s="15">
        <v>10</v>
      </c>
    </row>
    <row r="2768" spans="1:4" x14ac:dyDescent="0.25">
      <c r="A2768" s="67">
        <v>44101</v>
      </c>
      <c r="B2768" s="73" t="s">
        <v>8</v>
      </c>
      <c r="C2768" s="73" t="s">
        <v>134</v>
      </c>
      <c r="D2768" s="15">
        <v>1</v>
      </c>
    </row>
    <row r="2769" spans="1:4" x14ac:dyDescent="0.25">
      <c r="A2769" s="67">
        <v>44101</v>
      </c>
      <c r="B2769" s="73" t="s">
        <v>8</v>
      </c>
      <c r="C2769" s="73" t="s">
        <v>40</v>
      </c>
      <c r="D2769" s="15">
        <v>3</v>
      </c>
    </row>
    <row r="2770" spans="1:4" x14ac:dyDescent="0.25">
      <c r="A2770" s="67">
        <v>44101</v>
      </c>
      <c r="B2770" s="73" t="s">
        <v>8</v>
      </c>
      <c r="C2770" s="73" t="s">
        <v>8</v>
      </c>
      <c r="D2770" s="15">
        <v>88</v>
      </c>
    </row>
    <row r="2771" spans="1:4" x14ac:dyDescent="0.25">
      <c r="A2771" s="67">
        <v>44101</v>
      </c>
      <c r="B2771" s="73" t="s">
        <v>8</v>
      </c>
      <c r="C2771" s="73" t="s">
        <v>31</v>
      </c>
      <c r="D2771" s="15">
        <v>2</v>
      </c>
    </row>
    <row r="2772" spans="1:4" x14ac:dyDescent="0.25">
      <c r="A2772" s="67">
        <v>44101</v>
      </c>
      <c r="B2772" s="73" t="s">
        <v>8</v>
      </c>
      <c r="C2772" s="60" t="s">
        <v>81</v>
      </c>
      <c r="D2772" s="15">
        <v>2</v>
      </c>
    </row>
    <row r="2773" spans="1:4" x14ac:dyDescent="0.25">
      <c r="A2773" s="67">
        <v>44101</v>
      </c>
      <c r="B2773" s="73" t="s">
        <v>8</v>
      </c>
      <c r="C2773" s="73" t="s">
        <v>595</v>
      </c>
      <c r="D2773" s="15">
        <v>1</v>
      </c>
    </row>
    <row r="2774" spans="1:4" x14ac:dyDescent="0.25">
      <c r="A2774" s="67">
        <v>44101</v>
      </c>
      <c r="B2774" s="73" t="s">
        <v>8</v>
      </c>
      <c r="C2774" s="73" t="s">
        <v>112</v>
      </c>
      <c r="D2774" s="15">
        <v>1</v>
      </c>
    </row>
    <row r="2775" spans="1:4" x14ac:dyDescent="0.25">
      <c r="A2775" s="67">
        <v>44101</v>
      </c>
      <c r="B2775" s="60" t="s">
        <v>49</v>
      </c>
      <c r="C2775" s="60" t="s">
        <v>49</v>
      </c>
      <c r="D2775" s="15">
        <v>0</v>
      </c>
    </row>
    <row r="2776" spans="1:4" x14ac:dyDescent="0.25">
      <c r="A2776" s="67">
        <v>44101</v>
      </c>
      <c r="B2776" s="73" t="s">
        <v>50</v>
      </c>
      <c r="C2776" s="78" t="s">
        <v>368</v>
      </c>
      <c r="D2776" s="15">
        <v>3</v>
      </c>
    </row>
    <row r="2777" spans="1:4" x14ac:dyDescent="0.25">
      <c r="A2777" s="67">
        <v>44101</v>
      </c>
      <c r="B2777" s="73" t="s">
        <v>27</v>
      </c>
      <c r="C2777" s="73" t="s">
        <v>141</v>
      </c>
      <c r="D2777" s="15">
        <v>2</v>
      </c>
    </row>
    <row r="2778" spans="1:4" x14ac:dyDescent="0.25">
      <c r="A2778" s="67">
        <v>44101</v>
      </c>
      <c r="B2778" s="60" t="s">
        <v>51</v>
      </c>
      <c r="C2778" s="60" t="s">
        <v>51</v>
      </c>
      <c r="D2778" s="15">
        <v>0</v>
      </c>
    </row>
    <row r="2779" spans="1:4" x14ac:dyDescent="0.25">
      <c r="A2779" s="67">
        <v>44101</v>
      </c>
      <c r="B2779" s="60" t="s">
        <v>10</v>
      </c>
      <c r="C2779" s="60" t="s">
        <v>10</v>
      </c>
      <c r="D2779" s="15">
        <v>0</v>
      </c>
    </row>
    <row r="2780" spans="1:4" x14ac:dyDescent="0.25">
      <c r="A2780" s="67">
        <v>44102</v>
      </c>
      <c r="B2780" s="60" t="s">
        <v>14</v>
      </c>
      <c r="C2780" s="60" t="s">
        <v>14</v>
      </c>
      <c r="D2780" s="15">
        <v>0</v>
      </c>
    </row>
    <row r="2781" spans="1:4" x14ac:dyDescent="0.25">
      <c r="A2781" s="67">
        <v>44102</v>
      </c>
      <c r="B2781" s="73" t="s">
        <v>20</v>
      </c>
      <c r="C2781" s="73" t="s">
        <v>20</v>
      </c>
      <c r="D2781" s="15">
        <v>2</v>
      </c>
    </row>
    <row r="2782" spans="1:4" x14ac:dyDescent="0.25">
      <c r="A2782" s="67">
        <v>44102</v>
      </c>
      <c r="B2782" s="73" t="s">
        <v>13</v>
      </c>
      <c r="C2782" s="73" t="s">
        <v>1028</v>
      </c>
      <c r="D2782" s="15">
        <v>1</v>
      </c>
    </row>
    <row r="2783" spans="1:4" x14ac:dyDescent="0.25">
      <c r="A2783" s="67">
        <v>44102</v>
      </c>
      <c r="B2783" s="73" t="s">
        <v>13</v>
      </c>
      <c r="C2783" s="78" t="s">
        <v>612</v>
      </c>
      <c r="D2783" s="15">
        <v>5</v>
      </c>
    </row>
    <row r="2784" spans="1:4" x14ac:dyDescent="0.25">
      <c r="A2784" s="67">
        <v>44102</v>
      </c>
      <c r="B2784" s="73" t="s">
        <v>13</v>
      </c>
      <c r="C2784" s="73" t="s">
        <v>225</v>
      </c>
      <c r="D2784" s="15">
        <v>9</v>
      </c>
    </row>
    <row r="2785" spans="1:4" x14ac:dyDescent="0.25">
      <c r="A2785" s="67">
        <v>44102</v>
      </c>
      <c r="B2785" s="73" t="s">
        <v>13</v>
      </c>
      <c r="C2785" s="73" t="s">
        <v>13</v>
      </c>
      <c r="D2785" s="15">
        <v>8</v>
      </c>
    </row>
    <row r="2786" spans="1:4" x14ac:dyDescent="0.25">
      <c r="A2786" s="67">
        <v>44102</v>
      </c>
      <c r="B2786" s="73" t="s">
        <v>13</v>
      </c>
      <c r="C2786" s="73" t="s">
        <v>226</v>
      </c>
      <c r="D2786" s="15">
        <v>3</v>
      </c>
    </row>
    <row r="2787" spans="1:4" x14ac:dyDescent="0.25">
      <c r="A2787" s="67">
        <v>44102</v>
      </c>
      <c r="B2787" s="73" t="s">
        <v>13</v>
      </c>
      <c r="C2787" s="73" t="s">
        <v>223</v>
      </c>
      <c r="D2787" s="15">
        <v>1</v>
      </c>
    </row>
    <row r="2788" spans="1:4" x14ac:dyDescent="0.25">
      <c r="A2788" s="67">
        <v>44102</v>
      </c>
      <c r="B2788" s="73" t="s">
        <v>24</v>
      </c>
      <c r="C2788" s="73" t="s">
        <v>23</v>
      </c>
      <c r="D2788" s="15">
        <v>3</v>
      </c>
    </row>
    <row r="2789" spans="1:4" x14ac:dyDescent="0.25">
      <c r="A2789" s="67">
        <v>44102</v>
      </c>
      <c r="B2789" s="60" t="s">
        <v>47</v>
      </c>
      <c r="C2789" s="60" t="s">
        <v>47</v>
      </c>
      <c r="D2789" s="15">
        <v>0</v>
      </c>
    </row>
    <row r="2790" spans="1:4" x14ac:dyDescent="0.25">
      <c r="A2790" s="67">
        <v>44102</v>
      </c>
      <c r="B2790" s="60" t="s">
        <v>48</v>
      </c>
      <c r="C2790" s="60" t="s">
        <v>48</v>
      </c>
      <c r="D2790" s="15">
        <v>0</v>
      </c>
    </row>
    <row r="2791" spans="1:4" x14ac:dyDescent="0.25">
      <c r="A2791" s="67">
        <v>44102</v>
      </c>
      <c r="B2791" s="73" t="s">
        <v>7</v>
      </c>
      <c r="C2791" s="73" t="s">
        <v>7</v>
      </c>
      <c r="D2791" s="15">
        <v>1</v>
      </c>
    </row>
    <row r="2792" spans="1:4" x14ac:dyDescent="0.25">
      <c r="A2792" s="67">
        <v>44102</v>
      </c>
      <c r="B2792" s="73" t="s">
        <v>9</v>
      </c>
      <c r="C2792" s="73" t="s">
        <v>9</v>
      </c>
      <c r="D2792" s="15">
        <v>2</v>
      </c>
    </row>
    <row r="2793" spans="1:4" x14ac:dyDescent="0.25">
      <c r="A2793" s="67">
        <v>44102</v>
      </c>
      <c r="B2793" s="60" t="s">
        <v>15</v>
      </c>
      <c r="C2793" s="60" t="s">
        <v>15</v>
      </c>
      <c r="D2793" s="15">
        <v>0</v>
      </c>
    </row>
    <row r="2794" spans="1:4" x14ac:dyDescent="0.25">
      <c r="A2794" s="67">
        <v>44102</v>
      </c>
      <c r="B2794" s="73" t="s">
        <v>11</v>
      </c>
      <c r="C2794" s="73" t="s">
        <v>11</v>
      </c>
      <c r="D2794" s="15">
        <v>1</v>
      </c>
    </row>
    <row r="2795" spans="1:4" x14ac:dyDescent="0.25">
      <c r="A2795" s="67">
        <v>44102</v>
      </c>
      <c r="B2795" s="60" t="s">
        <v>12</v>
      </c>
      <c r="C2795" s="60" t="s">
        <v>12</v>
      </c>
      <c r="D2795" s="15">
        <v>0</v>
      </c>
    </row>
    <row r="2796" spans="1:4" x14ac:dyDescent="0.25">
      <c r="A2796" s="67">
        <v>44102</v>
      </c>
      <c r="B2796" s="73" t="s">
        <v>8</v>
      </c>
      <c r="C2796" s="73" t="s">
        <v>59</v>
      </c>
      <c r="D2796" s="15">
        <v>6</v>
      </c>
    </row>
    <row r="2797" spans="1:4" x14ac:dyDescent="0.25">
      <c r="A2797" s="67">
        <v>44102</v>
      </c>
      <c r="B2797" s="73" t="s">
        <v>8</v>
      </c>
      <c r="C2797" s="73" t="s">
        <v>205</v>
      </c>
      <c r="D2797" s="15">
        <v>1</v>
      </c>
    </row>
    <row r="2798" spans="1:4" x14ac:dyDescent="0.25">
      <c r="A2798" s="67">
        <v>44102</v>
      </c>
      <c r="B2798" s="73" t="s">
        <v>8</v>
      </c>
      <c r="C2798" s="73" t="s">
        <v>8</v>
      </c>
      <c r="D2798" s="15">
        <v>48</v>
      </c>
    </row>
    <row r="2799" spans="1:4" x14ac:dyDescent="0.25">
      <c r="A2799" s="67">
        <v>44102</v>
      </c>
      <c r="B2799" s="73" t="s">
        <v>8</v>
      </c>
      <c r="C2799" s="73" t="s">
        <v>31</v>
      </c>
      <c r="D2799" s="15">
        <v>2</v>
      </c>
    </row>
    <row r="2800" spans="1:4" x14ac:dyDescent="0.25">
      <c r="A2800" s="67">
        <v>44102</v>
      </c>
      <c r="B2800" s="73" t="s">
        <v>8</v>
      </c>
      <c r="C2800" s="60" t="s">
        <v>81</v>
      </c>
      <c r="D2800" s="15">
        <v>2</v>
      </c>
    </row>
    <row r="2801" spans="1:4" x14ac:dyDescent="0.25">
      <c r="A2801" s="67">
        <v>44102</v>
      </c>
      <c r="B2801" s="73" t="s">
        <v>8</v>
      </c>
      <c r="C2801" s="73" t="s">
        <v>611</v>
      </c>
      <c r="D2801" s="15">
        <v>1</v>
      </c>
    </row>
    <row r="2802" spans="1:4" x14ac:dyDescent="0.25">
      <c r="A2802" s="67">
        <v>44102</v>
      </c>
      <c r="B2802" s="60" t="s">
        <v>49</v>
      </c>
      <c r="C2802" s="60" t="s">
        <v>49</v>
      </c>
      <c r="D2802" s="15">
        <v>0</v>
      </c>
    </row>
    <row r="2803" spans="1:4" x14ac:dyDescent="0.25">
      <c r="A2803" s="67">
        <v>44102</v>
      </c>
      <c r="B2803" s="60" t="s">
        <v>50</v>
      </c>
      <c r="C2803" s="78" t="s">
        <v>368</v>
      </c>
      <c r="D2803" s="15">
        <v>0</v>
      </c>
    </row>
    <row r="2804" spans="1:4" x14ac:dyDescent="0.25">
      <c r="A2804" s="67">
        <v>44102</v>
      </c>
      <c r="B2804" s="73" t="s">
        <v>27</v>
      </c>
      <c r="C2804" s="73" t="s">
        <v>43</v>
      </c>
      <c r="D2804" s="15">
        <v>1</v>
      </c>
    </row>
    <row r="2805" spans="1:4" x14ac:dyDescent="0.25">
      <c r="A2805" s="67">
        <v>44102</v>
      </c>
      <c r="B2805" s="60" t="s">
        <v>51</v>
      </c>
      <c r="C2805" s="60" t="s">
        <v>51</v>
      </c>
      <c r="D2805" s="15">
        <v>0</v>
      </c>
    </row>
    <row r="2806" spans="1:4" x14ac:dyDescent="0.25">
      <c r="A2806" s="67">
        <v>44102</v>
      </c>
      <c r="B2806" s="73" t="s">
        <v>10</v>
      </c>
      <c r="C2806" s="73" t="s">
        <v>10</v>
      </c>
      <c r="D2806" s="15">
        <v>10</v>
      </c>
    </row>
    <row r="2807" spans="1:4" x14ac:dyDescent="0.25">
      <c r="A2807" s="67">
        <v>44103</v>
      </c>
      <c r="B2807" s="60" t="s">
        <v>14</v>
      </c>
      <c r="C2807" s="60" t="s">
        <v>14</v>
      </c>
      <c r="D2807" s="15">
        <v>0</v>
      </c>
    </row>
    <row r="2808" spans="1:4" x14ac:dyDescent="0.25">
      <c r="A2808" s="67">
        <v>44103</v>
      </c>
      <c r="B2808" s="60" t="s">
        <v>20</v>
      </c>
      <c r="C2808" s="60" t="s">
        <v>20</v>
      </c>
      <c r="D2808" s="15">
        <v>0</v>
      </c>
    </row>
    <row r="2809" spans="1:4" x14ac:dyDescent="0.25">
      <c r="A2809" s="67">
        <v>44103</v>
      </c>
      <c r="B2809" s="73" t="s">
        <v>13</v>
      </c>
      <c r="C2809" s="73" t="s">
        <v>226</v>
      </c>
      <c r="D2809" s="15">
        <v>1</v>
      </c>
    </row>
    <row r="2810" spans="1:4" x14ac:dyDescent="0.25">
      <c r="A2810" s="67">
        <v>44103</v>
      </c>
      <c r="B2810" s="73" t="s">
        <v>24</v>
      </c>
      <c r="C2810" s="73" t="s">
        <v>23</v>
      </c>
      <c r="D2810" s="15">
        <v>5</v>
      </c>
    </row>
    <row r="2811" spans="1:4" x14ac:dyDescent="0.25">
      <c r="A2811" s="67">
        <v>44103</v>
      </c>
      <c r="B2811" s="60" t="s">
        <v>47</v>
      </c>
      <c r="C2811" s="60" t="s">
        <v>47</v>
      </c>
      <c r="D2811" s="15">
        <v>0</v>
      </c>
    </row>
    <row r="2812" spans="1:4" x14ac:dyDescent="0.25">
      <c r="A2812" s="67">
        <v>44103</v>
      </c>
      <c r="B2812" s="60" t="s">
        <v>48</v>
      </c>
      <c r="C2812" s="60" t="s">
        <v>48</v>
      </c>
      <c r="D2812" s="15">
        <v>0</v>
      </c>
    </row>
    <row r="2813" spans="1:4" x14ac:dyDescent="0.25">
      <c r="A2813" s="67">
        <v>44103</v>
      </c>
      <c r="B2813" s="73" t="s">
        <v>7</v>
      </c>
      <c r="C2813" s="73" t="s">
        <v>7</v>
      </c>
      <c r="D2813" s="15">
        <v>1</v>
      </c>
    </row>
    <row r="2814" spans="1:4" x14ac:dyDescent="0.25">
      <c r="A2814" s="67">
        <v>44103</v>
      </c>
      <c r="B2814" s="73" t="s">
        <v>9</v>
      </c>
      <c r="C2814" s="73" t="s">
        <v>613</v>
      </c>
      <c r="D2814" s="15">
        <v>1</v>
      </c>
    </row>
    <row r="2815" spans="1:4" x14ac:dyDescent="0.25">
      <c r="A2815" s="67">
        <v>44103</v>
      </c>
      <c r="B2815" s="73" t="s">
        <v>9</v>
      </c>
      <c r="C2815" s="73" t="s">
        <v>9</v>
      </c>
      <c r="D2815" s="15">
        <v>19</v>
      </c>
    </row>
    <row r="2816" spans="1:4" x14ac:dyDescent="0.25">
      <c r="A2816" s="67">
        <v>44103</v>
      </c>
      <c r="B2816" s="73" t="s">
        <v>9</v>
      </c>
      <c r="C2816" s="73" t="s">
        <v>17</v>
      </c>
      <c r="D2816" s="15">
        <v>1</v>
      </c>
    </row>
    <row r="2817" spans="1:4" x14ac:dyDescent="0.25">
      <c r="A2817" s="67">
        <v>44103</v>
      </c>
      <c r="B2817" s="73" t="s">
        <v>15</v>
      </c>
      <c r="C2817" s="73" t="s">
        <v>623</v>
      </c>
      <c r="D2817" s="15">
        <v>1</v>
      </c>
    </row>
    <row r="2818" spans="1:4" x14ac:dyDescent="0.25">
      <c r="A2818" s="67">
        <v>44103</v>
      </c>
      <c r="B2818" s="73" t="s">
        <v>11</v>
      </c>
      <c r="C2818" s="73" t="s">
        <v>135</v>
      </c>
      <c r="D2818" s="15">
        <v>2</v>
      </c>
    </row>
    <row r="2819" spans="1:4" x14ac:dyDescent="0.25">
      <c r="A2819" s="67">
        <v>44103</v>
      </c>
      <c r="B2819" s="73" t="s">
        <v>12</v>
      </c>
      <c r="C2819" s="73" t="s">
        <v>75</v>
      </c>
      <c r="D2819" s="15">
        <v>1</v>
      </c>
    </row>
    <row r="2820" spans="1:4" x14ac:dyDescent="0.25">
      <c r="A2820" s="67">
        <v>44103</v>
      </c>
      <c r="B2820" s="73" t="s">
        <v>8</v>
      </c>
      <c r="C2820" s="73" t="s">
        <v>1082</v>
      </c>
      <c r="D2820" s="15">
        <v>2</v>
      </c>
    </row>
    <row r="2821" spans="1:4" x14ac:dyDescent="0.25">
      <c r="A2821" s="67">
        <v>44103</v>
      </c>
      <c r="B2821" s="73" t="s">
        <v>8</v>
      </c>
      <c r="C2821" s="73" t="s">
        <v>230</v>
      </c>
      <c r="D2821" s="15">
        <v>1</v>
      </c>
    </row>
    <row r="2822" spans="1:4" x14ac:dyDescent="0.25">
      <c r="A2822" s="67">
        <v>44103</v>
      </c>
      <c r="B2822" s="73" t="s">
        <v>8</v>
      </c>
      <c r="C2822" s="73" t="s">
        <v>59</v>
      </c>
      <c r="D2822" s="15">
        <v>5</v>
      </c>
    </row>
    <row r="2823" spans="1:4" x14ac:dyDescent="0.25">
      <c r="A2823" s="67">
        <v>44103</v>
      </c>
      <c r="B2823" s="73" t="s">
        <v>8</v>
      </c>
      <c r="C2823" s="73" t="s">
        <v>40</v>
      </c>
      <c r="D2823" s="15">
        <v>2</v>
      </c>
    </row>
    <row r="2824" spans="1:4" x14ac:dyDescent="0.25">
      <c r="A2824" s="67">
        <v>44103</v>
      </c>
      <c r="B2824" s="73" t="s">
        <v>8</v>
      </c>
      <c r="C2824" s="73" t="s">
        <v>8</v>
      </c>
      <c r="D2824" s="15">
        <v>58</v>
      </c>
    </row>
    <row r="2825" spans="1:4" x14ac:dyDescent="0.25">
      <c r="A2825" s="67">
        <v>44103</v>
      </c>
      <c r="B2825" s="73" t="s">
        <v>8</v>
      </c>
      <c r="C2825" s="73" t="s">
        <v>31</v>
      </c>
      <c r="D2825" s="15">
        <v>2</v>
      </c>
    </row>
    <row r="2826" spans="1:4" x14ac:dyDescent="0.25">
      <c r="A2826" s="67">
        <v>44103</v>
      </c>
      <c r="B2826" s="73" t="s">
        <v>8</v>
      </c>
      <c r="C2826" s="60" t="s">
        <v>81</v>
      </c>
      <c r="D2826" s="15">
        <v>3</v>
      </c>
    </row>
    <row r="2827" spans="1:4" x14ac:dyDescent="0.25">
      <c r="A2827" s="67">
        <v>44103</v>
      </c>
      <c r="B2827" s="73" t="s">
        <v>8</v>
      </c>
      <c r="C2827" s="73" t="s">
        <v>112</v>
      </c>
      <c r="D2827" s="15">
        <v>5</v>
      </c>
    </row>
    <row r="2828" spans="1:4" x14ac:dyDescent="0.25">
      <c r="A2828" s="67">
        <v>44103</v>
      </c>
      <c r="B2828" s="73" t="s">
        <v>49</v>
      </c>
      <c r="C2828" s="73" t="s">
        <v>49</v>
      </c>
      <c r="D2828" s="15">
        <v>2</v>
      </c>
    </row>
    <row r="2829" spans="1:4" x14ac:dyDescent="0.25">
      <c r="A2829" s="67">
        <v>44103</v>
      </c>
      <c r="B2829" s="73" t="s">
        <v>50</v>
      </c>
      <c r="C2829" s="73" t="s">
        <v>614</v>
      </c>
      <c r="D2829" s="15">
        <v>1</v>
      </c>
    </row>
    <row r="2830" spans="1:4" x14ac:dyDescent="0.25">
      <c r="A2830" s="67">
        <v>44103</v>
      </c>
      <c r="B2830" s="73" t="s">
        <v>50</v>
      </c>
      <c r="C2830" s="78" t="s">
        <v>368</v>
      </c>
      <c r="D2830" s="15">
        <v>6</v>
      </c>
    </row>
    <row r="2831" spans="1:4" x14ac:dyDescent="0.25">
      <c r="A2831" s="67">
        <v>44103</v>
      </c>
      <c r="B2831" s="73" t="s">
        <v>27</v>
      </c>
      <c r="C2831" s="73" t="s">
        <v>43</v>
      </c>
      <c r="D2831" s="15">
        <v>3</v>
      </c>
    </row>
    <row r="2832" spans="1:4" x14ac:dyDescent="0.25">
      <c r="A2832" s="67">
        <v>44103</v>
      </c>
      <c r="B2832" s="73" t="s">
        <v>27</v>
      </c>
      <c r="C2832" s="73" t="s">
        <v>622</v>
      </c>
      <c r="D2832" s="15">
        <v>1</v>
      </c>
    </row>
    <row r="2833" spans="1:4" x14ac:dyDescent="0.25">
      <c r="A2833" s="67">
        <v>44103</v>
      </c>
      <c r="B2833" s="73" t="s">
        <v>51</v>
      </c>
      <c r="C2833" s="73" t="s">
        <v>51</v>
      </c>
      <c r="D2833" s="15">
        <v>4</v>
      </c>
    </row>
    <row r="2834" spans="1:4" x14ac:dyDescent="0.25">
      <c r="A2834" s="67">
        <v>44103</v>
      </c>
      <c r="B2834" s="60" t="s">
        <v>10</v>
      </c>
      <c r="C2834" s="60" t="s">
        <v>10</v>
      </c>
      <c r="D2834" s="15">
        <v>0</v>
      </c>
    </row>
    <row r="2835" spans="1:4" x14ac:dyDescent="0.25">
      <c r="A2835" s="67">
        <v>44104</v>
      </c>
      <c r="B2835" s="60" t="s">
        <v>14</v>
      </c>
      <c r="C2835" s="60" t="s">
        <v>14</v>
      </c>
      <c r="D2835" s="15">
        <v>0</v>
      </c>
    </row>
    <row r="2836" spans="1:4" x14ac:dyDescent="0.25">
      <c r="A2836" s="67">
        <v>44104</v>
      </c>
      <c r="B2836" s="73" t="s">
        <v>20</v>
      </c>
      <c r="C2836" s="73" t="s">
        <v>20</v>
      </c>
      <c r="D2836" s="15">
        <v>5</v>
      </c>
    </row>
    <row r="2837" spans="1:4" x14ac:dyDescent="0.25">
      <c r="A2837" s="67">
        <v>44104</v>
      </c>
      <c r="B2837" s="60" t="s">
        <v>13</v>
      </c>
      <c r="C2837" s="60" t="s">
        <v>225</v>
      </c>
      <c r="D2837" s="15">
        <v>1</v>
      </c>
    </row>
    <row r="2838" spans="1:4" x14ac:dyDescent="0.25">
      <c r="A2838" s="67">
        <v>44104</v>
      </c>
      <c r="B2838" s="60" t="s">
        <v>13</v>
      </c>
      <c r="C2838" s="60" t="s">
        <v>13</v>
      </c>
      <c r="D2838" s="15">
        <v>4</v>
      </c>
    </row>
    <row r="2839" spans="1:4" x14ac:dyDescent="0.25">
      <c r="A2839" s="67">
        <v>44104</v>
      </c>
      <c r="B2839" s="60" t="s">
        <v>13</v>
      </c>
      <c r="C2839" s="73" t="s">
        <v>223</v>
      </c>
      <c r="D2839" s="15">
        <v>6</v>
      </c>
    </row>
    <row r="2840" spans="1:4" x14ac:dyDescent="0.25">
      <c r="A2840" s="67">
        <v>44104</v>
      </c>
      <c r="B2840" s="73" t="s">
        <v>24</v>
      </c>
      <c r="C2840" s="73" t="s">
        <v>23</v>
      </c>
      <c r="D2840" s="15">
        <v>7</v>
      </c>
    </row>
    <row r="2841" spans="1:4" x14ac:dyDescent="0.25">
      <c r="A2841" s="67">
        <v>44104</v>
      </c>
      <c r="B2841" s="60" t="s">
        <v>47</v>
      </c>
      <c r="C2841" s="60" t="s">
        <v>47</v>
      </c>
      <c r="D2841" s="15">
        <v>0</v>
      </c>
    </row>
    <row r="2842" spans="1:4" x14ac:dyDescent="0.25">
      <c r="A2842" s="67">
        <v>44104</v>
      </c>
      <c r="B2842" s="60" t="s">
        <v>48</v>
      </c>
      <c r="C2842" s="60" t="s">
        <v>48</v>
      </c>
      <c r="D2842" s="15">
        <v>0</v>
      </c>
    </row>
    <row r="2843" spans="1:4" x14ac:dyDescent="0.25">
      <c r="A2843" s="67">
        <v>44104</v>
      </c>
      <c r="B2843" s="73" t="s">
        <v>7</v>
      </c>
      <c r="C2843" s="73" t="s">
        <v>7</v>
      </c>
      <c r="D2843" s="15">
        <v>6</v>
      </c>
    </row>
    <row r="2844" spans="1:4" x14ac:dyDescent="0.25">
      <c r="A2844" s="67">
        <v>44104</v>
      </c>
      <c r="B2844" s="73" t="s">
        <v>9</v>
      </c>
      <c r="C2844" s="73" t="s">
        <v>9</v>
      </c>
      <c r="D2844" s="15">
        <v>27</v>
      </c>
    </row>
    <row r="2845" spans="1:4" x14ac:dyDescent="0.25">
      <c r="A2845" s="67">
        <v>44104</v>
      </c>
      <c r="B2845" s="73" t="s">
        <v>9</v>
      </c>
      <c r="C2845" s="73" t="s">
        <v>145</v>
      </c>
      <c r="D2845" s="15">
        <v>2</v>
      </c>
    </row>
    <row r="2846" spans="1:4" x14ac:dyDescent="0.25">
      <c r="A2846" s="67">
        <v>44104</v>
      </c>
      <c r="B2846" s="60" t="s">
        <v>15</v>
      </c>
      <c r="C2846" s="60" t="s">
        <v>15</v>
      </c>
      <c r="D2846" s="15">
        <v>0</v>
      </c>
    </row>
    <row r="2847" spans="1:4" x14ac:dyDescent="0.25">
      <c r="A2847" s="67">
        <v>44104</v>
      </c>
      <c r="B2847" s="73" t="s">
        <v>11</v>
      </c>
      <c r="C2847" s="73" t="s">
        <v>65</v>
      </c>
      <c r="D2847" s="15">
        <v>1</v>
      </c>
    </row>
    <row r="2848" spans="1:4" x14ac:dyDescent="0.25">
      <c r="A2848" s="67">
        <v>44104</v>
      </c>
      <c r="B2848" s="73" t="s">
        <v>12</v>
      </c>
      <c r="C2848" s="73" t="s">
        <v>590</v>
      </c>
      <c r="D2848" s="15">
        <v>2</v>
      </c>
    </row>
    <row r="2849" spans="1:4" x14ac:dyDescent="0.25">
      <c r="A2849" s="67">
        <v>44104</v>
      </c>
      <c r="B2849" s="73" t="s">
        <v>12</v>
      </c>
      <c r="C2849" s="73" t="s">
        <v>12</v>
      </c>
      <c r="D2849" s="15">
        <v>1</v>
      </c>
    </row>
    <row r="2850" spans="1:4" x14ac:dyDescent="0.25">
      <c r="A2850" s="67">
        <v>44104</v>
      </c>
      <c r="B2850" s="73" t="s">
        <v>8</v>
      </c>
      <c r="C2850" s="73" t="s">
        <v>1082</v>
      </c>
      <c r="D2850" s="15">
        <v>2</v>
      </c>
    </row>
    <row r="2851" spans="1:4" x14ac:dyDescent="0.25">
      <c r="A2851" s="67">
        <v>44104</v>
      </c>
      <c r="B2851" s="73" t="s">
        <v>8</v>
      </c>
      <c r="C2851" s="73" t="s">
        <v>230</v>
      </c>
      <c r="D2851" s="15">
        <v>3</v>
      </c>
    </row>
    <row r="2852" spans="1:4" x14ac:dyDescent="0.25">
      <c r="A2852" s="67">
        <v>44104</v>
      </c>
      <c r="B2852" s="73" t="s">
        <v>8</v>
      </c>
      <c r="C2852" s="73" t="s">
        <v>59</v>
      </c>
      <c r="D2852" s="15">
        <v>3</v>
      </c>
    </row>
    <row r="2853" spans="1:4" x14ac:dyDescent="0.25">
      <c r="A2853" s="67">
        <v>44104</v>
      </c>
      <c r="B2853" s="73" t="s">
        <v>8</v>
      </c>
      <c r="C2853" s="73" t="s">
        <v>205</v>
      </c>
      <c r="D2853" s="15">
        <v>1</v>
      </c>
    </row>
    <row r="2854" spans="1:4" x14ac:dyDescent="0.25">
      <c r="A2854" s="67">
        <v>44104</v>
      </c>
      <c r="B2854" s="73" t="s">
        <v>8</v>
      </c>
      <c r="C2854" s="73" t="s">
        <v>40</v>
      </c>
      <c r="D2854" s="15">
        <v>2</v>
      </c>
    </row>
    <row r="2855" spans="1:4" x14ac:dyDescent="0.25">
      <c r="A2855" s="67">
        <v>44104</v>
      </c>
      <c r="B2855" s="73" t="s">
        <v>8</v>
      </c>
      <c r="C2855" s="73" t="s">
        <v>8</v>
      </c>
      <c r="D2855" s="15">
        <v>64</v>
      </c>
    </row>
    <row r="2856" spans="1:4" x14ac:dyDescent="0.25">
      <c r="A2856" s="67">
        <v>44104</v>
      </c>
      <c r="B2856" s="73" t="s">
        <v>8</v>
      </c>
      <c r="C2856" s="73" t="s">
        <v>31</v>
      </c>
      <c r="D2856" s="15">
        <v>1</v>
      </c>
    </row>
    <row r="2857" spans="1:4" x14ac:dyDescent="0.25">
      <c r="A2857" s="67">
        <v>44104</v>
      </c>
      <c r="B2857" s="73" t="s">
        <v>8</v>
      </c>
      <c r="C2857" s="73" t="s">
        <v>112</v>
      </c>
      <c r="D2857" s="15">
        <v>3</v>
      </c>
    </row>
    <row r="2858" spans="1:4" x14ac:dyDescent="0.25">
      <c r="A2858" s="67">
        <v>44104</v>
      </c>
      <c r="B2858" s="60" t="s">
        <v>49</v>
      </c>
      <c r="C2858" s="60" t="s">
        <v>49</v>
      </c>
      <c r="D2858" s="15">
        <v>0</v>
      </c>
    </row>
    <row r="2859" spans="1:4" x14ac:dyDescent="0.25">
      <c r="A2859" s="67">
        <v>44104</v>
      </c>
      <c r="B2859" s="60" t="s">
        <v>50</v>
      </c>
      <c r="C2859" s="78" t="s">
        <v>368</v>
      </c>
      <c r="D2859" s="15">
        <v>0</v>
      </c>
    </row>
    <row r="2860" spans="1:4" x14ac:dyDescent="0.25">
      <c r="A2860" s="67">
        <v>44104</v>
      </c>
      <c r="B2860" s="73" t="s">
        <v>27</v>
      </c>
      <c r="C2860" s="73" t="s">
        <v>141</v>
      </c>
      <c r="D2860" s="15">
        <v>1</v>
      </c>
    </row>
    <row r="2861" spans="1:4" x14ac:dyDescent="0.25">
      <c r="A2861" s="67">
        <v>44104</v>
      </c>
      <c r="B2861" s="73" t="s">
        <v>27</v>
      </c>
      <c r="C2861" s="73" t="s">
        <v>43</v>
      </c>
      <c r="D2861" s="15">
        <v>3</v>
      </c>
    </row>
    <row r="2862" spans="1:4" x14ac:dyDescent="0.25">
      <c r="A2862" s="67">
        <v>44104</v>
      </c>
      <c r="B2862" s="73" t="s">
        <v>51</v>
      </c>
      <c r="C2862" s="73" t="s">
        <v>51</v>
      </c>
      <c r="D2862" s="15">
        <v>2</v>
      </c>
    </row>
    <row r="2863" spans="1:4" x14ac:dyDescent="0.25">
      <c r="A2863" s="67">
        <v>44104</v>
      </c>
      <c r="B2863" s="60" t="s">
        <v>10</v>
      </c>
      <c r="C2863" s="60" t="s">
        <v>10</v>
      </c>
      <c r="D2863" s="15">
        <v>0</v>
      </c>
    </row>
    <row r="2864" spans="1:4" x14ac:dyDescent="0.25">
      <c r="A2864" s="67">
        <v>44105</v>
      </c>
      <c r="B2864" s="60" t="s">
        <v>14</v>
      </c>
      <c r="C2864" s="60" t="s">
        <v>14</v>
      </c>
      <c r="D2864" s="15">
        <v>0</v>
      </c>
    </row>
    <row r="2865" spans="1:4" x14ac:dyDescent="0.25">
      <c r="A2865" s="67">
        <v>44105</v>
      </c>
      <c r="B2865" s="60" t="s">
        <v>20</v>
      </c>
      <c r="C2865" s="60" t="s">
        <v>20</v>
      </c>
      <c r="D2865" s="15">
        <v>0</v>
      </c>
    </row>
    <row r="2866" spans="1:4" x14ac:dyDescent="0.25">
      <c r="A2866" s="67">
        <v>44105</v>
      </c>
      <c r="B2866" s="73" t="s">
        <v>13</v>
      </c>
      <c r="C2866" s="73" t="s">
        <v>612</v>
      </c>
      <c r="D2866" s="15">
        <v>1</v>
      </c>
    </row>
    <row r="2867" spans="1:4" x14ac:dyDescent="0.25">
      <c r="A2867" s="67">
        <v>44105</v>
      </c>
      <c r="B2867" s="73" t="s">
        <v>13</v>
      </c>
      <c r="C2867" s="73" t="s">
        <v>13</v>
      </c>
      <c r="D2867" s="15">
        <v>4</v>
      </c>
    </row>
    <row r="2868" spans="1:4" x14ac:dyDescent="0.25">
      <c r="A2868" s="67">
        <v>44105</v>
      </c>
      <c r="B2868" s="73" t="s">
        <v>13</v>
      </c>
      <c r="C2868" s="73" t="s">
        <v>226</v>
      </c>
      <c r="D2868" s="15">
        <v>4</v>
      </c>
    </row>
    <row r="2869" spans="1:4" x14ac:dyDescent="0.25">
      <c r="A2869" s="67">
        <v>44105</v>
      </c>
      <c r="B2869" s="73" t="s">
        <v>13</v>
      </c>
      <c r="C2869" s="73" t="s">
        <v>223</v>
      </c>
      <c r="D2869" s="15">
        <v>2</v>
      </c>
    </row>
    <row r="2870" spans="1:4" x14ac:dyDescent="0.25">
      <c r="A2870" s="67">
        <v>44105</v>
      </c>
      <c r="B2870" s="60" t="s">
        <v>24</v>
      </c>
      <c r="C2870" s="73" t="s">
        <v>23</v>
      </c>
      <c r="D2870" s="15">
        <v>8</v>
      </c>
    </row>
    <row r="2871" spans="1:4" x14ac:dyDescent="0.25">
      <c r="A2871" s="67">
        <v>44105</v>
      </c>
      <c r="B2871" s="60" t="s">
        <v>47</v>
      </c>
      <c r="C2871" s="60" t="s">
        <v>47</v>
      </c>
      <c r="D2871" s="15">
        <v>0</v>
      </c>
    </row>
    <row r="2872" spans="1:4" x14ac:dyDescent="0.25">
      <c r="A2872" s="67">
        <v>44105</v>
      </c>
      <c r="B2872" s="60" t="s">
        <v>48</v>
      </c>
      <c r="C2872" s="60" t="s">
        <v>48</v>
      </c>
      <c r="D2872" s="15">
        <v>0</v>
      </c>
    </row>
    <row r="2873" spans="1:4" x14ac:dyDescent="0.25">
      <c r="A2873" s="67">
        <v>44105</v>
      </c>
      <c r="B2873" s="60" t="s">
        <v>7</v>
      </c>
      <c r="C2873" s="73" t="s">
        <v>7</v>
      </c>
      <c r="D2873" s="15">
        <v>9</v>
      </c>
    </row>
    <row r="2874" spans="1:4" x14ac:dyDescent="0.25">
      <c r="A2874" s="67">
        <v>44105</v>
      </c>
      <c r="B2874" s="68" t="s">
        <v>9</v>
      </c>
      <c r="C2874" s="68" t="s">
        <v>632</v>
      </c>
      <c r="D2874" s="15">
        <v>1</v>
      </c>
    </row>
    <row r="2875" spans="1:4" x14ac:dyDescent="0.25">
      <c r="A2875" s="67">
        <v>44105</v>
      </c>
      <c r="B2875" s="73" t="s">
        <v>9</v>
      </c>
      <c r="C2875" s="73" t="s">
        <v>9</v>
      </c>
      <c r="D2875" s="15">
        <v>16</v>
      </c>
    </row>
    <row r="2876" spans="1:4" x14ac:dyDescent="0.25">
      <c r="A2876" s="67">
        <v>44105</v>
      </c>
      <c r="B2876" s="73" t="s">
        <v>9</v>
      </c>
      <c r="C2876" s="73" t="s">
        <v>17</v>
      </c>
      <c r="D2876" s="15">
        <v>4</v>
      </c>
    </row>
    <row r="2877" spans="1:4" x14ac:dyDescent="0.25">
      <c r="A2877" s="67">
        <v>44105</v>
      </c>
      <c r="B2877" s="60" t="s">
        <v>15</v>
      </c>
      <c r="C2877" s="73" t="s">
        <v>623</v>
      </c>
      <c r="D2877" s="15">
        <v>4</v>
      </c>
    </row>
    <row r="2878" spans="1:4" x14ac:dyDescent="0.25">
      <c r="A2878" s="67">
        <v>44105</v>
      </c>
      <c r="B2878" s="60" t="s">
        <v>11</v>
      </c>
      <c r="C2878" s="73" t="s">
        <v>135</v>
      </c>
      <c r="D2878" s="15">
        <v>4</v>
      </c>
    </row>
    <row r="2879" spans="1:4" x14ac:dyDescent="0.25">
      <c r="A2879" s="67">
        <v>44105</v>
      </c>
      <c r="B2879" s="60" t="s">
        <v>12</v>
      </c>
      <c r="C2879" s="60" t="s">
        <v>12</v>
      </c>
      <c r="D2879" s="15">
        <v>0</v>
      </c>
    </row>
    <row r="2880" spans="1:4" x14ac:dyDescent="0.25">
      <c r="A2880" s="67">
        <v>44105</v>
      </c>
      <c r="B2880" s="73" t="s">
        <v>8</v>
      </c>
      <c r="C2880" s="73" t="s">
        <v>1082</v>
      </c>
      <c r="D2880" s="15">
        <v>2</v>
      </c>
    </row>
    <row r="2881" spans="1:4" x14ac:dyDescent="0.25">
      <c r="A2881" s="67">
        <v>44105</v>
      </c>
      <c r="B2881" s="73" t="s">
        <v>8</v>
      </c>
      <c r="C2881" s="73" t="s">
        <v>230</v>
      </c>
      <c r="D2881" s="15">
        <v>2</v>
      </c>
    </row>
    <row r="2882" spans="1:4" x14ac:dyDescent="0.25">
      <c r="A2882" s="67">
        <v>44105</v>
      </c>
      <c r="B2882" s="73" t="s">
        <v>8</v>
      </c>
      <c r="C2882" s="73" t="s">
        <v>59</v>
      </c>
      <c r="D2882" s="15">
        <v>4</v>
      </c>
    </row>
    <row r="2883" spans="1:4" x14ac:dyDescent="0.25">
      <c r="A2883" s="67">
        <v>44105</v>
      </c>
      <c r="B2883" s="73" t="s">
        <v>8</v>
      </c>
      <c r="C2883" s="73" t="s">
        <v>142</v>
      </c>
      <c r="D2883" s="15">
        <v>1</v>
      </c>
    </row>
    <row r="2884" spans="1:4" x14ac:dyDescent="0.25">
      <c r="A2884" s="67">
        <v>44105</v>
      </c>
      <c r="B2884" s="73" t="s">
        <v>8</v>
      </c>
      <c r="C2884" s="73" t="s">
        <v>40</v>
      </c>
      <c r="D2884" s="15">
        <v>3</v>
      </c>
    </row>
    <row r="2885" spans="1:4" x14ac:dyDescent="0.25">
      <c r="A2885" s="67">
        <v>44105</v>
      </c>
      <c r="B2885" s="73" t="s">
        <v>8</v>
      </c>
      <c r="C2885" s="73" t="s">
        <v>8</v>
      </c>
      <c r="D2885" s="15">
        <v>108</v>
      </c>
    </row>
    <row r="2886" spans="1:4" x14ac:dyDescent="0.25">
      <c r="A2886" s="67">
        <v>44105</v>
      </c>
      <c r="B2886" s="73" t="s">
        <v>8</v>
      </c>
      <c r="C2886" s="73" t="s">
        <v>187</v>
      </c>
      <c r="D2886" s="15">
        <v>1</v>
      </c>
    </row>
    <row r="2887" spans="1:4" x14ac:dyDescent="0.25">
      <c r="A2887" s="67">
        <v>44105</v>
      </c>
      <c r="B2887" s="73" t="s">
        <v>8</v>
      </c>
      <c r="C2887" s="73" t="s">
        <v>31</v>
      </c>
      <c r="D2887" s="15">
        <v>2</v>
      </c>
    </row>
    <row r="2888" spans="1:4" x14ac:dyDescent="0.25">
      <c r="A2888" s="67">
        <v>44105</v>
      </c>
      <c r="B2888" s="60" t="s">
        <v>49</v>
      </c>
      <c r="C2888" s="60" t="s">
        <v>49</v>
      </c>
      <c r="D2888" s="15">
        <v>0</v>
      </c>
    </row>
    <row r="2889" spans="1:4" x14ac:dyDescent="0.25">
      <c r="A2889" s="67">
        <v>44105</v>
      </c>
      <c r="B2889" s="60" t="s">
        <v>50</v>
      </c>
      <c r="C2889" s="73" t="s">
        <v>614</v>
      </c>
      <c r="D2889" s="15">
        <v>1</v>
      </c>
    </row>
    <row r="2890" spans="1:4" x14ac:dyDescent="0.25">
      <c r="A2890" s="67">
        <v>44105</v>
      </c>
      <c r="B2890" s="60" t="s">
        <v>50</v>
      </c>
      <c r="C2890" s="78" t="s">
        <v>368</v>
      </c>
      <c r="D2890" s="15">
        <v>4</v>
      </c>
    </row>
    <row r="2891" spans="1:4" x14ac:dyDescent="0.25">
      <c r="A2891" s="67">
        <v>44105</v>
      </c>
      <c r="B2891" s="60" t="s">
        <v>27</v>
      </c>
      <c r="C2891" s="73" t="s">
        <v>141</v>
      </c>
      <c r="D2891" s="15">
        <v>3</v>
      </c>
    </row>
    <row r="2892" spans="1:4" x14ac:dyDescent="0.25">
      <c r="A2892" s="67">
        <v>44105</v>
      </c>
      <c r="B2892" s="60" t="s">
        <v>27</v>
      </c>
      <c r="C2892" s="73" t="s">
        <v>235</v>
      </c>
      <c r="D2892" s="15">
        <v>1</v>
      </c>
    </row>
    <row r="2893" spans="1:4" x14ac:dyDescent="0.25">
      <c r="A2893" s="67">
        <v>44105</v>
      </c>
      <c r="B2893" s="60" t="s">
        <v>27</v>
      </c>
      <c r="C2893" s="73" t="s">
        <v>43</v>
      </c>
      <c r="D2893" s="15">
        <v>5</v>
      </c>
    </row>
    <row r="2894" spans="1:4" x14ac:dyDescent="0.25">
      <c r="A2894" s="67">
        <v>44105</v>
      </c>
      <c r="B2894" s="60" t="s">
        <v>27</v>
      </c>
      <c r="C2894" s="73" t="s">
        <v>622</v>
      </c>
      <c r="D2894" s="15">
        <v>2</v>
      </c>
    </row>
    <row r="2895" spans="1:4" x14ac:dyDescent="0.25">
      <c r="A2895" s="67">
        <v>44105</v>
      </c>
      <c r="B2895" s="60" t="s">
        <v>51</v>
      </c>
      <c r="C2895" s="60" t="s">
        <v>51</v>
      </c>
      <c r="D2895" s="15">
        <v>0</v>
      </c>
    </row>
    <row r="2896" spans="1:4" x14ac:dyDescent="0.25">
      <c r="A2896" s="67">
        <v>44105</v>
      </c>
      <c r="B2896" s="60" t="s">
        <v>10</v>
      </c>
      <c r="C2896" s="60" t="s">
        <v>10</v>
      </c>
      <c r="D2896" s="15">
        <v>0</v>
      </c>
    </row>
    <row r="2897" spans="1:4" x14ac:dyDescent="0.25">
      <c r="A2897" s="67">
        <v>44106</v>
      </c>
      <c r="B2897" s="60" t="s">
        <v>14</v>
      </c>
      <c r="C2897" s="60" t="s">
        <v>14</v>
      </c>
      <c r="D2897" s="15">
        <v>0</v>
      </c>
    </row>
    <row r="2898" spans="1:4" x14ac:dyDescent="0.25">
      <c r="A2898" s="67">
        <v>44106</v>
      </c>
      <c r="B2898" s="60" t="s">
        <v>20</v>
      </c>
      <c r="C2898" s="73" t="s">
        <v>20</v>
      </c>
      <c r="D2898" s="15">
        <v>3</v>
      </c>
    </row>
    <row r="2899" spans="1:4" x14ac:dyDescent="0.25">
      <c r="A2899" s="67">
        <v>44106</v>
      </c>
      <c r="B2899" s="60" t="s">
        <v>13</v>
      </c>
      <c r="C2899" s="73" t="s">
        <v>226</v>
      </c>
      <c r="D2899" s="15">
        <v>4</v>
      </c>
    </row>
    <row r="2900" spans="1:4" x14ac:dyDescent="0.25">
      <c r="A2900" s="67">
        <v>44106</v>
      </c>
      <c r="B2900" s="60" t="s">
        <v>13</v>
      </c>
      <c r="C2900" s="73" t="s">
        <v>637</v>
      </c>
      <c r="D2900" s="15">
        <v>1</v>
      </c>
    </row>
    <row r="2901" spans="1:4" x14ac:dyDescent="0.25">
      <c r="A2901" s="67">
        <v>44106</v>
      </c>
      <c r="B2901" s="60" t="s">
        <v>24</v>
      </c>
      <c r="C2901" s="73" t="s">
        <v>23</v>
      </c>
      <c r="D2901" s="15">
        <v>2</v>
      </c>
    </row>
    <row r="2902" spans="1:4" x14ac:dyDescent="0.25">
      <c r="A2902" s="67">
        <v>44106</v>
      </c>
      <c r="B2902" s="60" t="s">
        <v>24</v>
      </c>
      <c r="C2902" s="73" t="s">
        <v>638</v>
      </c>
      <c r="D2902" s="15">
        <v>1</v>
      </c>
    </row>
    <row r="2903" spans="1:4" x14ac:dyDescent="0.25">
      <c r="A2903" s="67">
        <v>44106</v>
      </c>
      <c r="B2903" s="60" t="s">
        <v>47</v>
      </c>
      <c r="C2903" s="60" t="s">
        <v>47</v>
      </c>
      <c r="D2903" s="15">
        <v>0</v>
      </c>
    </row>
    <row r="2904" spans="1:4" x14ac:dyDescent="0.25">
      <c r="A2904" s="67">
        <v>44106</v>
      </c>
      <c r="B2904" s="60" t="s">
        <v>48</v>
      </c>
      <c r="C2904" s="73" t="s">
        <v>48</v>
      </c>
      <c r="D2904" s="15">
        <v>1</v>
      </c>
    </row>
    <row r="2905" spans="1:4" x14ac:dyDescent="0.25">
      <c r="A2905" s="67">
        <v>44106</v>
      </c>
      <c r="B2905" s="73" t="s">
        <v>7</v>
      </c>
      <c r="C2905" s="73" t="s">
        <v>7</v>
      </c>
      <c r="D2905" s="15">
        <v>10</v>
      </c>
    </row>
    <row r="2906" spans="1:4" x14ac:dyDescent="0.25">
      <c r="A2906" s="67">
        <v>44106</v>
      </c>
      <c r="B2906" s="73" t="s">
        <v>9</v>
      </c>
      <c r="C2906" s="73" t="s">
        <v>632</v>
      </c>
      <c r="D2906" s="15">
        <v>1</v>
      </c>
    </row>
    <row r="2907" spans="1:4" x14ac:dyDescent="0.25">
      <c r="A2907" s="67">
        <v>44106</v>
      </c>
      <c r="B2907" s="73" t="s">
        <v>9</v>
      </c>
      <c r="C2907" s="73" t="s">
        <v>9</v>
      </c>
      <c r="D2907" s="15">
        <v>23</v>
      </c>
    </row>
    <row r="2908" spans="1:4" x14ac:dyDescent="0.25">
      <c r="A2908" s="67">
        <v>44106</v>
      </c>
      <c r="B2908" s="73" t="s">
        <v>9</v>
      </c>
      <c r="C2908" s="73" t="s">
        <v>17</v>
      </c>
      <c r="D2908" s="15">
        <v>2</v>
      </c>
    </row>
    <row r="2909" spans="1:4" x14ac:dyDescent="0.25">
      <c r="A2909" s="67">
        <v>44106</v>
      </c>
      <c r="B2909" s="60" t="s">
        <v>15</v>
      </c>
      <c r="C2909" s="60" t="s">
        <v>15</v>
      </c>
      <c r="D2909" s="15">
        <v>0</v>
      </c>
    </row>
    <row r="2910" spans="1:4" x14ac:dyDescent="0.25">
      <c r="A2910" s="67">
        <v>44106</v>
      </c>
      <c r="B2910" s="60" t="s">
        <v>11</v>
      </c>
      <c r="C2910" s="73" t="s">
        <v>11</v>
      </c>
      <c r="D2910" s="15">
        <v>1</v>
      </c>
    </row>
    <row r="2911" spans="1:4" x14ac:dyDescent="0.25">
      <c r="A2911" s="67">
        <v>44106</v>
      </c>
      <c r="B2911" s="60" t="s">
        <v>11</v>
      </c>
      <c r="C2911" s="73" t="s">
        <v>135</v>
      </c>
      <c r="D2911" s="15">
        <v>1</v>
      </c>
    </row>
    <row r="2912" spans="1:4" x14ac:dyDescent="0.25">
      <c r="A2912" s="67">
        <v>44106</v>
      </c>
      <c r="B2912" s="60" t="s">
        <v>12</v>
      </c>
      <c r="C2912" s="73" t="s">
        <v>590</v>
      </c>
      <c r="D2912" s="15">
        <v>3</v>
      </c>
    </row>
    <row r="2913" spans="1:4" x14ac:dyDescent="0.25">
      <c r="A2913" s="67">
        <v>44106</v>
      </c>
      <c r="B2913" s="60" t="s">
        <v>12</v>
      </c>
      <c r="C2913" s="73" t="s">
        <v>12</v>
      </c>
      <c r="D2913" s="15">
        <v>2</v>
      </c>
    </row>
    <row r="2914" spans="1:4" x14ac:dyDescent="0.25">
      <c r="A2914" s="67">
        <v>44106</v>
      </c>
      <c r="B2914" s="60" t="s">
        <v>8</v>
      </c>
      <c r="C2914" s="73" t="s">
        <v>74</v>
      </c>
      <c r="D2914" s="15">
        <v>2</v>
      </c>
    </row>
    <row r="2915" spans="1:4" x14ac:dyDescent="0.25">
      <c r="A2915" s="67">
        <v>44106</v>
      </c>
      <c r="B2915" s="60" t="s">
        <v>8</v>
      </c>
      <c r="C2915" s="73" t="s">
        <v>59</v>
      </c>
      <c r="D2915" s="15">
        <v>6</v>
      </c>
    </row>
    <row r="2916" spans="1:4" x14ac:dyDescent="0.25">
      <c r="A2916" s="67">
        <v>44106</v>
      </c>
      <c r="B2916" s="60" t="s">
        <v>8</v>
      </c>
      <c r="C2916" s="73" t="s">
        <v>205</v>
      </c>
      <c r="D2916" s="15">
        <v>1</v>
      </c>
    </row>
    <row r="2917" spans="1:4" x14ac:dyDescent="0.25">
      <c r="A2917" s="67">
        <v>44106</v>
      </c>
      <c r="B2917" s="60" t="s">
        <v>8</v>
      </c>
      <c r="C2917" s="73" t="s">
        <v>8</v>
      </c>
      <c r="D2917" s="15">
        <v>74</v>
      </c>
    </row>
    <row r="2918" spans="1:4" x14ac:dyDescent="0.25">
      <c r="A2918" s="67">
        <v>44106</v>
      </c>
      <c r="B2918" s="60" t="s">
        <v>8</v>
      </c>
      <c r="C2918" s="73" t="s">
        <v>31</v>
      </c>
      <c r="D2918" s="15">
        <v>2</v>
      </c>
    </row>
    <row r="2919" spans="1:4" x14ac:dyDescent="0.25">
      <c r="A2919" s="67">
        <v>44106</v>
      </c>
      <c r="B2919" s="60" t="s">
        <v>8</v>
      </c>
      <c r="C2919" s="73" t="s">
        <v>112</v>
      </c>
      <c r="D2919" s="15">
        <v>4</v>
      </c>
    </row>
    <row r="2920" spans="1:4" x14ac:dyDescent="0.25">
      <c r="A2920" s="67">
        <v>44106</v>
      </c>
      <c r="B2920" s="60" t="s">
        <v>49</v>
      </c>
      <c r="C2920" s="60" t="s">
        <v>49</v>
      </c>
      <c r="D2920" s="15">
        <v>0</v>
      </c>
    </row>
    <row r="2921" spans="1:4" x14ac:dyDescent="0.25">
      <c r="A2921" s="67">
        <v>44106</v>
      </c>
      <c r="B2921" s="60" t="s">
        <v>50</v>
      </c>
      <c r="C2921" s="78" t="s">
        <v>368</v>
      </c>
      <c r="D2921" s="15">
        <v>0</v>
      </c>
    </row>
    <row r="2922" spans="1:4" x14ac:dyDescent="0.25">
      <c r="A2922" s="67">
        <v>44106</v>
      </c>
      <c r="B2922" s="73" t="s">
        <v>27</v>
      </c>
      <c r="C2922" s="73" t="s">
        <v>141</v>
      </c>
      <c r="D2922" s="15">
        <v>2</v>
      </c>
    </row>
    <row r="2923" spans="1:4" x14ac:dyDescent="0.25">
      <c r="A2923" s="67">
        <v>44106</v>
      </c>
      <c r="B2923" s="73" t="s">
        <v>27</v>
      </c>
      <c r="C2923" s="73" t="s">
        <v>43</v>
      </c>
      <c r="D2923" s="15">
        <v>5</v>
      </c>
    </row>
    <row r="2924" spans="1:4" x14ac:dyDescent="0.25">
      <c r="A2924" s="67">
        <v>44106</v>
      </c>
      <c r="B2924" s="73" t="s">
        <v>27</v>
      </c>
      <c r="C2924" s="73" t="s">
        <v>622</v>
      </c>
      <c r="D2924" s="15">
        <v>1</v>
      </c>
    </row>
    <row r="2925" spans="1:4" x14ac:dyDescent="0.25">
      <c r="A2925" s="67">
        <v>44106</v>
      </c>
      <c r="B2925" s="60" t="s">
        <v>51</v>
      </c>
      <c r="C2925" s="73" t="s">
        <v>51</v>
      </c>
      <c r="D2925" s="15">
        <v>4</v>
      </c>
    </row>
    <row r="2926" spans="1:4" x14ac:dyDescent="0.25">
      <c r="A2926" s="67">
        <v>44106</v>
      </c>
      <c r="B2926" s="60" t="s">
        <v>10</v>
      </c>
      <c r="C2926" s="60" t="s">
        <v>10</v>
      </c>
      <c r="D2926" s="15">
        <v>0</v>
      </c>
    </row>
    <row r="2927" spans="1:4" x14ac:dyDescent="0.25">
      <c r="A2927" s="67">
        <v>44107</v>
      </c>
      <c r="B2927" s="60" t="s">
        <v>14</v>
      </c>
      <c r="C2927" s="60" t="s">
        <v>14</v>
      </c>
      <c r="D2927" s="15">
        <v>4</v>
      </c>
    </row>
    <row r="2928" spans="1:4" x14ac:dyDescent="0.25">
      <c r="A2928" s="67">
        <v>44107</v>
      </c>
      <c r="B2928" s="60" t="s">
        <v>20</v>
      </c>
      <c r="C2928" s="60" t="s">
        <v>20</v>
      </c>
      <c r="D2928" s="15">
        <v>1</v>
      </c>
    </row>
    <row r="2929" spans="1:4" x14ac:dyDescent="0.25">
      <c r="A2929" s="67">
        <v>44107</v>
      </c>
      <c r="B2929" s="60" t="s">
        <v>13</v>
      </c>
      <c r="C2929" s="60" t="s">
        <v>226</v>
      </c>
      <c r="D2929" s="15">
        <v>5</v>
      </c>
    </row>
    <row r="2930" spans="1:4" x14ac:dyDescent="0.25">
      <c r="A2930" s="67">
        <v>44107</v>
      </c>
      <c r="B2930" s="60" t="s">
        <v>24</v>
      </c>
      <c r="C2930" s="60" t="s">
        <v>23</v>
      </c>
      <c r="D2930" s="15">
        <v>10</v>
      </c>
    </row>
    <row r="2931" spans="1:4" x14ac:dyDescent="0.25">
      <c r="A2931" s="67">
        <v>44107</v>
      </c>
      <c r="B2931" s="60" t="s">
        <v>47</v>
      </c>
      <c r="C2931" s="60" t="s">
        <v>47</v>
      </c>
      <c r="D2931" s="15">
        <v>0</v>
      </c>
    </row>
    <row r="2932" spans="1:4" x14ac:dyDescent="0.25">
      <c r="A2932" s="67">
        <v>44107</v>
      </c>
      <c r="B2932" s="60" t="s">
        <v>48</v>
      </c>
      <c r="C2932" s="60" t="s">
        <v>48</v>
      </c>
      <c r="D2932" s="15">
        <v>0</v>
      </c>
    </row>
    <row r="2933" spans="1:4" x14ac:dyDescent="0.25">
      <c r="A2933" s="67">
        <v>44107</v>
      </c>
      <c r="B2933" s="73" t="s">
        <v>7</v>
      </c>
      <c r="C2933" s="73" t="s">
        <v>7</v>
      </c>
      <c r="D2933" s="15">
        <v>5</v>
      </c>
    </row>
    <row r="2934" spans="1:4" x14ac:dyDescent="0.25">
      <c r="A2934" s="67">
        <v>44107</v>
      </c>
      <c r="B2934" s="60" t="s">
        <v>9</v>
      </c>
      <c r="C2934" s="60" t="s">
        <v>9</v>
      </c>
      <c r="D2934" s="15">
        <v>14</v>
      </c>
    </row>
    <row r="2935" spans="1:4" x14ac:dyDescent="0.25">
      <c r="A2935" s="67">
        <v>44107</v>
      </c>
      <c r="B2935" s="60" t="s">
        <v>15</v>
      </c>
      <c r="C2935" s="60" t="s">
        <v>623</v>
      </c>
      <c r="D2935" s="15">
        <v>5</v>
      </c>
    </row>
    <row r="2936" spans="1:4" x14ac:dyDescent="0.25">
      <c r="A2936" s="67">
        <v>44107</v>
      </c>
      <c r="B2936" s="60" t="s">
        <v>11</v>
      </c>
      <c r="C2936" s="60" t="s">
        <v>336</v>
      </c>
      <c r="D2936" s="15">
        <v>1</v>
      </c>
    </row>
    <row r="2937" spans="1:4" x14ac:dyDescent="0.25">
      <c r="A2937" s="67">
        <v>44107</v>
      </c>
      <c r="B2937" s="60" t="s">
        <v>11</v>
      </c>
      <c r="C2937" s="60" t="s">
        <v>135</v>
      </c>
      <c r="D2937" s="15">
        <v>2</v>
      </c>
    </row>
    <row r="2938" spans="1:4" x14ac:dyDescent="0.25">
      <c r="A2938" s="67">
        <v>44107</v>
      </c>
      <c r="B2938" s="60" t="s">
        <v>12</v>
      </c>
      <c r="C2938" s="60" t="s">
        <v>75</v>
      </c>
      <c r="D2938" s="15">
        <v>1</v>
      </c>
    </row>
    <row r="2939" spans="1:4" x14ac:dyDescent="0.25">
      <c r="A2939" s="67">
        <v>44107</v>
      </c>
      <c r="B2939" s="60" t="s">
        <v>8</v>
      </c>
      <c r="C2939" s="73" t="s">
        <v>1082</v>
      </c>
      <c r="D2939" s="15">
        <v>4</v>
      </c>
    </row>
    <row r="2940" spans="1:4" x14ac:dyDescent="0.25">
      <c r="A2940" s="67">
        <v>44107</v>
      </c>
      <c r="B2940" s="60" t="s">
        <v>8</v>
      </c>
      <c r="C2940" s="73" t="s">
        <v>59</v>
      </c>
      <c r="D2940" s="15">
        <v>4</v>
      </c>
    </row>
    <row r="2941" spans="1:4" x14ac:dyDescent="0.25">
      <c r="A2941" s="67">
        <v>44107</v>
      </c>
      <c r="B2941" s="60" t="s">
        <v>8</v>
      </c>
      <c r="C2941" s="60" t="s">
        <v>284</v>
      </c>
      <c r="D2941" s="15">
        <v>2</v>
      </c>
    </row>
    <row r="2942" spans="1:4" x14ac:dyDescent="0.25">
      <c r="A2942" s="67">
        <v>44107</v>
      </c>
      <c r="B2942" s="60" t="s">
        <v>8</v>
      </c>
      <c r="C2942" s="73" t="s">
        <v>134</v>
      </c>
      <c r="D2942" s="15">
        <v>1</v>
      </c>
    </row>
    <row r="2943" spans="1:4" x14ac:dyDescent="0.25">
      <c r="A2943" s="67">
        <v>44107</v>
      </c>
      <c r="B2943" s="60" t="s">
        <v>8</v>
      </c>
      <c r="C2943" s="73" t="s">
        <v>205</v>
      </c>
      <c r="D2943" s="15">
        <v>2</v>
      </c>
    </row>
    <row r="2944" spans="1:4" x14ac:dyDescent="0.25">
      <c r="A2944" s="67">
        <v>44107</v>
      </c>
      <c r="B2944" s="60" t="s">
        <v>8</v>
      </c>
      <c r="C2944" s="73" t="s">
        <v>8</v>
      </c>
      <c r="D2944" s="15">
        <v>99</v>
      </c>
    </row>
    <row r="2945" spans="1:4" x14ac:dyDescent="0.25">
      <c r="A2945" s="67">
        <v>44107</v>
      </c>
      <c r="B2945" s="60" t="s">
        <v>8</v>
      </c>
      <c r="C2945" s="73" t="s">
        <v>31</v>
      </c>
      <c r="D2945" s="15">
        <v>3</v>
      </c>
    </row>
    <row r="2946" spans="1:4" x14ac:dyDescent="0.25">
      <c r="A2946" s="67">
        <v>44107</v>
      </c>
      <c r="B2946" s="60" t="s">
        <v>8</v>
      </c>
      <c r="C2946" s="60" t="s">
        <v>81</v>
      </c>
      <c r="D2946" s="15">
        <v>1</v>
      </c>
    </row>
    <row r="2947" spans="1:4" x14ac:dyDescent="0.25">
      <c r="A2947" s="67">
        <v>44107</v>
      </c>
      <c r="B2947" s="60" t="s">
        <v>8</v>
      </c>
      <c r="C2947" s="73" t="s">
        <v>112</v>
      </c>
      <c r="D2947" s="15">
        <v>3</v>
      </c>
    </row>
    <row r="2948" spans="1:4" x14ac:dyDescent="0.25">
      <c r="A2948" s="67">
        <v>44107</v>
      </c>
      <c r="B2948" s="60" t="s">
        <v>49</v>
      </c>
      <c r="C2948" s="60" t="s">
        <v>49</v>
      </c>
      <c r="D2948" s="15">
        <v>0</v>
      </c>
    </row>
    <row r="2949" spans="1:4" x14ac:dyDescent="0.25">
      <c r="A2949" s="67">
        <v>44107</v>
      </c>
      <c r="B2949" s="60" t="s">
        <v>50</v>
      </c>
      <c r="C2949" s="60" t="s">
        <v>232</v>
      </c>
      <c r="D2949" s="15">
        <v>3</v>
      </c>
    </row>
    <row r="2950" spans="1:4" x14ac:dyDescent="0.25">
      <c r="A2950" s="67">
        <v>44107</v>
      </c>
      <c r="B2950" s="60" t="s">
        <v>50</v>
      </c>
      <c r="C2950" s="78" t="s">
        <v>368</v>
      </c>
      <c r="D2950" s="15">
        <v>3</v>
      </c>
    </row>
    <row r="2951" spans="1:4" x14ac:dyDescent="0.25">
      <c r="A2951" s="67">
        <v>44107</v>
      </c>
      <c r="B2951" s="60" t="s">
        <v>27</v>
      </c>
      <c r="C2951" s="60" t="s">
        <v>141</v>
      </c>
      <c r="D2951" s="15">
        <v>3</v>
      </c>
    </row>
    <row r="2952" spans="1:4" x14ac:dyDescent="0.25">
      <c r="A2952" s="67">
        <v>44107</v>
      </c>
      <c r="B2952" s="60" t="s">
        <v>27</v>
      </c>
      <c r="C2952" s="60" t="s">
        <v>43</v>
      </c>
      <c r="D2952" s="15">
        <v>1</v>
      </c>
    </row>
    <row r="2953" spans="1:4" x14ac:dyDescent="0.25">
      <c r="A2953" s="67">
        <v>44107</v>
      </c>
      <c r="B2953" s="60" t="s">
        <v>27</v>
      </c>
      <c r="C2953" s="60" t="s">
        <v>610</v>
      </c>
      <c r="D2953" s="15">
        <v>1</v>
      </c>
    </row>
    <row r="2954" spans="1:4" x14ac:dyDescent="0.25">
      <c r="A2954" s="67">
        <v>44107</v>
      </c>
      <c r="B2954" s="60" t="s">
        <v>51</v>
      </c>
      <c r="C2954" s="60" t="s">
        <v>51</v>
      </c>
      <c r="D2954" s="15">
        <v>0</v>
      </c>
    </row>
    <row r="2955" spans="1:4" x14ac:dyDescent="0.25">
      <c r="A2955" s="67">
        <v>44107</v>
      </c>
      <c r="B2955" s="60" t="s">
        <v>10</v>
      </c>
      <c r="C2955" s="60" t="s">
        <v>647</v>
      </c>
      <c r="D2955" s="15">
        <v>1</v>
      </c>
    </row>
    <row r="2956" spans="1:4" x14ac:dyDescent="0.25">
      <c r="A2956" s="67">
        <v>44107</v>
      </c>
      <c r="B2956" s="60" t="s">
        <v>10</v>
      </c>
      <c r="C2956" s="60" t="s">
        <v>10</v>
      </c>
      <c r="D2956" s="15">
        <v>3</v>
      </c>
    </row>
    <row r="2957" spans="1:4" x14ac:dyDescent="0.25">
      <c r="A2957" s="67">
        <v>44108</v>
      </c>
      <c r="B2957" s="60" t="s">
        <v>14</v>
      </c>
      <c r="C2957" s="60" t="s">
        <v>14</v>
      </c>
      <c r="D2957" s="15">
        <v>4</v>
      </c>
    </row>
    <row r="2958" spans="1:4" x14ac:dyDescent="0.25">
      <c r="A2958" s="67">
        <v>44108</v>
      </c>
      <c r="B2958" s="60" t="s">
        <v>20</v>
      </c>
      <c r="C2958" s="60" t="s">
        <v>20</v>
      </c>
      <c r="D2958" s="15">
        <v>2</v>
      </c>
    </row>
    <row r="2959" spans="1:4" x14ac:dyDescent="0.25">
      <c r="A2959" s="67">
        <v>44108</v>
      </c>
      <c r="B2959" s="60" t="s">
        <v>13</v>
      </c>
      <c r="C2959" s="60" t="s">
        <v>13</v>
      </c>
      <c r="D2959" s="15">
        <v>2</v>
      </c>
    </row>
    <row r="2960" spans="1:4" x14ac:dyDescent="0.25">
      <c r="A2960" s="67">
        <v>44108</v>
      </c>
      <c r="B2960" s="60" t="s">
        <v>13</v>
      </c>
      <c r="C2960" s="60" t="s">
        <v>226</v>
      </c>
      <c r="D2960" s="15">
        <v>2</v>
      </c>
    </row>
    <row r="2961" spans="1:4" x14ac:dyDescent="0.25">
      <c r="A2961" s="67">
        <v>44108</v>
      </c>
      <c r="B2961" s="60" t="s">
        <v>13</v>
      </c>
      <c r="C2961" s="60" t="s">
        <v>223</v>
      </c>
      <c r="D2961" s="15">
        <v>2</v>
      </c>
    </row>
    <row r="2962" spans="1:4" x14ac:dyDescent="0.25">
      <c r="A2962" s="67">
        <v>44108</v>
      </c>
      <c r="B2962" s="60" t="s">
        <v>24</v>
      </c>
      <c r="C2962" s="60" t="s">
        <v>23</v>
      </c>
      <c r="D2962" s="15">
        <v>1</v>
      </c>
    </row>
    <row r="2963" spans="1:4" x14ac:dyDescent="0.25">
      <c r="A2963" s="67">
        <v>44108</v>
      </c>
      <c r="B2963" s="60" t="s">
        <v>24</v>
      </c>
      <c r="C2963" s="60" t="s">
        <v>37</v>
      </c>
      <c r="D2963" s="15">
        <v>2</v>
      </c>
    </row>
    <row r="2964" spans="1:4" x14ac:dyDescent="0.25">
      <c r="A2964" s="67">
        <v>44108</v>
      </c>
      <c r="B2964" s="60" t="s">
        <v>47</v>
      </c>
      <c r="C2964" s="60" t="s">
        <v>47</v>
      </c>
      <c r="D2964" s="15">
        <v>0</v>
      </c>
    </row>
    <row r="2965" spans="1:4" x14ac:dyDescent="0.25">
      <c r="A2965" s="67">
        <v>44108</v>
      </c>
      <c r="B2965" s="60" t="s">
        <v>48</v>
      </c>
      <c r="C2965" s="60" t="s">
        <v>48</v>
      </c>
      <c r="D2965" s="15">
        <v>0</v>
      </c>
    </row>
    <row r="2966" spans="1:4" x14ac:dyDescent="0.25">
      <c r="A2966" s="67">
        <v>44108</v>
      </c>
      <c r="B2966" s="60" t="s">
        <v>7</v>
      </c>
      <c r="C2966" s="60" t="s">
        <v>7</v>
      </c>
      <c r="D2966" s="15">
        <v>5</v>
      </c>
    </row>
    <row r="2967" spans="1:4" x14ac:dyDescent="0.25">
      <c r="A2967" s="67">
        <v>44108</v>
      </c>
      <c r="B2967" s="60" t="s">
        <v>9</v>
      </c>
      <c r="C2967" s="60" t="s">
        <v>9</v>
      </c>
      <c r="D2967" s="15">
        <v>16</v>
      </c>
    </row>
    <row r="2968" spans="1:4" x14ac:dyDescent="0.25">
      <c r="A2968" s="67">
        <v>44108</v>
      </c>
      <c r="B2968" s="60" t="s">
        <v>9</v>
      </c>
      <c r="C2968" s="60" t="s">
        <v>17</v>
      </c>
      <c r="D2968" s="15">
        <v>8</v>
      </c>
    </row>
    <row r="2969" spans="1:4" x14ac:dyDescent="0.25">
      <c r="A2969" s="67">
        <v>44108</v>
      </c>
      <c r="B2969" s="60" t="s">
        <v>15</v>
      </c>
      <c r="C2969" s="60" t="s">
        <v>623</v>
      </c>
      <c r="D2969" s="15">
        <v>2</v>
      </c>
    </row>
    <row r="2970" spans="1:4" x14ac:dyDescent="0.25">
      <c r="A2970" s="67">
        <v>44108</v>
      </c>
      <c r="B2970" s="60" t="s">
        <v>11</v>
      </c>
      <c r="C2970" s="60" t="s">
        <v>336</v>
      </c>
      <c r="D2970" s="15">
        <v>2</v>
      </c>
    </row>
    <row r="2971" spans="1:4" x14ac:dyDescent="0.25">
      <c r="A2971" s="67">
        <v>44108</v>
      </c>
      <c r="B2971" s="60" t="s">
        <v>12</v>
      </c>
      <c r="C2971" s="60" t="s">
        <v>590</v>
      </c>
      <c r="D2971" s="15">
        <v>1</v>
      </c>
    </row>
    <row r="2972" spans="1:4" x14ac:dyDescent="0.25">
      <c r="A2972" s="67">
        <v>44108</v>
      </c>
      <c r="B2972" s="60" t="s">
        <v>12</v>
      </c>
      <c r="C2972" s="60" t="s">
        <v>12</v>
      </c>
      <c r="D2972" s="15">
        <v>2</v>
      </c>
    </row>
    <row r="2973" spans="1:4" x14ac:dyDescent="0.25">
      <c r="A2973" s="67">
        <v>44108</v>
      </c>
      <c r="B2973" s="60" t="s">
        <v>8</v>
      </c>
      <c r="C2973" s="60" t="s">
        <v>230</v>
      </c>
      <c r="D2973" s="15">
        <v>2</v>
      </c>
    </row>
    <row r="2974" spans="1:4" x14ac:dyDescent="0.25">
      <c r="A2974" s="67">
        <v>44108</v>
      </c>
      <c r="B2974" s="60" t="s">
        <v>8</v>
      </c>
      <c r="C2974" s="60" t="s">
        <v>59</v>
      </c>
      <c r="D2974" s="15">
        <v>11</v>
      </c>
    </row>
    <row r="2975" spans="1:4" x14ac:dyDescent="0.25">
      <c r="A2975" s="67">
        <v>44108</v>
      </c>
      <c r="B2975" s="60" t="s">
        <v>8</v>
      </c>
      <c r="C2975" s="60" t="s">
        <v>142</v>
      </c>
      <c r="D2975" s="15">
        <v>1</v>
      </c>
    </row>
    <row r="2976" spans="1:4" x14ac:dyDescent="0.25">
      <c r="A2976" s="67">
        <v>44108</v>
      </c>
      <c r="B2976" s="60" t="s">
        <v>8</v>
      </c>
      <c r="C2976" s="60" t="s">
        <v>205</v>
      </c>
      <c r="D2976" s="15">
        <v>2</v>
      </c>
    </row>
    <row r="2977" spans="1:4" x14ac:dyDescent="0.25">
      <c r="A2977" s="67">
        <v>44108</v>
      </c>
      <c r="B2977" s="60" t="s">
        <v>8</v>
      </c>
      <c r="C2977" s="60" t="s">
        <v>40</v>
      </c>
      <c r="D2977" s="15">
        <v>2</v>
      </c>
    </row>
    <row r="2978" spans="1:4" x14ac:dyDescent="0.25">
      <c r="A2978" s="67">
        <v>44108</v>
      </c>
      <c r="B2978" s="60" t="s">
        <v>8</v>
      </c>
      <c r="C2978" s="60" t="s">
        <v>8</v>
      </c>
      <c r="D2978" s="15">
        <v>71</v>
      </c>
    </row>
    <row r="2979" spans="1:4" x14ac:dyDescent="0.25">
      <c r="A2979" s="67">
        <v>44108</v>
      </c>
      <c r="B2979" s="60" t="s">
        <v>49</v>
      </c>
      <c r="C2979" s="60" t="s">
        <v>49</v>
      </c>
      <c r="D2979" s="15">
        <v>0</v>
      </c>
    </row>
    <row r="2980" spans="1:4" x14ac:dyDescent="0.25">
      <c r="A2980" s="67">
        <v>44108</v>
      </c>
      <c r="B2980" s="60" t="s">
        <v>50</v>
      </c>
      <c r="C2980" s="78" t="s">
        <v>368</v>
      </c>
      <c r="D2980" s="15">
        <v>1</v>
      </c>
    </row>
    <row r="2981" spans="1:4" x14ac:dyDescent="0.25">
      <c r="A2981" s="67">
        <v>44108</v>
      </c>
      <c r="B2981" s="60" t="s">
        <v>27</v>
      </c>
      <c r="C2981" s="60" t="s">
        <v>141</v>
      </c>
      <c r="D2981" s="15">
        <v>2</v>
      </c>
    </row>
    <row r="2982" spans="1:4" x14ac:dyDescent="0.25">
      <c r="A2982" s="67">
        <v>44108</v>
      </c>
      <c r="B2982" s="60" t="s">
        <v>27</v>
      </c>
      <c r="C2982" s="60" t="s">
        <v>43</v>
      </c>
      <c r="D2982" s="15">
        <v>3</v>
      </c>
    </row>
    <row r="2983" spans="1:4" x14ac:dyDescent="0.25">
      <c r="A2983" s="67">
        <v>44108</v>
      </c>
      <c r="B2983" s="60" t="s">
        <v>51</v>
      </c>
      <c r="C2983" s="60" t="s">
        <v>51</v>
      </c>
      <c r="D2983" s="15">
        <v>3</v>
      </c>
    </row>
    <row r="2984" spans="1:4" x14ac:dyDescent="0.25">
      <c r="A2984" s="67">
        <v>44108</v>
      </c>
      <c r="B2984" s="60" t="s">
        <v>10</v>
      </c>
      <c r="C2984" s="60" t="s">
        <v>10</v>
      </c>
      <c r="D2984" s="15">
        <v>0</v>
      </c>
    </row>
    <row r="2985" spans="1:4" x14ac:dyDescent="0.25">
      <c r="A2985" s="67">
        <v>44109</v>
      </c>
      <c r="B2985" s="60" t="s">
        <v>14</v>
      </c>
      <c r="C2985" s="60" t="s">
        <v>14</v>
      </c>
      <c r="D2985" s="15">
        <v>0</v>
      </c>
    </row>
    <row r="2986" spans="1:4" x14ac:dyDescent="0.25">
      <c r="A2986" s="67">
        <v>44109</v>
      </c>
      <c r="B2986" s="60" t="s">
        <v>20</v>
      </c>
      <c r="C2986" s="60" t="s">
        <v>20</v>
      </c>
      <c r="D2986" s="15">
        <v>2</v>
      </c>
    </row>
    <row r="2987" spans="1:4" x14ac:dyDescent="0.25">
      <c r="A2987" s="67">
        <v>44109</v>
      </c>
      <c r="B2987" s="60" t="s">
        <v>20</v>
      </c>
      <c r="C2987" s="60" t="s">
        <v>652</v>
      </c>
      <c r="D2987" s="15">
        <v>1</v>
      </c>
    </row>
    <row r="2988" spans="1:4" x14ac:dyDescent="0.25">
      <c r="A2988" s="67">
        <v>44109</v>
      </c>
      <c r="B2988" s="60" t="s">
        <v>13</v>
      </c>
      <c r="C2988" s="73" t="s">
        <v>612</v>
      </c>
      <c r="D2988" s="15">
        <v>2</v>
      </c>
    </row>
    <row r="2989" spans="1:4" x14ac:dyDescent="0.25">
      <c r="A2989" s="67">
        <v>44109</v>
      </c>
      <c r="B2989" s="60" t="s">
        <v>13</v>
      </c>
      <c r="C2989" s="60" t="s">
        <v>13</v>
      </c>
      <c r="D2989" s="15">
        <v>9</v>
      </c>
    </row>
    <row r="2990" spans="1:4" x14ac:dyDescent="0.25">
      <c r="A2990" s="67">
        <v>44109</v>
      </c>
      <c r="B2990" s="60" t="s">
        <v>13</v>
      </c>
      <c r="C2990" s="60" t="s">
        <v>223</v>
      </c>
      <c r="D2990" s="15">
        <v>2</v>
      </c>
    </row>
    <row r="2991" spans="1:4" x14ac:dyDescent="0.25">
      <c r="A2991" s="67">
        <v>44109</v>
      </c>
      <c r="B2991" s="60" t="s">
        <v>24</v>
      </c>
      <c r="C2991" s="60" t="s">
        <v>24</v>
      </c>
      <c r="D2991" s="15">
        <v>0</v>
      </c>
    </row>
    <row r="2992" spans="1:4" x14ac:dyDescent="0.25">
      <c r="A2992" s="67">
        <v>44109</v>
      </c>
      <c r="B2992" s="60" t="s">
        <v>47</v>
      </c>
      <c r="C2992" s="60" t="s">
        <v>47</v>
      </c>
      <c r="D2992" s="15">
        <v>0</v>
      </c>
    </row>
    <row r="2993" spans="1:4" x14ac:dyDescent="0.25">
      <c r="A2993" s="67">
        <v>44109</v>
      </c>
      <c r="B2993" s="60" t="s">
        <v>48</v>
      </c>
      <c r="C2993" s="60" t="s">
        <v>48</v>
      </c>
      <c r="D2993" s="15">
        <v>0</v>
      </c>
    </row>
    <row r="2994" spans="1:4" x14ac:dyDescent="0.25">
      <c r="A2994" s="67">
        <v>44109</v>
      </c>
      <c r="B2994" s="60" t="s">
        <v>7</v>
      </c>
      <c r="C2994" s="60" t="s">
        <v>7</v>
      </c>
      <c r="D2994" s="15">
        <v>0</v>
      </c>
    </row>
    <row r="2995" spans="1:4" x14ac:dyDescent="0.25">
      <c r="A2995" s="67">
        <v>44109</v>
      </c>
      <c r="B2995" s="60" t="s">
        <v>9</v>
      </c>
      <c r="C2995" s="60" t="s">
        <v>9</v>
      </c>
      <c r="D2995" s="15">
        <v>3</v>
      </c>
    </row>
    <row r="2996" spans="1:4" x14ac:dyDescent="0.25">
      <c r="A2996" s="67">
        <v>44109</v>
      </c>
      <c r="B2996" s="60" t="s">
        <v>15</v>
      </c>
      <c r="C2996" s="60" t="s">
        <v>15</v>
      </c>
      <c r="D2996" s="15">
        <v>0</v>
      </c>
    </row>
    <row r="2997" spans="1:4" x14ac:dyDescent="0.25">
      <c r="A2997" s="67">
        <v>44109</v>
      </c>
      <c r="B2997" s="60" t="s">
        <v>11</v>
      </c>
      <c r="C2997" s="60" t="s">
        <v>11</v>
      </c>
      <c r="D2997" s="15">
        <v>0</v>
      </c>
    </row>
    <row r="2998" spans="1:4" x14ac:dyDescent="0.25">
      <c r="A2998" s="67">
        <v>44109</v>
      </c>
      <c r="B2998" s="60" t="s">
        <v>12</v>
      </c>
      <c r="C2998" s="60" t="s">
        <v>12</v>
      </c>
      <c r="D2998" s="15">
        <v>0</v>
      </c>
    </row>
    <row r="2999" spans="1:4" x14ac:dyDescent="0.25">
      <c r="A2999" s="67">
        <v>44109</v>
      </c>
      <c r="B2999" s="60" t="s">
        <v>8</v>
      </c>
      <c r="C2999" s="60" t="s">
        <v>59</v>
      </c>
      <c r="D2999" s="15">
        <v>1</v>
      </c>
    </row>
    <row r="3000" spans="1:4" x14ac:dyDescent="0.25">
      <c r="A3000" s="67">
        <v>44109</v>
      </c>
      <c r="B3000" s="60" t="s">
        <v>8</v>
      </c>
      <c r="C3000" s="60" t="s">
        <v>142</v>
      </c>
      <c r="D3000" s="15">
        <v>1</v>
      </c>
    </row>
    <row r="3001" spans="1:4" x14ac:dyDescent="0.25">
      <c r="A3001" s="67">
        <v>44109</v>
      </c>
      <c r="B3001" s="60" t="s">
        <v>8</v>
      </c>
      <c r="C3001" s="60" t="s">
        <v>205</v>
      </c>
      <c r="D3001" s="15">
        <v>2</v>
      </c>
    </row>
    <row r="3002" spans="1:4" x14ac:dyDescent="0.25">
      <c r="A3002" s="67">
        <v>44109</v>
      </c>
      <c r="B3002" s="60" t="s">
        <v>8</v>
      </c>
      <c r="C3002" s="60" t="s">
        <v>8</v>
      </c>
      <c r="D3002" s="15">
        <v>75</v>
      </c>
    </row>
    <row r="3003" spans="1:4" x14ac:dyDescent="0.25">
      <c r="A3003" s="67">
        <v>44109</v>
      </c>
      <c r="B3003" s="60" t="s">
        <v>8</v>
      </c>
      <c r="C3003" s="60" t="s">
        <v>31</v>
      </c>
      <c r="D3003" s="15">
        <v>3</v>
      </c>
    </row>
    <row r="3004" spans="1:4" x14ac:dyDescent="0.25">
      <c r="A3004" s="67">
        <v>44109</v>
      </c>
      <c r="B3004" s="60" t="s">
        <v>8</v>
      </c>
      <c r="C3004" s="60" t="s">
        <v>112</v>
      </c>
      <c r="D3004" s="15">
        <v>1</v>
      </c>
    </row>
    <row r="3005" spans="1:4" x14ac:dyDescent="0.25">
      <c r="A3005" s="67">
        <v>44109</v>
      </c>
      <c r="B3005" s="60" t="s">
        <v>49</v>
      </c>
      <c r="C3005" s="60" t="s">
        <v>49</v>
      </c>
      <c r="D3005" s="15">
        <v>0</v>
      </c>
    </row>
    <row r="3006" spans="1:4" x14ac:dyDescent="0.25">
      <c r="A3006" s="67">
        <v>44109</v>
      </c>
      <c r="B3006" s="60" t="s">
        <v>50</v>
      </c>
      <c r="C3006" s="78" t="s">
        <v>368</v>
      </c>
      <c r="D3006" s="15">
        <v>0</v>
      </c>
    </row>
    <row r="3007" spans="1:4" x14ac:dyDescent="0.25">
      <c r="A3007" s="67">
        <v>44109</v>
      </c>
      <c r="B3007" s="60" t="s">
        <v>27</v>
      </c>
      <c r="C3007" s="60" t="s">
        <v>43</v>
      </c>
      <c r="D3007" s="15">
        <v>0</v>
      </c>
    </row>
    <row r="3008" spans="1:4" x14ac:dyDescent="0.25">
      <c r="A3008" s="67">
        <v>44109</v>
      </c>
      <c r="B3008" s="60" t="s">
        <v>51</v>
      </c>
      <c r="C3008" s="60" t="s">
        <v>51</v>
      </c>
      <c r="D3008" s="15">
        <v>0</v>
      </c>
    </row>
    <row r="3009" spans="1:4" x14ac:dyDescent="0.25">
      <c r="A3009" s="67">
        <v>44109</v>
      </c>
      <c r="B3009" s="60" t="s">
        <v>10</v>
      </c>
      <c r="C3009" s="60" t="s">
        <v>10</v>
      </c>
      <c r="D3009" s="15">
        <v>5</v>
      </c>
    </row>
    <row r="3010" spans="1:4" x14ac:dyDescent="0.25">
      <c r="A3010" s="67">
        <v>44110</v>
      </c>
      <c r="B3010" s="73" t="s">
        <v>14</v>
      </c>
      <c r="C3010" s="73" t="s">
        <v>14</v>
      </c>
      <c r="D3010" s="15">
        <v>1</v>
      </c>
    </row>
    <row r="3011" spans="1:4" x14ac:dyDescent="0.25">
      <c r="A3011" s="67">
        <v>44110</v>
      </c>
      <c r="B3011" s="73" t="s">
        <v>20</v>
      </c>
      <c r="C3011" s="73" t="s">
        <v>20</v>
      </c>
      <c r="D3011" s="15">
        <v>7</v>
      </c>
    </row>
    <row r="3012" spans="1:4" x14ac:dyDescent="0.25">
      <c r="A3012" s="67">
        <v>44110</v>
      </c>
      <c r="B3012" s="73" t="s">
        <v>13</v>
      </c>
      <c r="C3012" s="73" t="s">
        <v>226</v>
      </c>
      <c r="D3012" s="15">
        <v>6</v>
      </c>
    </row>
    <row r="3013" spans="1:4" x14ac:dyDescent="0.25">
      <c r="A3013" s="67">
        <v>44110</v>
      </c>
      <c r="B3013" s="73" t="s">
        <v>24</v>
      </c>
      <c r="C3013" s="73" t="s">
        <v>23</v>
      </c>
      <c r="D3013" s="15">
        <v>14</v>
      </c>
    </row>
    <row r="3014" spans="1:4" x14ac:dyDescent="0.25">
      <c r="A3014" s="67">
        <v>44110</v>
      </c>
      <c r="B3014" s="73" t="s">
        <v>24</v>
      </c>
      <c r="C3014" s="73" t="s">
        <v>658</v>
      </c>
      <c r="D3014" s="15">
        <v>2</v>
      </c>
    </row>
    <row r="3015" spans="1:4" x14ac:dyDescent="0.25">
      <c r="A3015" s="67">
        <v>44110</v>
      </c>
      <c r="B3015" s="73" t="s">
        <v>24</v>
      </c>
      <c r="C3015" s="73" t="s">
        <v>657</v>
      </c>
      <c r="D3015" s="15">
        <v>1</v>
      </c>
    </row>
    <row r="3016" spans="1:4" x14ac:dyDescent="0.25">
      <c r="A3016" s="67">
        <v>44110</v>
      </c>
      <c r="B3016" s="73" t="s">
        <v>24</v>
      </c>
      <c r="C3016" s="73" t="s">
        <v>36</v>
      </c>
      <c r="D3016" s="15">
        <v>1</v>
      </c>
    </row>
    <row r="3017" spans="1:4" x14ac:dyDescent="0.25">
      <c r="A3017" s="67">
        <v>44110</v>
      </c>
      <c r="B3017" s="60" t="s">
        <v>47</v>
      </c>
      <c r="C3017" s="60" t="s">
        <v>47</v>
      </c>
      <c r="D3017" s="15">
        <v>0</v>
      </c>
    </row>
    <row r="3018" spans="1:4" x14ac:dyDescent="0.25">
      <c r="A3018" s="67">
        <v>44110</v>
      </c>
      <c r="B3018" s="60" t="s">
        <v>48</v>
      </c>
      <c r="C3018" s="60" t="s">
        <v>48</v>
      </c>
      <c r="D3018" s="15">
        <v>0</v>
      </c>
    </row>
    <row r="3019" spans="1:4" x14ac:dyDescent="0.25">
      <c r="A3019" s="67">
        <v>44110</v>
      </c>
      <c r="B3019" s="73" t="s">
        <v>7</v>
      </c>
      <c r="C3019" s="73" t="s">
        <v>7</v>
      </c>
      <c r="D3019" s="15">
        <v>10</v>
      </c>
    </row>
    <row r="3020" spans="1:4" x14ac:dyDescent="0.25">
      <c r="A3020" s="67">
        <v>44110</v>
      </c>
      <c r="B3020" s="60" t="s">
        <v>9</v>
      </c>
      <c r="C3020" s="60" t="s">
        <v>9</v>
      </c>
      <c r="D3020" s="15">
        <v>12</v>
      </c>
    </row>
    <row r="3021" spans="1:4" x14ac:dyDescent="0.25">
      <c r="A3021" s="67">
        <v>44110</v>
      </c>
      <c r="B3021" s="60" t="s">
        <v>9</v>
      </c>
      <c r="C3021" s="73" t="s">
        <v>17</v>
      </c>
      <c r="D3021" s="15">
        <v>15</v>
      </c>
    </row>
    <row r="3022" spans="1:4" x14ac:dyDescent="0.25">
      <c r="A3022" s="67">
        <v>44110</v>
      </c>
      <c r="B3022" s="73" t="s">
        <v>15</v>
      </c>
      <c r="C3022" s="73" t="s">
        <v>623</v>
      </c>
      <c r="D3022" s="15">
        <v>1</v>
      </c>
    </row>
    <row r="3023" spans="1:4" x14ac:dyDescent="0.25">
      <c r="A3023" s="67">
        <v>44110</v>
      </c>
      <c r="B3023" s="73" t="s">
        <v>11</v>
      </c>
      <c r="C3023" s="73" t="s">
        <v>336</v>
      </c>
      <c r="D3023" s="15">
        <v>1</v>
      </c>
    </row>
    <row r="3024" spans="1:4" x14ac:dyDescent="0.25">
      <c r="A3024" s="67">
        <v>44110</v>
      </c>
      <c r="B3024" s="73" t="s">
        <v>11</v>
      </c>
      <c r="C3024" s="73" t="s">
        <v>135</v>
      </c>
      <c r="D3024" s="15">
        <v>2</v>
      </c>
    </row>
    <row r="3025" spans="1:4" x14ac:dyDescent="0.25">
      <c r="A3025" s="67">
        <v>44110</v>
      </c>
      <c r="B3025" s="73" t="s">
        <v>12</v>
      </c>
      <c r="C3025" s="73" t="s">
        <v>12</v>
      </c>
      <c r="D3025" s="15">
        <v>3</v>
      </c>
    </row>
    <row r="3026" spans="1:4" x14ac:dyDescent="0.25">
      <c r="A3026" s="67">
        <v>44110</v>
      </c>
      <c r="B3026" s="73" t="s">
        <v>8</v>
      </c>
      <c r="C3026" s="73" t="s">
        <v>1082</v>
      </c>
      <c r="D3026" s="15">
        <v>5</v>
      </c>
    </row>
    <row r="3027" spans="1:4" x14ac:dyDescent="0.25">
      <c r="A3027" s="67">
        <v>44110</v>
      </c>
      <c r="B3027" s="73" t="s">
        <v>8</v>
      </c>
      <c r="C3027" s="73" t="s">
        <v>230</v>
      </c>
      <c r="D3027" s="15">
        <v>1</v>
      </c>
    </row>
    <row r="3028" spans="1:4" x14ac:dyDescent="0.25">
      <c r="A3028" s="67">
        <v>44110</v>
      </c>
      <c r="B3028" s="73" t="s">
        <v>8</v>
      </c>
      <c r="C3028" s="73" t="s">
        <v>59</v>
      </c>
      <c r="D3028" s="15">
        <v>3</v>
      </c>
    </row>
    <row r="3029" spans="1:4" x14ac:dyDescent="0.25">
      <c r="A3029" s="67">
        <v>44110</v>
      </c>
      <c r="B3029" s="73" t="s">
        <v>8</v>
      </c>
      <c r="C3029" s="73" t="s">
        <v>205</v>
      </c>
      <c r="D3029" s="15">
        <v>3</v>
      </c>
    </row>
    <row r="3030" spans="1:4" x14ac:dyDescent="0.25">
      <c r="A3030" s="67">
        <v>44110</v>
      </c>
      <c r="B3030" s="73" t="s">
        <v>8</v>
      </c>
      <c r="C3030" s="73" t="s">
        <v>40</v>
      </c>
      <c r="D3030" s="15">
        <v>1</v>
      </c>
    </row>
    <row r="3031" spans="1:4" x14ac:dyDescent="0.25">
      <c r="A3031" s="67">
        <v>44110</v>
      </c>
      <c r="B3031" s="73" t="s">
        <v>8</v>
      </c>
      <c r="C3031" s="73" t="s">
        <v>8</v>
      </c>
      <c r="D3031" s="15">
        <v>74</v>
      </c>
    </row>
    <row r="3032" spans="1:4" x14ac:dyDescent="0.25">
      <c r="A3032" s="67">
        <v>44110</v>
      </c>
      <c r="B3032" s="73" t="s">
        <v>8</v>
      </c>
      <c r="C3032" s="73" t="s">
        <v>31</v>
      </c>
      <c r="D3032" s="15">
        <v>2</v>
      </c>
    </row>
    <row r="3033" spans="1:4" x14ac:dyDescent="0.25">
      <c r="A3033" s="67">
        <v>44110</v>
      </c>
      <c r="B3033" s="73" t="s">
        <v>8</v>
      </c>
      <c r="C3033" s="73" t="s">
        <v>112</v>
      </c>
      <c r="D3033" s="15">
        <v>6</v>
      </c>
    </row>
    <row r="3034" spans="1:4" x14ac:dyDescent="0.25">
      <c r="A3034" s="67">
        <v>44110</v>
      </c>
      <c r="B3034" s="73" t="s">
        <v>49</v>
      </c>
      <c r="C3034" s="73" t="s">
        <v>49</v>
      </c>
      <c r="D3034" s="15">
        <v>4</v>
      </c>
    </row>
    <row r="3035" spans="1:4" x14ac:dyDescent="0.25">
      <c r="A3035" s="67">
        <v>44110</v>
      </c>
      <c r="B3035" s="73" t="s">
        <v>50</v>
      </c>
      <c r="C3035" s="78" t="s">
        <v>368</v>
      </c>
      <c r="D3035" s="15">
        <v>1</v>
      </c>
    </row>
    <row r="3036" spans="1:4" x14ac:dyDescent="0.25">
      <c r="A3036" s="67">
        <v>44110</v>
      </c>
      <c r="B3036" s="73" t="s">
        <v>27</v>
      </c>
      <c r="C3036" s="73" t="s">
        <v>141</v>
      </c>
      <c r="D3036" s="15">
        <v>1</v>
      </c>
    </row>
    <row r="3037" spans="1:4" x14ac:dyDescent="0.25">
      <c r="A3037" s="67">
        <v>44110</v>
      </c>
      <c r="B3037" s="73" t="s">
        <v>27</v>
      </c>
      <c r="C3037" s="73" t="s">
        <v>43</v>
      </c>
      <c r="D3037" s="15">
        <v>5</v>
      </c>
    </row>
    <row r="3038" spans="1:4" x14ac:dyDescent="0.25">
      <c r="A3038" s="67">
        <v>44110</v>
      </c>
      <c r="B3038" s="73" t="s">
        <v>51</v>
      </c>
      <c r="C3038" s="73" t="s">
        <v>51</v>
      </c>
      <c r="D3038" s="15">
        <v>3</v>
      </c>
    </row>
    <row r="3039" spans="1:4" x14ac:dyDescent="0.25">
      <c r="A3039" s="67">
        <v>44110</v>
      </c>
      <c r="B3039" s="73" t="s">
        <v>10</v>
      </c>
      <c r="C3039" s="73" t="s">
        <v>10</v>
      </c>
      <c r="D3039" s="15">
        <v>1</v>
      </c>
    </row>
    <row r="3040" spans="1:4" x14ac:dyDescent="0.25">
      <c r="A3040" s="67">
        <v>44111</v>
      </c>
      <c r="B3040" s="60" t="s">
        <v>14</v>
      </c>
      <c r="C3040" s="60" t="s">
        <v>14</v>
      </c>
      <c r="D3040" s="15">
        <v>0</v>
      </c>
    </row>
    <row r="3041" spans="1:4" x14ac:dyDescent="0.25">
      <c r="A3041" s="67">
        <v>44111</v>
      </c>
      <c r="B3041" s="73" t="s">
        <v>20</v>
      </c>
      <c r="C3041" s="73" t="s">
        <v>20</v>
      </c>
      <c r="D3041" s="15">
        <v>4</v>
      </c>
    </row>
    <row r="3042" spans="1:4" x14ac:dyDescent="0.25">
      <c r="A3042" s="67">
        <v>44111</v>
      </c>
      <c r="B3042" s="73" t="s">
        <v>13</v>
      </c>
      <c r="C3042" s="73" t="s">
        <v>1028</v>
      </c>
      <c r="D3042" s="15">
        <v>2</v>
      </c>
    </row>
    <row r="3043" spans="1:4" x14ac:dyDescent="0.25">
      <c r="A3043" s="67">
        <v>44111</v>
      </c>
      <c r="B3043" s="73" t="s">
        <v>13</v>
      </c>
      <c r="C3043" s="78" t="s">
        <v>612</v>
      </c>
      <c r="D3043" s="15">
        <v>1</v>
      </c>
    </row>
    <row r="3044" spans="1:4" x14ac:dyDescent="0.25">
      <c r="A3044" s="67">
        <v>44111</v>
      </c>
      <c r="B3044" s="73" t="s">
        <v>13</v>
      </c>
      <c r="C3044" s="73" t="s">
        <v>13</v>
      </c>
      <c r="D3044" s="15">
        <v>6</v>
      </c>
    </row>
    <row r="3045" spans="1:4" x14ac:dyDescent="0.25">
      <c r="A3045" s="67">
        <v>44111</v>
      </c>
      <c r="B3045" s="73" t="s">
        <v>24</v>
      </c>
      <c r="C3045" s="73" t="s">
        <v>23</v>
      </c>
      <c r="D3045" s="15">
        <v>16</v>
      </c>
    </row>
    <row r="3046" spans="1:4" x14ac:dyDescent="0.25">
      <c r="A3046" s="67">
        <v>44111</v>
      </c>
      <c r="B3046" s="60" t="s">
        <v>47</v>
      </c>
      <c r="C3046" s="60" t="s">
        <v>47</v>
      </c>
      <c r="D3046" s="15">
        <v>0</v>
      </c>
    </row>
    <row r="3047" spans="1:4" x14ac:dyDescent="0.25">
      <c r="A3047" s="67">
        <v>44111</v>
      </c>
      <c r="B3047" s="60" t="s">
        <v>48</v>
      </c>
      <c r="C3047" s="60" t="s">
        <v>48</v>
      </c>
      <c r="D3047" s="15">
        <v>0</v>
      </c>
    </row>
    <row r="3048" spans="1:4" x14ac:dyDescent="0.25">
      <c r="A3048" s="67">
        <v>44111</v>
      </c>
      <c r="B3048" s="73" t="s">
        <v>7</v>
      </c>
      <c r="C3048" s="73" t="s">
        <v>7</v>
      </c>
      <c r="D3048" s="15">
        <v>12</v>
      </c>
    </row>
    <row r="3049" spans="1:4" x14ac:dyDescent="0.25">
      <c r="A3049" s="67">
        <v>44111</v>
      </c>
      <c r="B3049" s="73" t="s">
        <v>9</v>
      </c>
      <c r="C3049" s="73" t="s">
        <v>9</v>
      </c>
      <c r="D3049" s="15">
        <v>7</v>
      </c>
    </row>
    <row r="3050" spans="1:4" x14ac:dyDescent="0.25">
      <c r="A3050" s="67">
        <v>44111</v>
      </c>
      <c r="B3050" s="73" t="s">
        <v>9</v>
      </c>
      <c r="C3050" s="73" t="s">
        <v>17</v>
      </c>
      <c r="D3050" s="15">
        <v>9</v>
      </c>
    </row>
    <row r="3051" spans="1:4" x14ac:dyDescent="0.25">
      <c r="A3051" s="67">
        <v>44111</v>
      </c>
      <c r="B3051" s="73" t="s">
        <v>9</v>
      </c>
      <c r="C3051" s="73" t="s">
        <v>145</v>
      </c>
      <c r="D3051" s="15">
        <v>1</v>
      </c>
    </row>
    <row r="3052" spans="1:4" x14ac:dyDescent="0.25">
      <c r="A3052" s="67">
        <v>44111</v>
      </c>
      <c r="B3052" s="60" t="s">
        <v>15</v>
      </c>
      <c r="C3052" s="60" t="s">
        <v>15</v>
      </c>
      <c r="D3052" s="15">
        <v>0</v>
      </c>
    </row>
    <row r="3053" spans="1:4" x14ac:dyDescent="0.25">
      <c r="A3053" s="67">
        <v>44111</v>
      </c>
      <c r="B3053" s="73" t="s">
        <v>11</v>
      </c>
      <c r="C3053" s="73" t="s">
        <v>11</v>
      </c>
      <c r="D3053" s="15">
        <v>1</v>
      </c>
    </row>
    <row r="3054" spans="1:4" x14ac:dyDescent="0.25">
      <c r="A3054" s="67">
        <v>44111</v>
      </c>
      <c r="B3054" s="73" t="s">
        <v>11</v>
      </c>
      <c r="C3054" s="73" t="s">
        <v>135</v>
      </c>
      <c r="D3054" s="15">
        <v>2</v>
      </c>
    </row>
    <row r="3055" spans="1:4" x14ac:dyDescent="0.25">
      <c r="A3055" s="67">
        <v>44111</v>
      </c>
      <c r="B3055" s="60" t="s">
        <v>12</v>
      </c>
      <c r="C3055" s="60" t="s">
        <v>12</v>
      </c>
      <c r="D3055" s="15">
        <v>0</v>
      </c>
    </row>
    <row r="3056" spans="1:4" x14ac:dyDescent="0.25">
      <c r="A3056" s="67">
        <v>44111</v>
      </c>
      <c r="B3056" s="73" t="s">
        <v>8</v>
      </c>
      <c r="C3056" s="73" t="s">
        <v>59</v>
      </c>
      <c r="D3056" s="15">
        <v>2</v>
      </c>
    </row>
    <row r="3057" spans="1:4" x14ac:dyDescent="0.25">
      <c r="A3057" s="67">
        <v>44111</v>
      </c>
      <c r="B3057" s="73" t="s">
        <v>8</v>
      </c>
      <c r="C3057" s="73" t="s">
        <v>205</v>
      </c>
      <c r="D3057" s="15">
        <v>2</v>
      </c>
    </row>
    <row r="3058" spans="1:4" x14ac:dyDescent="0.25">
      <c r="A3058" s="67">
        <v>44111</v>
      </c>
      <c r="B3058" s="73" t="s">
        <v>8</v>
      </c>
      <c r="C3058" s="73" t="s">
        <v>40</v>
      </c>
      <c r="D3058" s="15">
        <v>2</v>
      </c>
    </row>
    <row r="3059" spans="1:4" x14ac:dyDescent="0.25">
      <c r="A3059" s="67">
        <v>44111</v>
      </c>
      <c r="B3059" s="73" t="s">
        <v>8</v>
      </c>
      <c r="C3059" s="73" t="s">
        <v>8</v>
      </c>
      <c r="D3059" s="15">
        <v>37</v>
      </c>
    </row>
    <row r="3060" spans="1:4" x14ac:dyDescent="0.25">
      <c r="A3060" s="67">
        <v>44111</v>
      </c>
      <c r="B3060" s="73" t="s">
        <v>8</v>
      </c>
      <c r="C3060" s="73" t="s">
        <v>112</v>
      </c>
      <c r="D3060" s="15">
        <v>1</v>
      </c>
    </row>
    <row r="3061" spans="1:4" x14ac:dyDescent="0.25">
      <c r="A3061" s="67">
        <v>44111</v>
      </c>
      <c r="B3061" s="60" t="s">
        <v>49</v>
      </c>
      <c r="C3061" s="60" t="s">
        <v>49</v>
      </c>
      <c r="D3061" s="15">
        <v>0</v>
      </c>
    </row>
    <row r="3062" spans="1:4" x14ac:dyDescent="0.25">
      <c r="A3062" s="67">
        <v>44111</v>
      </c>
      <c r="B3062" s="73" t="s">
        <v>50</v>
      </c>
      <c r="C3062" s="73" t="s">
        <v>614</v>
      </c>
      <c r="D3062" s="15">
        <v>4</v>
      </c>
    </row>
    <row r="3063" spans="1:4" x14ac:dyDescent="0.25">
      <c r="A3063" s="67">
        <v>44111</v>
      </c>
      <c r="B3063" s="73" t="s">
        <v>50</v>
      </c>
      <c r="C3063" s="78" t="s">
        <v>368</v>
      </c>
      <c r="D3063" s="15">
        <v>1</v>
      </c>
    </row>
    <row r="3064" spans="1:4" x14ac:dyDescent="0.25">
      <c r="A3064" s="67">
        <v>44111</v>
      </c>
      <c r="B3064" s="73" t="s">
        <v>27</v>
      </c>
      <c r="C3064" s="73" t="s">
        <v>141</v>
      </c>
      <c r="D3064" s="15">
        <v>7</v>
      </c>
    </row>
    <row r="3065" spans="1:4" x14ac:dyDescent="0.25">
      <c r="A3065" s="67">
        <v>44111</v>
      </c>
      <c r="B3065" s="73" t="s">
        <v>27</v>
      </c>
      <c r="C3065" s="73" t="s">
        <v>43</v>
      </c>
      <c r="D3065" s="15">
        <v>6</v>
      </c>
    </row>
    <row r="3066" spans="1:4" x14ac:dyDescent="0.25">
      <c r="A3066" s="67">
        <v>44111</v>
      </c>
      <c r="B3066" s="73" t="s">
        <v>51</v>
      </c>
      <c r="C3066" s="73" t="s">
        <v>51</v>
      </c>
      <c r="D3066" s="15">
        <v>2</v>
      </c>
    </row>
    <row r="3067" spans="1:4" x14ac:dyDescent="0.25">
      <c r="A3067" s="67">
        <v>44111</v>
      </c>
      <c r="B3067" s="73" t="s">
        <v>10</v>
      </c>
      <c r="C3067" s="73" t="s">
        <v>10</v>
      </c>
      <c r="D3067" s="15">
        <v>1</v>
      </c>
    </row>
    <row r="3068" spans="1:4" x14ac:dyDescent="0.25">
      <c r="A3068" s="67">
        <v>44112</v>
      </c>
      <c r="B3068" s="60" t="s">
        <v>14</v>
      </c>
      <c r="C3068" s="60" t="s">
        <v>14</v>
      </c>
      <c r="D3068" s="15">
        <v>0</v>
      </c>
    </row>
    <row r="3069" spans="1:4" x14ac:dyDescent="0.25">
      <c r="A3069" s="67">
        <v>44112</v>
      </c>
      <c r="B3069" s="60" t="s">
        <v>20</v>
      </c>
      <c r="C3069" s="73" t="s">
        <v>20</v>
      </c>
      <c r="D3069" s="15">
        <v>1</v>
      </c>
    </row>
    <row r="3070" spans="1:4" x14ac:dyDescent="0.25">
      <c r="A3070" s="67">
        <v>44112</v>
      </c>
      <c r="B3070" s="60" t="s">
        <v>13</v>
      </c>
      <c r="C3070" s="73" t="s">
        <v>225</v>
      </c>
      <c r="D3070" s="15">
        <v>1</v>
      </c>
    </row>
    <row r="3071" spans="1:4" x14ac:dyDescent="0.25">
      <c r="A3071" s="67">
        <v>44112</v>
      </c>
      <c r="B3071" s="60" t="s">
        <v>13</v>
      </c>
      <c r="C3071" s="68" t="s">
        <v>674</v>
      </c>
      <c r="D3071" s="15">
        <v>1</v>
      </c>
    </row>
    <row r="3072" spans="1:4" x14ac:dyDescent="0.25">
      <c r="A3072" s="67">
        <v>44112</v>
      </c>
      <c r="B3072" s="60" t="s">
        <v>13</v>
      </c>
      <c r="C3072" s="73" t="s">
        <v>226</v>
      </c>
      <c r="D3072" s="15">
        <v>11</v>
      </c>
    </row>
    <row r="3073" spans="1:4" x14ac:dyDescent="0.25">
      <c r="A3073" s="67">
        <v>44112</v>
      </c>
      <c r="B3073" s="60" t="s">
        <v>13</v>
      </c>
      <c r="C3073" s="73" t="s">
        <v>223</v>
      </c>
      <c r="D3073" s="15">
        <v>5</v>
      </c>
    </row>
    <row r="3074" spans="1:4" x14ac:dyDescent="0.25">
      <c r="A3074" s="67">
        <v>44112</v>
      </c>
      <c r="B3074" s="60" t="s">
        <v>24</v>
      </c>
      <c r="C3074" s="73" t="s">
        <v>23</v>
      </c>
      <c r="D3074" s="15">
        <v>2</v>
      </c>
    </row>
    <row r="3075" spans="1:4" x14ac:dyDescent="0.25">
      <c r="A3075" s="67">
        <v>44112</v>
      </c>
      <c r="B3075" s="60" t="s">
        <v>47</v>
      </c>
      <c r="C3075" s="60" t="s">
        <v>47</v>
      </c>
      <c r="D3075" s="15">
        <v>0</v>
      </c>
    </row>
    <row r="3076" spans="1:4" x14ac:dyDescent="0.25">
      <c r="A3076" s="67">
        <v>44112</v>
      </c>
      <c r="B3076" s="60" t="s">
        <v>48</v>
      </c>
      <c r="C3076" s="60" t="s">
        <v>48</v>
      </c>
      <c r="D3076" s="15">
        <v>0</v>
      </c>
    </row>
    <row r="3077" spans="1:4" x14ac:dyDescent="0.25">
      <c r="A3077" s="67">
        <v>44112</v>
      </c>
      <c r="B3077" s="60" t="s">
        <v>7</v>
      </c>
      <c r="C3077" s="60" t="s">
        <v>7</v>
      </c>
      <c r="D3077" s="15">
        <v>1</v>
      </c>
    </row>
    <row r="3078" spans="1:4" x14ac:dyDescent="0.25">
      <c r="A3078" s="67">
        <v>44112</v>
      </c>
      <c r="B3078" s="60" t="s">
        <v>9</v>
      </c>
      <c r="C3078" s="60" t="s">
        <v>9</v>
      </c>
      <c r="D3078" s="15">
        <v>13</v>
      </c>
    </row>
    <row r="3079" spans="1:4" x14ac:dyDescent="0.25">
      <c r="A3079" s="67">
        <v>44112</v>
      </c>
      <c r="B3079" s="60" t="s">
        <v>9</v>
      </c>
      <c r="C3079" s="73" t="s">
        <v>17</v>
      </c>
      <c r="D3079" s="15">
        <v>6</v>
      </c>
    </row>
    <row r="3080" spans="1:4" x14ac:dyDescent="0.25">
      <c r="A3080" s="67">
        <v>44112</v>
      </c>
      <c r="B3080" s="60" t="s">
        <v>9</v>
      </c>
      <c r="C3080" s="73" t="s">
        <v>149</v>
      </c>
      <c r="D3080" s="15">
        <v>1</v>
      </c>
    </row>
    <row r="3081" spans="1:4" x14ac:dyDescent="0.25">
      <c r="A3081" s="67">
        <v>44112</v>
      </c>
      <c r="B3081" s="60" t="s">
        <v>9</v>
      </c>
      <c r="C3081" s="73" t="s">
        <v>145</v>
      </c>
      <c r="D3081" s="15">
        <v>2</v>
      </c>
    </row>
    <row r="3082" spans="1:4" x14ac:dyDescent="0.25">
      <c r="A3082" s="67">
        <v>44112</v>
      </c>
      <c r="B3082" s="60" t="s">
        <v>15</v>
      </c>
      <c r="C3082" s="60" t="s">
        <v>109</v>
      </c>
      <c r="D3082" s="15">
        <v>1</v>
      </c>
    </row>
    <row r="3083" spans="1:4" x14ac:dyDescent="0.25">
      <c r="A3083" s="67">
        <v>44112</v>
      </c>
      <c r="B3083" s="60" t="s">
        <v>11</v>
      </c>
      <c r="C3083" s="60" t="s">
        <v>11</v>
      </c>
      <c r="D3083" s="15">
        <v>0</v>
      </c>
    </row>
    <row r="3084" spans="1:4" x14ac:dyDescent="0.25">
      <c r="A3084" s="67">
        <v>44112</v>
      </c>
      <c r="B3084" s="60" t="s">
        <v>12</v>
      </c>
      <c r="C3084" s="60" t="s">
        <v>590</v>
      </c>
      <c r="D3084" s="15">
        <v>1</v>
      </c>
    </row>
    <row r="3085" spans="1:4" x14ac:dyDescent="0.25">
      <c r="A3085" s="67">
        <v>44112</v>
      </c>
      <c r="B3085" s="73" t="s">
        <v>8</v>
      </c>
      <c r="C3085" s="73" t="s">
        <v>1082</v>
      </c>
      <c r="D3085" s="15">
        <v>2</v>
      </c>
    </row>
    <row r="3086" spans="1:4" x14ac:dyDescent="0.25">
      <c r="A3086" s="67">
        <v>44112</v>
      </c>
      <c r="B3086" s="60" t="s">
        <v>8</v>
      </c>
      <c r="C3086" s="73" t="s">
        <v>144</v>
      </c>
      <c r="D3086" s="15">
        <v>2</v>
      </c>
    </row>
    <row r="3087" spans="1:4" x14ac:dyDescent="0.25">
      <c r="A3087" s="67">
        <v>44112</v>
      </c>
      <c r="B3087" s="73" t="s">
        <v>8</v>
      </c>
      <c r="C3087" s="73" t="s">
        <v>134</v>
      </c>
      <c r="D3087" s="15">
        <v>1</v>
      </c>
    </row>
    <row r="3088" spans="1:4" x14ac:dyDescent="0.25">
      <c r="A3088" s="67">
        <v>44112</v>
      </c>
      <c r="B3088" s="73" t="s">
        <v>8</v>
      </c>
      <c r="C3088" s="73" t="s">
        <v>205</v>
      </c>
      <c r="D3088" s="15">
        <v>2</v>
      </c>
    </row>
    <row r="3089" spans="1:4" x14ac:dyDescent="0.25">
      <c r="A3089" s="67">
        <v>44112</v>
      </c>
      <c r="B3089" s="73" t="s">
        <v>8</v>
      </c>
      <c r="C3089" s="73" t="s">
        <v>40</v>
      </c>
      <c r="D3089" s="15">
        <v>1</v>
      </c>
    </row>
    <row r="3090" spans="1:4" x14ac:dyDescent="0.25">
      <c r="A3090" s="67">
        <v>44112</v>
      </c>
      <c r="B3090" s="73" t="s">
        <v>8</v>
      </c>
      <c r="C3090" s="73" t="s">
        <v>8</v>
      </c>
      <c r="D3090" s="15">
        <v>82</v>
      </c>
    </row>
    <row r="3091" spans="1:4" x14ac:dyDescent="0.25">
      <c r="A3091" s="67">
        <v>44112</v>
      </c>
      <c r="B3091" s="73" t="s">
        <v>8</v>
      </c>
      <c r="C3091" s="73" t="s">
        <v>112</v>
      </c>
      <c r="D3091" s="15">
        <v>2</v>
      </c>
    </row>
    <row r="3092" spans="1:4" x14ac:dyDescent="0.25">
      <c r="A3092" s="67">
        <v>44112</v>
      </c>
      <c r="B3092" s="60" t="s">
        <v>49</v>
      </c>
      <c r="C3092" s="60" t="s">
        <v>49</v>
      </c>
      <c r="D3092" s="15">
        <v>0</v>
      </c>
    </row>
    <row r="3093" spans="1:4" x14ac:dyDescent="0.25">
      <c r="A3093" s="67">
        <v>44112</v>
      </c>
      <c r="B3093" s="60" t="s">
        <v>50</v>
      </c>
      <c r="C3093" s="73" t="s">
        <v>614</v>
      </c>
      <c r="D3093" s="15">
        <v>1</v>
      </c>
    </row>
    <row r="3094" spans="1:4" x14ac:dyDescent="0.25">
      <c r="A3094" s="67">
        <v>44112</v>
      </c>
      <c r="B3094" s="60" t="s">
        <v>50</v>
      </c>
      <c r="C3094" s="78" t="s">
        <v>368</v>
      </c>
      <c r="D3094" s="15">
        <v>3</v>
      </c>
    </row>
    <row r="3095" spans="1:4" x14ac:dyDescent="0.25">
      <c r="A3095" s="67">
        <v>44112</v>
      </c>
      <c r="B3095" s="60" t="s">
        <v>27</v>
      </c>
      <c r="C3095" s="73" t="s">
        <v>141</v>
      </c>
      <c r="D3095" s="15">
        <v>1</v>
      </c>
    </row>
    <row r="3096" spans="1:4" x14ac:dyDescent="0.25">
      <c r="A3096" s="67">
        <v>44112</v>
      </c>
      <c r="B3096" s="60" t="s">
        <v>27</v>
      </c>
      <c r="C3096" s="73" t="s">
        <v>43</v>
      </c>
      <c r="D3096" s="15">
        <v>7</v>
      </c>
    </row>
    <row r="3097" spans="1:4" x14ac:dyDescent="0.25">
      <c r="A3097" s="67">
        <v>44112</v>
      </c>
      <c r="B3097" s="60" t="s">
        <v>51</v>
      </c>
      <c r="C3097" s="60" t="s">
        <v>51</v>
      </c>
      <c r="D3097" s="15">
        <v>0</v>
      </c>
    </row>
    <row r="3098" spans="1:4" x14ac:dyDescent="0.25">
      <c r="A3098" s="67">
        <v>44112</v>
      </c>
      <c r="B3098" s="60" t="s">
        <v>10</v>
      </c>
      <c r="C3098" s="60" t="s">
        <v>10</v>
      </c>
      <c r="D3098" s="15">
        <v>0</v>
      </c>
    </row>
    <row r="3099" spans="1:4" x14ac:dyDescent="0.25">
      <c r="A3099" s="67">
        <v>44113</v>
      </c>
      <c r="B3099" s="60" t="s">
        <v>14</v>
      </c>
      <c r="C3099" s="60" t="s">
        <v>14</v>
      </c>
      <c r="D3099" s="15">
        <v>0</v>
      </c>
    </row>
    <row r="3100" spans="1:4" x14ac:dyDescent="0.25">
      <c r="A3100" s="67">
        <v>44113</v>
      </c>
      <c r="B3100" s="60" t="s">
        <v>20</v>
      </c>
      <c r="C3100" s="60" t="s">
        <v>20</v>
      </c>
      <c r="D3100" s="15">
        <v>13</v>
      </c>
    </row>
    <row r="3101" spans="1:4" x14ac:dyDescent="0.25">
      <c r="A3101" s="67">
        <v>44113</v>
      </c>
      <c r="B3101" s="60" t="s">
        <v>20</v>
      </c>
      <c r="C3101" s="60" t="s">
        <v>366</v>
      </c>
      <c r="D3101" s="15">
        <v>1</v>
      </c>
    </row>
    <row r="3102" spans="1:4" x14ac:dyDescent="0.25">
      <c r="A3102" s="67">
        <v>44113</v>
      </c>
      <c r="B3102" s="60" t="s">
        <v>13</v>
      </c>
      <c r="C3102" s="73" t="s">
        <v>612</v>
      </c>
      <c r="D3102" s="15">
        <v>1</v>
      </c>
    </row>
    <row r="3103" spans="1:4" x14ac:dyDescent="0.25">
      <c r="A3103" s="67">
        <v>44113</v>
      </c>
      <c r="B3103" s="60" t="s">
        <v>13</v>
      </c>
      <c r="C3103" s="60" t="s">
        <v>13</v>
      </c>
      <c r="D3103" s="15">
        <v>6</v>
      </c>
    </row>
    <row r="3104" spans="1:4" x14ac:dyDescent="0.25">
      <c r="A3104" s="67">
        <v>44113</v>
      </c>
      <c r="B3104" s="60" t="s">
        <v>13</v>
      </c>
      <c r="C3104" s="60" t="s">
        <v>226</v>
      </c>
      <c r="D3104" s="15">
        <v>8</v>
      </c>
    </row>
    <row r="3105" spans="1:4" x14ac:dyDescent="0.25">
      <c r="A3105" s="67">
        <v>44113</v>
      </c>
      <c r="B3105" s="60" t="s">
        <v>13</v>
      </c>
      <c r="C3105" s="60" t="s">
        <v>223</v>
      </c>
      <c r="D3105" s="15">
        <v>1</v>
      </c>
    </row>
    <row r="3106" spans="1:4" x14ac:dyDescent="0.25">
      <c r="A3106" s="67">
        <v>44113</v>
      </c>
      <c r="B3106" s="60" t="s">
        <v>24</v>
      </c>
      <c r="C3106" s="60" t="s">
        <v>23</v>
      </c>
      <c r="D3106" s="15">
        <v>12</v>
      </c>
    </row>
    <row r="3107" spans="1:4" x14ac:dyDescent="0.25">
      <c r="A3107" s="67">
        <v>44113</v>
      </c>
      <c r="B3107" s="60" t="s">
        <v>47</v>
      </c>
      <c r="C3107" s="60" t="s">
        <v>47</v>
      </c>
      <c r="D3107" s="15">
        <v>0</v>
      </c>
    </row>
    <row r="3108" spans="1:4" x14ac:dyDescent="0.25">
      <c r="A3108" s="67">
        <v>44113</v>
      </c>
      <c r="B3108" s="60" t="s">
        <v>48</v>
      </c>
      <c r="C3108" s="60" t="s">
        <v>48</v>
      </c>
      <c r="D3108" s="15">
        <v>0</v>
      </c>
    </row>
    <row r="3109" spans="1:4" x14ac:dyDescent="0.25">
      <c r="A3109" s="67">
        <v>44113</v>
      </c>
      <c r="B3109" s="60" t="s">
        <v>7</v>
      </c>
      <c r="C3109" s="60" t="s">
        <v>7</v>
      </c>
      <c r="D3109" s="15">
        <v>7</v>
      </c>
    </row>
    <row r="3110" spans="1:4" x14ac:dyDescent="0.25">
      <c r="A3110" s="67">
        <v>44113</v>
      </c>
      <c r="B3110" s="60" t="s">
        <v>9</v>
      </c>
      <c r="C3110" s="60" t="s">
        <v>9</v>
      </c>
      <c r="D3110" s="15">
        <v>22</v>
      </c>
    </row>
    <row r="3111" spans="1:4" x14ac:dyDescent="0.25">
      <c r="A3111" s="67">
        <v>44113</v>
      </c>
      <c r="B3111" s="60" t="s">
        <v>9</v>
      </c>
      <c r="C3111" s="60" t="s">
        <v>17</v>
      </c>
      <c r="D3111" s="15">
        <v>18</v>
      </c>
    </row>
    <row r="3112" spans="1:4" x14ac:dyDescent="0.25">
      <c r="A3112" s="67">
        <v>44113</v>
      </c>
      <c r="B3112" s="60" t="s">
        <v>9</v>
      </c>
      <c r="C3112" s="60" t="s">
        <v>145</v>
      </c>
      <c r="D3112" s="15">
        <v>1</v>
      </c>
    </row>
    <row r="3113" spans="1:4" x14ac:dyDescent="0.25">
      <c r="A3113" s="67">
        <v>44113</v>
      </c>
      <c r="B3113" s="60" t="s">
        <v>15</v>
      </c>
      <c r="C3113" s="60" t="s">
        <v>109</v>
      </c>
      <c r="D3113" s="15">
        <v>3</v>
      </c>
    </row>
    <row r="3114" spans="1:4" x14ac:dyDescent="0.25">
      <c r="A3114" s="67">
        <v>44113</v>
      </c>
      <c r="B3114" s="60" t="s">
        <v>15</v>
      </c>
      <c r="C3114" s="60" t="s">
        <v>285</v>
      </c>
      <c r="D3114" s="15">
        <v>1</v>
      </c>
    </row>
    <row r="3115" spans="1:4" x14ac:dyDescent="0.25">
      <c r="A3115" s="67">
        <v>44113</v>
      </c>
      <c r="B3115" s="60" t="s">
        <v>11</v>
      </c>
      <c r="C3115" s="60" t="s">
        <v>11</v>
      </c>
      <c r="D3115" s="15">
        <v>2</v>
      </c>
    </row>
    <row r="3116" spans="1:4" x14ac:dyDescent="0.25">
      <c r="A3116" s="67">
        <v>44113</v>
      </c>
      <c r="B3116" s="60" t="s">
        <v>11</v>
      </c>
      <c r="C3116" s="60" t="s">
        <v>135</v>
      </c>
      <c r="D3116" s="15">
        <v>2</v>
      </c>
    </row>
    <row r="3117" spans="1:4" x14ac:dyDescent="0.25">
      <c r="A3117" s="67">
        <v>44113</v>
      </c>
      <c r="B3117" s="60" t="s">
        <v>12</v>
      </c>
      <c r="C3117" s="60" t="s">
        <v>75</v>
      </c>
      <c r="D3117" s="15">
        <v>3</v>
      </c>
    </row>
    <row r="3118" spans="1:4" x14ac:dyDescent="0.25">
      <c r="A3118" s="67">
        <v>44113</v>
      </c>
      <c r="B3118" s="60" t="s">
        <v>12</v>
      </c>
      <c r="C3118" s="60" t="s">
        <v>12</v>
      </c>
      <c r="D3118" s="15">
        <v>3</v>
      </c>
    </row>
    <row r="3119" spans="1:4" x14ac:dyDescent="0.25">
      <c r="A3119" s="67">
        <v>44113</v>
      </c>
      <c r="B3119" s="60" t="s">
        <v>8</v>
      </c>
      <c r="C3119" s="73" t="s">
        <v>1082</v>
      </c>
      <c r="D3119" s="15">
        <v>1</v>
      </c>
    </row>
    <row r="3120" spans="1:4" x14ac:dyDescent="0.25">
      <c r="A3120" s="67">
        <v>44113</v>
      </c>
      <c r="B3120" s="60" t="s">
        <v>8</v>
      </c>
      <c r="C3120" s="60" t="s">
        <v>230</v>
      </c>
      <c r="D3120" s="15">
        <v>1</v>
      </c>
    </row>
    <row r="3121" spans="1:4" x14ac:dyDescent="0.25">
      <c r="A3121" s="67">
        <v>44113</v>
      </c>
      <c r="B3121" s="60" t="s">
        <v>8</v>
      </c>
      <c r="C3121" s="60" t="s">
        <v>675</v>
      </c>
      <c r="D3121" s="15">
        <v>2</v>
      </c>
    </row>
    <row r="3122" spans="1:4" x14ac:dyDescent="0.25">
      <c r="A3122" s="67">
        <v>44113</v>
      </c>
      <c r="B3122" s="60" t="s">
        <v>8</v>
      </c>
      <c r="C3122" s="60" t="s">
        <v>59</v>
      </c>
      <c r="D3122" s="15">
        <v>6</v>
      </c>
    </row>
    <row r="3123" spans="1:4" x14ac:dyDescent="0.25">
      <c r="A3123" s="67">
        <v>44113</v>
      </c>
      <c r="B3123" s="60" t="s">
        <v>8</v>
      </c>
      <c r="C3123" s="60" t="s">
        <v>134</v>
      </c>
      <c r="D3123" s="15">
        <v>1</v>
      </c>
    </row>
    <row r="3124" spans="1:4" x14ac:dyDescent="0.25">
      <c r="A3124" s="67">
        <v>44113</v>
      </c>
      <c r="B3124" s="60" t="s">
        <v>8</v>
      </c>
      <c r="C3124" s="60" t="s">
        <v>205</v>
      </c>
      <c r="D3124" s="15">
        <v>3</v>
      </c>
    </row>
    <row r="3125" spans="1:4" x14ac:dyDescent="0.25">
      <c r="A3125" s="67">
        <v>44113</v>
      </c>
      <c r="B3125" s="60" t="s">
        <v>8</v>
      </c>
      <c r="C3125" s="60" t="s">
        <v>40</v>
      </c>
      <c r="D3125" s="15">
        <v>1</v>
      </c>
    </row>
    <row r="3126" spans="1:4" x14ac:dyDescent="0.25">
      <c r="A3126" s="67">
        <v>44113</v>
      </c>
      <c r="B3126" s="60" t="s">
        <v>8</v>
      </c>
      <c r="C3126" s="60" t="s">
        <v>8</v>
      </c>
      <c r="D3126" s="15">
        <v>77</v>
      </c>
    </row>
    <row r="3127" spans="1:4" x14ac:dyDescent="0.25">
      <c r="A3127" s="67">
        <v>44113</v>
      </c>
      <c r="B3127" s="60" t="s">
        <v>8</v>
      </c>
      <c r="C3127" s="60" t="s">
        <v>31</v>
      </c>
      <c r="D3127" s="15">
        <v>2</v>
      </c>
    </row>
    <row r="3128" spans="1:4" x14ac:dyDescent="0.25">
      <c r="A3128" s="67">
        <v>44113</v>
      </c>
      <c r="B3128" s="60" t="s">
        <v>8</v>
      </c>
      <c r="C3128" s="60" t="s">
        <v>81</v>
      </c>
      <c r="D3128" s="15">
        <v>1</v>
      </c>
    </row>
    <row r="3129" spans="1:4" x14ac:dyDescent="0.25">
      <c r="A3129" s="67">
        <v>44113</v>
      </c>
      <c r="B3129" s="60" t="s">
        <v>8</v>
      </c>
      <c r="C3129" s="60" t="s">
        <v>112</v>
      </c>
      <c r="D3129" s="15">
        <v>1</v>
      </c>
    </row>
    <row r="3130" spans="1:4" x14ac:dyDescent="0.25">
      <c r="A3130" s="67">
        <v>44113</v>
      </c>
      <c r="B3130" s="60" t="s">
        <v>49</v>
      </c>
      <c r="C3130" s="60" t="s">
        <v>215</v>
      </c>
      <c r="D3130" s="15">
        <v>1</v>
      </c>
    </row>
    <row r="3131" spans="1:4" x14ac:dyDescent="0.25">
      <c r="A3131" s="67">
        <v>44113</v>
      </c>
      <c r="B3131" s="60" t="s">
        <v>49</v>
      </c>
      <c r="C3131" s="60" t="s">
        <v>49</v>
      </c>
      <c r="D3131" s="15">
        <v>2</v>
      </c>
    </row>
    <row r="3132" spans="1:4" x14ac:dyDescent="0.25">
      <c r="A3132" s="67">
        <v>44113</v>
      </c>
      <c r="B3132" s="60" t="s">
        <v>50</v>
      </c>
      <c r="C3132" s="60" t="s">
        <v>614</v>
      </c>
      <c r="D3132" s="15">
        <v>5</v>
      </c>
    </row>
    <row r="3133" spans="1:4" x14ac:dyDescent="0.25">
      <c r="A3133" s="67">
        <v>44113</v>
      </c>
      <c r="B3133" s="60" t="s">
        <v>50</v>
      </c>
      <c r="C3133" s="78" t="s">
        <v>368</v>
      </c>
      <c r="D3133" s="15">
        <v>4</v>
      </c>
    </row>
    <row r="3134" spans="1:4" x14ac:dyDescent="0.25">
      <c r="A3134" s="67">
        <v>44113</v>
      </c>
      <c r="B3134" s="60" t="s">
        <v>27</v>
      </c>
      <c r="C3134" s="60" t="s">
        <v>141</v>
      </c>
      <c r="D3134" s="15">
        <v>4</v>
      </c>
    </row>
    <row r="3135" spans="1:4" x14ac:dyDescent="0.25">
      <c r="A3135" s="67">
        <v>44113</v>
      </c>
      <c r="B3135" s="60" t="s">
        <v>27</v>
      </c>
      <c r="C3135" s="60" t="s">
        <v>43</v>
      </c>
      <c r="D3135" s="15">
        <v>10</v>
      </c>
    </row>
    <row r="3136" spans="1:4" x14ac:dyDescent="0.25">
      <c r="A3136" s="67">
        <v>44113</v>
      </c>
      <c r="B3136" s="60" t="s">
        <v>27</v>
      </c>
      <c r="C3136" s="60" t="s">
        <v>622</v>
      </c>
      <c r="D3136" s="15">
        <v>1</v>
      </c>
    </row>
    <row r="3137" spans="1:4" x14ac:dyDescent="0.25">
      <c r="A3137" s="67">
        <v>44113</v>
      </c>
      <c r="B3137" s="60" t="s">
        <v>51</v>
      </c>
      <c r="C3137" s="60" t="s">
        <v>51</v>
      </c>
      <c r="D3137" s="15">
        <v>3</v>
      </c>
    </row>
    <row r="3138" spans="1:4" x14ac:dyDescent="0.25">
      <c r="A3138" s="67">
        <v>44113</v>
      </c>
      <c r="B3138" s="60" t="s">
        <v>10</v>
      </c>
      <c r="C3138" s="60" t="s">
        <v>10</v>
      </c>
      <c r="D3138" s="15">
        <v>2</v>
      </c>
    </row>
    <row r="3139" spans="1:4" x14ac:dyDescent="0.25">
      <c r="A3139" s="67">
        <v>44114</v>
      </c>
      <c r="B3139" s="60" t="s">
        <v>14</v>
      </c>
      <c r="C3139" s="60" t="s">
        <v>14</v>
      </c>
      <c r="D3139" s="15">
        <v>0</v>
      </c>
    </row>
    <row r="3140" spans="1:4" x14ac:dyDescent="0.25">
      <c r="A3140" s="67">
        <v>44114</v>
      </c>
      <c r="B3140" s="60" t="s">
        <v>20</v>
      </c>
      <c r="C3140" s="60" t="s">
        <v>20</v>
      </c>
      <c r="D3140" s="15">
        <v>12</v>
      </c>
    </row>
    <row r="3141" spans="1:4" x14ac:dyDescent="0.25">
      <c r="A3141" s="67">
        <v>44114</v>
      </c>
      <c r="B3141" s="60" t="s">
        <v>20</v>
      </c>
      <c r="C3141" s="60" t="s">
        <v>680</v>
      </c>
      <c r="D3141" s="15">
        <v>1</v>
      </c>
    </row>
    <row r="3142" spans="1:4" x14ac:dyDescent="0.25">
      <c r="A3142" s="67">
        <v>44114</v>
      </c>
      <c r="B3142" s="60" t="s">
        <v>13</v>
      </c>
      <c r="C3142" s="73" t="s">
        <v>612</v>
      </c>
      <c r="D3142" s="15">
        <v>2</v>
      </c>
    </row>
    <row r="3143" spans="1:4" x14ac:dyDescent="0.25">
      <c r="A3143" s="67">
        <v>44114</v>
      </c>
      <c r="B3143" s="60" t="s">
        <v>13</v>
      </c>
      <c r="C3143" s="60" t="s">
        <v>1043</v>
      </c>
      <c r="D3143" s="15">
        <v>1</v>
      </c>
    </row>
    <row r="3144" spans="1:4" x14ac:dyDescent="0.25">
      <c r="A3144" s="67">
        <v>44114</v>
      </c>
      <c r="B3144" s="60" t="s">
        <v>13</v>
      </c>
      <c r="C3144" s="60" t="s">
        <v>223</v>
      </c>
      <c r="D3144" s="15">
        <v>3</v>
      </c>
    </row>
    <row r="3145" spans="1:4" x14ac:dyDescent="0.25">
      <c r="A3145" s="67">
        <v>44114</v>
      </c>
      <c r="B3145" s="60" t="s">
        <v>24</v>
      </c>
      <c r="C3145" s="60" t="s">
        <v>23</v>
      </c>
      <c r="D3145" s="15">
        <v>17</v>
      </c>
    </row>
    <row r="3146" spans="1:4" x14ac:dyDescent="0.25">
      <c r="A3146" s="67">
        <v>44114</v>
      </c>
      <c r="B3146" s="60" t="s">
        <v>24</v>
      </c>
      <c r="C3146" s="60" t="s">
        <v>36</v>
      </c>
      <c r="D3146" s="15">
        <v>2</v>
      </c>
    </row>
    <row r="3147" spans="1:4" x14ac:dyDescent="0.25">
      <c r="A3147" s="67">
        <v>44114</v>
      </c>
      <c r="B3147" s="60" t="s">
        <v>47</v>
      </c>
      <c r="C3147" s="60" t="s">
        <v>47</v>
      </c>
      <c r="D3147" s="15">
        <v>0</v>
      </c>
    </row>
    <row r="3148" spans="1:4" x14ac:dyDescent="0.25">
      <c r="A3148" s="67">
        <v>44114</v>
      </c>
      <c r="B3148" s="60" t="s">
        <v>48</v>
      </c>
      <c r="C3148" s="60" t="s">
        <v>48</v>
      </c>
      <c r="D3148" s="15">
        <v>0</v>
      </c>
    </row>
    <row r="3149" spans="1:4" x14ac:dyDescent="0.25">
      <c r="A3149" s="67">
        <v>44114</v>
      </c>
      <c r="B3149" s="60" t="s">
        <v>7</v>
      </c>
      <c r="C3149" s="60" t="s">
        <v>7</v>
      </c>
      <c r="D3149" s="15">
        <v>18</v>
      </c>
    </row>
    <row r="3150" spans="1:4" x14ac:dyDescent="0.25">
      <c r="A3150" s="67">
        <v>44114</v>
      </c>
      <c r="B3150" s="60" t="s">
        <v>9</v>
      </c>
      <c r="C3150" s="60" t="s">
        <v>9</v>
      </c>
      <c r="D3150" s="15">
        <v>10</v>
      </c>
    </row>
    <row r="3151" spans="1:4" x14ac:dyDescent="0.25">
      <c r="A3151" s="67">
        <v>44114</v>
      </c>
      <c r="B3151" s="60" t="s">
        <v>9</v>
      </c>
      <c r="C3151" s="60" t="s">
        <v>17</v>
      </c>
      <c r="D3151" s="15">
        <v>6</v>
      </c>
    </row>
    <row r="3152" spans="1:4" x14ac:dyDescent="0.25">
      <c r="A3152" s="67">
        <v>44114</v>
      </c>
      <c r="B3152" s="60" t="s">
        <v>9</v>
      </c>
      <c r="C3152" s="60" t="s">
        <v>145</v>
      </c>
      <c r="D3152" s="15">
        <v>1</v>
      </c>
    </row>
    <row r="3153" spans="1:4" x14ac:dyDescent="0.25">
      <c r="A3153" s="67">
        <v>44114</v>
      </c>
      <c r="B3153" s="60" t="s">
        <v>15</v>
      </c>
      <c r="C3153" s="60" t="s">
        <v>15</v>
      </c>
      <c r="D3153" s="15">
        <v>0</v>
      </c>
    </row>
    <row r="3154" spans="1:4" x14ac:dyDescent="0.25">
      <c r="A3154" s="67">
        <v>44114</v>
      </c>
      <c r="B3154" s="60" t="s">
        <v>11</v>
      </c>
      <c r="C3154" s="60" t="s">
        <v>336</v>
      </c>
      <c r="D3154" s="15">
        <v>1</v>
      </c>
    </row>
    <row r="3155" spans="1:4" x14ac:dyDescent="0.25">
      <c r="A3155" s="67">
        <v>44114</v>
      </c>
      <c r="B3155" s="60" t="s">
        <v>11</v>
      </c>
      <c r="C3155" s="60" t="s">
        <v>11</v>
      </c>
      <c r="D3155" s="15">
        <v>1</v>
      </c>
    </row>
    <row r="3156" spans="1:4" x14ac:dyDescent="0.25">
      <c r="A3156" s="67">
        <v>44114</v>
      </c>
      <c r="B3156" s="60" t="s">
        <v>11</v>
      </c>
      <c r="C3156" s="60" t="s">
        <v>135</v>
      </c>
      <c r="D3156" s="15">
        <v>5</v>
      </c>
    </row>
    <row r="3157" spans="1:4" x14ac:dyDescent="0.25">
      <c r="A3157" s="67">
        <v>44114</v>
      </c>
      <c r="B3157" s="60" t="s">
        <v>12</v>
      </c>
      <c r="C3157" s="60" t="s">
        <v>12</v>
      </c>
      <c r="D3157" s="15">
        <v>1</v>
      </c>
    </row>
    <row r="3158" spans="1:4" x14ac:dyDescent="0.25">
      <c r="A3158" s="67">
        <v>44114</v>
      </c>
      <c r="B3158" s="60" t="s">
        <v>8</v>
      </c>
      <c r="C3158" s="60" t="s">
        <v>74</v>
      </c>
      <c r="D3158" s="15">
        <v>1</v>
      </c>
    </row>
    <row r="3159" spans="1:4" x14ac:dyDescent="0.25">
      <c r="A3159" s="67">
        <v>44114</v>
      </c>
      <c r="B3159" s="60" t="s">
        <v>8</v>
      </c>
      <c r="C3159" s="60" t="s">
        <v>230</v>
      </c>
      <c r="D3159" s="15">
        <v>2</v>
      </c>
    </row>
    <row r="3160" spans="1:4" x14ac:dyDescent="0.25">
      <c r="A3160" s="67">
        <v>44114</v>
      </c>
      <c r="B3160" s="60" t="s">
        <v>8</v>
      </c>
      <c r="C3160" s="60" t="s">
        <v>59</v>
      </c>
      <c r="D3160" s="15">
        <v>1</v>
      </c>
    </row>
    <row r="3161" spans="1:4" x14ac:dyDescent="0.25">
      <c r="A3161" s="67">
        <v>44114</v>
      </c>
      <c r="B3161" s="60" t="s">
        <v>8</v>
      </c>
      <c r="C3161" s="60" t="s">
        <v>205</v>
      </c>
      <c r="D3161" s="15">
        <v>1</v>
      </c>
    </row>
    <row r="3162" spans="1:4" x14ac:dyDescent="0.25">
      <c r="A3162" s="67">
        <v>44114</v>
      </c>
      <c r="B3162" s="60" t="s">
        <v>8</v>
      </c>
      <c r="C3162" s="60" t="s">
        <v>8</v>
      </c>
      <c r="D3162" s="15">
        <v>121</v>
      </c>
    </row>
    <row r="3163" spans="1:4" x14ac:dyDescent="0.25">
      <c r="A3163" s="67">
        <v>44114</v>
      </c>
      <c r="B3163" s="60" t="s">
        <v>8</v>
      </c>
      <c r="C3163" s="60" t="s">
        <v>31</v>
      </c>
      <c r="D3163" s="15">
        <v>2</v>
      </c>
    </row>
    <row r="3164" spans="1:4" x14ac:dyDescent="0.25">
      <c r="A3164" s="67">
        <v>44114</v>
      </c>
      <c r="B3164" s="60" t="s">
        <v>8</v>
      </c>
      <c r="C3164" s="60" t="s">
        <v>81</v>
      </c>
      <c r="D3164" s="15">
        <v>2</v>
      </c>
    </row>
    <row r="3165" spans="1:4" x14ac:dyDescent="0.25">
      <c r="A3165" s="67">
        <v>44114</v>
      </c>
      <c r="B3165" s="60" t="s">
        <v>8</v>
      </c>
      <c r="C3165" s="60" t="s">
        <v>112</v>
      </c>
      <c r="D3165" s="15">
        <v>3</v>
      </c>
    </row>
    <row r="3166" spans="1:4" x14ac:dyDescent="0.25">
      <c r="A3166" s="67">
        <v>44114</v>
      </c>
      <c r="B3166" s="60" t="s">
        <v>49</v>
      </c>
      <c r="C3166" s="60" t="s">
        <v>49</v>
      </c>
      <c r="D3166" s="15">
        <v>6</v>
      </c>
    </row>
    <row r="3167" spans="1:4" x14ac:dyDescent="0.25">
      <c r="A3167" s="67">
        <v>44114</v>
      </c>
      <c r="B3167" s="60" t="s">
        <v>50</v>
      </c>
      <c r="C3167" s="60" t="s">
        <v>232</v>
      </c>
      <c r="D3167" s="15">
        <v>2</v>
      </c>
    </row>
    <row r="3168" spans="1:4" x14ac:dyDescent="0.25">
      <c r="A3168" s="67">
        <v>44114</v>
      </c>
      <c r="B3168" s="60" t="s">
        <v>50</v>
      </c>
      <c r="C3168" s="78" t="s">
        <v>368</v>
      </c>
      <c r="D3168" s="15">
        <v>4</v>
      </c>
    </row>
    <row r="3169" spans="1:4" x14ac:dyDescent="0.25">
      <c r="A3169" s="67">
        <v>44114</v>
      </c>
      <c r="B3169" s="60" t="s">
        <v>27</v>
      </c>
      <c r="C3169" s="60" t="s">
        <v>141</v>
      </c>
      <c r="D3169" s="15">
        <v>3</v>
      </c>
    </row>
    <row r="3170" spans="1:4" x14ac:dyDescent="0.25">
      <c r="A3170" s="67">
        <v>44114</v>
      </c>
      <c r="B3170" s="60" t="s">
        <v>27</v>
      </c>
      <c r="C3170" s="60" t="s">
        <v>43</v>
      </c>
      <c r="D3170" s="15">
        <v>3</v>
      </c>
    </row>
    <row r="3171" spans="1:4" x14ac:dyDescent="0.25">
      <c r="A3171" s="67">
        <v>44114</v>
      </c>
      <c r="B3171" s="60" t="s">
        <v>51</v>
      </c>
      <c r="C3171" s="60" t="s">
        <v>51</v>
      </c>
      <c r="D3171" s="15">
        <v>3</v>
      </c>
    </row>
    <row r="3172" spans="1:4" x14ac:dyDescent="0.25">
      <c r="A3172" s="67">
        <v>44114</v>
      </c>
      <c r="B3172" s="60" t="s">
        <v>10</v>
      </c>
      <c r="C3172" s="60" t="s">
        <v>10</v>
      </c>
      <c r="D3172" s="15">
        <v>1</v>
      </c>
    </row>
    <row r="3173" spans="1:4" x14ac:dyDescent="0.25">
      <c r="A3173" s="67">
        <v>44115</v>
      </c>
      <c r="B3173" s="60" t="s">
        <v>14</v>
      </c>
      <c r="C3173" s="73" t="s">
        <v>86</v>
      </c>
      <c r="D3173" s="15">
        <v>1</v>
      </c>
    </row>
    <row r="3174" spans="1:4" x14ac:dyDescent="0.25">
      <c r="A3174" s="67">
        <v>44115</v>
      </c>
      <c r="B3174" s="60" t="s">
        <v>20</v>
      </c>
      <c r="C3174" s="73" t="s">
        <v>20</v>
      </c>
      <c r="D3174" s="15">
        <v>9</v>
      </c>
    </row>
    <row r="3175" spans="1:4" x14ac:dyDescent="0.25">
      <c r="A3175" s="67">
        <v>44115</v>
      </c>
      <c r="B3175" s="73" t="s">
        <v>13</v>
      </c>
      <c r="C3175" s="73" t="s">
        <v>13</v>
      </c>
      <c r="D3175" s="15">
        <v>7</v>
      </c>
    </row>
    <row r="3176" spans="1:4" x14ac:dyDescent="0.25">
      <c r="A3176" s="67">
        <v>44115</v>
      </c>
      <c r="B3176" s="68" t="s">
        <v>13</v>
      </c>
      <c r="C3176" s="68" t="s">
        <v>674</v>
      </c>
      <c r="D3176" s="15">
        <v>1</v>
      </c>
    </row>
    <row r="3177" spans="1:4" x14ac:dyDescent="0.25">
      <c r="A3177" s="67">
        <v>44115</v>
      </c>
      <c r="B3177" s="73" t="s">
        <v>13</v>
      </c>
      <c r="C3177" s="73" t="s">
        <v>226</v>
      </c>
      <c r="D3177" s="15">
        <v>1</v>
      </c>
    </row>
    <row r="3178" spans="1:4" x14ac:dyDescent="0.25">
      <c r="A3178" s="67">
        <v>44115</v>
      </c>
      <c r="B3178" s="73" t="s">
        <v>13</v>
      </c>
      <c r="C3178" s="73" t="s">
        <v>223</v>
      </c>
      <c r="D3178" s="15">
        <v>8</v>
      </c>
    </row>
    <row r="3179" spans="1:4" x14ac:dyDescent="0.25">
      <c r="A3179" s="67">
        <v>44115</v>
      </c>
      <c r="B3179" s="73" t="s">
        <v>24</v>
      </c>
      <c r="C3179" s="73" t="s">
        <v>23</v>
      </c>
      <c r="D3179" s="15">
        <v>20</v>
      </c>
    </row>
    <row r="3180" spans="1:4" x14ac:dyDescent="0.25">
      <c r="A3180" s="67">
        <v>44115</v>
      </c>
      <c r="B3180" s="73" t="s">
        <v>24</v>
      </c>
      <c r="C3180" s="73" t="s">
        <v>658</v>
      </c>
      <c r="D3180" s="15">
        <v>1</v>
      </c>
    </row>
    <row r="3181" spans="1:4" x14ac:dyDescent="0.25">
      <c r="A3181" s="67">
        <v>44115</v>
      </c>
      <c r="B3181" s="73" t="s">
        <v>24</v>
      </c>
      <c r="C3181" s="73" t="s">
        <v>24</v>
      </c>
      <c r="D3181" s="15">
        <v>1</v>
      </c>
    </row>
    <row r="3182" spans="1:4" x14ac:dyDescent="0.25">
      <c r="A3182" s="67">
        <v>44115</v>
      </c>
      <c r="B3182" s="60" t="s">
        <v>47</v>
      </c>
      <c r="C3182" s="60" t="s">
        <v>47</v>
      </c>
      <c r="D3182" s="15">
        <v>0</v>
      </c>
    </row>
    <row r="3183" spans="1:4" x14ac:dyDescent="0.25">
      <c r="A3183" s="67">
        <v>44115</v>
      </c>
      <c r="B3183" s="60" t="s">
        <v>48</v>
      </c>
      <c r="C3183" s="60" t="s">
        <v>48</v>
      </c>
      <c r="D3183" s="15">
        <v>0</v>
      </c>
    </row>
    <row r="3184" spans="1:4" x14ac:dyDescent="0.25">
      <c r="A3184" s="67">
        <v>44115</v>
      </c>
      <c r="B3184" s="73" t="s">
        <v>7</v>
      </c>
      <c r="C3184" s="73" t="s">
        <v>7</v>
      </c>
      <c r="D3184" s="15">
        <v>22</v>
      </c>
    </row>
    <row r="3185" spans="1:4" x14ac:dyDescent="0.25">
      <c r="A3185" s="67">
        <v>44115</v>
      </c>
      <c r="B3185" s="73" t="s">
        <v>9</v>
      </c>
      <c r="C3185" s="73" t="s">
        <v>9</v>
      </c>
      <c r="D3185" s="15">
        <v>17</v>
      </c>
    </row>
    <row r="3186" spans="1:4" x14ac:dyDescent="0.25">
      <c r="A3186" s="67">
        <v>44115</v>
      </c>
      <c r="B3186" s="73" t="s">
        <v>9</v>
      </c>
      <c r="C3186" s="73" t="s">
        <v>17</v>
      </c>
      <c r="D3186" s="15">
        <v>9</v>
      </c>
    </row>
    <row r="3187" spans="1:4" x14ac:dyDescent="0.25">
      <c r="A3187" s="67">
        <v>44115</v>
      </c>
      <c r="B3187" s="73" t="s">
        <v>9</v>
      </c>
      <c r="C3187" s="73" t="s">
        <v>145</v>
      </c>
      <c r="D3187" s="15">
        <v>3</v>
      </c>
    </row>
    <row r="3188" spans="1:4" x14ac:dyDescent="0.25">
      <c r="A3188" s="67">
        <v>44115</v>
      </c>
      <c r="B3188" s="60" t="s">
        <v>15</v>
      </c>
      <c r="C3188" s="73" t="s">
        <v>109</v>
      </c>
      <c r="D3188" s="15">
        <v>2</v>
      </c>
    </row>
    <row r="3189" spans="1:4" x14ac:dyDescent="0.25">
      <c r="A3189" s="67">
        <v>44115</v>
      </c>
      <c r="B3189" s="60" t="s">
        <v>11</v>
      </c>
      <c r="C3189" s="73" t="s">
        <v>11</v>
      </c>
      <c r="D3189" s="15">
        <v>1</v>
      </c>
    </row>
    <row r="3190" spans="1:4" x14ac:dyDescent="0.25">
      <c r="A3190" s="67">
        <v>44115</v>
      </c>
      <c r="B3190" s="60" t="s">
        <v>11</v>
      </c>
      <c r="C3190" s="73" t="s">
        <v>135</v>
      </c>
      <c r="D3190" s="15">
        <v>1</v>
      </c>
    </row>
    <row r="3191" spans="1:4" x14ac:dyDescent="0.25">
      <c r="A3191" s="67">
        <v>44115</v>
      </c>
      <c r="B3191" s="60" t="s">
        <v>12</v>
      </c>
      <c r="C3191" s="73" t="s">
        <v>12</v>
      </c>
      <c r="D3191" s="15">
        <v>5</v>
      </c>
    </row>
    <row r="3192" spans="1:4" x14ac:dyDescent="0.25">
      <c r="A3192" s="67">
        <v>44115</v>
      </c>
      <c r="B3192" s="73" t="s">
        <v>8</v>
      </c>
      <c r="C3192" s="73" t="s">
        <v>230</v>
      </c>
      <c r="D3192" s="15">
        <v>1</v>
      </c>
    </row>
    <row r="3193" spans="1:4" x14ac:dyDescent="0.25">
      <c r="A3193" s="67">
        <v>44115</v>
      </c>
      <c r="B3193" s="73" t="s">
        <v>8</v>
      </c>
      <c r="C3193" s="73" t="s">
        <v>59</v>
      </c>
      <c r="D3193" s="15">
        <v>1</v>
      </c>
    </row>
    <row r="3194" spans="1:4" x14ac:dyDescent="0.25">
      <c r="A3194" s="67">
        <v>44115</v>
      </c>
      <c r="B3194" s="73" t="s">
        <v>8</v>
      </c>
      <c r="C3194" s="73" t="s">
        <v>142</v>
      </c>
      <c r="D3194" s="15">
        <v>1</v>
      </c>
    </row>
    <row r="3195" spans="1:4" x14ac:dyDescent="0.25">
      <c r="A3195" s="67">
        <v>44115</v>
      </c>
      <c r="B3195" s="73" t="s">
        <v>8</v>
      </c>
      <c r="C3195" s="73" t="s">
        <v>205</v>
      </c>
      <c r="D3195" s="15">
        <v>4</v>
      </c>
    </row>
    <row r="3196" spans="1:4" x14ac:dyDescent="0.25">
      <c r="A3196" s="67">
        <v>44115</v>
      </c>
      <c r="B3196" s="73" t="s">
        <v>8</v>
      </c>
      <c r="C3196" s="73" t="s">
        <v>8</v>
      </c>
      <c r="D3196" s="15">
        <v>49</v>
      </c>
    </row>
    <row r="3197" spans="1:4" x14ac:dyDescent="0.25">
      <c r="A3197" s="67">
        <v>44115</v>
      </c>
      <c r="B3197" s="73" t="s">
        <v>8</v>
      </c>
      <c r="C3197" s="73" t="s">
        <v>31</v>
      </c>
      <c r="D3197" s="15">
        <v>1</v>
      </c>
    </row>
    <row r="3198" spans="1:4" x14ac:dyDescent="0.25">
      <c r="A3198" s="67">
        <v>44115</v>
      </c>
      <c r="B3198" s="73" t="s">
        <v>8</v>
      </c>
      <c r="C3198" s="73" t="s">
        <v>81</v>
      </c>
      <c r="D3198" s="15">
        <v>1</v>
      </c>
    </row>
    <row r="3199" spans="1:4" x14ac:dyDescent="0.25">
      <c r="A3199" s="67">
        <v>44115</v>
      </c>
      <c r="B3199" s="60" t="s">
        <v>49</v>
      </c>
      <c r="C3199" s="73" t="s">
        <v>49</v>
      </c>
      <c r="D3199" s="15">
        <v>3</v>
      </c>
    </row>
    <row r="3200" spans="1:4" x14ac:dyDescent="0.25">
      <c r="A3200" s="67">
        <v>44115</v>
      </c>
      <c r="B3200" s="60" t="s">
        <v>50</v>
      </c>
      <c r="C3200" s="73" t="s">
        <v>232</v>
      </c>
      <c r="D3200" s="15">
        <v>4</v>
      </c>
    </row>
    <row r="3201" spans="1:4" x14ac:dyDescent="0.25">
      <c r="A3201" s="67">
        <v>44115</v>
      </c>
      <c r="B3201" s="60" t="s">
        <v>50</v>
      </c>
      <c r="C3201" s="73" t="s">
        <v>614</v>
      </c>
      <c r="D3201" s="15">
        <v>4</v>
      </c>
    </row>
    <row r="3202" spans="1:4" x14ac:dyDescent="0.25">
      <c r="A3202" s="67">
        <v>44115</v>
      </c>
      <c r="B3202" s="60" t="s">
        <v>50</v>
      </c>
      <c r="C3202" s="78" t="s">
        <v>368</v>
      </c>
      <c r="D3202" s="15">
        <v>1</v>
      </c>
    </row>
    <row r="3203" spans="1:4" x14ac:dyDescent="0.25">
      <c r="A3203" s="67">
        <v>44115</v>
      </c>
      <c r="B3203" s="73" t="s">
        <v>27</v>
      </c>
      <c r="C3203" s="73" t="s">
        <v>141</v>
      </c>
      <c r="D3203" s="15">
        <v>11</v>
      </c>
    </row>
    <row r="3204" spans="1:4" s="22" customFormat="1" x14ac:dyDescent="0.25">
      <c r="A3204" s="67">
        <v>44115</v>
      </c>
      <c r="B3204" s="73" t="s">
        <v>27</v>
      </c>
      <c r="C3204" s="73" t="s">
        <v>43</v>
      </c>
      <c r="D3204" s="15">
        <v>8</v>
      </c>
    </row>
    <row r="3205" spans="1:4" x14ac:dyDescent="0.25">
      <c r="A3205" s="67">
        <v>44115</v>
      </c>
      <c r="B3205" s="60" t="s">
        <v>51</v>
      </c>
      <c r="C3205" s="73" t="s">
        <v>51</v>
      </c>
      <c r="D3205" s="15">
        <v>4</v>
      </c>
    </row>
    <row r="3206" spans="1:4" x14ac:dyDescent="0.25">
      <c r="A3206" s="67">
        <v>44115</v>
      </c>
      <c r="B3206" s="60" t="s">
        <v>10</v>
      </c>
      <c r="C3206" s="73" t="s">
        <v>10</v>
      </c>
      <c r="D3206" s="15">
        <v>1</v>
      </c>
    </row>
    <row r="3207" spans="1:4" x14ac:dyDescent="0.25">
      <c r="A3207" s="67">
        <v>44116</v>
      </c>
      <c r="B3207" s="60" t="s">
        <v>14</v>
      </c>
      <c r="C3207" s="60" t="s">
        <v>14</v>
      </c>
      <c r="D3207" s="15">
        <v>0</v>
      </c>
    </row>
    <row r="3208" spans="1:4" x14ac:dyDescent="0.25">
      <c r="A3208" s="67">
        <v>44116</v>
      </c>
      <c r="B3208" s="73" t="s">
        <v>20</v>
      </c>
      <c r="C3208" s="73" t="s">
        <v>20</v>
      </c>
      <c r="D3208" s="15">
        <v>8</v>
      </c>
    </row>
    <row r="3209" spans="1:4" x14ac:dyDescent="0.25">
      <c r="A3209" s="67">
        <v>44116</v>
      </c>
      <c r="B3209" s="73" t="s">
        <v>13</v>
      </c>
      <c r="C3209" s="73" t="s">
        <v>13</v>
      </c>
      <c r="D3209" s="15">
        <v>3</v>
      </c>
    </row>
    <row r="3210" spans="1:4" x14ac:dyDescent="0.25">
      <c r="A3210" s="67">
        <v>44116</v>
      </c>
      <c r="B3210" s="73" t="s">
        <v>13</v>
      </c>
      <c r="C3210" s="73" t="s">
        <v>226</v>
      </c>
      <c r="D3210" s="15">
        <v>2</v>
      </c>
    </row>
    <row r="3211" spans="1:4" x14ac:dyDescent="0.25">
      <c r="A3211" s="67">
        <v>44116</v>
      </c>
      <c r="B3211" s="73" t="s">
        <v>24</v>
      </c>
      <c r="C3211" s="73" t="s">
        <v>23</v>
      </c>
      <c r="D3211" s="15">
        <v>20</v>
      </c>
    </row>
    <row r="3212" spans="1:4" x14ac:dyDescent="0.25">
      <c r="A3212" s="67">
        <v>44116</v>
      </c>
      <c r="B3212" s="73" t="s">
        <v>47</v>
      </c>
      <c r="C3212" s="73" t="s">
        <v>682</v>
      </c>
      <c r="D3212" s="15">
        <v>1</v>
      </c>
    </row>
    <row r="3213" spans="1:4" x14ac:dyDescent="0.25">
      <c r="A3213" s="67">
        <v>44116</v>
      </c>
      <c r="B3213" s="60" t="s">
        <v>48</v>
      </c>
      <c r="C3213" s="60" t="s">
        <v>48</v>
      </c>
      <c r="D3213" s="15">
        <v>0</v>
      </c>
    </row>
    <row r="3214" spans="1:4" x14ac:dyDescent="0.25">
      <c r="A3214" s="67">
        <v>44116</v>
      </c>
      <c r="B3214" s="60" t="s">
        <v>7</v>
      </c>
      <c r="C3214" s="60" t="s">
        <v>7</v>
      </c>
      <c r="D3214" s="15">
        <v>0</v>
      </c>
    </row>
    <row r="3215" spans="1:4" x14ac:dyDescent="0.25">
      <c r="A3215" s="67">
        <v>44116</v>
      </c>
      <c r="B3215" s="73" t="s">
        <v>9</v>
      </c>
      <c r="C3215" s="73" t="s">
        <v>9</v>
      </c>
      <c r="D3215" s="15">
        <v>2</v>
      </c>
    </row>
    <row r="3216" spans="1:4" x14ac:dyDescent="0.25">
      <c r="A3216" s="67">
        <v>44116</v>
      </c>
      <c r="B3216" s="60" t="s">
        <v>15</v>
      </c>
      <c r="C3216" s="60" t="s">
        <v>15</v>
      </c>
      <c r="D3216" s="15">
        <v>0</v>
      </c>
    </row>
    <row r="3217" spans="1:4" x14ac:dyDescent="0.25">
      <c r="A3217" s="67">
        <v>44116</v>
      </c>
      <c r="B3217" s="60" t="s">
        <v>11</v>
      </c>
      <c r="C3217" s="60" t="s">
        <v>11</v>
      </c>
      <c r="D3217" s="15">
        <v>0</v>
      </c>
    </row>
    <row r="3218" spans="1:4" x14ac:dyDescent="0.25">
      <c r="A3218" s="67">
        <v>44116</v>
      </c>
      <c r="B3218" s="60" t="s">
        <v>12</v>
      </c>
      <c r="C3218" s="60" t="s">
        <v>12</v>
      </c>
      <c r="D3218" s="15">
        <v>0</v>
      </c>
    </row>
    <row r="3219" spans="1:4" x14ac:dyDescent="0.25">
      <c r="A3219" s="67">
        <v>44116</v>
      </c>
      <c r="B3219" s="73" t="s">
        <v>8</v>
      </c>
      <c r="C3219" s="73" t="s">
        <v>230</v>
      </c>
      <c r="D3219" s="15">
        <v>3</v>
      </c>
    </row>
    <row r="3220" spans="1:4" x14ac:dyDescent="0.25">
      <c r="A3220" s="67">
        <v>44116</v>
      </c>
      <c r="B3220" s="73" t="s">
        <v>8</v>
      </c>
      <c r="C3220" s="73" t="s">
        <v>59</v>
      </c>
      <c r="D3220" s="15">
        <v>3</v>
      </c>
    </row>
    <row r="3221" spans="1:4" x14ac:dyDescent="0.25">
      <c r="A3221" s="67">
        <v>44116</v>
      </c>
      <c r="B3221" s="73" t="s">
        <v>8</v>
      </c>
      <c r="C3221" s="73" t="s">
        <v>40</v>
      </c>
      <c r="D3221" s="15">
        <v>1</v>
      </c>
    </row>
    <row r="3222" spans="1:4" x14ac:dyDescent="0.25">
      <c r="A3222" s="67">
        <v>44116</v>
      </c>
      <c r="B3222" s="73" t="s">
        <v>8</v>
      </c>
      <c r="C3222" s="73" t="s">
        <v>8</v>
      </c>
      <c r="D3222" s="15">
        <v>83</v>
      </c>
    </row>
    <row r="3223" spans="1:4" x14ac:dyDescent="0.25">
      <c r="A3223" s="67">
        <v>44116</v>
      </c>
      <c r="B3223" s="73" t="s">
        <v>8</v>
      </c>
      <c r="C3223" s="73" t="s">
        <v>31</v>
      </c>
      <c r="D3223" s="15">
        <v>2</v>
      </c>
    </row>
    <row r="3224" spans="1:4" x14ac:dyDescent="0.25">
      <c r="A3224" s="67">
        <v>44116</v>
      </c>
      <c r="B3224" s="60" t="s">
        <v>49</v>
      </c>
      <c r="C3224" s="60" t="s">
        <v>49</v>
      </c>
      <c r="D3224" s="15">
        <v>0</v>
      </c>
    </row>
    <row r="3225" spans="1:4" x14ac:dyDescent="0.25">
      <c r="A3225" s="67">
        <v>44116</v>
      </c>
      <c r="B3225" s="60" t="s">
        <v>50</v>
      </c>
      <c r="C3225" s="78" t="s">
        <v>368</v>
      </c>
      <c r="D3225" s="15">
        <v>0</v>
      </c>
    </row>
    <row r="3226" spans="1:4" x14ac:dyDescent="0.25">
      <c r="A3226" s="67">
        <v>44116</v>
      </c>
      <c r="B3226" s="60" t="s">
        <v>27</v>
      </c>
      <c r="C3226" s="60" t="s">
        <v>43</v>
      </c>
      <c r="D3226" s="15">
        <v>0</v>
      </c>
    </row>
    <row r="3227" spans="1:4" x14ac:dyDescent="0.25">
      <c r="A3227" s="67">
        <v>44116</v>
      </c>
      <c r="B3227" s="73" t="s">
        <v>51</v>
      </c>
      <c r="C3227" s="73" t="s">
        <v>681</v>
      </c>
      <c r="D3227" s="15">
        <v>1</v>
      </c>
    </row>
    <row r="3228" spans="1:4" x14ac:dyDescent="0.25">
      <c r="A3228" s="67">
        <v>44116</v>
      </c>
      <c r="B3228" s="73" t="s">
        <v>51</v>
      </c>
      <c r="C3228" s="73" t="s">
        <v>51</v>
      </c>
      <c r="D3228" s="15">
        <v>2</v>
      </c>
    </row>
    <row r="3229" spans="1:4" x14ac:dyDescent="0.25">
      <c r="A3229" s="67">
        <v>44116</v>
      </c>
      <c r="B3229" s="60" t="s">
        <v>10</v>
      </c>
      <c r="C3229" s="60" t="s">
        <v>10</v>
      </c>
      <c r="D3229" s="15">
        <v>0</v>
      </c>
    </row>
    <row r="3230" spans="1:4" x14ac:dyDescent="0.25">
      <c r="A3230" s="67">
        <v>44117</v>
      </c>
      <c r="B3230" s="60" t="s">
        <v>14</v>
      </c>
      <c r="C3230" s="60" t="s">
        <v>14</v>
      </c>
      <c r="D3230" s="15">
        <v>0</v>
      </c>
    </row>
    <row r="3231" spans="1:4" x14ac:dyDescent="0.25">
      <c r="A3231" s="67">
        <v>44117</v>
      </c>
      <c r="B3231" s="60" t="s">
        <v>20</v>
      </c>
      <c r="C3231" s="73" t="s">
        <v>20</v>
      </c>
      <c r="D3231" s="15">
        <v>8</v>
      </c>
    </row>
    <row r="3232" spans="1:4" x14ac:dyDescent="0.25">
      <c r="A3232" s="67">
        <v>44117</v>
      </c>
      <c r="B3232" s="60" t="s">
        <v>13</v>
      </c>
      <c r="C3232" s="78" t="s">
        <v>1028</v>
      </c>
      <c r="D3232" s="15">
        <v>1</v>
      </c>
    </row>
    <row r="3233" spans="1:4" x14ac:dyDescent="0.25">
      <c r="A3233" s="67">
        <v>44117</v>
      </c>
      <c r="B3233" s="60" t="s">
        <v>13</v>
      </c>
      <c r="C3233" s="73" t="s">
        <v>13</v>
      </c>
      <c r="D3233" s="15">
        <v>2</v>
      </c>
    </row>
    <row r="3234" spans="1:4" x14ac:dyDescent="0.25">
      <c r="A3234" s="67">
        <v>44117</v>
      </c>
      <c r="B3234" s="60" t="s">
        <v>13</v>
      </c>
      <c r="C3234" s="73" t="s">
        <v>226</v>
      </c>
      <c r="D3234" s="15">
        <v>4</v>
      </c>
    </row>
    <row r="3235" spans="1:4" x14ac:dyDescent="0.25">
      <c r="A3235" s="67">
        <v>44117</v>
      </c>
      <c r="B3235" s="60" t="s">
        <v>13</v>
      </c>
      <c r="C3235" s="73" t="s">
        <v>223</v>
      </c>
      <c r="D3235" s="15">
        <v>4</v>
      </c>
    </row>
    <row r="3236" spans="1:4" x14ac:dyDescent="0.25">
      <c r="A3236" s="67">
        <v>44117</v>
      </c>
      <c r="B3236" s="60" t="s">
        <v>24</v>
      </c>
      <c r="C3236" s="73" t="s">
        <v>23</v>
      </c>
      <c r="D3236" s="15">
        <v>19</v>
      </c>
    </row>
    <row r="3237" spans="1:4" x14ac:dyDescent="0.25">
      <c r="A3237" s="67">
        <v>44117</v>
      </c>
      <c r="B3237" s="60" t="s">
        <v>24</v>
      </c>
      <c r="C3237" s="73" t="s">
        <v>658</v>
      </c>
      <c r="D3237" s="15">
        <v>2</v>
      </c>
    </row>
    <row r="3238" spans="1:4" x14ac:dyDescent="0.25">
      <c r="A3238" s="67">
        <v>44117</v>
      </c>
      <c r="B3238" s="60" t="s">
        <v>24</v>
      </c>
      <c r="C3238" s="73" t="s">
        <v>36</v>
      </c>
      <c r="D3238" s="15">
        <v>2</v>
      </c>
    </row>
    <row r="3239" spans="1:4" x14ac:dyDescent="0.25">
      <c r="A3239" s="67">
        <v>44117</v>
      </c>
      <c r="B3239" s="60" t="s">
        <v>47</v>
      </c>
      <c r="C3239" s="60" t="s">
        <v>47</v>
      </c>
      <c r="D3239" s="15">
        <v>0</v>
      </c>
    </row>
    <row r="3240" spans="1:4" x14ac:dyDescent="0.25">
      <c r="A3240" s="67">
        <v>44117</v>
      </c>
      <c r="B3240" s="60" t="s">
        <v>48</v>
      </c>
      <c r="C3240" s="60" t="s">
        <v>48</v>
      </c>
      <c r="D3240" s="15">
        <v>0</v>
      </c>
    </row>
    <row r="3241" spans="1:4" s="22" customFormat="1" x14ac:dyDescent="0.25">
      <c r="A3241" s="67">
        <v>44117</v>
      </c>
      <c r="B3241" s="60" t="s">
        <v>7</v>
      </c>
      <c r="C3241" s="60" t="s">
        <v>7</v>
      </c>
      <c r="D3241" s="15">
        <v>0</v>
      </c>
    </row>
    <row r="3242" spans="1:4" s="22" customFormat="1" x14ac:dyDescent="0.25">
      <c r="A3242" s="67">
        <v>44117</v>
      </c>
      <c r="B3242" s="60" t="s">
        <v>9</v>
      </c>
      <c r="C3242" s="73" t="s">
        <v>9</v>
      </c>
      <c r="D3242" s="15">
        <v>9</v>
      </c>
    </row>
    <row r="3243" spans="1:4" x14ac:dyDescent="0.25">
      <c r="A3243" s="67">
        <v>44117</v>
      </c>
      <c r="B3243" s="60" t="s">
        <v>15</v>
      </c>
      <c r="C3243" s="60" t="s">
        <v>15</v>
      </c>
      <c r="D3243" s="15">
        <v>0</v>
      </c>
    </row>
    <row r="3244" spans="1:4" x14ac:dyDescent="0.25">
      <c r="A3244" s="67">
        <v>44117</v>
      </c>
      <c r="B3244" s="60" t="s">
        <v>11</v>
      </c>
      <c r="C3244" s="73" t="s">
        <v>135</v>
      </c>
      <c r="D3244" s="15">
        <v>5</v>
      </c>
    </row>
    <row r="3245" spans="1:4" x14ac:dyDescent="0.25">
      <c r="A3245" s="67">
        <v>44117</v>
      </c>
      <c r="B3245" s="60" t="s">
        <v>12</v>
      </c>
      <c r="C3245" s="73" t="s">
        <v>590</v>
      </c>
      <c r="D3245" s="15">
        <v>1</v>
      </c>
    </row>
    <row r="3246" spans="1:4" x14ac:dyDescent="0.25">
      <c r="A3246" s="67">
        <v>44117</v>
      </c>
      <c r="B3246" s="73" t="s">
        <v>8</v>
      </c>
      <c r="C3246" s="73" t="s">
        <v>74</v>
      </c>
      <c r="D3246" s="15">
        <v>2</v>
      </c>
    </row>
    <row r="3247" spans="1:4" x14ac:dyDescent="0.25">
      <c r="A3247" s="67">
        <v>44117</v>
      </c>
      <c r="B3247" s="73" t="s">
        <v>8</v>
      </c>
      <c r="C3247" s="73" t="s">
        <v>230</v>
      </c>
      <c r="D3247" s="15">
        <v>1</v>
      </c>
    </row>
    <row r="3248" spans="1:4" x14ac:dyDescent="0.25">
      <c r="A3248" s="67">
        <v>44117</v>
      </c>
      <c r="B3248" s="73" t="s">
        <v>8</v>
      </c>
      <c r="C3248" s="73" t="s">
        <v>59</v>
      </c>
      <c r="D3248" s="15">
        <v>31</v>
      </c>
    </row>
    <row r="3249" spans="1:4" x14ac:dyDescent="0.25">
      <c r="A3249" s="67">
        <v>44117</v>
      </c>
      <c r="B3249" s="73" t="s">
        <v>8</v>
      </c>
      <c r="C3249" s="73" t="s">
        <v>142</v>
      </c>
      <c r="D3249" s="15">
        <v>1</v>
      </c>
    </row>
    <row r="3250" spans="1:4" x14ac:dyDescent="0.25">
      <c r="A3250" s="67">
        <v>44117</v>
      </c>
      <c r="B3250" s="73" t="s">
        <v>8</v>
      </c>
      <c r="C3250" s="73" t="s">
        <v>205</v>
      </c>
      <c r="D3250" s="15">
        <v>3</v>
      </c>
    </row>
    <row r="3251" spans="1:4" x14ac:dyDescent="0.25">
      <c r="A3251" s="67">
        <v>44117</v>
      </c>
      <c r="B3251" s="73" t="s">
        <v>8</v>
      </c>
      <c r="C3251" s="73" t="s">
        <v>8</v>
      </c>
      <c r="D3251" s="15">
        <v>105</v>
      </c>
    </row>
    <row r="3252" spans="1:4" x14ac:dyDescent="0.25">
      <c r="A3252" s="67">
        <v>44117</v>
      </c>
      <c r="B3252" s="73" t="s">
        <v>8</v>
      </c>
      <c r="C3252" s="73" t="s">
        <v>31</v>
      </c>
      <c r="D3252" s="15">
        <v>3</v>
      </c>
    </row>
    <row r="3253" spans="1:4" x14ac:dyDescent="0.25">
      <c r="A3253" s="67">
        <v>44117</v>
      </c>
      <c r="B3253" s="73" t="s">
        <v>8</v>
      </c>
      <c r="C3253" s="73" t="s">
        <v>112</v>
      </c>
      <c r="D3253" s="15">
        <v>2</v>
      </c>
    </row>
    <row r="3254" spans="1:4" x14ac:dyDescent="0.25">
      <c r="A3254" s="67">
        <v>44117</v>
      </c>
      <c r="B3254" s="60" t="s">
        <v>49</v>
      </c>
      <c r="C3254" s="60" t="s">
        <v>49</v>
      </c>
      <c r="D3254" s="15">
        <v>0</v>
      </c>
    </row>
    <row r="3255" spans="1:4" x14ac:dyDescent="0.25">
      <c r="A3255" s="67">
        <v>44117</v>
      </c>
      <c r="B3255" s="60" t="s">
        <v>50</v>
      </c>
      <c r="C3255" s="73" t="s">
        <v>232</v>
      </c>
      <c r="D3255" s="15">
        <v>1</v>
      </c>
    </row>
    <row r="3256" spans="1:4" x14ac:dyDescent="0.25">
      <c r="A3256" s="67">
        <v>44117</v>
      </c>
      <c r="B3256" s="60" t="s">
        <v>27</v>
      </c>
      <c r="C3256" s="73" t="s">
        <v>43</v>
      </c>
      <c r="D3256" s="15">
        <v>4</v>
      </c>
    </row>
    <row r="3257" spans="1:4" x14ac:dyDescent="0.25">
      <c r="A3257" s="67">
        <v>44117</v>
      </c>
      <c r="B3257" s="60" t="s">
        <v>51</v>
      </c>
      <c r="C3257" s="73" t="s">
        <v>51</v>
      </c>
      <c r="D3257" s="15">
        <v>8</v>
      </c>
    </row>
    <row r="3258" spans="1:4" x14ac:dyDescent="0.25">
      <c r="A3258" s="67">
        <v>44117</v>
      </c>
      <c r="B3258" s="60" t="s">
        <v>10</v>
      </c>
      <c r="C3258" s="73" t="s">
        <v>10</v>
      </c>
      <c r="D3258" s="15">
        <v>3</v>
      </c>
    </row>
    <row r="3259" spans="1:4" x14ac:dyDescent="0.25">
      <c r="A3259" s="67">
        <v>44118</v>
      </c>
      <c r="B3259" s="60" t="s">
        <v>14</v>
      </c>
      <c r="C3259" s="60" t="s">
        <v>14</v>
      </c>
      <c r="D3259" s="15">
        <v>0</v>
      </c>
    </row>
    <row r="3260" spans="1:4" x14ac:dyDescent="0.25">
      <c r="A3260" s="67">
        <v>44118</v>
      </c>
      <c r="B3260" s="60" t="s">
        <v>20</v>
      </c>
      <c r="C3260" s="73" t="s">
        <v>20</v>
      </c>
      <c r="D3260" s="15">
        <v>3</v>
      </c>
    </row>
    <row r="3261" spans="1:4" x14ac:dyDescent="0.25">
      <c r="A3261" s="67">
        <v>44118</v>
      </c>
      <c r="B3261" s="60" t="s">
        <v>13</v>
      </c>
      <c r="C3261" s="73" t="s">
        <v>1028</v>
      </c>
      <c r="D3261" s="15">
        <v>1</v>
      </c>
    </row>
    <row r="3262" spans="1:4" x14ac:dyDescent="0.25">
      <c r="A3262" s="67">
        <v>44118</v>
      </c>
      <c r="B3262" s="60" t="s">
        <v>13</v>
      </c>
      <c r="C3262" s="78" t="s">
        <v>612</v>
      </c>
      <c r="D3262" s="15">
        <v>1</v>
      </c>
    </row>
    <row r="3263" spans="1:4" x14ac:dyDescent="0.25">
      <c r="A3263" s="67">
        <v>44118</v>
      </c>
      <c r="B3263" s="60" t="s">
        <v>13</v>
      </c>
      <c r="C3263" s="73" t="s">
        <v>13</v>
      </c>
      <c r="D3263" s="15">
        <v>5</v>
      </c>
    </row>
    <row r="3264" spans="1:4" x14ac:dyDescent="0.25">
      <c r="A3264" s="67">
        <v>44118</v>
      </c>
      <c r="B3264" s="60" t="s">
        <v>13</v>
      </c>
      <c r="C3264" s="73" t="s">
        <v>226</v>
      </c>
      <c r="D3264" s="15">
        <v>6</v>
      </c>
    </row>
    <row r="3265" spans="1:4" x14ac:dyDescent="0.25">
      <c r="A3265" s="67">
        <v>44118</v>
      </c>
      <c r="B3265" s="60" t="s">
        <v>13</v>
      </c>
      <c r="C3265" s="73" t="s">
        <v>223</v>
      </c>
      <c r="D3265" s="15">
        <v>6</v>
      </c>
    </row>
    <row r="3266" spans="1:4" x14ac:dyDescent="0.25">
      <c r="A3266" s="67">
        <v>44118</v>
      </c>
      <c r="B3266" s="60" t="s">
        <v>24</v>
      </c>
      <c r="C3266" s="73" t="s">
        <v>23</v>
      </c>
      <c r="D3266" s="15">
        <v>4</v>
      </c>
    </row>
    <row r="3267" spans="1:4" x14ac:dyDescent="0.25">
      <c r="A3267" s="67">
        <v>44118</v>
      </c>
      <c r="B3267" s="60" t="s">
        <v>24</v>
      </c>
      <c r="C3267" s="73" t="s">
        <v>658</v>
      </c>
      <c r="D3267" s="15">
        <v>1</v>
      </c>
    </row>
    <row r="3268" spans="1:4" x14ac:dyDescent="0.25">
      <c r="A3268" s="67">
        <v>44118</v>
      </c>
      <c r="B3268" s="60" t="s">
        <v>24</v>
      </c>
      <c r="C3268" s="73" t="s">
        <v>37</v>
      </c>
      <c r="D3268" s="15">
        <v>1</v>
      </c>
    </row>
    <row r="3269" spans="1:4" x14ac:dyDescent="0.25">
      <c r="A3269" s="67">
        <v>44118</v>
      </c>
      <c r="B3269" s="60" t="s">
        <v>47</v>
      </c>
      <c r="C3269" s="60" t="s">
        <v>47</v>
      </c>
      <c r="D3269" s="15">
        <v>0</v>
      </c>
    </row>
    <row r="3270" spans="1:4" x14ac:dyDescent="0.25">
      <c r="A3270" s="67">
        <v>44118</v>
      </c>
      <c r="B3270" s="60" t="s">
        <v>48</v>
      </c>
      <c r="C3270" s="60" t="s">
        <v>48</v>
      </c>
      <c r="D3270" s="15">
        <v>0</v>
      </c>
    </row>
    <row r="3271" spans="1:4" x14ac:dyDescent="0.25">
      <c r="A3271" s="67">
        <v>44118</v>
      </c>
      <c r="B3271" s="60" t="s">
        <v>7</v>
      </c>
      <c r="C3271" s="60" t="s">
        <v>116</v>
      </c>
      <c r="D3271" s="15">
        <v>2</v>
      </c>
    </row>
    <row r="3272" spans="1:4" x14ac:dyDescent="0.25">
      <c r="A3272" s="67">
        <v>44118</v>
      </c>
      <c r="B3272" s="60" t="s">
        <v>7</v>
      </c>
      <c r="C3272" s="73" t="s">
        <v>7</v>
      </c>
      <c r="D3272" s="15">
        <v>4</v>
      </c>
    </row>
    <row r="3273" spans="1:4" x14ac:dyDescent="0.25">
      <c r="A3273" s="67">
        <v>44118</v>
      </c>
      <c r="B3273" s="60" t="s">
        <v>9</v>
      </c>
      <c r="C3273" s="60" t="s">
        <v>365</v>
      </c>
      <c r="D3273" s="15">
        <v>1</v>
      </c>
    </row>
    <row r="3274" spans="1:4" x14ac:dyDescent="0.25">
      <c r="A3274" s="67">
        <v>44118</v>
      </c>
      <c r="B3274" s="60" t="s">
        <v>9</v>
      </c>
      <c r="C3274" s="60" t="s">
        <v>9</v>
      </c>
      <c r="D3274" s="15">
        <v>34</v>
      </c>
    </row>
    <row r="3275" spans="1:4" x14ac:dyDescent="0.25">
      <c r="A3275" s="67">
        <v>44118</v>
      </c>
      <c r="B3275" s="60" t="s">
        <v>9</v>
      </c>
      <c r="C3275" s="73" t="s">
        <v>17</v>
      </c>
      <c r="D3275" s="15">
        <v>15</v>
      </c>
    </row>
    <row r="3276" spans="1:4" x14ac:dyDescent="0.25">
      <c r="A3276" s="67">
        <v>44118</v>
      </c>
      <c r="B3276" s="60" t="s">
        <v>9</v>
      </c>
      <c r="C3276" s="73" t="s">
        <v>145</v>
      </c>
      <c r="D3276" s="15">
        <v>2</v>
      </c>
    </row>
    <row r="3277" spans="1:4" x14ac:dyDescent="0.25">
      <c r="A3277" s="67">
        <v>44118</v>
      </c>
      <c r="B3277" s="60" t="s">
        <v>15</v>
      </c>
      <c r="C3277" s="60" t="s">
        <v>15</v>
      </c>
      <c r="D3277" s="15">
        <v>0</v>
      </c>
    </row>
    <row r="3278" spans="1:4" x14ac:dyDescent="0.25">
      <c r="A3278" s="67">
        <v>44118</v>
      </c>
      <c r="B3278" s="60" t="s">
        <v>11</v>
      </c>
      <c r="C3278" s="73" t="s">
        <v>135</v>
      </c>
      <c r="D3278" s="15">
        <v>5</v>
      </c>
    </row>
    <row r="3279" spans="1:4" x14ac:dyDescent="0.25">
      <c r="A3279" s="67">
        <v>44118</v>
      </c>
      <c r="B3279" s="60" t="s">
        <v>12</v>
      </c>
      <c r="C3279" s="73" t="s">
        <v>691</v>
      </c>
      <c r="D3279" s="15">
        <v>1</v>
      </c>
    </row>
    <row r="3280" spans="1:4" x14ac:dyDescent="0.25">
      <c r="A3280" s="67">
        <v>44118</v>
      </c>
      <c r="B3280" s="60" t="s">
        <v>12</v>
      </c>
      <c r="C3280" s="73" t="s">
        <v>75</v>
      </c>
      <c r="D3280" s="15">
        <v>6</v>
      </c>
    </row>
    <row r="3281" spans="1:4" x14ac:dyDescent="0.25">
      <c r="A3281" s="67">
        <v>44118</v>
      </c>
      <c r="B3281" s="68" t="s">
        <v>12</v>
      </c>
      <c r="C3281" s="68" t="s">
        <v>117</v>
      </c>
      <c r="D3281" s="15">
        <v>1</v>
      </c>
    </row>
    <row r="3282" spans="1:4" x14ac:dyDescent="0.25">
      <c r="A3282" s="67">
        <v>44118</v>
      </c>
      <c r="B3282" s="60" t="s">
        <v>12</v>
      </c>
      <c r="C3282" s="73" t="s">
        <v>12</v>
      </c>
      <c r="D3282" s="15">
        <v>2</v>
      </c>
    </row>
    <row r="3283" spans="1:4" x14ac:dyDescent="0.25">
      <c r="A3283" s="67">
        <v>44118</v>
      </c>
      <c r="B3283" s="60" t="s">
        <v>12</v>
      </c>
      <c r="C3283" s="73" t="s">
        <v>692</v>
      </c>
      <c r="D3283" s="15">
        <v>1</v>
      </c>
    </row>
    <row r="3284" spans="1:4" x14ac:dyDescent="0.25">
      <c r="A3284" s="67">
        <v>44118</v>
      </c>
      <c r="B3284" s="73" t="s">
        <v>8</v>
      </c>
      <c r="C3284" s="73" t="s">
        <v>1082</v>
      </c>
      <c r="D3284" s="15">
        <v>1</v>
      </c>
    </row>
    <row r="3285" spans="1:4" x14ac:dyDescent="0.25">
      <c r="A3285" s="67">
        <v>44118</v>
      </c>
      <c r="B3285" s="73" t="s">
        <v>8</v>
      </c>
      <c r="C3285" s="73" t="s">
        <v>74</v>
      </c>
      <c r="D3285" s="15">
        <v>2</v>
      </c>
    </row>
    <row r="3286" spans="1:4" x14ac:dyDescent="0.25">
      <c r="A3286" s="67">
        <v>44118</v>
      </c>
      <c r="B3286" s="73" t="s">
        <v>8</v>
      </c>
      <c r="C3286" s="73" t="s">
        <v>230</v>
      </c>
      <c r="D3286" s="15">
        <v>2</v>
      </c>
    </row>
    <row r="3287" spans="1:4" x14ac:dyDescent="0.25">
      <c r="A3287" s="67">
        <v>44118</v>
      </c>
      <c r="B3287" s="73" t="s">
        <v>8</v>
      </c>
      <c r="C3287" s="73" t="s">
        <v>59</v>
      </c>
      <c r="D3287" s="15">
        <v>28</v>
      </c>
    </row>
    <row r="3288" spans="1:4" x14ac:dyDescent="0.25">
      <c r="A3288" s="67">
        <v>44118</v>
      </c>
      <c r="B3288" s="73" t="s">
        <v>8</v>
      </c>
      <c r="C3288" s="73" t="s">
        <v>205</v>
      </c>
      <c r="D3288" s="15">
        <v>1</v>
      </c>
    </row>
    <row r="3289" spans="1:4" x14ac:dyDescent="0.25">
      <c r="A3289" s="67">
        <v>44118</v>
      </c>
      <c r="B3289" s="73" t="s">
        <v>8</v>
      </c>
      <c r="C3289" s="73" t="s">
        <v>40</v>
      </c>
      <c r="D3289" s="15">
        <v>4</v>
      </c>
    </row>
    <row r="3290" spans="1:4" x14ac:dyDescent="0.25">
      <c r="A3290" s="67">
        <v>44118</v>
      </c>
      <c r="B3290" s="73" t="s">
        <v>8</v>
      </c>
      <c r="C3290" s="73" t="s">
        <v>8</v>
      </c>
      <c r="D3290" s="15">
        <v>128</v>
      </c>
    </row>
    <row r="3291" spans="1:4" x14ac:dyDescent="0.25">
      <c r="A3291" s="67">
        <v>44118</v>
      </c>
      <c r="B3291" s="73" t="s">
        <v>8</v>
      </c>
      <c r="C3291" s="73" t="s">
        <v>31</v>
      </c>
      <c r="D3291" s="15">
        <v>1</v>
      </c>
    </row>
    <row r="3292" spans="1:4" x14ac:dyDescent="0.25">
      <c r="A3292" s="67">
        <v>44118</v>
      </c>
      <c r="B3292" s="73" t="s">
        <v>8</v>
      </c>
      <c r="C3292" s="73" t="s">
        <v>131</v>
      </c>
      <c r="D3292" s="15">
        <v>1</v>
      </c>
    </row>
    <row r="3293" spans="1:4" x14ac:dyDescent="0.25">
      <c r="A3293" s="67">
        <v>44118</v>
      </c>
      <c r="B3293" s="73" t="s">
        <v>8</v>
      </c>
      <c r="C3293" s="73" t="s">
        <v>81</v>
      </c>
      <c r="D3293" s="15">
        <v>4</v>
      </c>
    </row>
    <row r="3294" spans="1:4" x14ac:dyDescent="0.25">
      <c r="A3294" s="67">
        <v>44118</v>
      </c>
      <c r="B3294" s="60" t="s">
        <v>49</v>
      </c>
      <c r="C3294" s="73" t="s">
        <v>49</v>
      </c>
      <c r="D3294" s="15">
        <v>4</v>
      </c>
    </row>
    <row r="3295" spans="1:4" x14ac:dyDescent="0.25">
      <c r="A3295" s="67">
        <v>44118</v>
      </c>
      <c r="B3295" s="60" t="s">
        <v>50</v>
      </c>
      <c r="C3295" s="73" t="s">
        <v>232</v>
      </c>
      <c r="D3295" s="15">
        <v>8</v>
      </c>
    </row>
    <row r="3296" spans="1:4" x14ac:dyDescent="0.25">
      <c r="A3296" s="67">
        <v>44118</v>
      </c>
      <c r="B3296" s="60" t="s">
        <v>50</v>
      </c>
      <c r="C3296" s="73" t="s">
        <v>614</v>
      </c>
      <c r="D3296" s="15">
        <v>4</v>
      </c>
    </row>
    <row r="3297" spans="1:4" x14ac:dyDescent="0.25">
      <c r="A3297" s="67">
        <v>44118</v>
      </c>
      <c r="B3297" s="60" t="s">
        <v>50</v>
      </c>
      <c r="C3297" s="78" t="s">
        <v>368</v>
      </c>
      <c r="D3297" s="15">
        <v>3</v>
      </c>
    </row>
    <row r="3298" spans="1:4" x14ac:dyDescent="0.25">
      <c r="A3298" s="67">
        <v>44118</v>
      </c>
      <c r="B3298" s="60" t="s">
        <v>27</v>
      </c>
      <c r="C3298" s="73" t="s">
        <v>141</v>
      </c>
      <c r="D3298" s="15">
        <v>4</v>
      </c>
    </row>
    <row r="3299" spans="1:4" x14ac:dyDescent="0.25">
      <c r="A3299" s="67">
        <v>44118</v>
      </c>
      <c r="B3299" s="60" t="s">
        <v>27</v>
      </c>
      <c r="C3299" s="73" t="s">
        <v>43</v>
      </c>
      <c r="D3299" s="15">
        <v>12</v>
      </c>
    </row>
    <row r="3300" spans="1:4" x14ac:dyDescent="0.25">
      <c r="A3300" s="67">
        <v>44118</v>
      </c>
      <c r="B3300" s="60" t="s">
        <v>27</v>
      </c>
      <c r="C3300" s="73" t="s">
        <v>622</v>
      </c>
      <c r="D3300" s="15">
        <v>2</v>
      </c>
    </row>
    <row r="3301" spans="1:4" x14ac:dyDescent="0.25">
      <c r="A3301" s="67">
        <v>44118</v>
      </c>
      <c r="B3301" s="60" t="s">
        <v>51</v>
      </c>
      <c r="C3301" s="60" t="s">
        <v>51</v>
      </c>
      <c r="D3301" s="15">
        <v>0</v>
      </c>
    </row>
    <row r="3302" spans="1:4" x14ac:dyDescent="0.25">
      <c r="A3302" s="67">
        <v>44118</v>
      </c>
      <c r="B3302" s="60" t="s">
        <v>10</v>
      </c>
      <c r="C3302" s="73" t="s">
        <v>10</v>
      </c>
      <c r="D3302" s="15">
        <v>5</v>
      </c>
    </row>
    <row r="3303" spans="1:4" x14ac:dyDescent="0.25">
      <c r="A3303" s="67">
        <v>44119</v>
      </c>
      <c r="B3303" s="60" t="s">
        <v>14</v>
      </c>
      <c r="C3303" s="60" t="s">
        <v>14</v>
      </c>
      <c r="D3303" s="15">
        <v>0</v>
      </c>
    </row>
    <row r="3304" spans="1:4" x14ac:dyDescent="0.25">
      <c r="A3304" s="67">
        <v>44119</v>
      </c>
      <c r="B3304" s="60" t="s">
        <v>20</v>
      </c>
      <c r="C3304" s="60" t="s">
        <v>20</v>
      </c>
      <c r="D3304" s="15">
        <v>10</v>
      </c>
    </row>
    <row r="3305" spans="1:4" x14ac:dyDescent="0.25">
      <c r="A3305" s="67">
        <v>44119</v>
      </c>
      <c r="B3305" s="60" t="s">
        <v>13</v>
      </c>
      <c r="C3305" s="60" t="s">
        <v>13</v>
      </c>
      <c r="D3305" s="15">
        <v>4</v>
      </c>
    </row>
    <row r="3306" spans="1:4" x14ac:dyDescent="0.25">
      <c r="A3306" s="67">
        <v>44119</v>
      </c>
      <c r="B3306" s="60" t="s">
        <v>13</v>
      </c>
      <c r="C3306" s="60" t="s">
        <v>226</v>
      </c>
      <c r="D3306" s="15">
        <v>7</v>
      </c>
    </row>
    <row r="3307" spans="1:4" x14ac:dyDescent="0.25">
      <c r="A3307" s="67">
        <v>44119</v>
      </c>
      <c r="B3307" s="60" t="s">
        <v>13</v>
      </c>
      <c r="C3307" s="60" t="s">
        <v>223</v>
      </c>
      <c r="D3307" s="15">
        <v>3</v>
      </c>
    </row>
    <row r="3308" spans="1:4" x14ac:dyDescent="0.25">
      <c r="A3308" s="67">
        <v>44119</v>
      </c>
      <c r="B3308" s="60" t="s">
        <v>24</v>
      </c>
      <c r="C3308" s="60" t="s">
        <v>23</v>
      </c>
      <c r="D3308" s="15">
        <v>12</v>
      </c>
    </row>
    <row r="3309" spans="1:4" x14ac:dyDescent="0.25">
      <c r="A3309" s="67">
        <v>44119</v>
      </c>
      <c r="B3309" s="60" t="s">
        <v>47</v>
      </c>
      <c r="C3309" s="60" t="s">
        <v>47</v>
      </c>
      <c r="D3309" s="15">
        <v>1</v>
      </c>
    </row>
    <row r="3310" spans="1:4" x14ac:dyDescent="0.25">
      <c r="A3310" s="67">
        <v>44119</v>
      </c>
      <c r="B3310" s="60" t="s">
        <v>48</v>
      </c>
      <c r="C3310" s="60" t="s">
        <v>48</v>
      </c>
      <c r="D3310" s="15">
        <v>0</v>
      </c>
    </row>
    <row r="3311" spans="1:4" x14ac:dyDescent="0.25">
      <c r="A3311" s="67">
        <v>44119</v>
      </c>
      <c r="B3311" s="60" t="s">
        <v>7</v>
      </c>
      <c r="C3311" s="60" t="s">
        <v>116</v>
      </c>
      <c r="D3311" s="15">
        <v>1</v>
      </c>
    </row>
    <row r="3312" spans="1:4" x14ac:dyDescent="0.25">
      <c r="A3312" s="67">
        <v>44119</v>
      </c>
      <c r="B3312" s="60" t="s">
        <v>7</v>
      </c>
      <c r="C3312" s="60" t="s">
        <v>7</v>
      </c>
      <c r="D3312" s="15">
        <v>22</v>
      </c>
    </row>
    <row r="3313" spans="1:4" x14ac:dyDescent="0.25">
      <c r="A3313" s="67">
        <v>44119</v>
      </c>
      <c r="B3313" s="60" t="s">
        <v>9</v>
      </c>
      <c r="C3313" s="60" t="s">
        <v>9</v>
      </c>
      <c r="D3313" s="15">
        <v>31</v>
      </c>
    </row>
    <row r="3314" spans="1:4" x14ac:dyDescent="0.25">
      <c r="A3314" s="67">
        <v>44119</v>
      </c>
      <c r="B3314" s="60" t="s">
        <v>9</v>
      </c>
      <c r="C3314" s="60" t="s">
        <v>17</v>
      </c>
      <c r="D3314" s="15">
        <v>2</v>
      </c>
    </row>
    <row r="3315" spans="1:4" x14ac:dyDescent="0.25">
      <c r="A3315" s="67">
        <v>44119</v>
      </c>
      <c r="B3315" s="60" t="s">
        <v>9</v>
      </c>
      <c r="C3315" s="60" t="s">
        <v>145</v>
      </c>
      <c r="D3315" s="15">
        <v>8</v>
      </c>
    </row>
    <row r="3316" spans="1:4" x14ac:dyDescent="0.25">
      <c r="A3316" s="67">
        <v>44119</v>
      </c>
      <c r="B3316" s="60" t="s">
        <v>15</v>
      </c>
      <c r="C3316" s="60" t="s">
        <v>61</v>
      </c>
      <c r="D3316" s="15">
        <v>1</v>
      </c>
    </row>
    <row r="3317" spans="1:4" x14ac:dyDescent="0.25">
      <c r="A3317" s="67">
        <v>44119</v>
      </c>
      <c r="B3317" s="60" t="s">
        <v>15</v>
      </c>
      <c r="C3317" s="60" t="s">
        <v>285</v>
      </c>
      <c r="D3317" s="15">
        <v>1</v>
      </c>
    </row>
    <row r="3318" spans="1:4" x14ac:dyDescent="0.25">
      <c r="A3318" s="67">
        <v>44119</v>
      </c>
      <c r="B3318" s="60" t="s">
        <v>11</v>
      </c>
      <c r="C3318" s="60" t="s">
        <v>11</v>
      </c>
      <c r="D3318" s="15">
        <v>1</v>
      </c>
    </row>
    <row r="3319" spans="1:4" x14ac:dyDescent="0.25">
      <c r="A3319" s="67">
        <v>44119</v>
      </c>
      <c r="B3319" s="60" t="s">
        <v>11</v>
      </c>
      <c r="C3319" s="60" t="s">
        <v>135</v>
      </c>
      <c r="D3319" s="15">
        <v>2</v>
      </c>
    </row>
    <row r="3320" spans="1:4" x14ac:dyDescent="0.25">
      <c r="A3320" s="67">
        <v>44119</v>
      </c>
      <c r="B3320" s="60" t="s">
        <v>12</v>
      </c>
      <c r="C3320" s="60" t="s">
        <v>75</v>
      </c>
      <c r="D3320" s="15">
        <v>2</v>
      </c>
    </row>
    <row r="3321" spans="1:4" x14ac:dyDescent="0.25">
      <c r="A3321" s="67">
        <v>44119</v>
      </c>
      <c r="B3321" s="60" t="s">
        <v>12</v>
      </c>
      <c r="C3321" s="60" t="s">
        <v>12</v>
      </c>
      <c r="D3321" s="15">
        <v>10</v>
      </c>
    </row>
    <row r="3322" spans="1:4" x14ac:dyDescent="0.25">
      <c r="A3322" s="67">
        <v>44119</v>
      </c>
      <c r="B3322" s="60" t="s">
        <v>8</v>
      </c>
      <c r="C3322" s="60" t="s">
        <v>74</v>
      </c>
      <c r="D3322" s="15">
        <v>1</v>
      </c>
    </row>
    <row r="3323" spans="1:4" x14ac:dyDescent="0.25">
      <c r="A3323" s="67">
        <v>44119</v>
      </c>
      <c r="B3323" s="60" t="s">
        <v>8</v>
      </c>
      <c r="C3323" s="60" t="s">
        <v>230</v>
      </c>
      <c r="D3323" s="15">
        <v>5</v>
      </c>
    </row>
    <row r="3324" spans="1:4" x14ac:dyDescent="0.25">
      <c r="A3324" s="67">
        <v>44119</v>
      </c>
      <c r="B3324" s="60" t="s">
        <v>8</v>
      </c>
      <c r="C3324" s="60" t="s">
        <v>59</v>
      </c>
      <c r="D3324" s="15">
        <v>10</v>
      </c>
    </row>
    <row r="3325" spans="1:4" x14ac:dyDescent="0.25">
      <c r="A3325" s="67">
        <v>44119</v>
      </c>
      <c r="B3325" s="60" t="s">
        <v>8</v>
      </c>
      <c r="C3325" s="60" t="s">
        <v>142</v>
      </c>
      <c r="D3325" s="15">
        <v>1</v>
      </c>
    </row>
    <row r="3326" spans="1:4" x14ac:dyDescent="0.25">
      <c r="A3326" s="67">
        <v>44119</v>
      </c>
      <c r="B3326" s="60" t="s">
        <v>8</v>
      </c>
      <c r="C3326" s="60" t="s">
        <v>205</v>
      </c>
      <c r="D3326" s="15">
        <v>2</v>
      </c>
    </row>
    <row r="3327" spans="1:4" x14ac:dyDescent="0.25">
      <c r="A3327" s="67">
        <v>44119</v>
      </c>
      <c r="B3327" s="60" t="s">
        <v>8</v>
      </c>
      <c r="C3327" s="60" t="s">
        <v>40</v>
      </c>
      <c r="D3327" s="15">
        <v>1</v>
      </c>
    </row>
    <row r="3328" spans="1:4" x14ac:dyDescent="0.25">
      <c r="A3328" s="67">
        <v>44119</v>
      </c>
      <c r="B3328" s="60" t="s">
        <v>8</v>
      </c>
      <c r="C3328" s="60" t="s">
        <v>8</v>
      </c>
      <c r="D3328" s="15">
        <v>90</v>
      </c>
    </row>
    <row r="3329" spans="1:4" x14ac:dyDescent="0.25">
      <c r="A3329" s="67">
        <v>44119</v>
      </c>
      <c r="B3329" s="60" t="s">
        <v>8</v>
      </c>
      <c r="C3329" s="60" t="s">
        <v>31</v>
      </c>
      <c r="D3329" s="15">
        <v>3</v>
      </c>
    </row>
    <row r="3330" spans="1:4" x14ac:dyDescent="0.25">
      <c r="A3330" s="67">
        <v>44119</v>
      </c>
      <c r="B3330" s="60" t="s">
        <v>8</v>
      </c>
      <c r="C3330" s="60" t="s">
        <v>81</v>
      </c>
      <c r="D3330" s="15">
        <v>2</v>
      </c>
    </row>
    <row r="3331" spans="1:4" x14ac:dyDescent="0.25">
      <c r="A3331" s="67">
        <v>44119</v>
      </c>
      <c r="B3331" s="60" t="s">
        <v>8</v>
      </c>
      <c r="C3331" s="60" t="s">
        <v>112</v>
      </c>
      <c r="D3331" s="15">
        <v>1</v>
      </c>
    </row>
    <row r="3332" spans="1:4" x14ac:dyDescent="0.25">
      <c r="A3332" s="67">
        <v>44119</v>
      </c>
      <c r="B3332" s="60" t="s">
        <v>8</v>
      </c>
      <c r="C3332" s="60" t="s">
        <v>348</v>
      </c>
      <c r="D3332" s="15">
        <v>1</v>
      </c>
    </row>
    <row r="3333" spans="1:4" x14ac:dyDescent="0.25">
      <c r="A3333" s="67">
        <v>44119</v>
      </c>
      <c r="B3333" s="60" t="s">
        <v>49</v>
      </c>
      <c r="C3333" s="60" t="s">
        <v>49</v>
      </c>
      <c r="D3333" s="15">
        <v>16</v>
      </c>
    </row>
    <row r="3334" spans="1:4" x14ac:dyDescent="0.25">
      <c r="A3334" s="67">
        <v>44119</v>
      </c>
      <c r="B3334" s="60" t="s">
        <v>50</v>
      </c>
      <c r="C3334" s="60" t="s">
        <v>232</v>
      </c>
      <c r="D3334" s="15">
        <v>3</v>
      </c>
    </row>
    <row r="3335" spans="1:4" x14ac:dyDescent="0.25">
      <c r="A3335" s="67">
        <v>44119</v>
      </c>
      <c r="B3335" s="60" t="s">
        <v>50</v>
      </c>
      <c r="C3335" s="60" t="s">
        <v>614</v>
      </c>
      <c r="D3335" s="15">
        <v>1</v>
      </c>
    </row>
    <row r="3336" spans="1:4" x14ac:dyDescent="0.25">
      <c r="A3336" s="67">
        <v>44119</v>
      </c>
      <c r="B3336" s="60" t="s">
        <v>50</v>
      </c>
      <c r="C3336" s="78" t="s">
        <v>368</v>
      </c>
      <c r="D3336" s="15">
        <v>1</v>
      </c>
    </row>
    <row r="3337" spans="1:4" x14ac:dyDescent="0.25">
      <c r="A3337" s="67">
        <v>44119</v>
      </c>
      <c r="B3337" s="60" t="s">
        <v>27</v>
      </c>
      <c r="C3337" s="60" t="s">
        <v>141</v>
      </c>
      <c r="D3337" s="15">
        <v>7</v>
      </c>
    </row>
    <row r="3338" spans="1:4" x14ac:dyDescent="0.25">
      <c r="A3338" s="67">
        <v>44119</v>
      </c>
      <c r="B3338" s="60" t="s">
        <v>27</v>
      </c>
      <c r="C3338" s="60" t="s">
        <v>43</v>
      </c>
      <c r="D3338" s="15">
        <v>16</v>
      </c>
    </row>
    <row r="3339" spans="1:4" x14ac:dyDescent="0.25">
      <c r="A3339" s="67">
        <v>44119</v>
      </c>
      <c r="B3339" s="60" t="s">
        <v>51</v>
      </c>
      <c r="C3339" s="60" t="s">
        <v>701</v>
      </c>
      <c r="D3339" s="15">
        <v>1</v>
      </c>
    </row>
    <row r="3340" spans="1:4" x14ac:dyDescent="0.25">
      <c r="A3340" s="67">
        <v>44119</v>
      </c>
      <c r="B3340" s="60" t="s">
        <v>51</v>
      </c>
      <c r="C3340" s="60" t="s">
        <v>51</v>
      </c>
      <c r="D3340" s="15">
        <v>8</v>
      </c>
    </row>
    <row r="3341" spans="1:4" x14ac:dyDescent="0.25">
      <c r="A3341" s="67">
        <v>44119</v>
      </c>
      <c r="B3341" s="60" t="s">
        <v>10</v>
      </c>
      <c r="C3341" s="60" t="s">
        <v>10</v>
      </c>
      <c r="D3341" s="15">
        <v>1</v>
      </c>
    </row>
    <row r="3342" spans="1:4" x14ac:dyDescent="0.25">
      <c r="A3342" s="67">
        <v>44120</v>
      </c>
      <c r="B3342" s="60" t="s">
        <v>14</v>
      </c>
      <c r="C3342" s="60" t="s">
        <v>14</v>
      </c>
      <c r="D3342" s="15">
        <v>0</v>
      </c>
    </row>
    <row r="3343" spans="1:4" x14ac:dyDescent="0.25">
      <c r="A3343" s="67">
        <v>44120</v>
      </c>
      <c r="B3343" s="60" t="s">
        <v>20</v>
      </c>
      <c r="C3343" s="73" t="s">
        <v>20</v>
      </c>
      <c r="D3343" s="15">
        <v>19</v>
      </c>
    </row>
    <row r="3344" spans="1:4" x14ac:dyDescent="0.25">
      <c r="A3344" s="67">
        <v>44120</v>
      </c>
      <c r="B3344" s="60" t="s">
        <v>20</v>
      </c>
      <c r="C3344" s="73" t="s">
        <v>652</v>
      </c>
      <c r="D3344" s="15">
        <v>1</v>
      </c>
    </row>
    <row r="3345" spans="1:4" x14ac:dyDescent="0.25">
      <c r="A3345" s="67">
        <v>44120</v>
      </c>
      <c r="B3345" s="60" t="s">
        <v>13</v>
      </c>
      <c r="C3345" s="73" t="s">
        <v>612</v>
      </c>
      <c r="D3345" s="15">
        <v>1</v>
      </c>
    </row>
    <row r="3346" spans="1:4" x14ac:dyDescent="0.25">
      <c r="A3346" s="67">
        <v>44120</v>
      </c>
      <c r="B3346" s="60" t="s">
        <v>13</v>
      </c>
      <c r="C3346" s="73" t="s">
        <v>708</v>
      </c>
      <c r="D3346" s="15">
        <v>1</v>
      </c>
    </row>
    <row r="3347" spans="1:4" x14ac:dyDescent="0.25">
      <c r="A3347" s="67">
        <v>44120</v>
      </c>
      <c r="B3347" s="60" t="s">
        <v>13</v>
      </c>
      <c r="C3347" s="73" t="s">
        <v>13</v>
      </c>
      <c r="D3347" s="15">
        <v>7</v>
      </c>
    </row>
    <row r="3348" spans="1:4" x14ac:dyDescent="0.25">
      <c r="A3348" s="67">
        <v>44120</v>
      </c>
      <c r="B3348" s="60" t="s">
        <v>13</v>
      </c>
      <c r="C3348" s="73" t="s">
        <v>226</v>
      </c>
      <c r="D3348" s="15">
        <v>7</v>
      </c>
    </row>
    <row r="3349" spans="1:4" x14ac:dyDescent="0.25">
      <c r="A3349" s="67">
        <v>44120</v>
      </c>
      <c r="B3349" s="60" t="s">
        <v>13</v>
      </c>
      <c r="C3349" s="73" t="s">
        <v>305</v>
      </c>
      <c r="D3349" s="15">
        <v>1</v>
      </c>
    </row>
    <row r="3350" spans="1:4" x14ac:dyDescent="0.25">
      <c r="A3350" s="67">
        <v>44120</v>
      </c>
      <c r="B3350" s="60" t="s">
        <v>13</v>
      </c>
      <c r="C3350" s="73" t="s">
        <v>223</v>
      </c>
      <c r="D3350" s="15">
        <v>3</v>
      </c>
    </row>
    <row r="3351" spans="1:4" x14ac:dyDescent="0.25">
      <c r="A3351" s="67">
        <v>44120</v>
      </c>
      <c r="B3351" s="60" t="s">
        <v>24</v>
      </c>
      <c r="C3351" s="73" t="s">
        <v>23</v>
      </c>
      <c r="D3351" s="15">
        <v>17</v>
      </c>
    </row>
    <row r="3352" spans="1:4" x14ac:dyDescent="0.25">
      <c r="A3352" s="67">
        <v>44120</v>
      </c>
      <c r="B3352" s="60" t="s">
        <v>24</v>
      </c>
      <c r="C3352" s="73" t="s">
        <v>658</v>
      </c>
      <c r="D3352" s="15">
        <v>1</v>
      </c>
    </row>
    <row r="3353" spans="1:4" x14ac:dyDescent="0.25">
      <c r="A3353" s="67">
        <v>44120</v>
      </c>
      <c r="B3353" s="60" t="s">
        <v>24</v>
      </c>
      <c r="C3353" s="73" t="s">
        <v>24</v>
      </c>
      <c r="D3353" s="15">
        <v>4</v>
      </c>
    </row>
    <row r="3354" spans="1:4" x14ac:dyDescent="0.25">
      <c r="A3354" s="67">
        <v>44120</v>
      </c>
      <c r="B3354" s="60" t="s">
        <v>24</v>
      </c>
      <c r="C3354" s="73" t="s">
        <v>707</v>
      </c>
      <c r="D3354" s="15">
        <v>2</v>
      </c>
    </row>
    <row r="3355" spans="1:4" x14ac:dyDescent="0.25">
      <c r="A3355" s="67">
        <v>44120</v>
      </c>
      <c r="B3355" s="60" t="s">
        <v>24</v>
      </c>
      <c r="C3355" s="73" t="s">
        <v>36</v>
      </c>
      <c r="D3355" s="15">
        <v>2</v>
      </c>
    </row>
    <row r="3356" spans="1:4" x14ac:dyDescent="0.25">
      <c r="A3356" s="67">
        <v>44120</v>
      </c>
      <c r="B3356" s="60" t="s">
        <v>47</v>
      </c>
      <c r="C3356" s="60" t="s">
        <v>47</v>
      </c>
      <c r="D3356" s="15">
        <v>0</v>
      </c>
    </row>
    <row r="3357" spans="1:4" x14ac:dyDescent="0.25">
      <c r="A3357" s="67">
        <v>44120</v>
      </c>
      <c r="B3357" s="60" t="s">
        <v>48</v>
      </c>
      <c r="C3357" s="60" t="s">
        <v>48</v>
      </c>
      <c r="D3357" s="15">
        <v>0</v>
      </c>
    </row>
    <row r="3358" spans="1:4" x14ac:dyDescent="0.25">
      <c r="A3358" s="67">
        <v>44120</v>
      </c>
      <c r="B3358" s="60" t="s">
        <v>7</v>
      </c>
      <c r="C3358" s="60" t="s">
        <v>116</v>
      </c>
      <c r="D3358" s="15">
        <v>3</v>
      </c>
    </row>
    <row r="3359" spans="1:4" x14ac:dyDescent="0.25">
      <c r="A3359" s="67">
        <v>44120</v>
      </c>
      <c r="B3359" s="60" t="s">
        <v>7</v>
      </c>
      <c r="C3359" s="73" t="s">
        <v>7</v>
      </c>
      <c r="D3359" s="15">
        <v>18</v>
      </c>
    </row>
    <row r="3360" spans="1:4" x14ac:dyDescent="0.25">
      <c r="A3360" s="67">
        <v>44120</v>
      </c>
      <c r="B3360" s="60" t="s">
        <v>9</v>
      </c>
      <c r="C3360" s="73" t="s">
        <v>9</v>
      </c>
      <c r="D3360" s="15">
        <v>21</v>
      </c>
    </row>
    <row r="3361" spans="1:4" x14ac:dyDescent="0.25">
      <c r="A3361" s="67">
        <v>44120</v>
      </c>
      <c r="B3361" s="60" t="s">
        <v>9</v>
      </c>
      <c r="C3361" s="73" t="s">
        <v>17</v>
      </c>
      <c r="D3361" s="15">
        <v>6</v>
      </c>
    </row>
    <row r="3362" spans="1:4" s="22" customFormat="1" x14ac:dyDescent="0.25">
      <c r="A3362" s="67">
        <v>44120</v>
      </c>
      <c r="B3362" s="60" t="s">
        <v>9</v>
      </c>
      <c r="C3362" s="73" t="s">
        <v>145</v>
      </c>
      <c r="D3362" s="15">
        <v>1</v>
      </c>
    </row>
    <row r="3363" spans="1:4" s="22" customFormat="1" x14ac:dyDescent="0.25">
      <c r="A3363" s="67">
        <v>44120</v>
      </c>
      <c r="B3363" s="60" t="s">
        <v>15</v>
      </c>
      <c r="C3363" s="60" t="s">
        <v>15</v>
      </c>
      <c r="D3363" s="15">
        <v>0</v>
      </c>
    </row>
    <row r="3364" spans="1:4" x14ac:dyDescent="0.25">
      <c r="A3364" s="67">
        <v>44120</v>
      </c>
      <c r="B3364" s="60" t="s">
        <v>11</v>
      </c>
      <c r="C3364" s="73" t="s">
        <v>336</v>
      </c>
      <c r="D3364" s="15">
        <v>2</v>
      </c>
    </row>
    <row r="3365" spans="1:4" x14ac:dyDescent="0.25">
      <c r="A3365" s="67">
        <v>44120</v>
      </c>
      <c r="B3365" s="60" t="s">
        <v>11</v>
      </c>
      <c r="C3365" s="73" t="s">
        <v>135</v>
      </c>
      <c r="D3365" s="15">
        <v>6</v>
      </c>
    </row>
    <row r="3366" spans="1:4" x14ac:dyDescent="0.25">
      <c r="A3366" s="67">
        <v>44120</v>
      </c>
      <c r="B3366" s="60" t="s">
        <v>12</v>
      </c>
      <c r="C3366" s="73" t="s">
        <v>75</v>
      </c>
      <c r="D3366" s="15">
        <v>2</v>
      </c>
    </row>
    <row r="3367" spans="1:4" x14ac:dyDescent="0.25">
      <c r="A3367" s="67">
        <v>44120</v>
      </c>
      <c r="B3367" s="60" t="s">
        <v>12</v>
      </c>
      <c r="C3367" s="73" t="s">
        <v>117</v>
      </c>
      <c r="D3367" s="15">
        <v>0</v>
      </c>
    </row>
    <row r="3368" spans="1:4" x14ac:dyDescent="0.25">
      <c r="A3368" s="67">
        <v>44120</v>
      </c>
      <c r="B3368" s="73" t="s">
        <v>8</v>
      </c>
      <c r="C3368" s="73" t="s">
        <v>1082</v>
      </c>
      <c r="D3368" s="15">
        <v>1</v>
      </c>
    </row>
    <row r="3369" spans="1:4" x14ac:dyDescent="0.25">
      <c r="A3369" s="67">
        <v>44120</v>
      </c>
      <c r="B3369" s="73" t="s">
        <v>8</v>
      </c>
      <c r="C3369" s="73" t="s">
        <v>326</v>
      </c>
      <c r="D3369" s="15">
        <v>1</v>
      </c>
    </row>
    <row r="3370" spans="1:4" x14ac:dyDescent="0.25">
      <c r="A3370" s="67">
        <v>44120</v>
      </c>
      <c r="B3370" s="73" t="s">
        <v>8</v>
      </c>
      <c r="C3370" s="73" t="s">
        <v>230</v>
      </c>
      <c r="D3370" s="15">
        <v>2</v>
      </c>
    </row>
    <row r="3371" spans="1:4" x14ac:dyDescent="0.25">
      <c r="A3371" s="67">
        <v>44120</v>
      </c>
      <c r="B3371" s="73" t="s">
        <v>8</v>
      </c>
      <c r="C3371" s="73" t="s">
        <v>59</v>
      </c>
      <c r="D3371" s="15">
        <v>35</v>
      </c>
    </row>
    <row r="3372" spans="1:4" x14ac:dyDescent="0.25">
      <c r="A3372" s="67">
        <v>44120</v>
      </c>
      <c r="B3372" s="73" t="s">
        <v>8</v>
      </c>
      <c r="C3372" s="73" t="s">
        <v>142</v>
      </c>
      <c r="D3372" s="15">
        <v>2</v>
      </c>
    </row>
    <row r="3373" spans="1:4" x14ac:dyDescent="0.25">
      <c r="A3373" s="67">
        <v>44120</v>
      </c>
      <c r="B3373" s="73" t="s">
        <v>8</v>
      </c>
      <c r="C3373" s="73" t="s">
        <v>134</v>
      </c>
      <c r="D3373" s="15">
        <v>1</v>
      </c>
    </row>
    <row r="3374" spans="1:4" x14ac:dyDescent="0.25">
      <c r="A3374" s="67">
        <v>44120</v>
      </c>
      <c r="B3374" s="73" t="s">
        <v>8</v>
      </c>
      <c r="C3374" s="73" t="s">
        <v>205</v>
      </c>
      <c r="D3374" s="15">
        <v>0</v>
      </c>
    </row>
    <row r="3375" spans="1:4" x14ac:dyDescent="0.25">
      <c r="A3375" s="67">
        <v>44120</v>
      </c>
      <c r="B3375" s="73" t="s">
        <v>8</v>
      </c>
      <c r="C3375" s="73" t="s">
        <v>40</v>
      </c>
      <c r="D3375" s="15">
        <v>1</v>
      </c>
    </row>
    <row r="3376" spans="1:4" x14ac:dyDescent="0.25">
      <c r="A3376" s="67">
        <v>44120</v>
      </c>
      <c r="B3376" s="73" t="s">
        <v>8</v>
      </c>
      <c r="C3376" s="73" t="s">
        <v>8</v>
      </c>
      <c r="D3376" s="15">
        <v>113</v>
      </c>
    </row>
    <row r="3377" spans="1:4" x14ac:dyDescent="0.25">
      <c r="A3377" s="67">
        <v>44120</v>
      </c>
      <c r="B3377" s="73" t="s">
        <v>8</v>
      </c>
      <c r="C3377" s="73" t="s">
        <v>31</v>
      </c>
      <c r="D3377" s="15">
        <v>3</v>
      </c>
    </row>
    <row r="3378" spans="1:4" x14ac:dyDescent="0.25">
      <c r="A3378" s="67">
        <v>44120</v>
      </c>
      <c r="B3378" s="73" t="s">
        <v>8</v>
      </c>
      <c r="C3378" s="73" t="s">
        <v>131</v>
      </c>
      <c r="D3378" s="15">
        <v>1</v>
      </c>
    </row>
    <row r="3379" spans="1:4" x14ac:dyDescent="0.25">
      <c r="A3379" s="67">
        <v>44120</v>
      </c>
      <c r="B3379" s="73" t="s">
        <v>8</v>
      </c>
      <c r="C3379" s="73" t="s">
        <v>706</v>
      </c>
      <c r="D3379" s="15">
        <v>1</v>
      </c>
    </row>
    <row r="3380" spans="1:4" x14ac:dyDescent="0.25">
      <c r="A3380" s="67">
        <v>44120</v>
      </c>
      <c r="B3380" s="73" t="s">
        <v>8</v>
      </c>
      <c r="C3380" s="73" t="s">
        <v>81</v>
      </c>
      <c r="D3380" s="15">
        <v>6</v>
      </c>
    </row>
    <row r="3381" spans="1:4" x14ac:dyDescent="0.25">
      <c r="A3381" s="67">
        <v>44120</v>
      </c>
      <c r="B3381" s="73" t="s">
        <v>8</v>
      </c>
      <c r="C3381" s="73" t="s">
        <v>112</v>
      </c>
      <c r="D3381" s="15">
        <v>1</v>
      </c>
    </row>
    <row r="3382" spans="1:4" x14ac:dyDescent="0.25">
      <c r="A3382" s="67">
        <v>44120</v>
      </c>
      <c r="B3382" s="60" t="s">
        <v>49</v>
      </c>
      <c r="C3382" s="73" t="s">
        <v>49</v>
      </c>
      <c r="D3382" s="15">
        <v>7</v>
      </c>
    </row>
    <row r="3383" spans="1:4" x14ac:dyDescent="0.25">
      <c r="A3383" s="67">
        <v>44120</v>
      </c>
      <c r="B3383" s="60" t="s">
        <v>50</v>
      </c>
      <c r="C3383" s="73" t="s">
        <v>232</v>
      </c>
      <c r="D3383" s="15">
        <v>9</v>
      </c>
    </row>
    <row r="3384" spans="1:4" x14ac:dyDescent="0.25">
      <c r="A3384" s="67">
        <v>44120</v>
      </c>
      <c r="B3384" s="60" t="s">
        <v>50</v>
      </c>
      <c r="C3384" s="73" t="s">
        <v>709</v>
      </c>
      <c r="D3384" s="15">
        <v>1</v>
      </c>
    </row>
    <row r="3385" spans="1:4" x14ac:dyDescent="0.25">
      <c r="A3385" s="67">
        <v>44120</v>
      </c>
      <c r="B3385" s="60" t="s">
        <v>50</v>
      </c>
      <c r="C3385" s="73" t="s">
        <v>614</v>
      </c>
      <c r="D3385" s="15">
        <v>5</v>
      </c>
    </row>
    <row r="3386" spans="1:4" x14ac:dyDescent="0.25">
      <c r="A3386" s="67">
        <v>44120</v>
      </c>
      <c r="B3386" s="60" t="s">
        <v>27</v>
      </c>
      <c r="C3386" s="73" t="s">
        <v>141</v>
      </c>
      <c r="D3386" s="15">
        <v>10</v>
      </c>
    </row>
    <row r="3387" spans="1:4" s="22" customFormat="1" x14ac:dyDescent="0.25">
      <c r="A3387" s="67">
        <v>44120</v>
      </c>
      <c r="B3387" s="60" t="s">
        <v>27</v>
      </c>
      <c r="C3387" s="73" t="s">
        <v>43</v>
      </c>
      <c r="D3387" s="15">
        <v>14</v>
      </c>
    </row>
    <row r="3388" spans="1:4" s="22" customFormat="1" x14ac:dyDescent="0.25">
      <c r="A3388" s="67">
        <v>44120</v>
      </c>
      <c r="B3388" s="60" t="s">
        <v>27</v>
      </c>
      <c r="C3388" s="73" t="s">
        <v>622</v>
      </c>
      <c r="D3388" s="15">
        <v>3</v>
      </c>
    </row>
    <row r="3389" spans="1:4" x14ac:dyDescent="0.25">
      <c r="A3389" s="67">
        <v>44120</v>
      </c>
      <c r="B3389" s="60" t="s">
        <v>51</v>
      </c>
      <c r="C3389" s="73" t="s">
        <v>51</v>
      </c>
      <c r="D3389" s="15">
        <v>18</v>
      </c>
    </row>
    <row r="3390" spans="1:4" s="22" customFormat="1" x14ac:dyDescent="0.25">
      <c r="A3390" s="67">
        <v>44120</v>
      </c>
      <c r="B3390" s="60" t="s">
        <v>10</v>
      </c>
      <c r="C3390" s="60" t="s">
        <v>10</v>
      </c>
      <c r="D3390" s="15">
        <v>0</v>
      </c>
    </row>
    <row r="3391" spans="1:4" x14ac:dyDescent="0.25">
      <c r="A3391" s="67">
        <v>44121</v>
      </c>
      <c r="B3391" s="60" t="s">
        <v>14</v>
      </c>
      <c r="C3391" s="73" t="s">
        <v>86</v>
      </c>
      <c r="D3391" s="15">
        <v>4</v>
      </c>
    </row>
    <row r="3392" spans="1:4" x14ac:dyDescent="0.25">
      <c r="A3392" s="67">
        <v>44121</v>
      </c>
      <c r="B3392" s="60" t="s">
        <v>20</v>
      </c>
      <c r="C3392" s="73" t="s">
        <v>20</v>
      </c>
      <c r="D3392" s="15">
        <v>33</v>
      </c>
    </row>
    <row r="3393" spans="1:4" x14ac:dyDescent="0.25">
      <c r="A3393" s="67">
        <v>44121</v>
      </c>
      <c r="B3393" s="60" t="s">
        <v>13</v>
      </c>
      <c r="C3393" s="78" t="s">
        <v>1028</v>
      </c>
      <c r="D3393" s="15">
        <v>1</v>
      </c>
    </row>
    <row r="3394" spans="1:4" s="22" customFormat="1" x14ac:dyDescent="0.25">
      <c r="A3394" s="67">
        <v>44121</v>
      </c>
      <c r="B3394" s="60" t="s">
        <v>13</v>
      </c>
      <c r="C3394" s="73" t="s">
        <v>13</v>
      </c>
      <c r="D3394" s="15">
        <v>8</v>
      </c>
    </row>
    <row r="3395" spans="1:4" x14ac:dyDescent="0.25">
      <c r="A3395" s="67">
        <v>44121</v>
      </c>
      <c r="B3395" s="60" t="s">
        <v>13</v>
      </c>
      <c r="C3395" s="73" t="s">
        <v>226</v>
      </c>
      <c r="D3395" s="15">
        <v>11</v>
      </c>
    </row>
    <row r="3396" spans="1:4" s="22" customFormat="1" x14ac:dyDescent="0.25">
      <c r="A3396" s="67">
        <v>44121</v>
      </c>
      <c r="B3396" s="60" t="s">
        <v>13</v>
      </c>
      <c r="C3396" s="73" t="s">
        <v>712</v>
      </c>
      <c r="D3396" s="15">
        <v>1</v>
      </c>
    </row>
    <row r="3397" spans="1:4" x14ac:dyDescent="0.25">
      <c r="A3397" s="67">
        <v>44121</v>
      </c>
      <c r="B3397" s="60" t="s">
        <v>24</v>
      </c>
      <c r="C3397" s="73" t="s">
        <v>23</v>
      </c>
      <c r="D3397" s="15">
        <v>31</v>
      </c>
    </row>
    <row r="3398" spans="1:4" s="22" customFormat="1" x14ac:dyDescent="0.25">
      <c r="A3398" s="67">
        <v>44121</v>
      </c>
      <c r="B3398" s="60" t="s">
        <v>24</v>
      </c>
      <c r="C3398" s="73" t="s">
        <v>24</v>
      </c>
      <c r="D3398" s="15">
        <v>1</v>
      </c>
    </row>
    <row r="3399" spans="1:4" s="22" customFormat="1" x14ac:dyDescent="0.25">
      <c r="A3399" s="67">
        <v>44121</v>
      </c>
      <c r="B3399" s="60" t="s">
        <v>24</v>
      </c>
      <c r="C3399" s="73" t="s">
        <v>36</v>
      </c>
      <c r="D3399" s="15">
        <v>2</v>
      </c>
    </row>
    <row r="3400" spans="1:4" s="22" customFormat="1" x14ac:dyDescent="0.25">
      <c r="A3400" s="67">
        <v>44121</v>
      </c>
      <c r="B3400" s="60" t="s">
        <v>47</v>
      </c>
      <c r="C3400" s="60" t="s">
        <v>47</v>
      </c>
      <c r="D3400" s="15">
        <v>0</v>
      </c>
    </row>
    <row r="3401" spans="1:4" s="22" customFormat="1" x14ac:dyDescent="0.25">
      <c r="A3401" s="67">
        <v>44121</v>
      </c>
      <c r="B3401" s="60" t="s">
        <v>48</v>
      </c>
      <c r="C3401" s="60" t="s">
        <v>48</v>
      </c>
      <c r="D3401" s="15">
        <v>0</v>
      </c>
    </row>
    <row r="3402" spans="1:4" x14ac:dyDescent="0.25">
      <c r="A3402" s="67">
        <v>44121</v>
      </c>
      <c r="B3402" s="60" t="s">
        <v>7</v>
      </c>
      <c r="C3402" s="73" t="s">
        <v>7</v>
      </c>
      <c r="D3402" s="15">
        <v>18</v>
      </c>
    </row>
    <row r="3403" spans="1:4" x14ac:dyDescent="0.25">
      <c r="A3403" s="67">
        <v>44121</v>
      </c>
      <c r="B3403" s="60" t="s">
        <v>9</v>
      </c>
      <c r="C3403" s="60" t="s">
        <v>9</v>
      </c>
      <c r="D3403" s="15">
        <v>35</v>
      </c>
    </row>
    <row r="3404" spans="1:4" x14ac:dyDescent="0.25">
      <c r="A3404" s="67">
        <v>44121</v>
      </c>
      <c r="B3404" s="60" t="s">
        <v>9</v>
      </c>
      <c r="C3404" s="73" t="s">
        <v>710</v>
      </c>
      <c r="D3404" s="15">
        <v>1</v>
      </c>
    </row>
    <row r="3405" spans="1:4" x14ac:dyDescent="0.25">
      <c r="A3405" s="67">
        <v>44121</v>
      </c>
      <c r="B3405" s="60" t="s">
        <v>9</v>
      </c>
      <c r="C3405" s="73" t="s">
        <v>17</v>
      </c>
      <c r="D3405" s="15">
        <v>6</v>
      </c>
    </row>
    <row r="3406" spans="1:4" x14ac:dyDescent="0.25">
      <c r="A3406" s="67">
        <v>44121</v>
      </c>
      <c r="B3406" s="60" t="s">
        <v>9</v>
      </c>
      <c r="C3406" s="73" t="s">
        <v>145</v>
      </c>
      <c r="D3406" s="15">
        <v>3</v>
      </c>
    </row>
    <row r="3407" spans="1:4" x14ac:dyDescent="0.25">
      <c r="A3407" s="67">
        <v>44121</v>
      </c>
      <c r="B3407" s="60" t="s">
        <v>15</v>
      </c>
      <c r="C3407" s="60" t="s">
        <v>15</v>
      </c>
      <c r="D3407" s="15">
        <v>0</v>
      </c>
    </row>
    <row r="3408" spans="1:4" x14ac:dyDescent="0.25">
      <c r="A3408" s="67">
        <v>44121</v>
      </c>
      <c r="B3408" s="60" t="s">
        <v>11</v>
      </c>
      <c r="C3408" s="73" t="s">
        <v>135</v>
      </c>
      <c r="D3408" s="15">
        <v>8</v>
      </c>
    </row>
    <row r="3409" spans="1:4" x14ac:dyDescent="0.25">
      <c r="A3409" s="67">
        <v>44121</v>
      </c>
      <c r="B3409" s="60" t="s">
        <v>12</v>
      </c>
      <c r="C3409" s="60" t="s">
        <v>12</v>
      </c>
      <c r="D3409" s="15">
        <v>0</v>
      </c>
    </row>
    <row r="3410" spans="1:4" x14ac:dyDescent="0.25">
      <c r="A3410" s="67">
        <v>44121</v>
      </c>
      <c r="B3410" s="73" t="s">
        <v>8</v>
      </c>
      <c r="C3410" s="73" t="s">
        <v>230</v>
      </c>
      <c r="D3410" s="15">
        <v>2</v>
      </c>
    </row>
    <row r="3411" spans="1:4" x14ac:dyDescent="0.25">
      <c r="A3411" s="67">
        <v>44121</v>
      </c>
      <c r="B3411" s="73" t="s">
        <v>8</v>
      </c>
      <c r="C3411" s="73" t="s">
        <v>59</v>
      </c>
      <c r="D3411" s="15">
        <v>24</v>
      </c>
    </row>
    <row r="3412" spans="1:4" x14ac:dyDescent="0.25">
      <c r="A3412" s="67">
        <v>44121</v>
      </c>
      <c r="B3412" s="73" t="s">
        <v>8</v>
      </c>
      <c r="C3412" s="73" t="s">
        <v>142</v>
      </c>
      <c r="D3412" s="15">
        <v>1</v>
      </c>
    </row>
    <row r="3413" spans="1:4" x14ac:dyDescent="0.25">
      <c r="A3413" s="67">
        <v>44121</v>
      </c>
      <c r="B3413" s="73" t="s">
        <v>8</v>
      </c>
      <c r="C3413" s="73" t="s">
        <v>205</v>
      </c>
      <c r="D3413" s="15">
        <v>2</v>
      </c>
    </row>
    <row r="3414" spans="1:4" x14ac:dyDescent="0.25">
      <c r="A3414" s="67">
        <v>44121</v>
      </c>
      <c r="B3414" s="73" t="s">
        <v>8</v>
      </c>
      <c r="C3414" s="73" t="s">
        <v>40</v>
      </c>
      <c r="D3414" s="15">
        <v>1</v>
      </c>
    </row>
    <row r="3415" spans="1:4" x14ac:dyDescent="0.25">
      <c r="A3415" s="67">
        <v>44121</v>
      </c>
      <c r="B3415" s="73" t="s">
        <v>8</v>
      </c>
      <c r="C3415" s="73" t="s">
        <v>8</v>
      </c>
      <c r="D3415" s="15">
        <v>142</v>
      </c>
    </row>
    <row r="3416" spans="1:4" x14ac:dyDescent="0.25">
      <c r="A3416" s="67">
        <v>44121</v>
      </c>
      <c r="B3416" s="73" t="s">
        <v>8</v>
      </c>
      <c r="C3416" s="73" t="s">
        <v>112</v>
      </c>
      <c r="D3416" s="15">
        <v>2</v>
      </c>
    </row>
    <row r="3417" spans="1:4" x14ac:dyDescent="0.25">
      <c r="A3417" s="67">
        <v>44121</v>
      </c>
      <c r="B3417" s="60" t="s">
        <v>49</v>
      </c>
      <c r="C3417" s="73" t="s">
        <v>215</v>
      </c>
      <c r="D3417" s="15">
        <v>2</v>
      </c>
    </row>
    <row r="3418" spans="1:4" x14ac:dyDescent="0.25">
      <c r="A3418" s="67">
        <v>44121</v>
      </c>
      <c r="B3418" s="60" t="s">
        <v>49</v>
      </c>
      <c r="C3418" s="73" t="s">
        <v>49</v>
      </c>
      <c r="D3418" s="15">
        <v>2</v>
      </c>
    </row>
    <row r="3419" spans="1:4" x14ac:dyDescent="0.25">
      <c r="A3419" s="67">
        <v>44121</v>
      </c>
      <c r="B3419" s="60" t="s">
        <v>50</v>
      </c>
      <c r="C3419" s="73" t="s">
        <v>232</v>
      </c>
      <c r="D3419" s="15">
        <v>2</v>
      </c>
    </row>
    <row r="3420" spans="1:4" x14ac:dyDescent="0.25">
      <c r="A3420" s="67">
        <v>44121</v>
      </c>
      <c r="B3420" s="60" t="s">
        <v>27</v>
      </c>
      <c r="C3420" s="73" t="s">
        <v>141</v>
      </c>
      <c r="D3420" s="15">
        <v>5</v>
      </c>
    </row>
    <row r="3421" spans="1:4" x14ac:dyDescent="0.25">
      <c r="A3421" s="67">
        <v>44121</v>
      </c>
      <c r="B3421" s="60" t="s">
        <v>27</v>
      </c>
      <c r="C3421" s="73" t="s">
        <v>43</v>
      </c>
      <c r="D3421" s="15">
        <v>21</v>
      </c>
    </row>
    <row r="3422" spans="1:4" x14ac:dyDescent="0.25">
      <c r="A3422" s="67">
        <v>44121</v>
      </c>
      <c r="B3422" s="60" t="s">
        <v>27</v>
      </c>
      <c r="C3422" s="73" t="s">
        <v>711</v>
      </c>
      <c r="D3422" s="15">
        <v>1</v>
      </c>
    </row>
    <row r="3423" spans="1:4" x14ac:dyDescent="0.25">
      <c r="A3423" s="67">
        <v>44121</v>
      </c>
      <c r="B3423" s="60" t="s">
        <v>27</v>
      </c>
      <c r="C3423" s="73" t="s">
        <v>610</v>
      </c>
      <c r="D3423" s="15">
        <v>1</v>
      </c>
    </row>
    <row r="3424" spans="1:4" x14ac:dyDescent="0.25">
      <c r="A3424" s="67">
        <v>44121</v>
      </c>
      <c r="B3424" s="60" t="s">
        <v>51</v>
      </c>
      <c r="C3424" s="73" t="s">
        <v>51</v>
      </c>
      <c r="D3424" s="15">
        <v>4</v>
      </c>
    </row>
    <row r="3425" spans="1:4" x14ac:dyDescent="0.25">
      <c r="A3425" s="67">
        <v>44121</v>
      </c>
      <c r="B3425" s="60" t="s">
        <v>10</v>
      </c>
      <c r="C3425" s="73" t="s">
        <v>10</v>
      </c>
      <c r="D3425" s="15">
        <v>3</v>
      </c>
    </row>
    <row r="3426" spans="1:4" x14ac:dyDescent="0.25">
      <c r="A3426" s="67">
        <v>44122</v>
      </c>
      <c r="B3426" s="60" t="s">
        <v>14</v>
      </c>
      <c r="C3426" s="60" t="s">
        <v>14</v>
      </c>
      <c r="D3426" s="15">
        <v>0</v>
      </c>
    </row>
    <row r="3427" spans="1:4" x14ac:dyDescent="0.25">
      <c r="A3427" s="67">
        <v>44122</v>
      </c>
      <c r="B3427" s="60" t="s">
        <v>20</v>
      </c>
      <c r="C3427" s="73" t="s">
        <v>20</v>
      </c>
      <c r="D3427" s="15">
        <v>24</v>
      </c>
    </row>
    <row r="3428" spans="1:4" x14ac:dyDescent="0.25">
      <c r="A3428" s="67">
        <v>44122</v>
      </c>
      <c r="B3428" s="60" t="s">
        <v>20</v>
      </c>
      <c r="C3428" s="73" t="s">
        <v>652</v>
      </c>
      <c r="D3428" s="15">
        <v>1</v>
      </c>
    </row>
    <row r="3429" spans="1:4" x14ac:dyDescent="0.25">
      <c r="A3429" s="67">
        <v>44122</v>
      </c>
      <c r="B3429" s="60" t="s">
        <v>20</v>
      </c>
      <c r="C3429" s="73" t="s">
        <v>713</v>
      </c>
      <c r="D3429" s="15">
        <v>1</v>
      </c>
    </row>
    <row r="3430" spans="1:4" x14ac:dyDescent="0.25">
      <c r="A3430" s="67">
        <v>44122</v>
      </c>
      <c r="B3430" s="60" t="s">
        <v>13</v>
      </c>
      <c r="C3430" s="73" t="s">
        <v>1028</v>
      </c>
      <c r="D3430" s="15">
        <v>1</v>
      </c>
    </row>
    <row r="3431" spans="1:4" x14ac:dyDescent="0.25">
      <c r="A3431" s="67">
        <v>44122</v>
      </c>
      <c r="B3431" s="60" t="s">
        <v>13</v>
      </c>
      <c r="C3431" s="78" t="s">
        <v>321</v>
      </c>
      <c r="D3431" s="15">
        <v>1</v>
      </c>
    </row>
    <row r="3432" spans="1:4" x14ac:dyDescent="0.25">
      <c r="A3432" s="67">
        <v>44122</v>
      </c>
      <c r="B3432" s="60" t="s">
        <v>13</v>
      </c>
      <c r="C3432" s="73" t="s">
        <v>13</v>
      </c>
      <c r="D3432" s="15">
        <v>5</v>
      </c>
    </row>
    <row r="3433" spans="1:4" x14ac:dyDescent="0.25">
      <c r="A3433" s="67">
        <v>44122</v>
      </c>
      <c r="B3433" s="60" t="s">
        <v>13</v>
      </c>
      <c r="C3433" s="73" t="s">
        <v>226</v>
      </c>
      <c r="D3433" s="15">
        <v>1</v>
      </c>
    </row>
    <row r="3434" spans="1:4" x14ac:dyDescent="0.25">
      <c r="A3434" s="67">
        <v>44122</v>
      </c>
      <c r="B3434" s="60" t="s">
        <v>13</v>
      </c>
      <c r="C3434" s="73" t="s">
        <v>223</v>
      </c>
      <c r="D3434" s="15">
        <v>1</v>
      </c>
    </row>
    <row r="3435" spans="1:4" x14ac:dyDescent="0.25">
      <c r="A3435" s="67">
        <v>44122</v>
      </c>
      <c r="B3435" s="60" t="s">
        <v>24</v>
      </c>
      <c r="C3435" s="73" t="s">
        <v>23</v>
      </c>
      <c r="D3435" s="15">
        <v>17</v>
      </c>
    </row>
    <row r="3436" spans="1:4" x14ac:dyDescent="0.25">
      <c r="A3436" s="67">
        <v>44122</v>
      </c>
      <c r="B3436" s="60" t="s">
        <v>24</v>
      </c>
      <c r="C3436" s="73" t="s">
        <v>36</v>
      </c>
      <c r="D3436" s="15">
        <v>4</v>
      </c>
    </row>
    <row r="3437" spans="1:4" x14ac:dyDescent="0.25">
      <c r="A3437" s="67">
        <v>44122</v>
      </c>
      <c r="B3437" s="60" t="s">
        <v>47</v>
      </c>
      <c r="C3437" s="60" t="s">
        <v>47</v>
      </c>
      <c r="D3437" s="15">
        <v>0</v>
      </c>
    </row>
    <row r="3438" spans="1:4" x14ac:dyDescent="0.25">
      <c r="A3438" s="67">
        <v>44122</v>
      </c>
      <c r="B3438" s="60" t="s">
        <v>48</v>
      </c>
      <c r="C3438" s="60" t="s">
        <v>48</v>
      </c>
      <c r="D3438" s="15">
        <v>0</v>
      </c>
    </row>
    <row r="3439" spans="1:4" x14ac:dyDescent="0.25">
      <c r="A3439" s="67">
        <v>44122</v>
      </c>
      <c r="B3439" s="60" t="s">
        <v>7</v>
      </c>
      <c r="C3439" s="60" t="s">
        <v>116</v>
      </c>
      <c r="D3439" s="15">
        <v>4</v>
      </c>
    </row>
    <row r="3440" spans="1:4" x14ac:dyDescent="0.25">
      <c r="A3440" s="67">
        <v>44122</v>
      </c>
      <c r="B3440" s="60" t="s">
        <v>7</v>
      </c>
      <c r="C3440" s="73" t="s">
        <v>7</v>
      </c>
      <c r="D3440" s="15">
        <v>16</v>
      </c>
    </row>
    <row r="3441" spans="1:4" x14ac:dyDescent="0.25">
      <c r="A3441" s="67">
        <v>44122</v>
      </c>
      <c r="B3441" s="60" t="s">
        <v>9</v>
      </c>
      <c r="C3441" s="73" t="s">
        <v>9</v>
      </c>
      <c r="D3441" s="15">
        <v>19</v>
      </c>
    </row>
    <row r="3442" spans="1:4" x14ac:dyDescent="0.25">
      <c r="A3442" s="67">
        <v>44122</v>
      </c>
      <c r="B3442" s="60" t="s">
        <v>15</v>
      </c>
      <c r="C3442" s="73" t="s">
        <v>61</v>
      </c>
      <c r="D3442" s="15">
        <v>3</v>
      </c>
    </row>
    <row r="3443" spans="1:4" x14ac:dyDescent="0.25">
      <c r="A3443" s="67">
        <v>44122</v>
      </c>
      <c r="B3443" s="60" t="s">
        <v>15</v>
      </c>
      <c r="C3443" s="73" t="s">
        <v>285</v>
      </c>
      <c r="D3443" s="15">
        <v>8</v>
      </c>
    </row>
    <row r="3444" spans="1:4" x14ac:dyDescent="0.25">
      <c r="A3444" s="67">
        <v>44122</v>
      </c>
      <c r="B3444" s="60" t="s">
        <v>11</v>
      </c>
      <c r="C3444" s="73" t="s">
        <v>336</v>
      </c>
      <c r="D3444" s="15">
        <v>1</v>
      </c>
    </row>
    <row r="3445" spans="1:4" x14ac:dyDescent="0.25">
      <c r="A3445" s="67">
        <v>44122</v>
      </c>
      <c r="B3445" s="60" t="s">
        <v>11</v>
      </c>
      <c r="C3445" s="73" t="s">
        <v>11</v>
      </c>
      <c r="D3445" s="15">
        <v>3</v>
      </c>
    </row>
    <row r="3446" spans="1:4" x14ac:dyDescent="0.25">
      <c r="A3446" s="67">
        <v>44122</v>
      </c>
      <c r="B3446" s="60" t="s">
        <v>11</v>
      </c>
      <c r="C3446" s="73" t="s">
        <v>135</v>
      </c>
      <c r="D3446" s="15">
        <v>7</v>
      </c>
    </row>
    <row r="3447" spans="1:4" x14ac:dyDescent="0.25">
      <c r="A3447" s="67">
        <v>44122</v>
      </c>
      <c r="B3447" s="60" t="s">
        <v>12</v>
      </c>
      <c r="C3447" s="73" t="s">
        <v>117</v>
      </c>
      <c r="D3447" s="15">
        <v>1</v>
      </c>
    </row>
    <row r="3448" spans="1:4" x14ac:dyDescent="0.25">
      <c r="A3448" s="67">
        <v>44122</v>
      </c>
      <c r="B3448" s="60" t="s">
        <v>12</v>
      </c>
      <c r="C3448" s="73" t="s">
        <v>12</v>
      </c>
      <c r="D3448" s="15">
        <v>1</v>
      </c>
    </row>
    <row r="3449" spans="1:4" x14ac:dyDescent="0.25">
      <c r="A3449" s="67">
        <v>44122</v>
      </c>
      <c r="B3449" s="60" t="s">
        <v>8</v>
      </c>
      <c r="C3449" s="73" t="s">
        <v>74</v>
      </c>
      <c r="D3449" s="15">
        <v>4</v>
      </c>
    </row>
    <row r="3450" spans="1:4" x14ac:dyDescent="0.25">
      <c r="A3450" s="67">
        <v>44122</v>
      </c>
      <c r="B3450" s="60" t="s">
        <v>8</v>
      </c>
      <c r="C3450" s="73" t="s">
        <v>230</v>
      </c>
      <c r="D3450" s="15">
        <v>2</v>
      </c>
    </row>
    <row r="3451" spans="1:4" x14ac:dyDescent="0.25">
      <c r="A3451" s="67">
        <v>44122</v>
      </c>
      <c r="B3451" s="60" t="s">
        <v>8</v>
      </c>
      <c r="C3451" s="73" t="s">
        <v>59</v>
      </c>
      <c r="D3451" s="15">
        <v>10</v>
      </c>
    </row>
    <row r="3452" spans="1:4" x14ac:dyDescent="0.25">
      <c r="A3452" s="67">
        <v>44122</v>
      </c>
      <c r="B3452" s="60" t="s">
        <v>8</v>
      </c>
      <c r="C3452" s="73" t="s">
        <v>40</v>
      </c>
      <c r="D3452" s="15">
        <v>1</v>
      </c>
    </row>
    <row r="3453" spans="1:4" x14ac:dyDescent="0.25">
      <c r="A3453" s="67">
        <v>44122</v>
      </c>
      <c r="B3453" s="60" t="s">
        <v>8</v>
      </c>
      <c r="C3453" s="73" t="s">
        <v>8</v>
      </c>
      <c r="D3453" s="15">
        <v>111</v>
      </c>
    </row>
    <row r="3454" spans="1:4" x14ac:dyDescent="0.25">
      <c r="A3454" s="67">
        <v>44122</v>
      </c>
      <c r="B3454" s="60" t="s">
        <v>8</v>
      </c>
      <c r="C3454" s="73" t="s">
        <v>81</v>
      </c>
      <c r="D3454" s="15">
        <v>2</v>
      </c>
    </row>
    <row r="3455" spans="1:4" x14ac:dyDescent="0.25">
      <c r="A3455" s="67">
        <v>44122</v>
      </c>
      <c r="B3455" s="60" t="s">
        <v>8</v>
      </c>
      <c r="C3455" s="73" t="s">
        <v>112</v>
      </c>
      <c r="D3455" s="15">
        <v>5</v>
      </c>
    </row>
    <row r="3456" spans="1:4" x14ac:dyDescent="0.25">
      <c r="A3456" s="67">
        <v>44122</v>
      </c>
      <c r="B3456" s="60" t="s">
        <v>49</v>
      </c>
      <c r="C3456" s="60" t="s">
        <v>49</v>
      </c>
      <c r="D3456" s="15">
        <v>0</v>
      </c>
    </row>
    <row r="3457" spans="1:4" x14ac:dyDescent="0.25">
      <c r="A3457" s="67">
        <v>44122</v>
      </c>
      <c r="B3457" s="60" t="s">
        <v>50</v>
      </c>
      <c r="C3457" s="73" t="s">
        <v>232</v>
      </c>
      <c r="D3457" s="15">
        <v>3</v>
      </c>
    </row>
    <row r="3458" spans="1:4" x14ac:dyDescent="0.25">
      <c r="A3458" s="67">
        <v>44122</v>
      </c>
      <c r="B3458" s="60" t="s">
        <v>50</v>
      </c>
      <c r="C3458" s="73" t="s">
        <v>614</v>
      </c>
      <c r="D3458" s="15">
        <v>1</v>
      </c>
    </row>
    <row r="3459" spans="1:4" x14ac:dyDescent="0.25">
      <c r="A3459" s="67">
        <v>44122</v>
      </c>
      <c r="B3459" s="60" t="s">
        <v>27</v>
      </c>
      <c r="C3459" s="73" t="s">
        <v>141</v>
      </c>
      <c r="D3459" s="15">
        <v>6</v>
      </c>
    </row>
    <row r="3460" spans="1:4" x14ac:dyDescent="0.25">
      <c r="A3460" s="67">
        <v>44122</v>
      </c>
      <c r="B3460" s="60" t="s">
        <v>27</v>
      </c>
      <c r="C3460" s="73" t="s">
        <v>43</v>
      </c>
      <c r="D3460" s="15">
        <v>19</v>
      </c>
    </row>
    <row r="3461" spans="1:4" x14ac:dyDescent="0.25">
      <c r="A3461" s="67">
        <v>44122</v>
      </c>
      <c r="B3461" s="60" t="s">
        <v>27</v>
      </c>
      <c r="C3461" s="73" t="s">
        <v>711</v>
      </c>
      <c r="D3461" s="15">
        <v>1</v>
      </c>
    </row>
    <row r="3462" spans="1:4" x14ac:dyDescent="0.25">
      <c r="A3462" s="67">
        <v>44122</v>
      </c>
      <c r="B3462" s="60" t="s">
        <v>51</v>
      </c>
      <c r="C3462" s="73" t="s">
        <v>51</v>
      </c>
      <c r="D3462" s="15">
        <v>10</v>
      </c>
    </row>
    <row r="3463" spans="1:4" x14ac:dyDescent="0.25">
      <c r="A3463" s="67">
        <v>44122</v>
      </c>
      <c r="B3463" s="60" t="s">
        <v>10</v>
      </c>
      <c r="C3463" s="73" t="s">
        <v>10</v>
      </c>
      <c r="D3463" s="15">
        <v>1</v>
      </c>
    </row>
    <row r="3464" spans="1:4" x14ac:dyDescent="0.25">
      <c r="A3464" s="67">
        <v>44123</v>
      </c>
      <c r="B3464" s="60" t="s">
        <v>14</v>
      </c>
      <c r="C3464" s="60" t="s">
        <v>14</v>
      </c>
      <c r="D3464" s="15">
        <v>0</v>
      </c>
    </row>
    <row r="3465" spans="1:4" x14ac:dyDescent="0.25">
      <c r="A3465" s="67">
        <v>44123</v>
      </c>
      <c r="B3465" s="60" t="s">
        <v>20</v>
      </c>
      <c r="C3465" s="73" t="s">
        <v>20</v>
      </c>
      <c r="D3465" s="15">
        <v>17</v>
      </c>
    </row>
    <row r="3466" spans="1:4" x14ac:dyDescent="0.25">
      <c r="A3466" s="67">
        <v>44123</v>
      </c>
      <c r="B3466" s="60" t="s">
        <v>13</v>
      </c>
      <c r="C3466" s="73" t="s">
        <v>321</v>
      </c>
      <c r="D3466" s="15">
        <v>2</v>
      </c>
    </row>
    <row r="3467" spans="1:4" x14ac:dyDescent="0.25">
      <c r="A3467" s="67">
        <v>44123</v>
      </c>
      <c r="B3467" s="60" t="s">
        <v>13</v>
      </c>
      <c r="C3467" s="73" t="s">
        <v>13</v>
      </c>
      <c r="D3467" s="15">
        <v>3</v>
      </c>
    </row>
    <row r="3468" spans="1:4" x14ac:dyDescent="0.25">
      <c r="A3468" s="67">
        <v>44123</v>
      </c>
      <c r="B3468" s="60" t="s">
        <v>13</v>
      </c>
      <c r="C3468" s="73" t="s">
        <v>226</v>
      </c>
      <c r="D3468" s="15">
        <v>14</v>
      </c>
    </row>
    <row r="3469" spans="1:4" x14ac:dyDescent="0.25">
      <c r="A3469" s="67">
        <v>44123</v>
      </c>
      <c r="B3469" s="60" t="s">
        <v>13</v>
      </c>
      <c r="C3469" s="73" t="s">
        <v>327</v>
      </c>
      <c r="D3469" s="15">
        <v>1</v>
      </c>
    </row>
    <row r="3470" spans="1:4" x14ac:dyDescent="0.25">
      <c r="A3470" s="67">
        <v>44123</v>
      </c>
      <c r="B3470" s="60" t="s">
        <v>13</v>
      </c>
      <c r="C3470" s="73" t="s">
        <v>305</v>
      </c>
      <c r="D3470" s="15">
        <v>1</v>
      </c>
    </row>
    <row r="3471" spans="1:4" x14ac:dyDescent="0.25">
      <c r="A3471" s="67">
        <v>44123</v>
      </c>
      <c r="B3471" s="60" t="s">
        <v>13</v>
      </c>
      <c r="C3471" s="73" t="s">
        <v>223</v>
      </c>
      <c r="D3471" s="15">
        <v>6</v>
      </c>
    </row>
    <row r="3472" spans="1:4" x14ac:dyDescent="0.25">
      <c r="A3472" s="67">
        <v>44123</v>
      </c>
      <c r="B3472" s="60" t="s">
        <v>24</v>
      </c>
      <c r="C3472" s="73" t="s">
        <v>23</v>
      </c>
      <c r="D3472" s="15">
        <v>9</v>
      </c>
    </row>
    <row r="3473" spans="1:4" x14ac:dyDescent="0.25">
      <c r="A3473" s="67">
        <v>44123</v>
      </c>
      <c r="B3473" s="60" t="s">
        <v>24</v>
      </c>
      <c r="C3473" s="73" t="s">
        <v>24</v>
      </c>
      <c r="D3473" s="15">
        <v>4</v>
      </c>
    </row>
    <row r="3474" spans="1:4" x14ac:dyDescent="0.25">
      <c r="A3474" s="67">
        <v>44123</v>
      </c>
      <c r="B3474" s="60" t="s">
        <v>47</v>
      </c>
      <c r="C3474" s="60" t="s">
        <v>47</v>
      </c>
      <c r="D3474" s="15">
        <v>0</v>
      </c>
    </row>
    <row r="3475" spans="1:4" x14ac:dyDescent="0.25">
      <c r="A3475" s="67">
        <v>44123</v>
      </c>
      <c r="B3475" s="60" t="s">
        <v>48</v>
      </c>
      <c r="C3475" s="60" t="s">
        <v>48</v>
      </c>
      <c r="D3475" s="15">
        <v>0</v>
      </c>
    </row>
    <row r="3476" spans="1:4" x14ac:dyDescent="0.25">
      <c r="A3476" s="67">
        <v>44123</v>
      </c>
      <c r="B3476" s="73" t="s">
        <v>7</v>
      </c>
      <c r="C3476" s="73" t="s">
        <v>7</v>
      </c>
      <c r="D3476" s="15">
        <v>20</v>
      </c>
    </row>
    <row r="3477" spans="1:4" x14ac:dyDescent="0.25">
      <c r="A3477" s="67">
        <v>44123</v>
      </c>
      <c r="B3477" s="60" t="s">
        <v>9</v>
      </c>
      <c r="C3477" s="73" t="s">
        <v>9</v>
      </c>
      <c r="D3477" s="15">
        <v>3</v>
      </c>
    </row>
    <row r="3478" spans="1:4" x14ac:dyDescent="0.25">
      <c r="A3478" s="67">
        <v>44123</v>
      </c>
      <c r="B3478" s="60" t="s">
        <v>15</v>
      </c>
      <c r="C3478" s="73" t="s">
        <v>61</v>
      </c>
      <c r="D3478" s="15">
        <v>1</v>
      </c>
    </row>
    <row r="3479" spans="1:4" x14ac:dyDescent="0.25">
      <c r="A3479" s="67">
        <v>44123</v>
      </c>
      <c r="B3479" s="60" t="s">
        <v>11</v>
      </c>
      <c r="C3479" s="73" t="s">
        <v>11</v>
      </c>
      <c r="D3479" s="15">
        <v>4</v>
      </c>
    </row>
    <row r="3480" spans="1:4" x14ac:dyDescent="0.25">
      <c r="A3480" s="67">
        <v>44123</v>
      </c>
      <c r="B3480" s="60" t="s">
        <v>11</v>
      </c>
      <c r="C3480" s="73" t="s">
        <v>135</v>
      </c>
      <c r="D3480" s="15">
        <v>1</v>
      </c>
    </row>
    <row r="3481" spans="1:4" x14ac:dyDescent="0.25">
      <c r="A3481" s="67">
        <v>44123</v>
      </c>
      <c r="B3481" s="60" t="s">
        <v>12</v>
      </c>
      <c r="C3481" s="73" t="s">
        <v>117</v>
      </c>
      <c r="D3481" s="15">
        <v>2</v>
      </c>
    </row>
    <row r="3482" spans="1:4" x14ac:dyDescent="0.25">
      <c r="A3482" s="67">
        <v>44123</v>
      </c>
      <c r="B3482" s="60" t="s">
        <v>12</v>
      </c>
      <c r="C3482" s="73" t="s">
        <v>12</v>
      </c>
      <c r="D3482" s="15">
        <v>8</v>
      </c>
    </row>
    <row r="3483" spans="1:4" x14ac:dyDescent="0.25">
      <c r="A3483" s="67">
        <v>44123</v>
      </c>
      <c r="B3483" s="73" t="s">
        <v>8</v>
      </c>
      <c r="C3483" s="73" t="s">
        <v>74</v>
      </c>
      <c r="D3483" s="15">
        <v>2</v>
      </c>
    </row>
    <row r="3484" spans="1:4" x14ac:dyDescent="0.25">
      <c r="A3484" s="67">
        <v>44123</v>
      </c>
      <c r="B3484" s="73" t="s">
        <v>8</v>
      </c>
      <c r="C3484" s="73" t="s">
        <v>230</v>
      </c>
      <c r="D3484" s="15">
        <v>1</v>
      </c>
    </row>
    <row r="3485" spans="1:4" x14ac:dyDescent="0.25">
      <c r="A3485" s="67">
        <v>44123</v>
      </c>
      <c r="B3485" s="73" t="s">
        <v>8</v>
      </c>
      <c r="C3485" s="73" t="s">
        <v>59</v>
      </c>
      <c r="D3485" s="15">
        <v>3</v>
      </c>
    </row>
    <row r="3486" spans="1:4" x14ac:dyDescent="0.25">
      <c r="A3486" s="67">
        <v>44123</v>
      </c>
      <c r="B3486" s="73" t="s">
        <v>8</v>
      </c>
      <c r="C3486" s="73" t="s">
        <v>722</v>
      </c>
      <c r="D3486" s="15">
        <v>1</v>
      </c>
    </row>
    <row r="3487" spans="1:4" x14ac:dyDescent="0.25">
      <c r="A3487" s="67">
        <v>44123</v>
      </c>
      <c r="B3487" s="73" t="s">
        <v>8</v>
      </c>
      <c r="C3487" s="73" t="s">
        <v>142</v>
      </c>
      <c r="D3487" s="15">
        <v>2</v>
      </c>
    </row>
    <row r="3488" spans="1:4" x14ac:dyDescent="0.25">
      <c r="A3488" s="67">
        <v>44123</v>
      </c>
      <c r="B3488" s="73" t="s">
        <v>8</v>
      </c>
      <c r="C3488" s="73" t="s">
        <v>205</v>
      </c>
      <c r="D3488" s="15">
        <v>3</v>
      </c>
    </row>
    <row r="3489" spans="1:4" x14ac:dyDescent="0.25">
      <c r="A3489" s="67">
        <v>44123</v>
      </c>
      <c r="B3489" s="73" t="s">
        <v>8</v>
      </c>
      <c r="C3489" s="73" t="s">
        <v>40</v>
      </c>
      <c r="D3489" s="15">
        <v>3</v>
      </c>
    </row>
    <row r="3490" spans="1:4" x14ac:dyDescent="0.25">
      <c r="A3490" s="67">
        <v>44123</v>
      </c>
      <c r="B3490" s="73" t="s">
        <v>8</v>
      </c>
      <c r="C3490" s="73" t="s">
        <v>8</v>
      </c>
      <c r="D3490" s="15">
        <v>63</v>
      </c>
    </row>
    <row r="3491" spans="1:4" x14ac:dyDescent="0.25">
      <c r="A3491" s="67">
        <v>44123</v>
      </c>
      <c r="B3491" s="73" t="s">
        <v>8</v>
      </c>
      <c r="C3491" s="73" t="s">
        <v>31</v>
      </c>
      <c r="D3491" s="15">
        <v>1</v>
      </c>
    </row>
    <row r="3492" spans="1:4" x14ac:dyDescent="0.25">
      <c r="A3492" s="67">
        <v>44123</v>
      </c>
      <c r="B3492" s="60" t="s">
        <v>49</v>
      </c>
      <c r="C3492" s="60" t="s">
        <v>49</v>
      </c>
      <c r="D3492" s="15">
        <v>0</v>
      </c>
    </row>
    <row r="3493" spans="1:4" x14ac:dyDescent="0.25">
      <c r="A3493" s="67">
        <v>44123</v>
      </c>
      <c r="B3493" s="60" t="s">
        <v>50</v>
      </c>
      <c r="C3493" s="78" t="s">
        <v>368</v>
      </c>
      <c r="D3493" s="15">
        <v>0</v>
      </c>
    </row>
    <row r="3494" spans="1:4" x14ac:dyDescent="0.25">
      <c r="A3494" s="67">
        <v>44123</v>
      </c>
      <c r="B3494" s="60" t="s">
        <v>27</v>
      </c>
      <c r="C3494" s="73" t="s">
        <v>141</v>
      </c>
      <c r="D3494" s="15">
        <v>3</v>
      </c>
    </row>
    <row r="3495" spans="1:4" x14ac:dyDescent="0.25">
      <c r="A3495" s="67">
        <v>44123</v>
      </c>
      <c r="B3495" s="60" t="s">
        <v>27</v>
      </c>
      <c r="C3495" s="73" t="s">
        <v>43</v>
      </c>
      <c r="D3495" s="15">
        <v>1</v>
      </c>
    </row>
    <row r="3496" spans="1:4" x14ac:dyDescent="0.25">
      <c r="A3496" s="67">
        <v>44123</v>
      </c>
      <c r="B3496" s="60" t="s">
        <v>51</v>
      </c>
      <c r="C3496" s="73" t="s">
        <v>51</v>
      </c>
      <c r="D3496" s="15">
        <v>11</v>
      </c>
    </row>
    <row r="3497" spans="1:4" x14ac:dyDescent="0.25">
      <c r="A3497" s="67">
        <v>44123</v>
      </c>
      <c r="B3497" s="60" t="s">
        <v>10</v>
      </c>
      <c r="C3497" s="73" t="s">
        <v>10</v>
      </c>
      <c r="D3497" s="15">
        <v>3</v>
      </c>
    </row>
    <row r="3498" spans="1:4" x14ac:dyDescent="0.25">
      <c r="A3498" s="67">
        <v>44124</v>
      </c>
      <c r="B3498" s="60" t="s">
        <v>14</v>
      </c>
      <c r="C3498" s="60" t="s">
        <v>14</v>
      </c>
      <c r="D3498" s="15">
        <v>0</v>
      </c>
    </row>
    <row r="3499" spans="1:4" x14ac:dyDescent="0.25">
      <c r="A3499" s="67">
        <v>44124</v>
      </c>
      <c r="B3499" s="60" t="s">
        <v>20</v>
      </c>
      <c r="C3499" s="73" t="s">
        <v>20</v>
      </c>
      <c r="D3499" s="15">
        <v>20</v>
      </c>
    </row>
    <row r="3500" spans="1:4" x14ac:dyDescent="0.25">
      <c r="A3500" s="67">
        <v>44124</v>
      </c>
      <c r="B3500" s="60" t="s">
        <v>13</v>
      </c>
      <c r="C3500" s="73" t="s">
        <v>321</v>
      </c>
      <c r="D3500" s="15">
        <v>1</v>
      </c>
    </row>
    <row r="3501" spans="1:4" x14ac:dyDescent="0.25">
      <c r="A3501" s="67">
        <v>44124</v>
      </c>
      <c r="B3501" s="60" t="s">
        <v>13</v>
      </c>
      <c r="C3501" s="73" t="s">
        <v>13</v>
      </c>
      <c r="D3501" s="15">
        <v>25</v>
      </c>
    </row>
    <row r="3502" spans="1:4" x14ac:dyDescent="0.25">
      <c r="A3502" s="67">
        <v>44124</v>
      </c>
      <c r="B3502" s="60" t="s">
        <v>13</v>
      </c>
      <c r="C3502" s="73" t="s">
        <v>226</v>
      </c>
      <c r="D3502" s="15">
        <v>10</v>
      </c>
    </row>
    <row r="3503" spans="1:4" x14ac:dyDescent="0.25">
      <c r="A3503" s="67">
        <v>44124</v>
      </c>
      <c r="B3503" s="60" t="s">
        <v>13</v>
      </c>
      <c r="C3503" s="73" t="s">
        <v>637</v>
      </c>
      <c r="D3503" s="15">
        <v>1</v>
      </c>
    </row>
    <row r="3504" spans="1:4" x14ac:dyDescent="0.25">
      <c r="A3504" s="67">
        <v>44124</v>
      </c>
      <c r="B3504" s="60" t="s">
        <v>13</v>
      </c>
      <c r="C3504" s="73" t="s">
        <v>305</v>
      </c>
      <c r="D3504" s="15">
        <v>1</v>
      </c>
    </row>
    <row r="3505" spans="1:4" x14ac:dyDescent="0.25">
      <c r="A3505" s="67">
        <v>44124</v>
      </c>
      <c r="B3505" s="60" t="s">
        <v>13</v>
      </c>
      <c r="C3505" s="73" t="s">
        <v>223</v>
      </c>
      <c r="D3505" s="15">
        <v>1</v>
      </c>
    </row>
    <row r="3506" spans="1:4" x14ac:dyDescent="0.25">
      <c r="A3506" s="67">
        <v>44124</v>
      </c>
      <c r="B3506" s="60" t="s">
        <v>24</v>
      </c>
      <c r="C3506" s="73" t="s">
        <v>23</v>
      </c>
      <c r="D3506" s="15">
        <v>28</v>
      </c>
    </row>
    <row r="3507" spans="1:4" x14ac:dyDescent="0.25">
      <c r="A3507" s="67">
        <v>44124</v>
      </c>
      <c r="B3507" s="60" t="s">
        <v>24</v>
      </c>
      <c r="C3507" s="73" t="s">
        <v>36</v>
      </c>
      <c r="D3507" s="15">
        <v>2</v>
      </c>
    </row>
    <row r="3508" spans="1:4" x14ac:dyDescent="0.25">
      <c r="A3508" s="67">
        <v>44124</v>
      </c>
      <c r="B3508" s="60" t="s">
        <v>47</v>
      </c>
      <c r="C3508" s="60" t="s">
        <v>47</v>
      </c>
      <c r="D3508" s="15">
        <v>0</v>
      </c>
    </row>
    <row r="3509" spans="1:4" x14ac:dyDescent="0.25">
      <c r="A3509" s="67">
        <v>44124</v>
      </c>
      <c r="B3509" s="60" t="s">
        <v>48</v>
      </c>
      <c r="C3509" s="60" t="s">
        <v>48</v>
      </c>
      <c r="D3509" s="15">
        <v>0</v>
      </c>
    </row>
    <row r="3510" spans="1:4" x14ac:dyDescent="0.25">
      <c r="A3510" s="67">
        <v>44124</v>
      </c>
      <c r="B3510" s="60" t="s">
        <v>7</v>
      </c>
      <c r="C3510" s="60" t="s">
        <v>7</v>
      </c>
      <c r="D3510" s="15">
        <v>11</v>
      </c>
    </row>
    <row r="3511" spans="1:4" x14ac:dyDescent="0.25">
      <c r="A3511" s="67">
        <v>44124</v>
      </c>
      <c r="B3511" s="60" t="s">
        <v>9</v>
      </c>
      <c r="C3511" s="60" t="s">
        <v>9</v>
      </c>
      <c r="D3511" s="15">
        <v>28</v>
      </c>
    </row>
    <row r="3512" spans="1:4" x14ac:dyDescent="0.25">
      <c r="A3512" s="67">
        <v>44124</v>
      </c>
      <c r="B3512" s="60" t="s">
        <v>9</v>
      </c>
      <c r="C3512" s="73" t="s">
        <v>17</v>
      </c>
      <c r="D3512" s="15">
        <v>15</v>
      </c>
    </row>
    <row r="3513" spans="1:4" x14ac:dyDescent="0.25">
      <c r="A3513" s="67">
        <v>44124</v>
      </c>
      <c r="B3513" s="60" t="s">
        <v>15</v>
      </c>
      <c r="C3513" s="60" t="s">
        <v>61</v>
      </c>
      <c r="D3513" s="15">
        <v>2</v>
      </c>
    </row>
    <row r="3514" spans="1:4" x14ac:dyDescent="0.25">
      <c r="A3514" s="67">
        <v>44124</v>
      </c>
      <c r="B3514" s="60" t="s">
        <v>11</v>
      </c>
      <c r="C3514" s="60" t="s">
        <v>336</v>
      </c>
      <c r="D3514" s="15">
        <v>2</v>
      </c>
    </row>
    <row r="3515" spans="1:4" x14ac:dyDescent="0.25">
      <c r="A3515" s="67">
        <v>44124</v>
      </c>
      <c r="B3515" s="60" t="s">
        <v>11</v>
      </c>
      <c r="C3515" s="60" t="s">
        <v>135</v>
      </c>
      <c r="D3515" s="15">
        <v>1</v>
      </c>
    </row>
    <row r="3516" spans="1:4" x14ac:dyDescent="0.25">
      <c r="A3516" s="67">
        <v>44124</v>
      </c>
      <c r="B3516" s="60" t="s">
        <v>12</v>
      </c>
      <c r="C3516" s="60" t="s">
        <v>12</v>
      </c>
      <c r="D3516" s="15">
        <v>8</v>
      </c>
    </row>
    <row r="3517" spans="1:4" x14ac:dyDescent="0.25">
      <c r="A3517" s="67">
        <v>44124</v>
      </c>
      <c r="B3517" s="60" t="s">
        <v>8</v>
      </c>
      <c r="C3517" s="73" t="s">
        <v>230</v>
      </c>
      <c r="D3517" s="15">
        <v>2</v>
      </c>
    </row>
    <row r="3518" spans="1:4" x14ac:dyDescent="0.25">
      <c r="A3518" s="67">
        <v>44124</v>
      </c>
      <c r="B3518" s="60" t="s">
        <v>8</v>
      </c>
      <c r="C3518" s="73" t="s">
        <v>59</v>
      </c>
      <c r="D3518" s="15">
        <v>26</v>
      </c>
    </row>
    <row r="3519" spans="1:4" x14ac:dyDescent="0.25">
      <c r="A3519" s="67">
        <v>44124</v>
      </c>
      <c r="B3519" s="60" t="s">
        <v>8</v>
      </c>
      <c r="C3519" s="73" t="s">
        <v>722</v>
      </c>
      <c r="D3519" s="15">
        <v>1</v>
      </c>
    </row>
    <row r="3520" spans="1:4" x14ac:dyDescent="0.25">
      <c r="A3520" s="67">
        <v>44124</v>
      </c>
      <c r="B3520" s="60" t="s">
        <v>8</v>
      </c>
      <c r="C3520" s="73" t="s">
        <v>205</v>
      </c>
      <c r="D3520" s="15">
        <v>1</v>
      </c>
    </row>
    <row r="3521" spans="1:4" x14ac:dyDescent="0.25">
      <c r="A3521" s="67">
        <v>44124</v>
      </c>
      <c r="B3521" s="60" t="s">
        <v>8</v>
      </c>
      <c r="C3521" s="73" t="s">
        <v>40</v>
      </c>
      <c r="D3521" s="15">
        <v>7</v>
      </c>
    </row>
    <row r="3522" spans="1:4" x14ac:dyDescent="0.25">
      <c r="A3522" s="67">
        <v>44124</v>
      </c>
      <c r="B3522" s="60" t="s">
        <v>8</v>
      </c>
      <c r="C3522" s="73" t="s">
        <v>8</v>
      </c>
      <c r="D3522" s="15">
        <v>116</v>
      </c>
    </row>
    <row r="3523" spans="1:4" x14ac:dyDescent="0.25">
      <c r="A3523" s="67">
        <v>44124</v>
      </c>
      <c r="B3523" s="60" t="s">
        <v>8</v>
      </c>
      <c r="C3523" s="73" t="s">
        <v>31</v>
      </c>
      <c r="D3523" s="15">
        <v>5</v>
      </c>
    </row>
    <row r="3524" spans="1:4" x14ac:dyDescent="0.25">
      <c r="A3524" s="67">
        <v>44124</v>
      </c>
      <c r="B3524" s="60" t="s">
        <v>8</v>
      </c>
      <c r="C3524" s="73" t="s">
        <v>706</v>
      </c>
      <c r="D3524" s="15">
        <v>1</v>
      </c>
    </row>
    <row r="3525" spans="1:4" x14ac:dyDescent="0.25">
      <c r="A3525" s="67">
        <v>44124</v>
      </c>
      <c r="B3525" s="60" t="s">
        <v>8</v>
      </c>
      <c r="C3525" s="73" t="s">
        <v>81</v>
      </c>
      <c r="D3525" s="15">
        <v>2</v>
      </c>
    </row>
    <row r="3526" spans="1:4" x14ac:dyDescent="0.25">
      <c r="A3526" s="67">
        <v>44124</v>
      </c>
      <c r="B3526" s="60" t="s">
        <v>8</v>
      </c>
      <c r="C3526" s="73" t="s">
        <v>112</v>
      </c>
      <c r="D3526" s="15">
        <v>1</v>
      </c>
    </row>
    <row r="3527" spans="1:4" x14ac:dyDescent="0.25">
      <c r="A3527" s="67">
        <v>44124</v>
      </c>
      <c r="B3527" s="60" t="s">
        <v>49</v>
      </c>
      <c r="C3527" s="60" t="s">
        <v>49</v>
      </c>
      <c r="D3527" s="15">
        <v>0</v>
      </c>
    </row>
    <row r="3528" spans="1:4" x14ac:dyDescent="0.25">
      <c r="A3528" s="67">
        <v>44124</v>
      </c>
      <c r="B3528" s="60" t="s">
        <v>50</v>
      </c>
      <c r="C3528" s="60" t="s">
        <v>232</v>
      </c>
      <c r="D3528" s="15">
        <v>2</v>
      </c>
    </row>
    <row r="3529" spans="1:4" x14ac:dyDescent="0.25">
      <c r="A3529" s="67">
        <v>44124</v>
      </c>
      <c r="B3529" s="60" t="s">
        <v>50</v>
      </c>
      <c r="C3529" s="60" t="s">
        <v>709</v>
      </c>
      <c r="D3529" s="15">
        <v>2</v>
      </c>
    </row>
    <row r="3530" spans="1:4" x14ac:dyDescent="0.25">
      <c r="A3530" s="67">
        <v>44124</v>
      </c>
      <c r="B3530" s="60" t="s">
        <v>50</v>
      </c>
      <c r="C3530" s="60" t="s">
        <v>614</v>
      </c>
      <c r="D3530" s="15">
        <v>2</v>
      </c>
    </row>
    <row r="3531" spans="1:4" x14ac:dyDescent="0.25">
      <c r="A3531" s="67">
        <v>44124</v>
      </c>
      <c r="B3531" s="60" t="s">
        <v>50</v>
      </c>
      <c r="C3531" s="78" t="s">
        <v>368</v>
      </c>
      <c r="D3531" s="15">
        <v>1</v>
      </c>
    </row>
    <row r="3532" spans="1:4" x14ac:dyDescent="0.25">
      <c r="A3532" s="67">
        <v>44124</v>
      </c>
      <c r="B3532" s="60" t="s">
        <v>27</v>
      </c>
      <c r="C3532" s="73" t="s">
        <v>43</v>
      </c>
      <c r="D3532" s="15">
        <v>16</v>
      </c>
    </row>
    <row r="3533" spans="1:4" x14ac:dyDescent="0.25">
      <c r="A3533" s="67">
        <v>44124</v>
      </c>
      <c r="B3533" s="60" t="s">
        <v>51</v>
      </c>
      <c r="C3533" s="60" t="s">
        <v>751</v>
      </c>
      <c r="D3533" s="15">
        <v>1</v>
      </c>
    </row>
    <row r="3534" spans="1:4" x14ac:dyDescent="0.25">
      <c r="A3534" s="67">
        <v>44124</v>
      </c>
      <c r="B3534" s="60" t="s">
        <v>51</v>
      </c>
      <c r="C3534" s="60" t="s">
        <v>51</v>
      </c>
      <c r="D3534" s="15">
        <v>4</v>
      </c>
    </row>
    <row r="3535" spans="1:4" x14ac:dyDescent="0.25">
      <c r="A3535" s="67">
        <v>44124</v>
      </c>
      <c r="B3535" s="60" t="s">
        <v>10</v>
      </c>
      <c r="C3535" s="60" t="s">
        <v>10</v>
      </c>
      <c r="D3535" s="15">
        <v>3</v>
      </c>
    </row>
    <row r="3536" spans="1:4" s="22" customFormat="1" x14ac:dyDescent="0.25">
      <c r="A3536" s="67">
        <v>44125</v>
      </c>
      <c r="B3536" s="60" t="s">
        <v>14</v>
      </c>
      <c r="C3536" s="60" t="s">
        <v>14</v>
      </c>
      <c r="D3536" s="15">
        <v>2</v>
      </c>
    </row>
    <row r="3537" spans="1:4" x14ac:dyDescent="0.25">
      <c r="A3537" s="67">
        <v>44125</v>
      </c>
      <c r="B3537" s="60" t="s">
        <v>20</v>
      </c>
      <c r="C3537" s="73" t="s">
        <v>20</v>
      </c>
      <c r="D3537" s="15">
        <v>43</v>
      </c>
    </row>
    <row r="3538" spans="1:4" x14ac:dyDescent="0.25">
      <c r="A3538" s="67">
        <v>44125</v>
      </c>
      <c r="B3538" s="60" t="s">
        <v>13</v>
      </c>
      <c r="C3538" s="60" t="s">
        <v>13</v>
      </c>
      <c r="D3538" s="15">
        <v>5</v>
      </c>
    </row>
    <row r="3539" spans="1:4" x14ac:dyDescent="0.25">
      <c r="A3539" s="67">
        <v>44125</v>
      </c>
      <c r="B3539" s="60" t="s">
        <v>13</v>
      </c>
      <c r="C3539" s="60" t="s">
        <v>226</v>
      </c>
      <c r="D3539" s="15">
        <v>4</v>
      </c>
    </row>
    <row r="3540" spans="1:4" x14ac:dyDescent="0.25">
      <c r="A3540" s="67">
        <v>44125</v>
      </c>
      <c r="B3540" s="60" t="s">
        <v>13</v>
      </c>
      <c r="C3540" s="60" t="s">
        <v>223</v>
      </c>
      <c r="D3540" s="15">
        <v>5</v>
      </c>
    </row>
    <row r="3541" spans="1:4" x14ac:dyDescent="0.25">
      <c r="A3541" s="67">
        <v>44125</v>
      </c>
      <c r="B3541" s="60" t="s">
        <v>24</v>
      </c>
      <c r="C3541" s="60" t="s">
        <v>23</v>
      </c>
      <c r="D3541" s="15">
        <v>4</v>
      </c>
    </row>
    <row r="3542" spans="1:4" x14ac:dyDescent="0.25">
      <c r="A3542" s="67">
        <v>44125</v>
      </c>
      <c r="B3542" s="60" t="s">
        <v>24</v>
      </c>
      <c r="C3542" s="60" t="s">
        <v>24</v>
      </c>
      <c r="D3542" s="15">
        <v>8</v>
      </c>
    </row>
    <row r="3543" spans="1:4" x14ac:dyDescent="0.25">
      <c r="A3543" s="67">
        <v>44125</v>
      </c>
      <c r="B3543" s="60" t="s">
        <v>24</v>
      </c>
      <c r="C3543" s="60" t="s">
        <v>765</v>
      </c>
      <c r="D3543" s="15">
        <v>1</v>
      </c>
    </row>
    <row r="3544" spans="1:4" x14ac:dyDescent="0.25">
      <c r="A3544" s="67">
        <v>44125</v>
      </c>
      <c r="B3544" s="60" t="s">
        <v>24</v>
      </c>
      <c r="C3544" s="60" t="s">
        <v>37</v>
      </c>
      <c r="D3544" s="15">
        <v>1</v>
      </c>
    </row>
    <row r="3545" spans="1:4" x14ac:dyDescent="0.25">
      <c r="A3545" s="67">
        <v>44125</v>
      </c>
      <c r="B3545" s="60" t="s">
        <v>47</v>
      </c>
      <c r="C3545" s="60" t="s">
        <v>47</v>
      </c>
      <c r="D3545" s="15">
        <v>1</v>
      </c>
    </row>
    <row r="3546" spans="1:4" x14ac:dyDescent="0.25">
      <c r="A3546" s="67">
        <v>44125</v>
      </c>
      <c r="B3546" s="60" t="s">
        <v>48</v>
      </c>
      <c r="C3546" s="60" t="s">
        <v>48</v>
      </c>
      <c r="D3546" s="15">
        <v>0</v>
      </c>
    </row>
    <row r="3547" spans="1:4" x14ac:dyDescent="0.25">
      <c r="A3547" s="67">
        <v>44125</v>
      </c>
      <c r="B3547" s="60" t="s">
        <v>7</v>
      </c>
      <c r="C3547" s="60" t="s">
        <v>7</v>
      </c>
      <c r="D3547" s="15">
        <v>43</v>
      </c>
    </row>
    <row r="3548" spans="1:4" x14ac:dyDescent="0.25">
      <c r="A3548" s="67">
        <v>44125</v>
      </c>
      <c r="B3548" s="60" t="s">
        <v>9</v>
      </c>
      <c r="C3548" s="60" t="s">
        <v>632</v>
      </c>
      <c r="D3548" s="15">
        <v>1</v>
      </c>
    </row>
    <row r="3549" spans="1:4" x14ac:dyDescent="0.25">
      <c r="A3549" s="67">
        <v>44125</v>
      </c>
      <c r="B3549" s="60" t="s">
        <v>9</v>
      </c>
      <c r="C3549" s="60" t="s">
        <v>9</v>
      </c>
      <c r="D3549" s="15">
        <v>10</v>
      </c>
    </row>
    <row r="3550" spans="1:4" x14ac:dyDescent="0.25">
      <c r="A3550" s="67">
        <v>44125</v>
      </c>
      <c r="B3550" s="60" t="s">
        <v>9</v>
      </c>
      <c r="C3550" s="60" t="s">
        <v>17</v>
      </c>
      <c r="D3550" s="15">
        <v>5</v>
      </c>
    </row>
    <row r="3551" spans="1:4" x14ac:dyDescent="0.25">
      <c r="A3551" s="67">
        <v>44125</v>
      </c>
      <c r="B3551" s="60" t="s">
        <v>9</v>
      </c>
      <c r="C3551" s="60" t="s">
        <v>149</v>
      </c>
      <c r="D3551" s="15">
        <v>1</v>
      </c>
    </row>
    <row r="3552" spans="1:4" x14ac:dyDescent="0.25">
      <c r="A3552" s="67">
        <v>44125</v>
      </c>
      <c r="B3552" s="60" t="s">
        <v>9</v>
      </c>
      <c r="C3552" s="60" t="s">
        <v>145</v>
      </c>
      <c r="D3552" s="15">
        <v>3</v>
      </c>
    </row>
    <row r="3553" spans="1:4" x14ac:dyDescent="0.25">
      <c r="A3553" s="67">
        <v>44125</v>
      </c>
      <c r="B3553" s="60" t="s">
        <v>15</v>
      </c>
      <c r="C3553" s="60" t="s">
        <v>285</v>
      </c>
      <c r="D3553" s="15">
        <v>1</v>
      </c>
    </row>
    <row r="3554" spans="1:4" x14ac:dyDescent="0.25">
      <c r="A3554" s="67">
        <v>44125</v>
      </c>
      <c r="B3554" s="60" t="s">
        <v>11</v>
      </c>
      <c r="C3554" s="60" t="s">
        <v>11</v>
      </c>
      <c r="D3554" s="15">
        <v>8</v>
      </c>
    </row>
    <row r="3555" spans="1:4" x14ac:dyDescent="0.25">
      <c r="A3555" s="67">
        <v>44125</v>
      </c>
      <c r="B3555" s="60" t="s">
        <v>11</v>
      </c>
      <c r="C3555" s="60" t="s">
        <v>764</v>
      </c>
      <c r="D3555" s="15">
        <v>1</v>
      </c>
    </row>
    <row r="3556" spans="1:4" x14ac:dyDescent="0.25">
      <c r="A3556" s="67">
        <v>44125</v>
      </c>
      <c r="B3556" s="60" t="s">
        <v>11</v>
      </c>
      <c r="C3556" s="60" t="s">
        <v>135</v>
      </c>
      <c r="D3556" s="15">
        <v>8</v>
      </c>
    </row>
    <row r="3557" spans="1:4" x14ac:dyDescent="0.25">
      <c r="A3557" s="67">
        <v>44125</v>
      </c>
      <c r="B3557" s="60" t="s">
        <v>12</v>
      </c>
      <c r="C3557" s="60" t="s">
        <v>75</v>
      </c>
      <c r="D3557" s="15">
        <v>1</v>
      </c>
    </row>
    <row r="3558" spans="1:4" x14ac:dyDescent="0.25">
      <c r="A3558" s="67">
        <v>44125</v>
      </c>
      <c r="B3558" s="60" t="s">
        <v>12</v>
      </c>
      <c r="C3558" s="60" t="s">
        <v>12</v>
      </c>
      <c r="D3558" s="15">
        <v>8</v>
      </c>
    </row>
    <row r="3559" spans="1:4" x14ac:dyDescent="0.25">
      <c r="A3559" s="67">
        <v>44125</v>
      </c>
      <c r="B3559" s="73" t="s">
        <v>8</v>
      </c>
      <c r="C3559" s="73" t="s">
        <v>74</v>
      </c>
      <c r="D3559" s="15">
        <v>1</v>
      </c>
    </row>
    <row r="3560" spans="1:4" x14ac:dyDescent="0.25">
      <c r="A3560" s="67">
        <v>44125</v>
      </c>
      <c r="B3560" s="73" t="s">
        <v>8</v>
      </c>
      <c r="C3560" s="73" t="s">
        <v>230</v>
      </c>
      <c r="D3560" s="15">
        <v>2</v>
      </c>
    </row>
    <row r="3561" spans="1:4" x14ac:dyDescent="0.25">
      <c r="A3561" s="67">
        <v>44125</v>
      </c>
      <c r="B3561" s="73" t="s">
        <v>8</v>
      </c>
      <c r="C3561" s="73" t="s">
        <v>59</v>
      </c>
      <c r="D3561" s="15">
        <v>17</v>
      </c>
    </row>
    <row r="3562" spans="1:4" x14ac:dyDescent="0.25">
      <c r="A3562" s="67">
        <v>44125</v>
      </c>
      <c r="B3562" s="73" t="s">
        <v>8</v>
      </c>
      <c r="C3562" s="73" t="s">
        <v>205</v>
      </c>
      <c r="D3562" s="15">
        <v>2</v>
      </c>
    </row>
    <row r="3563" spans="1:4" x14ac:dyDescent="0.25">
      <c r="A3563" s="67">
        <v>44125</v>
      </c>
      <c r="B3563" s="73" t="s">
        <v>8</v>
      </c>
      <c r="C3563" s="73" t="s">
        <v>8</v>
      </c>
      <c r="D3563" s="15">
        <v>167</v>
      </c>
    </row>
    <row r="3564" spans="1:4" x14ac:dyDescent="0.25">
      <c r="A3564" s="67">
        <v>44125</v>
      </c>
      <c r="B3564" s="73" t="s">
        <v>8</v>
      </c>
      <c r="C3564" s="73" t="s">
        <v>31</v>
      </c>
      <c r="D3564" s="15">
        <v>5</v>
      </c>
    </row>
    <row r="3565" spans="1:4" x14ac:dyDescent="0.25">
      <c r="A3565" s="67">
        <v>44125</v>
      </c>
      <c r="B3565" s="60" t="s">
        <v>49</v>
      </c>
      <c r="C3565" s="60" t="s">
        <v>215</v>
      </c>
      <c r="D3565" s="15">
        <v>2</v>
      </c>
    </row>
    <row r="3566" spans="1:4" x14ac:dyDescent="0.25">
      <c r="A3566" s="67">
        <v>44125</v>
      </c>
      <c r="B3566" s="60" t="s">
        <v>49</v>
      </c>
      <c r="C3566" s="60" t="s">
        <v>49</v>
      </c>
      <c r="D3566" s="15">
        <v>9</v>
      </c>
    </row>
    <row r="3567" spans="1:4" x14ac:dyDescent="0.25">
      <c r="A3567" s="67">
        <v>44125</v>
      </c>
      <c r="B3567" s="60" t="s">
        <v>50</v>
      </c>
      <c r="C3567" s="60" t="s">
        <v>614</v>
      </c>
      <c r="D3567" s="15">
        <v>1</v>
      </c>
    </row>
    <row r="3568" spans="1:4" x14ac:dyDescent="0.25">
      <c r="A3568" s="67">
        <v>44125</v>
      </c>
      <c r="B3568" s="60" t="s">
        <v>50</v>
      </c>
      <c r="C3568" s="78" t="s">
        <v>368</v>
      </c>
      <c r="D3568" s="15">
        <v>2</v>
      </c>
    </row>
    <row r="3569" spans="1:4" x14ac:dyDescent="0.25">
      <c r="A3569" s="67">
        <v>44125</v>
      </c>
      <c r="B3569" s="60" t="s">
        <v>27</v>
      </c>
      <c r="C3569" s="73" t="s">
        <v>141</v>
      </c>
      <c r="D3569" s="15">
        <v>16</v>
      </c>
    </row>
    <row r="3570" spans="1:4" x14ac:dyDescent="0.25">
      <c r="A3570" s="67">
        <v>44125</v>
      </c>
      <c r="B3570" s="60" t="s">
        <v>27</v>
      </c>
      <c r="C3570" s="73" t="s">
        <v>43</v>
      </c>
      <c r="D3570" s="15">
        <v>8</v>
      </c>
    </row>
    <row r="3571" spans="1:4" x14ac:dyDescent="0.25">
      <c r="A3571" s="67">
        <v>44125</v>
      </c>
      <c r="B3571" s="60" t="s">
        <v>27</v>
      </c>
      <c r="C3571" s="73" t="s">
        <v>622</v>
      </c>
      <c r="D3571" s="15">
        <v>1</v>
      </c>
    </row>
    <row r="3572" spans="1:4" x14ac:dyDescent="0.25">
      <c r="A3572" s="67">
        <v>44125</v>
      </c>
      <c r="B3572" s="60" t="s">
        <v>51</v>
      </c>
      <c r="C3572" s="73" t="s">
        <v>751</v>
      </c>
      <c r="D3572" s="15">
        <v>1</v>
      </c>
    </row>
    <row r="3573" spans="1:4" x14ac:dyDescent="0.25">
      <c r="A3573" s="67">
        <v>44125</v>
      </c>
      <c r="B3573" s="60" t="s">
        <v>51</v>
      </c>
      <c r="C3573" s="60" t="s">
        <v>701</v>
      </c>
      <c r="D3573" s="15">
        <v>1</v>
      </c>
    </row>
    <row r="3574" spans="1:4" x14ac:dyDescent="0.25">
      <c r="A3574" s="67">
        <v>44125</v>
      </c>
      <c r="B3574" s="60" t="s">
        <v>51</v>
      </c>
      <c r="C3574" s="73" t="s">
        <v>51</v>
      </c>
      <c r="D3574" s="15">
        <v>36</v>
      </c>
    </row>
    <row r="3575" spans="1:4" x14ac:dyDescent="0.25">
      <c r="A3575" s="67">
        <v>44125</v>
      </c>
      <c r="B3575" s="60" t="s">
        <v>10</v>
      </c>
      <c r="C3575" s="60" t="s">
        <v>10</v>
      </c>
      <c r="D3575" s="15">
        <v>0</v>
      </c>
    </row>
    <row r="3576" spans="1:4" x14ac:dyDescent="0.25">
      <c r="A3576" s="67">
        <v>44126</v>
      </c>
      <c r="B3576" s="60" t="s">
        <v>14</v>
      </c>
      <c r="C3576" s="60" t="s">
        <v>14</v>
      </c>
      <c r="D3576" s="15">
        <v>0</v>
      </c>
    </row>
    <row r="3577" spans="1:4" x14ac:dyDescent="0.25">
      <c r="A3577" s="67">
        <v>44126</v>
      </c>
      <c r="B3577" s="60" t="s">
        <v>20</v>
      </c>
      <c r="C3577" s="60" t="s">
        <v>20</v>
      </c>
      <c r="D3577" s="15">
        <v>47</v>
      </c>
    </row>
    <row r="3578" spans="1:4" x14ac:dyDescent="0.25">
      <c r="A3578" s="67">
        <v>44126</v>
      </c>
      <c r="B3578" s="60" t="s">
        <v>13</v>
      </c>
      <c r="C3578" s="60" t="s">
        <v>13</v>
      </c>
      <c r="D3578" s="15">
        <v>6</v>
      </c>
    </row>
    <row r="3579" spans="1:4" x14ac:dyDescent="0.25">
      <c r="A3579" s="67">
        <v>44126</v>
      </c>
      <c r="B3579" s="60" t="s">
        <v>13</v>
      </c>
      <c r="C3579" s="60" t="s">
        <v>226</v>
      </c>
      <c r="D3579" s="15">
        <v>8</v>
      </c>
    </row>
    <row r="3580" spans="1:4" x14ac:dyDescent="0.25">
      <c r="A3580" s="67">
        <v>44126</v>
      </c>
      <c r="B3580" s="60" t="s">
        <v>13</v>
      </c>
      <c r="C3580" s="60" t="s">
        <v>637</v>
      </c>
      <c r="D3580" s="15">
        <v>1</v>
      </c>
    </row>
    <row r="3581" spans="1:4" x14ac:dyDescent="0.25">
      <c r="A3581" s="67">
        <v>44126</v>
      </c>
      <c r="B3581" s="60" t="s">
        <v>13</v>
      </c>
      <c r="C3581" s="60" t="s">
        <v>223</v>
      </c>
      <c r="D3581" s="15">
        <v>3</v>
      </c>
    </row>
    <row r="3582" spans="1:4" x14ac:dyDescent="0.25">
      <c r="A3582" s="67">
        <v>44126</v>
      </c>
      <c r="B3582" s="60" t="s">
        <v>24</v>
      </c>
      <c r="C3582" s="60" t="s">
        <v>23</v>
      </c>
      <c r="D3582" s="15">
        <v>49</v>
      </c>
    </row>
    <row r="3583" spans="1:4" x14ac:dyDescent="0.25">
      <c r="A3583" s="67">
        <v>44126</v>
      </c>
      <c r="B3583" s="60" t="s">
        <v>24</v>
      </c>
      <c r="C3583" s="60" t="s">
        <v>24</v>
      </c>
      <c r="D3583" s="15">
        <v>9</v>
      </c>
    </row>
    <row r="3584" spans="1:4" x14ac:dyDescent="0.25">
      <c r="A3584" s="67">
        <v>44126</v>
      </c>
      <c r="B3584" s="60" t="s">
        <v>24</v>
      </c>
      <c r="C3584" s="60" t="s">
        <v>765</v>
      </c>
      <c r="D3584" s="15">
        <v>1</v>
      </c>
    </row>
    <row r="3585" spans="1:4" x14ac:dyDescent="0.25">
      <c r="A3585" s="67">
        <v>44126</v>
      </c>
      <c r="B3585" s="60" t="s">
        <v>24</v>
      </c>
      <c r="C3585" s="60" t="s">
        <v>36</v>
      </c>
      <c r="D3585" s="15">
        <v>1</v>
      </c>
    </row>
    <row r="3586" spans="1:4" x14ac:dyDescent="0.25">
      <c r="A3586" s="67">
        <v>44126</v>
      </c>
      <c r="B3586" s="60" t="s">
        <v>47</v>
      </c>
      <c r="C3586" s="60" t="s">
        <v>47</v>
      </c>
      <c r="D3586" s="15">
        <v>1</v>
      </c>
    </row>
    <row r="3587" spans="1:4" x14ac:dyDescent="0.25">
      <c r="A3587" s="67">
        <v>44126</v>
      </c>
      <c r="B3587" s="60" t="s">
        <v>48</v>
      </c>
      <c r="C3587" s="60" t="s">
        <v>48</v>
      </c>
      <c r="D3587" s="15">
        <v>0</v>
      </c>
    </row>
    <row r="3588" spans="1:4" x14ac:dyDescent="0.25">
      <c r="A3588" s="67">
        <v>44126</v>
      </c>
      <c r="B3588" s="60" t="s">
        <v>7</v>
      </c>
      <c r="C3588" s="60" t="s">
        <v>116</v>
      </c>
      <c r="D3588" s="15">
        <v>2</v>
      </c>
    </row>
    <row r="3589" spans="1:4" x14ac:dyDescent="0.25">
      <c r="A3589" s="67">
        <v>44126</v>
      </c>
      <c r="B3589" s="60" t="s">
        <v>7</v>
      </c>
      <c r="C3589" s="60" t="s">
        <v>7</v>
      </c>
      <c r="D3589" s="15">
        <v>12</v>
      </c>
    </row>
    <row r="3590" spans="1:4" x14ac:dyDescent="0.25">
      <c r="A3590" s="67">
        <v>44126</v>
      </c>
      <c r="B3590" s="60" t="s">
        <v>9</v>
      </c>
      <c r="C3590" s="60" t="s">
        <v>9</v>
      </c>
      <c r="D3590" s="15">
        <v>22</v>
      </c>
    </row>
    <row r="3591" spans="1:4" x14ac:dyDescent="0.25">
      <c r="A3591" s="67">
        <v>44126</v>
      </c>
      <c r="B3591" s="60" t="s">
        <v>9</v>
      </c>
      <c r="C3591" s="60" t="s">
        <v>17</v>
      </c>
      <c r="D3591" s="15">
        <v>3</v>
      </c>
    </row>
    <row r="3592" spans="1:4" x14ac:dyDescent="0.25">
      <c r="A3592" s="67">
        <v>44126</v>
      </c>
      <c r="B3592" s="60" t="s">
        <v>9</v>
      </c>
      <c r="C3592" s="60" t="s">
        <v>149</v>
      </c>
      <c r="D3592" s="15">
        <v>1</v>
      </c>
    </row>
    <row r="3593" spans="1:4" x14ac:dyDescent="0.25">
      <c r="A3593" s="67">
        <v>44126</v>
      </c>
      <c r="B3593" s="60" t="s">
        <v>9</v>
      </c>
      <c r="C3593" s="60" t="s">
        <v>145</v>
      </c>
      <c r="D3593" s="15">
        <v>2</v>
      </c>
    </row>
    <row r="3594" spans="1:4" x14ac:dyDescent="0.25">
      <c r="A3594" s="67">
        <v>44126</v>
      </c>
      <c r="B3594" s="60" t="s">
        <v>15</v>
      </c>
      <c r="C3594" s="60" t="s">
        <v>61</v>
      </c>
      <c r="D3594" s="15">
        <v>3</v>
      </c>
    </row>
    <row r="3595" spans="1:4" x14ac:dyDescent="0.25">
      <c r="A3595" s="67">
        <v>44126</v>
      </c>
      <c r="B3595" s="60" t="s">
        <v>11</v>
      </c>
      <c r="C3595" s="121" t="s">
        <v>65</v>
      </c>
      <c r="D3595" s="15">
        <v>1</v>
      </c>
    </row>
    <row r="3596" spans="1:4" x14ac:dyDescent="0.25">
      <c r="A3596" s="67">
        <v>44126</v>
      </c>
      <c r="B3596" s="60" t="s">
        <v>11</v>
      </c>
      <c r="C3596" s="60" t="s">
        <v>336</v>
      </c>
      <c r="D3596" s="15">
        <v>1</v>
      </c>
    </row>
    <row r="3597" spans="1:4" x14ac:dyDescent="0.25">
      <c r="A3597" s="67">
        <v>44126</v>
      </c>
      <c r="B3597" s="60" t="s">
        <v>11</v>
      </c>
      <c r="C3597" s="60" t="s">
        <v>11</v>
      </c>
      <c r="D3597" s="15">
        <v>7</v>
      </c>
    </row>
    <row r="3598" spans="1:4" x14ac:dyDescent="0.25">
      <c r="A3598" s="67">
        <v>44126</v>
      </c>
      <c r="B3598" s="60" t="s">
        <v>11</v>
      </c>
      <c r="C3598" s="60" t="s">
        <v>135</v>
      </c>
      <c r="D3598" s="15">
        <v>1</v>
      </c>
    </row>
    <row r="3599" spans="1:4" x14ac:dyDescent="0.25">
      <c r="A3599" s="67">
        <v>44126</v>
      </c>
      <c r="B3599" s="60" t="s">
        <v>12</v>
      </c>
      <c r="C3599" s="60" t="s">
        <v>12</v>
      </c>
      <c r="D3599" s="15">
        <v>1</v>
      </c>
    </row>
    <row r="3600" spans="1:4" x14ac:dyDescent="0.25">
      <c r="A3600" s="67">
        <v>44126</v>
      </c>
      <c r="B3600" s="60" t="s">
        <v>8</v>
      </c>
      <c r="C3600" s="73" t="s">
        <v>1082</v>
      </c>
      <c r="D3600" s="15">
        <v>1</v>
      </c>
    </row>
    <row r="3601" spans="1:4" x14ac:dyDescent="0.25">
      <c r="A3601" s="67">
        <v>44126</v>
      </c>
      <c r="B3601" s="60" t="s">
        <v>8</v>
      </c>
      <c r="C3601" s="60" t="s">
        <v>74</v>
      </c>
      <c r="D3601" s="15">
        <v>7</v>
      </c>
    </row>
    <row r="3602" spans="1:4" x14ac:dyDescent="0.25">
      <c r="A3602" s="67">
        <v>44126</v>
      </c>
      <c r="B3602" s="60" t="s">
        <v>8</v>
      </c>
      <c r="C3602" s="60" t="s">
        <v>230</v>
      </c>
      <c r="D3602" s="15">
        <v>1</v>
      </c>
    </row>
    <row r="3603" spans="1:4" x14ac:dyDescent="0.25">
      <c r="A3603" s="67">
        <v>44126</v>
      </c>
      <c r="B3603" s="60" t="s">
        <v>8</v>
      </c>
      <c r="C3603" s="60" t="s">
        <v>59</v>
      </c>
      <c r="D3603" s="15">
        <v>29</v>
      </c>
    </row>
    <row r="3604" spans="1:4" x14ac:dyDescent="0.25">
      <c r="A3604" s="67">
        <v>44126</v>
      </c>
      <c r="B3604" s="60" t="s">
        <v>8</v>
      </c>
      <c r="C3604" s="60" t="s">
        <v>142</v>
      </c>
      <c r="D3604" s="15">
        <v>3</v>
      </c>
    </row>
    <row r="3605" spans="1:4" x14ac:dyDescent="0.25">
      <c r="A3605" s="67">
        <v>44126</v>
      </c>
      <c r="B3605" s="60" t="s">
        <v>8</v>
      </c>
      <c r="C3605" s="60" t="s">
        <v>134</v>
      </c>
      <c r="D3605" s="15">
        <v>2</v>
      </c>
    </row>
    <row r="3606" spans="1:4" x14ac:dyDescent="0.25">
      <c r="A3606" s="67">
        <v>44126</v>
      </c>
      <c r="B3606" s="60" t="s">
        <v>8</v>
      </c>
      <c r="C3606" s="60" t="s">
        <v>205</v>
      </c>
      <c r="D3606" s="15">
        <v>9</v>
      </c>
    </row>
    <row r="3607" spans="1:4" x14ac:dyDescent="0.25">
      <c r="A3607" s="67">
        <v>44126</v>
      </c>
      <c r="B3607" s="60" t="s">
        <v>8</v>
      </c>
      <c r="C3607" s="60" t="s">
        <v>40</v>
      </c>
      <c r="D3607" s="15">
        <v>1</v>
      </c>
    </row>
    <row r="3608" spans="1:4" x14ac:dyDescent="0.25">
      <c r="A3608" s="67">
        <v>44126</v>
      </c>
      <c r="B3608" s="60" t="s">
        <v>8</v>
      </c>
      <c r="C3608" s="60" t="s">
        <v>8</v>
      </c>
      <c r="D3608" s="15">
        <v>136</v>
      </c>
    </row>
    <row r="3609" spans="1:4" x14ac:dyDescent="0.25">
      <c r="A3609" s="67">
        <v>44126</v>
      </c>
      <c r="B3609" s="60" t="s">
        <v>8</v>
      </c>
      <c r="C3609" s="60" t="s">
        <v>31</v>
      </c>
      <c r="D3609" s="15">
        <v>4</v>
      </c>
    </row>
    <row r="3610" spans="1:4" x14ac:dyDescent="0.25">
      <c r="A3610" s="67">
        <v>44126</v>
      </c>
      <c r="B3610" s="60" t="s">
        <v>8</v>
      </c>
      <c r="C3610" s="60" t="s">
        <v>131</v>
      </c>
      <c r="D3610" s="15">
        <v>1</v>
      </c>
    </row>
    <row r="3611" spans="1:4" x14ac:dyDescent="0.25">
      <c r="A3611" s="67">
        <v>44126</v>
      </c>
      <c r="B3611" s="60" t="s">
        <v>8</v>
      </c>
      <c r="C3611" s="60" t="s">
        <v>706</v>
      </c>
      <c r="D3611" s="15">
        <v>1</v>
      </c>
    </row>
    <row r="3612" spans="1:4" x14ac:dyDescent="0.25">
      <c r="A3612" s="67">
        <v>44126</v>
      </c>
      <c r="B3612" s="60" t="s">
        <v>8</v>
      </c>
      <c r="C3612" s="60" t="s">
        <v>81</v>
      </c>
      <c r="D3612" s="15">
        <v>7</v>
      </c>
    </row>
    <row r="3613" spans="1:4" x14ac:dyDescent="0.25">
      <c r="A3613" s="67">
        <v>44126</v>
      </c>
      <c r="B3613" s="60" t="s">
        <v>8</v>
      </c>
      <c r="C3613" s="60" t="s">
        <v>112</v>
      </c>
      <c r="D3613" s="15">
        <v>2</v>
      </c>
    </row>
    <row r="3614" spans="1:4" x14ac:dyDescent="0.25">
      <c r="A3614" s="67">
        <v>44126</v>
      </c>
      <c r="B3614" s="60" t="s">
        <v>49</v>
      </c>
      <c r="C3614" s="60" t="s">
        <v>49</v>
      </c>
      <c r="D3614" s="15">
        <v>0</v>
      </c>
    </row>
    <row r="3615" spans="1:4" x14ac:dyDescent="0.25">
      <c r="A3615" s="67">
        <v>44126</v>
      </c>
      <c r="B3615" s="60" t="s">
        <v>50</v>
      </c>
      <c r="C3615" s="60" t="s">
        <v>232</v>
      </c>
      <c r="D3615" s="15">
        <v>3</v>
      </c>
    </row>
    <row r="3616" spans="1:4" x14ac:dyDescent="0.25">
      <c r="A3616" s="67">
        <v>44126</v>
      </c>
      <c r="B3616" s="60" t="s">
        <v>50</v>
      </c>
      <c r="C3616" s="60" t="s">
        <v>614</v>
      </c>
      <c r="D3616" s="15">
        <v>3</v>
      </c>
    </row>
    <row r="3617" spans="1:4" x14ac:dyDescent="0.25">
      <c r="A3617" s="67">
        <v>44126</v>
      </c>
      <c r="B3617" s="60" t="s">
        <v>50</v>
      </c>
      <c r="C3617" s="78" t="s">
        <v>368</v>
      </c>
      <c r="D3617" s="15">
        <v>1</v>
      </c>
    </row>
    <row r="3618" spans="1:4" x14ac:dyDescent="0.25">
      <c r="A3618" s="67">
        <v>44126</v>
      </c>
      <c r="B3618" s="60" t="s">
        <v>27</v>
      </c>
      <c r="C3618" s="60" t="s">
        <v>141</v>
      </c>
      <c r="D3618" s="15">
        <v>4</v>
      </c>
    </row>
    <row r="3619" spans="1:4" x14ac:dyDescent="0.25">
      <c r="A3619" s="67">
        <v>44126</v>
      </c>
      <c r="B3619" s="60" t="s">
        <v>27</v>
      </c>
      <c r="C3619" s="60" t="s">
        <v>43</v>
      </c>
      <c r="D3619" s="15">
        <v>16</v>
      </c>
    </row>
    <row r="3620" spans="1:4" x14ac:dyDescent="0.25">
      <c r="A3620" s="67">
        <v>44126</v>
      </c>
      <c r="B3620" s="73" t="s">
        <v>51</v>
      </c>
      <c r="C3620" s="60" t="s">
        <v>51</v>
      </c>
      <c r="D3620" s="15">
        <v>7</v>
      </c>
    </row>
    <row r="3621" spans="1:4" x14ac:dyDescent="0.25">
      <c r="A3621" s="67">
        <v>44126</v>
      </c>
      <c r="B3621" s="73" t="s">
        <v>10</v>
      </c>
      <c r="C3621" s="60" t="s">
        <v>343</v>
      </c>
      <c r="D3621" s="15">
        <v>2</v>
      </c>
    </row>
    <row r="3622" spans="1:4" x14ac:dyDescent="0.25">
      <c r="A3622" s="67">
        <v>44126</v>
      </c>
      <c r="B3622" s="73" t="s">
        <v>10</v>
      </c>
      <c r="C3622" s="60" t="s">
        <v>10</v>
      </c>
      <c r="D3622" s="15">
        <v>5</v>
      </c>
    </row>
    <row r="3623" spans="1:4" x14ac:dyDescent="0.25">
      <c r="A3623" s="67">
        <v>44127</v>
      </c>
      <c r="B3623" s="60" t="s">
        <v>14</v>
      </c>
      <c r="C3623" s="60" t="s">
        <v>14</v>
      </c>
      <c r="D3623" s="15">
        <v>3</v>
      </c>
    </row>
    <row r="3624" spans="1:4" x14ac:dyDescent="0.25">
      <c r="A3624" s="67">
        <v>44127</v>
      </c>
      <c r="B3624" s="60" t="s">
        <v>20</v>
      </c>
      <c r="C3624" s="60" t="s">
        <v>20</v>
      </c>
      <c r="D3624" s="15">
        <v>52</v>
      </c>
    </row>
    <row r="3625" spans="1:4" x14ac:dyDescent="0.25">
      <c r="A3625" s="67">
        <v>44127</v>
      </c>
      <c r="B3625" s="60" t="s">
        <v>20</v>
      </c>
      <c r="C3625" s="60" t="s">
        <v>680</v>
      </c>
      <c r="D3625" s="15">
        <v>1</v>
      </c>
    </row>
    <row r="3626" spans="1:4" x14ac:dyDescent="0.25">
      <c r="A3626" s="67">
        <v>44127</v>
      </c>
      <c r="B3626" s="60" t="s">
        <v>13</v>
      </c>
      <c r="C3626" s="78" t="s">
        <v>1028</v>
      </c>
      <c r="D3626" s="15">
        <v>1</v>
      </c>
    </row>
    <row r="3627" spans="1:4" x14ac:dyDescent="0.25">
      <c r="A3627" s="67">
        <v>44127</v>
      </c>
      <c r="B3627" s="60" t="s">
        <v>13</v>
      </c>
      <c r="C3627" s="60" t="s">
        <v>225</v>
      </c>
      <c r="D3627" s="15">
        <v>2</v>
      </c>
    </row>
    <row r="3628" spans="1:4" x14ac:dyDescent="0.25">
      <c r="A3628" s="233">
        <v>44127</v>
      </c>
      <c r="B3628" s="232" t="s">
        <v>13</v>
      </c>
      <c r="C3628" s="232" t="s">
        <v>13</v>
      </c>
      <c r="D3628" s="236">
        <v>26</v>
      </c>
    </row>
    <row r="3629" spans="1:4" x14ac:dyDescent="0.25">
      <c r="A3629" s="67">
        <v>44127</v>
      </c>
      <c r="B3629" s="60" t="s">
        <v>13</v>
      </c>
      <c r="C3629" s="60" t="s">
        <v>226</v>
      </c>
      <c r="D3629" s="15">
        <v>5</v>
      </c>
    </row>
    <row r="3630" spans="1:4" x14ac:dyDescent="0.25">
      <c r="A3630" s="67">
        <v>44127</v>
      </c>
      <c r="B3630" s="60" t="s">
        <v>13</v>
      </c>
      <c r="C3630" s="60" t="s">
        <v>223</v>
      </c>
      <c r="D3630" s="15">
        <v>9</v>
      </c>
    </row>
    <row r="3631" spans="1:4" x14ac:dyDescent="0.25">
      <c r="A3631" s="67">
        <v>44127</v>
      </c>
      <c r="B3631" s="60" t="s">
        <v>24</v>
      </c>
      <c r="C3631" s="60" t="s">
        <v>23</v>
      </c>
      <c r="D3631" s="15">
        <v>18</v>
      </c>
    </row>
    <row r="3632" spans="1:4" x14ac:dyDescent="0.25">
      <c r="A3632" s="67">
        <v>44127</v>
      </c>
      <c r="B3632" s="60" t="s">
        <v>24</v>
      </c>
      <c r="C3632" s="60" t="s">
        <v>776</v>
      </c>
      <c r="D3632" s="15">
        <v>1</v>
      </c>
    </row>
    <row r="3633" spans="1:4" x14ac:dyDescent="0.25">
      <c r="A3633" s="67">
        <v>44127</v>
      </c>
      <c r="B3633" s="60" t="s">
        <v>24</v>
      </c>
      <c r="C3633" s="60" t="s">
        <v>24</v>
      </c>
      <c r="D3633" s="15">
        <v>23</v>
      </c>
    </row>
    <row r="3634" spans="1:4" x14ac:dyDescent="0.25">
      <c r="A3634" s="67">
        <v>44127</v>
      </c>
      <c r="B3634" s="60" t="s">
        <v>47</v>
      </c>
      <c r="C3634" s="60" t="s">
        <v>47</v>
      </c>
      <c r="D3634" s="15">
        <v>3</v>
      </c>
    </row>
    <row r="3635" spans="1:4" x14ac:dyDescent="0.25">
      <c r="A3635" s="67">
        <v>44127</v>
      </c>
      <c r="B3635" s="60" t="s">
        <v>48</v>
      </c>
      <c r="C3635" s="60" t="s">
        <v>48</v>
      </c>
      <c r="D3635" s="15">
        <v>0</v>
      </c>
    </row>
    <row r="3636" spans="1:4" x14ac:dyDescent="0.25">
      <c r="A3636" s="67">
        <v>44127</v>
      </c>
      <c r="B3636" s="60" t="s">
        <v>7</v>
      </c>
      <c r="C3636" s="60" t="s">
        <v>7</v>
      </c>
      <c r="D3636" s="15">
        <v>12</v>
      </c>
    </row>
    <row r="3637" spans="1:4" x14ac:dyDescent="0.25">
      <c r="A3637" s="67">
        <v>44127</v>
      </c>
      <c r="B3637" s="60" t="s">
        <v>9</v>
      </c>
      <c r="C3637" s="60" t="s">
        <v>9</v>
      </c>
      <c r="D3637" s="15">
        <v>25</v>
      </c>
    </row>
    <row r="3638" spans="1:4" x14ac:dyDescent="0.25">
      <c r="A3638" s="67">
        <v>44127</v>
      </c>
      <c r="B3638" s="60" t="s">
        <v>9</v>
      </c>
      <c r="C3638" s="60" t="s">
        <v>149</v>
      </c>
      <c r="D3638" s="15">
        <v>2</v>
      </c>
    </row>
    <row r="3639" spans="1:4" x14ac:dyDescent="0.25">
      <c r="A3639" s="67">
        <v>44127</v>
      </c>
      <c r="B3639" s="60" t="s">
        <v>9</v>
      </c>
      <c r="C3639" s="60" t="s">
        <v>145</v>
      </c>
      <c r="D3639" s="15">
        <v>1</v>
      </c>
    </row>
    <row r="3640" spans="1:4" x14ac:dyDescent="0.25">
      <c r="A3640" s="67">
        <v>44127</v>
      </c>
      <c r="B3640" s="60" t="s">
        <v>15</v>
      </c>
      <c r="C3640" s="60" t="s">
        <v>15</v>
      </c>
      <c r="D3640" s="15">
        <v>0</v>
      </c>
    </row>
    <row r="3641" spans="1:4" x14ac:dyDescent="0.25">
      <c r="A3641" s="67">
        <v>44127</v>
      </c>
      <c r="B3641" s="60" t="s">
        <v>11</v>
      </c>
      <c r="C3641" s="60" t="s">
        <v>11</v>
      </c>
      <c r="D3641" s="15">
        <v>12</v>
      </c>
    </row>
    <row r="3642" spans="1:4" x14ac:dyDescent="0.25">
      <c r="A3642" s="67">
        <v>44127</v>
      </c>
      <c r="B3642" s="60" t="s">
        <v>11</v>
      </c>
      <c r="C3642" s="60" t="s">
        <v>135</v>
      </c>
      <c r="D3642" s="15">
        <v>7</v>
      </c>
    </row>
    <row r="3643" spans="1:4" x14ac:dyDescent="0.25">
      <c r="A3643" s="67">
        <v>44127</v>
      </c>
      <c r="B3643" s="60" t="s">
        <v>12</v>
      </c>
      <c r="C3643" s="60" t="s">
        <v>75</v>
      </c>
      <c r="D3643" s="15">
        <v>2</v>
      </c>
    </row>
    <row r="3644" spans="1:4" x14ac:dyDescent="0.25">
      <c r="A3644" s="67">
        <v>44127</v>
      </c>
      <c r="B3644" s="60" t="s">
        <v>12</v>
      </c>
      <c r="C3644" s="60" t="s">
        <v>117</v>
      </c>
      <c r="D3644" s="15">
        <v>6</v>
      </c>
    </row>
    <row r="3645" spans="1:4" x14ac:dyDescent="0.25">
      <c r="A3645" s="67">
        <v>44127</v>
      </c>
      <c r="B3645" s="60" t="s">
        <v>12</v>
      </c>
      <c r="C3645" s="60" t="s">
        <v>12</v>
      </c>
      <c r="D3645" s="15">
        <v>19</v>
      </c>
    </row>
    <row r="3646" spans="1:4" x14ac:dyDescent="0.25">
      <c r="A3646" s="67">
        <v>44127</v>
      </c>
      <c r="B3646" s="60" t="s">
        <v>8</v>
      </c>
      <c r="C3646" s="60" t="s">
        <v>74</v>
      </c>
      <c r="D3646" s="15">
        <v>3</v>
      </c>
    </row>
    <row r="3647" spans="1:4" x14ac:dyDescent="0.25">
      <c r="A3647" s="67">
        <v>44127</v>
      </c>
      <c r="B3647" s="60" t="s">
        <v>8</v>
      </c>
      <c r="C3647" s="60" t="s">
        <v>230</v>
      </c>
      <c r="D3647" s="15">
        <v>2</v>
      </c>
    </row>
    <row r="3648" spans="1:4" x14ac:dyDescent="0.25">
      <c r="A3648" s="67">
        <v>44127</v>
      </c>
      <c r="B3648" s="60" t="s">
        <v>8</v>
      </c>
      <c r="C3648" s="60" t="s">
        <v>59</v>
      </c>
      <c r="D3648" s="15">
        <v>4</v>
      </c>
    </row>
    <row r="3649" spans="1:4" x14ac:dyDescent="0.25">
      <c r="A3649" s="67">
        <v>44127</v>
      </c>
      <c r="B3649" s="60" t="s">
        <v>8</v>
      </c>
      <c r="C3649" s="121" t="s">
        <v>115</v>
      </c>
      <c r="D3649" s="15">
        <v>1</v>
      </c>
    </row>
    <row r="3650" spans="1:4" x14ac:dyDescent="0.25">
      <c r="A3650" s="67">
        <v>44127</v>
      </c>
      <c r="B3650" s="60" t="s">
        <v>8</v>
      </c>
      <c r="C3650" s="60" t="s">
        <v>142</v>
      </c>
      <c r="D3650" s="15">
        <v>2</v>
      </c>
    </row>
    <row r="3651" spans="1:4" x14ac:dyDescent="0.25">
      <c r="A3651" s="67">
        <v>44127</v>
      </c>
      <c r="B3651" s="60" t="s">
        <v>8</v>
      </c>
      <c r="C3651" s="60" t="s">
        <v>205</v>
      </c>
      <c r="D3651" s="15">
        <v>4</v>
      </c>
    </row>
    <row r="3652" spans="1:4" x14ac:dyDescent="0.25">
      <c r="A3652" s="67">
        <v>44127</v>
      </c>
      <c r="B3652" s="60" t="s">
        <v>8</v>
      </c>
      <c r="C3652" s="60" t="s">
        <v>40</v>
      </c>
      <c r="D3652" s="15">
        <v>1</v>
      </c>
    </row>
    <row r="3653" spans="1:4" x14ac:dyDescent="0.25">
      <c r="A3653" s="67">
        <v>44127</v>
      </c>
      <c r="B3653" s="60" t="s">
        <v>8</v>
      </c>
      <c r="C3653" s="60" t="s">
        <v>8</v>
      </c>
      <c r="D3653" s="15">
        <v>141</v>
      </c>
    </row>
    <row r="3654" spans="1:4" x14ac:dyDescent="0.25">
      <c r="A3654" s="67">
        <v>44127</v>
      </c>
      <c r="B3654" s="60" t="s">
        <v>8</v>
      </c>
      <c r="C3654" s="60" t="s">
        <v>187</v>
      </c>
      <c r="D3654" s="15">
        <v>1</v>
      </c>
    </row>
    <row r="3655" spans="1:4" x14ac:dyDescent="0.25">
      <c r="A3655" s="67">
        <v>44127</v>
      </c>
      <c r="B3655" s="60" t="s">
        <v>8</v>
      </c>
      <c r="C3655" s="60" t="s">
        <v>31</v>
      </c>
      <c r="D3655" s="15">
        <v>2</v>
      </c>
    </row>
    <row r="3656" spans="1:4" x14ac:dyDescent="0.25">
      <c r="A3656" s="67">
        <v>44127</v>
      </c>
      <c r="B3656" s="60" t="s">
        <v>8</v>
      </c>
      <c r="C3656" s="60" t="s">
        <v>81</v>
      </c>
      <c r="D3656" s="15">
        <v>3</v>
      </c>
    </row>
    <row r="3657" spans="1:4" x14ac:dyDescent="0.25">
      <c r="A3657" s="67">
        <v>44127</v>
      </c>
      <c r="B3657" s="60" t="s">
        <v>8</v>
      </c>
      <c r="C3657" s="60" t="s">
        <v>112</v>
      </c>
      <c r="D3657" s="15">
        <v>8</v>
      </c>
    </row>
    <row r="3658" spans="1:4" x14ac:dyDescent="0.25">
      <c r="A3658" s="67">
        <v>44127</v>
      </c>
      <c r="B3658" s="60" t="s">
        <v>49</v>
      </c>
      <c r="C3658" s="60" t="s">
        <v>49</v>
      </c>
      <c r="D3658" s="15">
        <v>4</v>
      </c>
    </row>
    <row r="3659" spans="1:4" x14ac:dyDescent="0.25">
      <c r="A3659" s="67">
        <v>44127</v>
      </c>
      <c r="B3659" s="60" t="s">
        <v>50</v>
      </c>
      <c r="C3659" s="60" t="s">
        <v>709</v>
      </c>
      <c r="D3659" s="15">
        <v>1</v>
      </c>
    </row>
    <row r="3660" spans="1:4" x14ac:dyDescent="0.25">
      <c r="A3660" s="67">
        <v>44127</v>
      </c>
      <c r="B3660" s="60" t="s">
        <v>50</v>
      </c>
      <c r="C3660" s="78" t="s">
        <v>368</v>
      </c>
      <c r="D3660" s="15">
        <v>5</v>
      </c>
    </row>
    <row r="3661" spans="1:4" x14ac:dyDescent="0.25">
      <c r="A3661" s="67">
        <v>44127</v>
      </c>
      <c r="B3661" s="60" t="s">
        <v>27</v>
      </c>
      <c r="C3661" s="60" t="s">
        <v>141</v>
      </c>
      <c r="D3661" s="15">
        <v>20</v>
      </c>
    </row>
    <row r="3662" spans="1:4" x14ac:dyDescent="0.25">
      <c r="A3662" s="67">
        <v>44127</v>
      </c>
      <c r="B3662" s="60" t="s">
        <v>27</v>
      </c>
      <c r="C3662" s="60" t="s">
        <v>43</v>
      </c>
      <c r="D3662" s="15">
        <v>15</v>
      </c>
    </row>
    <row r="3663" spans="1:4" x14ac:dyDescent="0.25">
      <c r="A3663" s="67">
        <v>44127</v>
      </c>
      <c r="B3663" s="60" t="s">
        <v>27</v>
      </c>
      <c r="C3663" s="60" t="s">
        <v>622</v>
      </c>
      <c r="D3663" s="15">
        <v>5</v>
      </c>
    </row>
    <row r="3664" spans="1:4" x14ac:dyDescent="0.25">
      <c r="A3664" s="67">
        <v>44127</v>
      </c>
      <c r="B3664" s="60" t="s">
        <v>51</v>
      </c>
      <c r="C3664" s="60" t="s">
        <v>51</v>
      </c>
      <c r="D3664" s="15">
        <v>16</v>
      </c>
    </row>
    <row r="3665" spans="1:4" x14ac:dyDescent="0.25">
      <c r="A3665" s="67">
        <v>44127</v>
      </c>
      <c r="B3665" s="60" t="s">
        <v>10</v>
      </c>
      <c r="C3665" s="60" t="s">
        <v>343</v>
      </c>
      <c r="D3665" s="15">
        <v>1</v>
      </c>
    </row>
    <row r="3666" spans="1:4" x14ac:dyDescent="0.25">
      <c r="A3666" s="67">
        <v>44127</v>
      </c>
      <c r="B3666" s="60" t="s">
        <v>10</v>
      </c>
      <c r="C3666" s="60" t="s">
        <v>10</v>
      </c>
      <c r="D3666" s="15">
        <v>10</v>
      </c>
    </row>
    <row r="3667" spans="1:4" x14ac:dyDescent="0.25">
      <c r="A3667" s="67">
        <v>44128</v>
      </c>
      <c r="B3667" s="60" t="s">
        <v>14</v>
      </c>
      <c r="C3667" s="60" t="s">
        <v>14</v>
      </c>
      <c r="D3667" s="15">
        <v>2</v>
      </c>
    </row>
    <row r="3668" spans="1:4" x14ac:dyDescent="0.25">
      <c r="A3668" s="67">
        <v>44128</v>
      </c>
      <c r="B3668" s="60" t="s">
        <v>20</v>
      </c>
      <c r="C3668" s="60" t="s">
        <v>20</v>
      </c>
      <c r="D3668" s="15">
        <v>22</v>
      </c>
    </row>
    <row r="3669" spans="1:4" x14ac:dyDescent="0.25">
      <c r="A3669" s="67">
        <v>44128</v>
      </c>
      <c r="B3669" s="60" t="s">
        <v>13</v>
      </c>
      <c r="C3669" s="60" t="s">
        <v>13</v>
      </c>
      <c r="D3669" s="15">
        <v>15</v>
      </c>
    </row>
    <row r="3670" spans="1:4" x14ac:dyDescent="0.25">
      <c r="A3670" s="67">
        <v>44128</v>
      </c>
      <c r="B3670" s="60" t="s">
        <v>13</v>
      </c>
      <c r="C3670" s="60" t="s">
        <v>226</v>
      </c>
      <c r="D3670" s="15">
        <v>9</v>
      </c>
    </row>
    <row r="3671" spans="1:4" x14ac:dyDescent="0.25">
      <c r="A3671" s="235">
        <v>44128</v>
      </c>
      <c r="B3671" s="232" t="s">
        <v>13</v>
      </c>
      <c r="C3671" s="232" t="s">
        <v>223</v>
      </c>
      <c r="D3671" s="236">
        <v>1</v>
      </c>
    </row>
    <row r="3672" spans="1:4" x14ac:dyDescent="0.25">
      <c r="A3672" s="235">
        <v>44128</v>
      </c>
      <c r="B3672" s="232" t="s">
        <v>24</v>
      </c>
      <c r="C3672" s="232" t="s">
        <v>23</v>
      </c>
      <c r="D3672" s="236">
        <v>23</v>
      </c>
    </row>
    <row r="3673" spans="1:4" x14ac:dyDescent="0.25">
      <c r="A3673" s="235">
        <v>44128</v>
      </c>
      <c r="B3673" s="232" t="s">
        <v>24</v>
      </c>
      <c r="C3673" s="232" t="s">
        <v>780</v>
      </c>
      <c r="D3673" s="236">
        <v>1</v>
      </c>
    </row>
    <row r="3674" spans="1:4" x14ac:dyDescent="0.25">
      <c r="A3674" s="235">
        <v>44128</v>
      </c>
      <c r="B3674" s="232" t="s">
        <v>24</v>
      </c>
      <c r="C3674" s="232" t="s">
        <v>24</v>
      </c>
      <c r="D3674" s="236">
        <v>13</v>
      </c>
    </row>
    <row r="3675" spans="1:4" x14ac:dyDescent="0.25">
      <c r="A3675" s="235">
        <v>44128</v>
      </c>
      <c r="B3675" s="232" t="s">
        <v>24</v>
      </c>
      <c r="C3675" s="232" t="s">
        <v>36</v>
      </c>
      <c r="D3675" s="236">
        <v>1</v>
      </c>
    </row>
    <row r="3676" spans="1:4" x14ac:dyDescent="0.25">
      <c r="A3676" s="235">
        <v>44128</v>
      </c>
      <c r="B3676" s="232" t="s">
        <v>47</v>
      </c>
      <c r="C3676" s="232" t="s">
        <v>47</v>
      </c>
      <c r="D3676" s="236">
        <v>3</v>
      </c>
    </row>
    <row r="3677" spans="1:4" x14ac:dyDescent="0.25">
      <c r="A3677" s="235">
        <v>44128</v>
      </c>
      <c r="B3677" s="60" t="s">
        <v>48</v>
      </c>
      <c r="C3677" s="60" t="s">
        <v>48</v>
      </c>
      <c r="D3677" s="236">
        <v>0</v>
      </c>
    </row>
    <row r="3678" spans="1:4" x14ac:dyDescent="0.25">
      <c r="A3678" s="235">
        <v>44128</v>
      </c>
      <c r="B3678" s="60" t="s">
        <v>7</v>
      </c>
      <c r="C3678" s="60" t="s">
        <v>7</v>
      </c>
      <c r="D3678" s="236">
        <v>12</v>
      </c>
    </row>
    <row r="3679" spans="1:4" x14ac:dyDescent="0.25">
      <c r="A3679" s="235">
        <v>44128</v>
      </c>
      <c r="B3679" s="60" t="s">
        <v>9</v>
      </c>
      <c r="C3679" s="60" t="s">
        <v>9</v>
      </c>
      <c r="D3679" s="236">
        <v>22</v>
      </c>
    </row>
    <row r="3680" spans="1:4" x14ac:dyDescent="0.25">
      <c r="A3680" s="235">
        <v>44128</v>
      </c>
      <c r="B3680" s="60" t="s">
        <v>9</v>
      </c>
      <c r="C3680" s="60" t="s">
        <v>710</v>
      </c>
      <c r="D3680" s="236">
        <v>2</v>
      </c>
    </row>
    <row r="3681" spans="1:4" x14ac:dyDescent="0.25">
      <c r="A3681" s="235">
        <v>44128</v>
      </c>
      <c r="B3681" s="234" t="s">
        <v>9</v>
      </c>
      <c r="C3681" s="234" t="s">
        <v>17</v>
      </c>
      <c r="D3681" s="236">
        <v>5</v>
      </c>
    </row>
    <row r="3682" spans="1:4" x14ac:dyDescent="0.25">
      <c r="A3682" s="67">
        <v>44128</v>
      </c>
      <c r="B3682" s="60" t="s">
        <v>9</v>
      </c>
      <c r="C3682" s="60" t="s">
        <v>145</v>
      </c>
      <c r="D3682" s="15">
        <v>1</v>
      </c>
    </row>
    <row r="3683" spans="1:4" x14ac:dyDescent="0.25">
      <c r="A3683" s="67">
        <v>44128</v>
      </c>
      <c r="B3683" s="60" t="s">
        <v>15</v>
      </c>
      <c r="C3683" s="60" t="s">
        <v>61</v>
      </c>
      <c r="D3683" s="15">
        <v>3</v>
      </c>
    </row>
    <row r="3684" spans="1:4" x14ac:dyDescent="0.25">
      <c r="A3684" s="67">
        <v>44128</v>
      </c>
      <c r="B3684" s="60" t="s">
        <v>15</v>
      </c>
      <c r="C3684" s="60" t="s">
        <v>285</v>
      </c>
      <c r="D3684" s="15">
        <v>2</v>
      </c>
    </row>
    <row r="3685" spans="1:4" x14ac:dyDescent="0.25">
      <c r="A3685" s="67">
        <v>44128</v>
      </c>
      <c r="B3685" s="60" t="s">
        <v>11</v>
      </c>
      <c r="C3685" s="60" t="s">
        <v>336</v>
      </c>
      <c r="D3685" s="15">
        <v>2</v>
      </c>
    </row>
    <row r="3686" spans="1:4" x14ac:dyDescent="0.25">
      <c r="A3686" s="67">
        <v>44128</v>
      </c>
      <c r="B3686" s="60" t="s">
        <v>11</v>
      </c>
      <c r="C3686" s="60" t="s">
        <v>11</v>
      </c>
      <c r="D3686" s="15">
        <v>5</v>
      </c>
    </row>
    <row r="3687" spans="1:4" x14ac:dyDescent="0.25">
      <c r="A3687" s="67">
        <v>44128</v>
      </c>
      <c r="B3687" s="60" t="s">
        <v>11</v>
      </c>
      <c r="C3687" s="60" t="s">
        <v>764</v>
      </c>
      <c r="D3687" s="15">
        <v>1</v>
      </c>
    </row>
    <row r="3688" spans="1:4" x14ac:dyDescent="0.25">
      <c r="A3688" s="67">
        <v>44128</v>
      </c>
      <c r="B3688" s="60" t="s">
        <v>12</v>
      </c>
      <c r="C3688" s="60" t="s">
        <v>117</v>
      </c>
      <c r="D3688" s="15">
        <v>2</v>
      </c>
    </row>
    <row r="3689" spans="1:4" x14ac:dyDescent="0.25">
      <c r="A3689" s="67">
        <v>44128</v>
      </c>
      <c r="B3689" s="60" t="s">
        <v>12</v>
      </c>
      <c r="C3689" s="60" t="s">
        <v>12</v>
      </c>
      <c r="D3689" s="15">
        <v>16</v>
      </c>
    </row>
    <row r="3690" spans="1:4" x14ac:dyDescent="0.25">
      <c r="A3690" s="67">
        <v>44128</v>
      </c>
      <c r="B3690" s="60" t="s">
        <v>8</v>
      </c>
      <c r="C3690" s="60" t="s">
        <v>779</v>
      </c>
      <c r="D3690" s="15">
        <v>1</v>
      </c>
    </row>
    <row r="3691" spans="1:4" x14ac:dyDescent="0.25">
      <c r="A3691" s="67">
        <v>44128</v>
      </c>
      <c r="B3691" s="60" t="s">
        <v>8</v>
      </c>
      <c r="C3691" s="73" t="s">
        <v>1082</v>
      </c>
      <c r="D3691" s="15">
        <v>2</v>
      </c>
    </row>
    <row r="3692" spans="1:4" x14ac:dyDescent="0.25">
      <c r="A3692" s="67">
        <v>44128</v>
      </c>
      <c r="B3692" s="60" t="s">
        <v>8</v>
      </c>
      <c r="C3692" s="60" t="s">
        <v>74</v>
      </c>
      <c r="D3692" s="15">
        <v>5</v>
      </c>
    </row>
    <row r="3693" spans="1:4" x14ac:dyDescent="0.25">
      <c r="A3693" s="67">
        <v>44128</v>
      </c>
      <c r="B3693" s="60" t="s">
        <v>8</v>
      </c>
      <c r="C3693" s="60" t="s">
        <v>230</v>
      </c>
      <c r="D3693" s="15">
        <v>2</v>
      </c>
    </row>
    <row r="3694" spans="1:4" x14ac:dyDescent="0.25">
      <c r="A3694" s="67">
        <v>44128</v>
      </c>
      <c r="B3694" s="60" t="s">
        <v>8</v>
      </c>
      <c r="C3694" s="60" t="s">
        <v>59</v>
      </c>
      <c r="D3694" s="15">
        <v>16</v>
      </c>
    </row>
    <row r="3695" spans="1:4" x14ac:dyDescent="0.25">
      <c r="A3695" s="67">
        <v>44128</v>
      </c>
      <c r="B3695" s="60" t="s">
        <v>8</v>
      </c>
      <c r="C3695" s="60" t="s">
        <v>142</v>
      </c>
      <c r="D3695" s="15">
        <v>1</v>
      </c>
    </row>
    <row r="3696" spans="1:4" x14ac:dyDescent="0.25">
      <c r="A3696" s="67">
        <v>44128</v>
      </c>
      <c r="B3696" s="60" t="s">
        <v>8</v>
      </c>
      <c r="C3696" s="60" t="s">
        <v>205</v>
      </c>
      <c r="D3696" s="15">
        <v>6</v>
      </c>
    </row>
    <row r="3697" spans="1:4" x14ac:dyDescent="0.25">
      <c r="A3697" s="67">
        <v>44128</v>
      </c>
      <c r="B3697" s="60" t="s">
        <v>8</v>
      </c>
      <c r="C3697" s="60" t="s">
        <v>40</v>
      </c>
      <c r="D3697" s="15">
        <v>2</v>
      </c>
    </row>
    <row r="3698" spans="1:4" x14ac:dyDescent="0.25">
      <c r="A3698" s="67">
        <v>44128</v>
      </c>
      <c r="B3698" s="60" t="s">
        <v>8</v>
      </c>
      <c r="C3698" s="60" t="s">
        <v>8</v>
      </c>
      <c r="D3698" s="15">
        <v>144</v>
      </c>
    </row>
    <row r="3699" spans="1:4" x14ac:dyDescent="0.25">
      <c r="A3699" s="67">
        <v>44128</v>
      </c>
      <c r="B3699" s="60" t="s">
        <v>8</v>
      </c>
      <c r="C3699" s="60" t="s">
        <v>187</v>
      </c>
      <c r="D3699" s="15">
        <v>1</v>
      </c>
    </row>
    <row r="3700" spans="1:4" x14ac:dyDescent="0.25">
      <c r="A3700" s="67">
        <v>44128</v>
      </c>
      <c r="B3700" s="60" t="s">
        <v>8</v>
      </c>
      <c r="C3700" s="60" t="s">
        <v>31</v>
      </c>
      <c r="D3700" s="15">
        <v>3</v>
      </c>
    </row>
    <row r="3701" spans="1:4" x14ac:dyDescent="0.25">
      <c r="A3701" s="67">
        <v>44128</v>
      </c>
      <c r="B3701" s="60" t="s">
        <v>8</v>
      </c>
      <c r="C3701" s="60" t="s">
        <v>81</v>
      </c>
      <c r="D3701" s="15">
        <v>1</v>
      </c>
    </row>
    <row r="3702" spans="1:4" x14ac:dyDescent="0.25">
      <c r="A3702" s="67">
        <v>44128</v>
      </c>
      <c r="B3702" s="60" t="s">
        <v>8</v>
      </c>
      <c r="C3702" s="60" t="s">
        <v>112</v>
      </c>
      <c r="D3702" s="15">
        <v>2</v>
      </c>
    </row>
    <row r="3703" spans="1:4" x14ac:dyDescent="0.25">
      <c r="A3703" s="67">
        <v>44128</v>
      </c>
      <c r="B3703" s="60" t="s">
        <v>49</v>
      </c>
      <c r="C3703" s="60" t="s">
        <v>49</v>
      </c>
      <c r="D3703" s="15">
        <v>0</v>
      </c>
    </row>
    <row r="3704" spans="1:4" x14ac:dyDescent="0.25">
      <c r="A3704" s="67">
        <v>44128</v>
      </c>
      <c r="B3704" s="60" t="s">
        <v>50</v>
      </c>
      <c r="C3704" s="78" t="s">
        <v>368</v>
      </c>
      <c r="D3704" s="15">
        <v>0</v>
      </c>
    </row>
    <row r="3705" spans="1:4" x14ac:dyDescent="0.25">
      <c r="A3705" s="67">
        <v>44128</v>
      </c>
      <c r="B3705" s="60" t="s">
        <v>27</v>
      </c>
      <c r="C3705" s="60" t="s">
        <v>141</v>
      </c>
      <c r="D3705" s="15">
        <v>9</v>
      </c>
    </row>
    <row r="3706" spans="1:4" x14ac:dyDescent="0.25">
      <c r="A3706" s="67">
        <v>44128</v>
      </c>
      <c r="B3706" s="60" t="s">
        <v>27</v>
      </c>
      <c r="C3706" s="60" t="s">
        <v>43</v>
      </c>
      <c r="D3706" s="15">
        <v>29</v>
      </c>
    </row>
    <row r="3707" spans="1:4" x14ac:dyDescent="0.25">
      <c r="A3707" s="67">
        <v>44128</v>
      </c>
      <c r="B3707" s="60" t="s">
        <v>51</v>
      </c>
      <c r="C3707" s="60" t="s">
        <v>51</v>
      </c>
      <c r="D3707" s="15">
        <v>14</v>
      </c>
    </row>
    <row r="3708" spans="1:4" x14ac:dyDescent="0.25">
      <c r="A3708" s="67">
        <v>44128</v>
      </c>
      <c r="B3708" s="60" t="s">
        <v>10</v>
      </c>
      <c r="C3708" s="60" t="s">
        <v>10</v>
      </c>
      <c r="D3708" s="15">
        <v>5</v>
      </c>
    </row>
    <row r="3709" spans="1:4" x14ac:dyDescent="0.25">
      <c r="A3709" s="67">
        <v>44129</v>
      </c>
      <c r="B3709" s="60" t="s">
        <v>14</v>
      </c>
      <c r="C3709" s="73" t="s">
        <v>14</v>
      </c>
      <c r="D3709" s="15">
        <v>1</v>
      </c>
    </row>
    <row r="3710" spans="1:4" x14ac:dyDescent="0.25">
      <c r="A3710" s="67">
        <v>44129</v>
      </c>
      <c r="B3710" s="60" t="s">
        <v>20</v>
      </c>
      <c r="C3710" s="73" t="s">
        <v>20</v>
      </c>
      <c r="D3710" s="15">
        <v>15</v>
      </c>
    </row>
    <row r="3711" spans="1:4" x14ac:dyDescent="0.25">
      <c r="A3711" s="67">
        <v>44129</v>
      </c>
      <c r="B3711" s="60" t="s">
        <v>13</v>
      </c>
      <c r="C3711" s="73" t="s">
        <v>13</v>
      </c>
      <c r="D3711" s="15">
        <v>8</v>
      </c>
    </row>
    <row r="3712" spans="1:4" x14ac:dyDescent="0.25">
      <c r="A3712" s="67">
        <v>44129</v>
      </c>
      <c r="B3712" s="60" t="s">
        <v>13</v>
      </c>
      <c r="C3712" s="73" t="s">
        <v>226</v>
      </c>
      <c r="D3712" s="15">
        <v>11</v>
      </c>
    </row>
    <row r="3713" spans="1:4" x14ac:dyDescent="0.25">
      <c r="A3713" s="67">
        <v>44129</v>
      </c>
      <c r="B3713" s="60" t="s">
        <v>13</v>
      </c>
      <c r="C3713" s="73" t="s">
        <v>712</v>
      </c>
      <c r="D3713" s="15">
        <v>1</v>
      </c>
    </row>
    <row r="3714" spans="1:4" x14ac:dyDescent="0.25">
      <c r="A3714" s="67">
        <v>44129</v>
      </c>
      <c r="B3714" s="60" t="s">
        <v>13</v>
      </c>
      <c r="C3714" s="73" t="s">
        <v>305</v>
      </c>
      <c r="D3714" s="15">
        <v>1</v>
      </c>
    </row>
    <row r="3715" spans="1:4" x14ac:dyDescent="0.25">
      <c r="A3715" s="67">
        <v>44129</v>
      </c>
      <c r="B3715" s="60" t="s">
        <v>13</v>
      </c>
      <c r="C3715" s="73" t="s">
        <v>223</v>
      </c>
      <c r="D3715" s="15">
        <v>7</v>
      </c>
    </row>
    <row r="3716" spans="1:4" x14ac:dyDescent="0.25">
      <c r="A3716" s="67">
        <v>44129</v>
      </c>
      <c r="B3716" s="60" t="s">
        <v>24</v>
      </c>
      <c r="C3716" s="73" t="s">
        <v>23</v>
      </c>
      <c r="D3716" s="15">
        <v>27</v>
      </c>
    </row>
    <row r="3717" spans="1:4" x14ac:dyDescent="0.25">
      <c r="A3717" s="67">
        <v>44129</v>
      </c>
      <c r="B3717" s="60" t="s">
        <v>24</v>
      </c>
      <c r="C3717" s="73" t="s">
        <v>24</v>
      </c>
      <c r="D3717" s="15">
        <v>3</v>
      </c>
    </row>
    <row r="3718" spans="1:4" x14ac:dyDescent="0.25">
      <c r="A3718" s="67">
        <v>44129</v>
      </c>
      <c r="B3718" s="60" t="s">
        <v>47</v>
      </c>
      <c r="C3718" s="60" t="s">
        <v>47</v>
      </c>
      <c r="D3718" s="15">
        <v>0</v>
      </c>
    </row>
    <row r="3719" spans="1:4" x14ac:dyDescent="0.25">
      <c r="A3719" s="67">
        <v>44129</v>
      </c>
      <c r="B3719" s="60" t="s">
        <v>48</v>
      </c>
      <c r="C3719" s="60" t="s">
        <v>48</v>
      </c>
      <c r="D3719" s="15">
        <v>0</v>
      </c>
    </row>
    <row r="3720" spans="1:4" x14ac:dyDescent="0.25">
      <c r="A3720" s="67">
        <v>44129</v>
      </c>
      <c r="B3720" s="60" t="s">
        <v>7</v>
      </c>
      <c r="C3720" s="73" t="s">
        <v>7</v>
      </c>
      <c r="D3720" s="15">
        <v>3</v>
      </c>
    </row>
    <row r="3721" spans="1:4" x14ac:dyDescent="0.25">
      <c r="A3721" s="67">
        <v>44129</v>
      </c>
      <c r="B3721" s="60" t="s">
        <v>9</v>
      </c>
      <c r="C3721" s="60" t="s">
        <v>9</v>
      </c>
      <c r="D3721" s="15">
        <v>22</v>
      </c>
    </row>
    <row r="3722" spans="1:4" x14ac:dyDescent="0.25">
      <c r="A3722" s="235">
        <v>44129</v>
      </c>
      <c r="B3722" s="60" t="s">
        <v>9</v>
      </c>
      <c r="C3722" s="237" t="s">
        <v>100</v>
      </c>
      <c r="D3722" s="238">
        <v>1</v>
      </c>
    </row>
    <row r="3723" spans="1:4" x14ac:dyDescent="0.25">
      <c r="A3723" s="235">
        <v>44129</v>
      </c>
      <c r="B3723" s="60" t="s">
        <v>9</v>
      </c>
      <c r="C3723" s="78" t="s">
        <v>149</v>
      </c>
      <c r="D3723" s="236">
        <v>1</v>
      </c>
    </row>
    <row r="3724" spans="1:4" x14ac:dyDescent="0.25">
      <c r="A3724" s="235">
        <v>44129</v>
      </c>
      <c r="B3724" s="60" t="s">
        <v>9</v>
      </c>
      <c r="C3724" s="78" t="s">
        <v>145</v>
      </c>
      <c r="D3724" s="236">
        <v>3</v>
      </c>
    </row>
    <row r="3725" spans="1:4" x14ac:dyDescent="0.25">
      <c r="A3725" s="235">
        <v>44129</v>
      </c>
      <c r="B3725" s="60" t="s">
        <v>15</v>
      </c>
      <c r="C3725" s="78" t="s">
        <v>285</v>
      </c>
      <c r="D3725" s="236">
        <v>1</v>
      </c>
    </row>
    <row r="3726" spans="1:4" x14ac:dyDescent="0.25">
      <c r="A3726" s="235">
        <v>44129</v>
      </c>
      <c r="B3726" s="60" t="s">
        <v>11</v>
      </c>
      <c r="C3726" s="78" t="s">
        <v>11</v>
      </c>
      <c r="D3726" s="236">
        <v>11</v>
      </c>
    </row>
    <row r="3727" spans="1:4" x14ac:dyDescent="0.25">
      <c r="A3727" s="235">
        <v>44129</v>
      </c>
      <c r="B3727" s="60" t="s">
        <v>11</v>
      </c>
      <c r="C3727" s="78" t="s">
        <v>135</v>
      </c>
      <c r="D3727" s="236">
        <v>4</v>
      </c>
    </row>
    <row r="3728" spans="1:4" x14ac:dyDescent="0.25">
      <c r="A3728" s="235">
        <v>44129</v>
      </c>
      <c r="B3728" s="60" t="s">
        <v>12</v>
      </c>
      <c r="C3728" s="78" t="s">
        <v>75</v>
      </c>
      <c r="D3728" s="236">
        <v>1</v>
      </c>
    </row>
    <row r="3729" spans="1:4" x14ac:dyDescent="0.25">
      <c r="A3729" s="235">
        <v>44129</v>
      </c>
      <c r="B3729" s="60" t="s">
        <v>12</v>
      </c>
      <c r="C3729" s="78" t="s">
        <v>783</v>
      </c>
      <c r="D3729" s="236">
        <v>1</v>
      </c>
    </row>
    <row r="3730" spans="1:4" x14ac:dyDescent="0.25">
      <c r="A3730" s="235">
        <v>44129</v>
      </c>
      <c r="B3730" s="60" t="s">
        <v>12</v>
      </c>
      <c r="C3730" s="78" t="s">
        <v>782</v>
      </c>
      <c r="D3730" s="236">
        <v>1</v>
      </c>
    </row>
    <row r="3731" spans="1:4" x14ac:dyDescent="0.25">
      <c r="A3731" s="235">
        <v>44129</v>
      </c>
      <c r="B3731" s="60" t="s">
        <v>12</v>
      </c>
      <c r="C3731" s="78" t="s">
        <v>12</v>
      </c>
      <c r="D3731" s="236">
        <v>15</v>
      </c>
    </row>
    <row r="3732" spans="1:4" x14ac:dyDescent="0.25">
      <c r="A3732" s="235">
        <v>44129</v>
      </c>
      <c r="B3732" s="73" t="s">
        <v>8</v>
      </c>
      <c r="C3732" s="78" t="s">
        <v>74</v>
      </c>
      <c r="D3732" s="236">
        <v>0</v>
      </c>
    </row>
    <row r="3733" spans="1:4" x14ac:dyDescent="0.25">
      <c r="A3733" s="235">
        <v>44129</v>
      </c>
      <c r="B3733" s="73" t="s">
        <v>8</v>
      </c>
      <c r="C3733" s="78" t="s">
        <v>781</v>
      </c>
      <c r="D3733" s="236">
        <v>1</v>
      </c>
    </row>
    <row r="3734" spans="1:4" x14ac:dyDescent="0.25">
      <c r="A3734" s="235">
        <v>44129</v>
      </c>
      <c r="B3734" s="73" t="s">
        <v>8</v>
      </c>
      <c r="C3734" s="78" t="s">
        <v>59</v>
      </c>
      <c r="D3734" s="236">
        <v>6</v>
      </c>
    </row>
    <row r="3735" spans="1:4" x14ac:dyDescent="0.25">
      <c r="A3735" s="235">
        <v>44129</v>
      </c>
      <c r="B3735" s="73" t="s">
        <v>8</v>
      </c>
      <c r="C3735" s="78" t="s">
        <v>40</v>
      </c>
      <c r="D3735" s="236">
        <v>1</v>
      </c>
    </row>
    <row r="3736" spans="1:4" x14ac:dyDescent="0.25">
      <c r="A3736" s="235">
        <v>44129</v>
      </c>
      <c r="B3736" s="73" t="s">
        <v>8</v>
      </c>
      <c r="C3736" s="78" t="s">
        <v>8</v>
      </c>
      <c r="D3736" s="236">
        <v>59</v>
      </c>
    </row>
    <row r="3737" spans="1:4" x14ac:dyDescent="0.25">
      <c r="A3737" s="235">
        <v>44129</v>
      </c>
      <c r="B3737" s="73" t="s">
        <v>8</v>
      </c>
      <c r="C3737" s="78" t="s">
        <v>31</v>
      </c>
      <c r="D3737" s="236">
        <v>2</v>
      </c>
    </row>
    <row r="3738" spans="1:4" x14ac:dyDescent="0.25">
      <c r="A3738" s="235">
        <v>44129</v>
      </c>
      <c r="B3738" s="73" t="s">
        <v>8</v>
      </c>
      <c r="C3738" s="78" t="s">
        <v>706</v>
      </c>
      <c r="D3738" s="236">
        <v>1</v>
      </c>
    </row>
    <row r="3739" spans="1:4" x14ac:dyDescent="0.25">
      <c r="A3739" s="235">
        <v>44129</v>
      </c>
      <c r="B3739" s="73" t="s">
        <v>8</v>
      </c>
      <c r="C3739" s="78" t="s">
        <v>81</v>
      </c>
      <c r="D3739" s="236">
        <v>1</v>
      </c>
    </row>
    <row r="3740" spans="1:4" x14ac:dyDescent="0.25">
      <c r="A3740" s="235">
        <v>44129</v>
      </c>
      <c r="B3740" s="60" t="s">
        <v>49</v>
      </c>
      <c r="C3740" s="232" t="s">
        <v>49</v>
      </c>
      <c r="D3740" s="236">
        <v>0</v>
      </c>
    </row>
    <row r="3741" spans="1:4" x14ac:dyDescent="0.25">
      <c r="A3741" s="235">
        <v>44129</v>
      </c>
      <c r="B3741" s="60" t="s">
        <v>50</v>
      </c>
      <c r="C3741" s="78" t="s">
        <v>232</v>
      </c>
      <c r="D3741" s="236">
        <v>1</v>
      </c>
    </row>
    <row r="3742" spans="1:4" x14ac:dyDescent="0.25">
      <c r="A3742" s="235">
        <v>44129</v>
      </c>
      <c r="B3742" s="60" t="s">
        <v>50</v>
      </c>
      <c r="C3742" s="78" t="s">
        <v>614</v>
      </c>
      <c r="D3742" s="236">
        <v>1</v>
      </c>
    </row>
    <row r="3743" spans="1:4" x14ac:dyDescent="0.25">
      <c r="A3743" s="235">
        <v>44129</v>
      </c>
      <c r="B3743" s="60" t="s">
        <v>50</v>
      </c>
      <c r="C3743" s="78" t="s">
        <v>368</v>
      </c>
      <c r="D3743" s="236">
        <v>1</v>
      </c>
    </row>
    <row r="3744" spans="1:4" x14ac:dyDescent="0.25">
      <c r="A3744" s="235">
        <v>44129</v>
      </c>
      <c r="B3744" s="60" t="s">
        <v>27</v>
      </c>
      <c r="C3744" s="78" t="s">
        <v>141</v>
      </c>
      <c r="D3744" s="236">
        <v>4</v>
      </c>
    </row>
    <row r="3745" spans="1:4" x14ac:dyDescent="0.25">
      <c r="A3745" s="235">
        <v>44129</v>
      </c>
      <c r="B3745" s="60" t="s">
        <v>27</v>
      </c>
      <c r="C3745" s="78" t="s">
        <v>43</v>
      </c>
      <c r="D3745" s="236">
        <v>16</v>
      </c>
    </row>
    <row r="3746" spans="1:4" x14ac:dyDescent="0.25">
      <c r="A3746" s="235">
        <v>44129</v>
      </c>
      <c r="B3746" s="60" t="s">
        <v>27</v>
      </c>
      <c r="C3746" s="78" t="s">
        <v>622</v>
      </c>
      <c r="D3746" s="236">
        <v>3</v>
      </c>
    </row>
    <row r="3747" spans="1:4" x14ac:dyDescent="0.25">
      <c r="A3747" s="235">
        <v>44129</v>
      </c>
      <c r="B3747" s="60" t="s">
        <v>51</v>
      </c>
      <c r="C3747" s="73" t="s">
        <v>681</v>
      </c>
      <c r="D3747" s="236">
        <v>1</v>
      </c>
    </row>
    <row r="3748" spans="1:4" x14ac:dyDescent="0.25">
      <c r="A3748" s="235">
        <v>44129</v>
      </c>
      <c r="B3748" s="60" t="s">
        <v>51</v>
      </c>
      <c r="C3748" s="78" t="s">
        <v>51</v>
      </c>
      <c r="D3748" s="236">
        <v>5</v>
      </c>
    </row>
    <row r="3749" spans="1:4" x14ac:dyDescent="0.25">
      <c r="A3749" s="235">
        <v>44129</v>
      </c>
      <c r="B3749" s="60" t="s">
        <v>10</v>
      </c>
      <c r="C3749" s="78" t="s">
        <v>10</v>
      </c>
      <c r="D3749" s="236">
        <v>5</v>
      </c>
    </row>
    <row r="3750" spans="1:4" x14ac:dyDescent="0.25">
      <c r="A3750" s="235">
        <v>44130</v>
      </c>
      <c r="B3750" s="60" t="s">
        <v>14</v>
      </c>
      <c r="C3750" s="232" t="s">
        <v>14</v>
      </c>
      <c r="D3750" s="236">
        <v>0</v>
      </c>
    </row>
    <row r="3751" spans="1:4" x14ac:dyDescent="0.25">
      <c r="A3751" s="235">
        <v>44130</v>
      </c>
      <c r="B3751" s="60" t="s">
        <v>20</v>
      </c>
      <c r="C3751" s="73" t="s">
        <v>20</v>
      </c>
      <c r="D3751" s="236">
        <v>46</v>
      </c>
    </row>
    <row r="3752" spans="1:4" x14ac:dyDescent="0.25">
      <c r="A3752" s="235">
        <v>44130</v>
      </c>
      <c r="B3752" s="60" t="s">
        <v>13</v>
      </c>
      <c r="C3752" s="78" t="s">
        <v>612</v>
      </c>
      <c r="D3752" s="236">
        <v>1</v>
      </c>
    </row>
    <row r="3753" spans="1:4" x14ac:dyDescent="0.25">
      <c r="A3753" s="235">
        <v>44130</v>
      </c>
      <c r="B3753" s="60" t="s">
        <v>13</v>
      </c>
      <c r="C3753" s="78" t="s">
        <v>13</v>
      </c>
      <c r="D3753" s="236">
        <v>8</v>
      </c>
    </row>
    <row r="3754" spans="1:4" x14ac:dyDescent="0.25">
      <c r="A3754" s="235">
        <v>44130</v>
      </c>
      <c r="B3754" s="60" t="s">
        <v>13</v>
      </c>
      <c r="C3754" s="78" t="s">
        <v>226</v>
      </c>
      <c r="D3754" s="236">
        <v>3</v>
      </c>
    </row>
    <row r="3755" spans="1:4" x14ac:dyDescent="0.25">
      <c r="A3755" s="235">
        <v>44130</v>
      </c>
      <c r="B3755" s="60" t="s">
        <v>13</v>
      </c>
      <c r="C3755" s="78" t="s">
        <v>223</v>
      </c>
      <c r="D3755" s="236">
        <v>9</v>
      </c>
    </row>
    <row r="3756" spans="1:4" x14ac:dyDescent="0.25">
      <c r="A3756" s="235">
        <v>44130</v>
      </c>
      <c r="B3756" s="60" t="s">
        <v>24</v>
      </c>
      <c r="C3756" s="78" t="s">
        <v>23</v>
      </c>
      <c r="D3756" s="236">
        <v>13</v>
      </c>
    </row>
    <row r="3757" spans="1:4" x14ac:dyDescent="0.25">
      <c r="A3757" s="235">
        <v>44130</v>
      </c>
      <c r="B3757" s="60" t="s">
        <v>24</v>
      </c>
      <c r="C3757" s="78" t="s">
        <v>24</v>
      </c>
      <c r="D3757" s="236">
        <v>14</v>
      </c>
    </row>
    <row r="3758" spans="1:4" x14ac:dyDescent="0.25">
      <c r="A3758" s="235">
        <v>44130</v>
      </c>
      <c r="B3758" s="234" t="s">
        <v>47</v>
      </c>
      <c r="C3758" s="78" t="s">
        <v>47</v>
      </c>
      <c r="D3758" s="236">
        <v>2</v>
      </c>
    </row>
    <row r="3759" spans="1:4" x14ac:dyDescent="0.25">
      <c r="A3759" s="67">
        <v>44130</v>
      </c>
      <c r="B3759" s="60" t="s">
        <v>48</v>
      </c>
      <c r="C3759" s="60" t="s">
        <v>48</v>
      </c>
      <c r="D3759" s="15">
        <v>0</v>
      </c>
    </row>
    <row r="3760" spans="1:4" x14ac:dyDescent="0.25">
      <c r="A3760" s="67">
        <v>44130</v>
      </c>
      <c r="B3760" s="60" t="s">
        <v>7</v>
      </c>
      <c r="C3760" s="73" t="s">
        <v>7</v>
      </c>
      <c r="D3760" s="15">
        <v>1</v>
      </c>
    </row>
    <row r="3761" spans="1:4" x14ac:dyDescent="0.25">
      <c r="A3761" s="67">
        <v>44130</v>
      </c>
      <c r="B3761" s="60" t="s">
        <v>9</v>
      </c>
      <c r="C3761" s="60" t="s">
        <v>9</v>
      </c>
      <c r="D3761" s="15">
        <v>3</v>
      </c>
    </row>
    <row r="3762" spans="1:4" x14ac:dyDescent="0.25">
      <c r="A3762" s="67">
        <v>44130</v>
      </c>
      <c r="B3762" s="60" t="s">
        <v>15</v>
      </c>
      <c r="C3762" s="60" t="s">
        <v>15</v>
      </c>
      <c r="D3762" s="15">
        <v>0</v>
      </c>
    </row>
    <row r="3763" spans="1:4" x14ac:dyDescent="0.25">
      <c r="A3763" s="67">
        <v>44130</v>
      </c>
      <c r="B3763" s="60" t="s">
        <v>11</v>
      </c>
      <c r="C3763" s="73" t="s">
        <v>336</v>
      </c>
      <c r="D3763" s="15">
        <v>3</v>
      </c>
    </row>
    <row r="3764" spans="1:4" x14ac:dyDescent="0.25">
      <c r="A3764" s="67">
        <v>44130</v>
      </c>
      <c r="B3764" s="60" t="s">
        <v>11</v>
      </c>
      <c r="C3764" s="73" t="s">
        <v>11</v>
      </c>
      <c r="D3764" s="15">
        <v>8</v>
      </c>
    </row>
    <row r="3765" spans="1:4" x14ac:dyDescent="0.25">
      <c r="A3765" s="67">
        <v>44130</v>
      </c>
      <c r="B3765" s="60" t="s">
        <v>11</v>
      </c>
      <c r="C3765" s="73" t="s">
        <v>135</v>
      </c>
      <c r="D3765" s="15">
        <v>6</v>
      </c>
    </row>
    <row r="3766" spans="1:4" x14ac:dyDescent="0.25">
      <c r="A3766" s="67">
        <v>44130</v>
      </c>
      <c r="B3766" s="60" t="s">
        <v>12</v>
      </c>
      <c r="C3766" s="73" t="s">
        <v>784</v>
      </c>
      <c r="D3766" s="15">
        <v>1</v>
      </c>
    </row>
    <row r="3767" spans="1:4" x14ac:dyDescent="0.25">
      <c r="A3767" s="67">
        <v>44130</v>
      </c>
      <c r="B3767" s="60" t="s">
        <v>12</v>
      </c>
      <c r="C3767" s="73" t="s">
        <v>12</v>
      </c>
      <c r="D3767" s="15">
        <v>16</v>
      </c>
    </row>
    <row r="3768" spans="1:4" x14ac:dyDescent="0.25">
      <c r="A3768" s="67">
        <v>44130</v>
      </c>
      <c r="B3768" s="73" t="s">
        <v>8</v>
      </c>
      <c r="C3768" s="73" t="s">
        <v>74</v>
      </c>
      <c r="D3768" s="15">
        <v>9</v>
      </c>
    </row>
    <row r="3769" spans="1:4" x14ac:dyDescent="0.25">
      <c r="A3769" s="67">
        <v>44130</v>
      </c>
      <c r="B3769" s="73" t="s">
        <v>8</v>
      </c>
      <c r="C3769" s="73" t="s">
        <v>230</v>
      </c>
      <c r="D3769" s="15">
        <v>3</v>
      </c>
    </row>
    <row r="3770" spans="1:4" x14ac:dyDescent="0.25">
      <c r="A3770" s="67">
        <v>44130</v>
      </c>
      <c r="B3770" s="73" t="s">
        <v>8</v>
      </c>
      <c r="C3770" s="73" t="s">
        <v>59</v>
      </c>
      <c r="D3770" s="15">
        <v>9</v>
      </c>
    </row>
    <row r="3771" spans="1:4" x14ac:dyDescent="0.25">
      <c r="A3771" s="67">
        <v>44130</v>
      </c>
      <c r="B3771" s="73" t="s">
        <v>8</v>
      </c>
      <c r="C3771" s="73" t="s">
        <v>142</v>
      </c>
      <c r="D3771" s="15">
        <v>3</v>
      </c>
    </row>
    <row r="3772" spans="1:4" x14ac:dyDescent="0.25">
      <c r="A3772" s="67">
        <v>44130</v>
      </c>
      <c r="B3772" s="73" t="s">
        <v>8</v>
      </c>
      <c r="C3772" s="73" t="s">
        <v>40</v>
      </c>
      <c r="D3772" s="15">
        <v>1</v>
      </c>
    </row>
    <row r="3773" spans="1:4" x14ac:dyDescent="0.25">
      <c r="A3773" s="67">
        <v>44130</v>
      </c>
      <c r="B3773" s="73" t="s">
        <v>8</v>
      </c>
      <c r="C3773" s="73" t="s">
        <v>8</v>
      </c>
      <c r="D3773" s="15">
        <v>86</v>
      </c>
    </row>
    <row r="3774" spans="1:4" x14ac:dyDescent="0.25">
      <c r="A3774" s="67">
        <v>44130</v>
      </c>
      <c r="B3774" s="73" t="s">
        <v>8</v>
      </c>
      <c r="C3774" s="73" t="s">
        <v>31</v>
      </c>
      <c r="D3774" s="15">
        <v>4</v>
      </c>
    </row>
    <row r="3775" spans="1:4" x14ac:dyDescent="0.25">
      <c r="A3775" s="67">
        <v>44130</v>
      </c>
      <c r="B3775" s="73" t="s">
        <v>8</v>
      </c>
      <c r="C3775" s="73" t="s">
        <v>112</v>
      </c>
      <c r="D3775" s="15">
        <v>4</v>
      </c>
    </row>
    <row r="3776" spans="1:4" x14ac:dyDescent="0.25">
      <c r="A3776" s="67">
        <v>44130</v>
      </c>
      <c r="B3776" s="73" t="s">
        <v>8</v>
      </c>
      <c r="C3776" s="73" t="s">
        <v>348</v>
      </c>
      <c r="D3776" s="15">
        <v>2</v>
      </c>
    </row>
    <row r="3777" spans="1:4" x14ac:dyDescent="0.25">
      <c r="A3777" s="67">
        <v>44130</v>
      </c>
      <c r="B3777" s="60" t="s">
        <v>49</v>
      </c>
      <c r="C3777" s="60" t="s">
        <v>49</v>
      </c>
      <c r="D3777" s="15">
        <v>0</v>
      </c>
    </row>
    <row r="3778" spans="1:4" x14ac:dyDescent="0.25">
      <c r="A3778" s="67">
        <v>44130</v>
      </c>
      <c r="B3778" s="60" t="s">
        <v>50</v>
      </c>
      <c r="C3778" s="73" t="s">
        <v>614</v>
      </c>
      <c r="D3778" s="15">
        <v>1</v>
      </c>
    </row>
    <row r="3779" spans="1:4" x14ac:dyDescent="0.25">
      <c r="A3779" s="67">
        <v>44130</v>
      </c>
      <c r="B3779" s="60" t="s">
        <v>27</v>
      </c>
      <c r="C3779" s="73" t="s">
        <v>43</v>
      </c>
      <c r="D3779" s="15">
        <v>2</v>
      </c>
    </row>
    <row r="3780" spans="1:4" x14ac:dyDescent="0.25">
      <c r="A3780" s="67">
        <v>44130</v>
      </c>
      <c r="B3780" s="73" t="s">
        <v>27</v>
      </c>
      <c r="C3780" s="73" t="s">
        <v>353</v>
      </c>
      <c r="D3780" s="15">
        <v>1</v>
      </c>
    </row>
    <row r="3781" spans="1:4" x14ac:dyDescent="0.25">
      <c r="A3781" s="67">
        <v>44130</v>
      </c>
      <c r="B3781" s="60" t="s">
        <v>51</v>
      </c>
      <c r="C3781" s="73" t="s">
        <v>51</v>
      </c>
      <c r="D3781" s="15">
        <v>14</v>
      </c>
    </row>
    <row r="3782" spans="1:4" x14ac:dyDescent="0.25">
      <c r="A3782" s="67">
        <v>44130</v>
      </c>
      <c r="B3782" s="60" t="s">
        <v>10</v>
      </c>
      <c r="C3782" s="73" t="s">
        <v>10</v>
      </c>
      <c r="D3782" s="15">
        <v>9</v>
      </c>
    </row>
    <row r="3783" spans="1:4" x14ac:dyDescent="0.25">
      <c r="A3783" s="67">
        <v>44131</v>
      </c>
      <c r="B3783" s="60" t="s">
        <v>14</v>
      </c>
      <c r="C3783" s="73" t="s">
        <v>14</v>
      </c>
      <c r="D3783" s="15">
        <v>5</v>
      </c>
    </row>
    <row r="3784" spans="1:4" x14ac:dyDescent="0.25">
      <c r="A3784" s="67">
        <v>44131</v>
      </c>
      <c r="B3784" s="60" t="s">
        <v>14</v>
      </c>
      <c r="C3784" s="73" t="s">
        <v>16</v>
      </c>
      <c r="D3784" s="15">
        <v>1</v>
      </c>
    </row>
    <row r="3785" spans="1:4" x14ac:dyDescent="0.25">
      <c r="A3785" s="67">
        <v>44131</v>
      </c>
      <c r="B3785" s="60" t="s">
        <v>14</v>
      </c>
      <c r="C3785" s="73" t="s">
        <v>808</v>
      </c>
      <c r="D3785" s="15">
        <v>1</v>
      </c>
    </row>
    <row r="3786" spans="1:4" x14ac:dyDescent="0.25">
      <c r="A3786" s="67">
        <v>44131</v>
      </c>
      <c r="B3786" s="60" t="s">
        <v>20</v>
      </c>
      <c r="C3786" s="73" t="s">
        <v>20</v>
      </c>
      <c r="D3786" s="15">
        <v>57</v>
      </c>
    </row>
    <row r="3787" spans="1:4" x14ac:dyDescent="0.25">
      <c r="A3787" s="67">
        <v>44131</v>
      </c>
      <c r="B3787" s="73" t="s">
        <v>13</v>
      </c>
      <c r="C3787" s="78" t="s">
        <v>1028</v>
      </c>
      <c r="D3787" s="15">
        <v>1</v>
      </c>
    </row>
    <row r="3788" spans="1:4" x14ac:dyDescent="0.25">
      <c r="A3788" s="67">
        <v>44131</v>
      </c>
      <c r="B3788" s="73" t="s">
        <v>13</v>
      </c>
      <c r="C3788" s="73" t="s">
        <v>13</v>
      </c>
      <c r="D3788" s="15">
        <v>11</v>
      </c>
    </row>
    <row r="3789" spans="1:4" x14ac:dyDescent="0.25">
      <c r="A3789" s="67">
        <v>44131</v>
      </c>
      <c r="B3789" s="73" t="s">
        <v>13</v>
      </c>
      <c r="C3789" s="73" t="s">
        <v>674</v>
      </c>
      <c r="D3789" s="15">
        <v>1</v>
      </c>
    </row>
    <row r="3790" spans="1:4" x14ac:dyDescent="0.25">
      <c r="A3790" s="67">
        <v>44131</v>
      </c>
      <c r="B3790" s="73" t="s">
        <v>13</v>
      </c>
      <c r="C3790" s="73" t="s">
        <v>226</v>
      </c>
      <c r="D3790" s="15">
        <v>7</v>
      </c>
    </row>
    <row r="3791" spans="1:4" x14ac:dyDescent="0.25">
      <c r="A3791" s="67">
        <v>44131</v>
      </c>
      <c r="B3791" s="73" t="s">
        <v>13</v>
      </c>
      <c r="C3791" s="73" t="s">
        <v>223</v>
      </c>
      <c r="D3791" s="15">
        <v>5</v>
      </c>
    </row>
    <row r="3792" spans="1:4" x14ac:dyDescent="0.25">
      <c r="A3792" s="67">
        <v>44131</v>
      </c>
      <c r="B3792" s="60" t="s">
        <v>24</v>
      </c>
      <c r="C3792" s="73" t="s">
        <v>23</v>
      </c>
      <c r="D3792" s="15">
        <v>1</v>
      </c>
    </row>
    <row r="3793" spans="1:4" x14ac:dyDescent="0.25">
      <c r="A3793" s="67">
        <v>44131</v>
      </c>
      <c r="B3793" s="60" t="s">
        <v>24</v>
      </c>
      <c r="C3793" s="73" t="s">
        <v>24</v>
      </c>
      <c r="D3793" s="15">
        <v>6</v>
      </c>
    </row>
    <row r="3794" spans="1:4" x14ac:dyDescent="0.25">
      <c r="A3794" s="67">
        <v>44131</v>
      </c>
      <c r="B3794" s="60" t="s">
        <v>47</v>
      </c>
      <c r="C3794" s="73" t="s">
        <v>47</v>
      </c>
      <c r="D3794" s="15">
        <v>1</v>
      </c>
    </row>
    <row r="3795" spans="1:4" x14ac:dyDescent="0.25">
      <c r="A3795" s="67">
        <v>44131</v>
      </c>
      <c r="B3795" s="60" t="s">
        <v>48</v>
      </c>
      <c r="C3795" s="60" t="s">
        <v>48</v>
      </c>
      <c r="D3795" s="15">
        <v>0</v>
      </c>
    </row>
    <row r="3796" spans="1:4" x14ac:dyDescent="0.25">
      <c r="A3796" s="67">
        <v>44131</v>
      </c>
      <c r="B3796" s="60" t="s">
        <v>7</v>
      </c>
      <c r="C3796" s="60" t="s">
        <v>7</v>
      </c>
      <c r="D3796" s="15">
        <v>40</v>
      </c>
    </row>
    <row r="3797" spans="1:4" x14ac:dyDescent="0.25">
      <c r="A3797" s="67">
        <v>44131</v>
      </c>
      <c r="B3797" s="60" t="s">
        <v>9</v>
      </c>
      <c r="C3797" s="60" t="s">
        <v>9</v>
      </c>
      <c r="D3797" s="15">
        <v>36</v>
      </c>
    </row>
    <row r="3798" spans="1:4" x14ac:dyDescent="0.25">
      <c r="A3798" s="67">
        <v>44131</v>
      </c>
      <c r="B3798" s="60" t="s">
        <v>15</v>
      </c>
      <c r="C3798" s="60" t="s">
        <v>15</v>
      </c>
      <c r="D3798" s="15">
        <v>0</v>
      </c>
    </row>
    <row r="3799" spans="1:4" x14ac:dyDescent="0.25">
      <c r="A3799" s="67">
        <v>44131</v>
      </c>
      <c r="B3799" s="60" t="s">
        <v>11</v>
      </c>
      <c r="C3799" s="73" t="s">
        <v>65</v>
      </c>
      <c r="D3799" s="15">
        <v>2</v>
      </c>
    </row>
    <row r="3800" spans="1:4" x14ac:dyDescent="0.25">
      <c r="A3800" s="67">
        <v>44131</v>
      </c>
      <c r="B3800" s="60" t="s">
        <v>11</v>
      </c>
      <c r="C3800" s="73" t="s">
        <v>336</v>
      </c>
      <c r="D3800" s="15">
        <v>2</v>
      </c>
    </row>
    <row r="3801" spans="1:4" x14ac:dyDescent="0.25">
      <c r="A3801" s="67">
        <v>44131</v>
      </c>
      <c r="B3801" s="60" t="s">
        <v>11</v>
      </c>
      <c r="C3801" s="73" t="s">
        <v>11</v>
      </c>
      <c r="D3801" s="15">
        <v>8</v>
      </c>
    </row>
    <row r="3802" spans="1:4" x14ac:dyDescent="0.25">
      <c r="A3802" s="67">
        <v>44131</v>
      </c>
      <c r="B3802" s="60" t="s">
        <v>12</v>
      </c>
      <c r="C3802" s="73" t="s">
        <v>117</v>
      </c>
      <c r="D3802" s="15">
        <v>1</v>
      </c>
    </row>
    <row r="3803" spans="1:4" x14ac:dyDescent="0.25">
      <c r="A3803" s="67">
        <v>44131</v>
      </c>
      <c r="B3803" s="60" t="s">
        <v>12</v>
      </c>
      <c r="C3803" s="73" t="s">
        <v>12</v>
      </c>
      <c r="D3803" s="15">
        <v>5</v>
      </c>
    </row>
    <row r="3804" spans="1:4" x14ac:dyDescent="0.25">
      <c r="A3804" s="67">
        <v>44131</v>
      </c>
      <c r="B3804" s="73" t="s">
        <v>8</v>
      </c>
      <c r="C3804" s="73" t="s">
        <v>74</v>
      </c>
      <c r="D3804" s="15">
        <v>3</v>
      </c>
    </row>
    <row r="3805" spans="1:4" x14ac:dyDescent="0.25">
      <c r="A3805" s="67">
        <v>44131</v>
      </c>
      <c r="B3805" s="73" t="s">
        <v>8</v>
      </c>
      <c r="C3805" s="73" t="s">
        <v>230</v>
      </c>
      <c r="D3805" s="15">
        <v>1</v>
      </c>
    </row>
    <row r="3806" spans="1:4" x14ac:dyDescent="0.25">
      <c r="A3806" s="67">
        <v>44131</v>
      </c>
      <c r="B3806" s="73" t="s">
        <v>8</v>
      </c>
      <c r="C3806" s="73" t="s">
        <v>59</v>
      </c>
      <c r="D3806" s="15">
        <v>12</v>
      </c>
    </row>
    <row r="3807" spans="1:4" x14ac:dyDescent="0.25">
      <c r="A3807" s="67">
        <v>44131</v>
      </c>
      <c r="B3807" s="73" t="s">
        <v>8</v>
      </c>
      <c r="C3807" s="73" t="s">
        <v>142</v>
      </c>
      <c r="D3807" s="15">
        <v>2</v>
      </c>
    </row>
    <row r="3808" spans="1:4" x14ac:dyDescent="0.25">
      <c r="A3808" s="67">
        <v>44131</v>
      </c>
      <c r="B3808" s="73" t="s">
        <v>8</v>
      </c>
      <c r="C3808" s="73" t="s">
        <v>40</v>
      </c>
      <c r="D3808" s="15">
        <v>2</v>
      </c>
    </row>
    <row r="3809" spans="1:4" x14ac:dyDescent="0.25">
      <c r="A3809" s="67">
        <v>44131</v>
      </c>
      <c r="B3809" s="73" t="s">
        <v>8</v>
      </c>
      <c r="C3809" s="73" t="s">
        <v>8</v>
      </c>
      <c r="D3809" s="15">
        <v>115</v>
      </c>
    </row>
    <row r="3810" spans="1:4" x14ac:dyDescent="0.25">
      <c r="A3810" s="67">
        <v>44131</v>
      </c>
      <c r="B3810" s="73" t="s">
        <v>8</v>
      </c>
      <c r="C3810" s="73" t="s">
        <v>31</v>
      </c>
      <c r="D3810" s="15">
        <v>7</v>
      </c>
    </row>
    <row r="3811" spans="1:4" x14ac:dyDescent="0.25">
      <c r="A3811" s="67">
        <v>44131</v>
      </c>
      <c r="B3811" s="73" t="s">
        <v>8</v>
      </c>
      <c r="C3811" s="73" t="s">
        <v>81</v>
      </c>
      <c r="D3811" s="15">
        <v>2</v>
      </c>
    </row>
    <row r="3812" spans="1:4" x14ac:dyDescent="0.25">
      <c r="A3812" s="67">
        <v>44131</v>
      </c>
      <c r="B3812" s="73" t="s">
        <v>8</v>
      </c>
      <c r="C3812" s="73" t="s">
        <v>112</v>
      </c>
      <c r="D3812" s="15">
        <v>3</v>
      </c>
    </row>
    <row r="3813" spans="1:4" x14ac:dyDescent="0.25">
      <c r="A3813" s="67">
        <v>44131</v>
      </c>
      <c r="B3813" s="60" t="s">
        <v>49</v>
      </c>
      <c r="C3813" s="73" t="s">
        <v>49</v>
      </c>
      <c r="D3813" s="15">
        <v>2</v>
      </c>
    </row>
    <row r="3814" spans="1:4" x14ac:dyDescent="0.25">
      <c r="A3814" s="67">
        <v>44131</v>
      </c>
      <c r="B3814" s="60" t="s">
        <v>50</v>
      </c>
      <c r="C3814" s="78" t="s">
        <v>368</v>
      </c>
      <c r="D3814" s="15">
        <v>0</v>
      </c>
    </row>
    <row r="3815" spans="1:4" x14ac:dyDescent="0.25">
      <c r="A3815" s="67">
        <v>44131</v>
      </c>
      <c r="B3815" s="60" t="s">
        <v>27</v>
      </c>
      <c r="C3815" s="73" t="s">
        <v>141</v>
      </c>
      <c r="D3815" s="15">
        <v>4</v>
      </c>
    </row>
    <row r="3816" spans="1:4" x14ac:dyDescent="0.25">
      <c r="A3816" s="67">
        <v>44131</v>
      </c>
      <c r="B3816" s="60" t="s">
        <v>27</v>
      </c>
      <c r="C3816" s="73" t="s">
        <v>43</v>
      </c>
      <c r="D3816" s="15">
        <v>13</v>
      </c>
    </row>
    <row r="3817" spans="1:4" x14ac:dyDescent="0.25">
      <c r="A3817" s="67">
        <v>44131</v>
      </c>
      <c r="B3817" s="60" t="s">
        <v>27</v>
      </c>
      <c r="C3817" s="73" t="s">
        <v>610</v>
      </c>
      <c r="D3817" s="15">
        <v>1</v>
      </c>
    </row>
    <row r="3818" spans="1:4" x14ac:dyDescent="0.25">
      <c r="A3818" s="67">
        <v>44131</v>
      </c>
      <c r="B3818" s="60" t="s">
        <v>51</v>
      </c>
      <c r="C3818" s="73" t="s">
        <v>807</v>
      </c>
      <c r="D3818" s="15">
        <v>1</v>
      </c>
    </row>
    <row r="3819" spans="1:4" x14ac:dyDescent="0.25">
      <c r="A3819" s="67">
        <v>44131</v>
      </c>
      <c r="B3819" s="60" t="s">
        <v>51</v>
      </c>
      <c r="C3819" s="73" t="s">
        <v>51</v>
      </c>
      <c r="D3819" s="15">
        <v>29</v>
      </c>
    </row>
    <row r="3820" spans="1:4" x14ac:dyDescent="0.25">
      <c r="A3820" s="67">
        <v>44131</v>
      </c>
      <c r="B3820" s="60" t="s">
        <v>10</v>
      </c>
      <c r="C3820" s="60" t="s">
        <v>10</v>
      </c>
      <c r="D3820" s="15">
        <v>0</v>
      </c>
    </row>
    <row r="3821" spans="1:4" x14ac:dyDescent="0.25">
      <c r="A3821" s="67">
        <v>44132</v>
      </c>
      <c r="B3821" s="60" t="s">
        <v>14</v>
      </c>
      <c r="C3821" s="73" t="s">
        <v>14</v>
      </c>
      <c r="D3821" s="15">
        <v>2</v>
      </c>
    </row>
    <row r="3822" spans="1:4" x14ac:dyDescent="0.25">
      <c r="A3822" s="67">
        <v>44132</v>
      </c>
      <c r="B3822" s="60" t="s">
        <v>14</v>
      </c>
      <c r="C3822" s="73" t="s">
        <v>86</v>
      </c>
      <c r="D3822" s="15">
        <v>1</v>
      </c>
    </row>
    <row r="3823" spans="1:4" x14ac:dyDescent="0.25">
      <c r="A3823" s="67">
        <v>44132</v>
      </c>
      <c r="B3823" s="73" t="s">
        <v>20</v>
      </c>
      <c r="C3823" s="73" t="s">
        <v>20</v>
      </c>
      <c r="D3823" s="15">
        <v>35</v>
      </c>
    </row>
    <row r="3824" spans="1:4" x14ac:dyDescent="0.25">
      <c r="A3824" s="67">
        <v>44132</v>
      </c>
      <c r="B3824" s="73" t="s">
        <v>20</v>
      </c>
      <c r="C3824" s="73" t="s">
        <v>366</v>
      </c>
      <c r="D3824" s="15">
        <v>1</v>
      </c>
    </row>
    <row r="3825" spans="1:4" x14ac:dyDescent="0.25">
      <c r="A3825" s="67">
        <v>44132</v>
      </c>
      <c r="B3825" s="60" t="s">
        <v>13</v>
      </c>
      <c r="C3825" s="73" t="s">
        <v>321</v>
      </c>
      <c r="D3825" s="15">
        <v>2</v>
      </c>
    </row>
    <row r="3826" spans="1:4" x14ac:dyDescent="0.25">
      <c r="A3826" s="67">
        <v>44132</v>
      </c>
      <c r="B3826" s="150" t="s">
        <v>13</v>
      </c>
      <c r="C3826" s="150" t="s">
        <v>612</v>
      </c>
      <c r="D3826" s="15">
        <v>1</v>
      </c>
    </row>
    <row r="3827" spans="1:4" x14ac:dyDescent="0.25">
      <c r="A3827" s="67">
        <v>44132</v>
      </c>
      <c r="B3827" s="60" t="s">
        <v>13</v>
      </c>
      <c r="C3827" s="73" t="s">
        <v>225</v>
      </c>
      <c r="D3827" s="15">
        <v>2</v>
      </c>
    </row>
    <row r="3828" spans="1:4" x14ac:dyDescent="0.25">
      <c r="A3828" s="67">
        <v>44132</v>
      </c>
      <c r="B3828" s="60" t="s">
        <v>13</v>
      </c>
      <c r="C3828" s="73" t="s">
        <v>817</v>
      </c>
      <c r="D3828" s="15">
        <v>2</v>
      </c>
    </row>
    <row r="3829" spans="1:4" x14ac:dyDescent="0.25">
      <c r="A3829" s="67">
        <v>44132</v>
      </c>
      <c r="B3829" s="60" t="s">
        <v>13</v>
      </c>
      <c r="C3829" s="73" t="s">
        <v>13</v>
      </c>
      <c r="D3829" s="15">
        <v>6</v>
      </c>
    </row>
    <row r="3830" spans="1:4" x14ac:dyDescent="0.25">
      <c r="A3830" s="67">
        <v>44132</v>
      </c>
      <c r="B3830" s="150" t="s">
        <v>13</v>
      </c>
      <c r="C3830" s="73" t="s">
        <v>674</v>
      </c>
      <c r="D3830" s="15">
        <v>1</v>
      </c>
    </row>
    <row r="3831" spans="1:4" x14ac:dyDescent="0.25">
      <c r="A3831" s="67">
        <v>44132</v>
      </c>
      <c r="B3831" s="60" t="s">
        <v>13</v>
      </c>
      <c r="C3831" s="73" t="s">
        <v>226</v>
      </c>
      <c r="D3831" s="15">
        <v>4</v>
      </c>
    </row>
    <row r="3832" spans="1:4" x14ac:dyDescent="0.25">
      <c r="A3832" s="67">
        <v>44132</v>
      </c>
      <c r="B3832" s="150" t="s">
        <v>13</v>
      </c>
      <c r="C3832" s="73" t="s">
        <v>305</v>
      </c>
      <c r="D3832" s="15">
        <v>1</v>
      </c>
    </row>
    <row r="3833" spans="1:4" x14ac:dyDescent="0.25">
      <c r="A3833" s="67">
        <v>44132</v>
      </c>
      <c r="B3833" s="60" t="s">
        <v>24</v>
      </c>
      <c r="C3833" s="73" t="s">
        <v>23</v>
      </c>
      <c r="D3833" s="15">
        <v>19</v>
      </c>
    </row>
    <row r="3834" spans="1:4" x14ac:dyDescent="0.25">
      <c r="A3834" s="67">
        <v>44132</v>
      </c>
      <c r="B3834" s="60" t="s">
        <v>24</v>
      </c>
      <c r="C3834" s="73" t="s">
        <v>24</v>
      </c>
      <c r="D3834" s="15">
        <v>8</v>
      </c>
    </row>
    <row r="3835" spans="1:4" x14ac:dyDescent="0.25">
      <c r="A3835" s="67">
        <v>44132</v>
      </c>
      <c r="B3835" s="60" t="s">
        <v>24</v>
      </c>
      <c r="C3835" s="73" t="s">
        <v>36</v>
      </c>
      <c r="D3835" s="15">
        <v>1</v>
      </c>
    </row>
    <row r="3836" spans="1:4" x14ac:dyDescent="0.25">
      <c r="A3836" s="67">
        <v>44132</v>
      </c>
      <c r="B3836" s="60" t="s">
        <v>47</v>
      </c>
      <c r="C3836" s="60" t="s">
        <v>47</v>
      </c>
      <c r="D3836" s="15">
        <v>0</v>
      </c>
    </row>
    <row r="3837" spans="1:4" x14ac:dyDescent="0.25">
      <c r="A3837" s="67">
        <v>44132</v>
      </c>
      <c r="B3837" s="60" t="s">
        <v>48</v>
      </c>
      <c r="C3837" s="60" t="s">
        <v>48</v>
      </c>
      <c r="D3837" s="15">
        <v>0</v>
      </c>
    </row>
    <row r="3838" spans="1:4" x14ac:dyDescent="0.25">
      <c r="A3838" s="67">
        <v>44132</v>
      </c>
      <c r="B3838" s="60" t="s">
        <v>7</v>
      </c>
      <c r="C3838" s="60" t="s">
        <v>116</v>
      </c>
      <c r="D3838" s="15">
        <v>1</v>
      </c>
    </row>
    <row r="3839" spans="1:4" x14ac:dyDescent="0.25">
      <c r="A3839" s="67">
        <v>44132</v>
      </c>
      <c r="B3839" s="60" t="s">
        <v>7</v>
      </c>
      <c r="C3839" s="73" t="s">
        <v>7</v>
      </c>
      <c r="D3839" s="15">
        <v>22</v>
      </c>
    </row>
    <row r="3840" spans="1:4" x14ac:dyDescent="0.25">
      <c r="A3840" s="67">
        <v>44132</v>
      </c>
      <c r="B3840" s="60" t="s">
        <v>9</v>
      </c>
      <c r="C3840" s="73" t="s">
        <v>9</v>
      </c>
      <c r="D3840" s="15">
        <v>23</v>
      </c>
    </row>
    <row r="3841" spans="1:4" x14ac:dyDescent="0.25">
      <c r="A3841" s="67">
        <v>44132</v>
      </c>
      <c r="B3841" s="60" t="s">
        <v>9</v>
      </c>
      <c r="C3841" s="73" t="s">
        <v>145</v>
      </c>
      <c r="D3841" s="15">
        <v>5</v>
      </c>
    </row>
    <row r="3842" spans="1:4" x14ac:dyDescent="0.25">
      <c r="A3842" s="67">
        <v>44132</v>
      </c>
      <c r="B3842" s="60" t="s">
        <v>15</v>
      </c>
      <c r="C3842" s="73" t="s">
        <v>61</v>
      </c>
      <c r="D3842" s="15">
        <v>5</v>
      </c>
    </row>
    <row r="3843" spans="1:4" x14ac:dyDescent="0.25">
      <c r="A3843" s="67">
        <v>44132</v>
      </c>
      <c r="B3843" s="60" t="s">
        <v>15</v>
      </c>
      <c r="C3843" s="73" t="s">
        <v>285</v>
      </c>
      <c r="D3843" s="15">
        <v>1</v>
      </c>
    </row>
    <row r="3844" spans="1:4" x14ac:dyDescent="0.25">
      <c r="A3844" s="67">
        <v>44132</v>
      </c>
      <c r="B3844" s="60" t="s">
        <v>11</v>
      </c>
      <c r="C3844" s="73" t="s">
        <v>336</v>
      </c>
      <c r="D3844" s="15">
        <v>1</v>
      </c>
    </row>
    <row r="3845" spans="1:4" x14ac:dyDescent="0.25">
      <c r="A3845" s="67">
        <v>44132</v>
      </c>
      <c r="B3845" s="60" t="s">
        <v>12</v>
      </c>
      <c r="C3845" s="73" t="s">
        <v>117</v>
      </c>
      <c r="D3845" s="15">
        <v>16</v>
      </c>
    </row>
    <row r="3846" spans="1:4" x14ac:dyDescent="0.25">
      <c r="A3846" s="67">
        <v>44132</v>
      </c>
      <c r="B3846" s="60" t="s">
        <v>12</v>
      </c>
      <c r="C3846" s="73" t="s">
        <v>12</v>
      </c>
      <c r="D3846" s="15">
        <v>4</v>
      </c>
    </row>
    <row r="3847" spans="1:4" x14ac:dyDescent="0.25">
      <c r="A3847" s="67">
        <v>44132</v>
      </c>
      <c r="B3847" s="73" t="s">
        <v>8</v>
      </c>
      <c r="C3847" s="73" t="s">
        <v>1082</v>
      </c>
      <c r="D3847" s="15">
        <v>0</v>
      </c>
    </row>
    <row r="3848" spans="1:4" x14ac:dyDescent="0.25">
      <c r="A3848" s="67">
        <v>44132</v>
      </c>
      <c r="B3848" s="73" t="s">
        <v>8</v>
      </c>
      <c r="C3848" s="73" t="s">
        <v>230</v>
      </c>
      <c r="D3848" s="15">
        <v>5</v>
      </c>
    </row>
    <row r="3849" spans="1:4" x14ac:dyDescent="0.25">
      <c r="A3849" s="67">
        <v>44132</v>
      </c>
      <c r="B3849" s="73" t="s">
        <v>8</v>
      </c>
      <c r="C3849" s="73" t="s">
        <v>59</v>
      </c>
      <c r="D3849" s="15">
        <v>14</v>
      </c>
    </row>
    <row r="3850" spans="1:4" x14ac:dyDescent="0.25">
      <c r="A3850" s="67">
        <v>44132</v>
      </c>
      <c r="B3850" s="73" t="s">
        <v>8</v>
      </c>
      <c r="C3850" s="73" t="s">
        <v>722</v>
      </c>
      <c r="D3850" s="15">
        <v>1</v>
      </c>
    </row>
    <row r="3851" spans="1:4" x14ac:dyDescent="0.25">
      <c r="A3851" s="67">
        <v>44132</v>
      </c>
      <c r="B3851" s="73" t="s">
        <v>8</v>
      </c>
      <c r="C3851" s="73" t="s">
        <v>134</v>
      </c>
      <c r="D3851" s="15">
        <v>8</v>
      </c>
    </row>
    <row r="3852" spans="1:4" x14ac:dyDescent="0.25">
      <c r="A3852" s="67">
        <v>44132</v>
      </c>
      <c r="B3852" s="149" t="s">
        <v>8</v>
      </c>
      <c r="C3852" s="149" t="s">
        <v>234</v>
      </c>
      <c r="D3852" s="15">
        <v>1</v>
      </c>
    </row>
    <row r="3853" spans="1:4" x14ac:dyDescent="0.25">
      <c r="A3853" s="67">
        <v>44132</v>
      </c>
      <c r="B3853" s="73" t="s">
        <v>8</v>
      </c>
      <c r="C3853" s="73" t="s">
        <v>40</v>
      </c>
      <c r="D3853" s="15">
        <v>3</v>
      </c>
    </row>
    <row r="3854" spans="1:4" x14ac:dyDescent="0.25">
      <c r="A3854" s="67">
        <v>44132</v>
      </c>
      <c r="B3854" s="73" t="s">
        <v>8</v>
      </c>
      <c r="C3854" s="73" t="s">
        <v>8</v>
      </c>
      <c r="D3854" s="15">
        <v>123</v>
      </c>
    </row>
    <row r="3855" spans="1:4" x14ac:dyDescent="0.25">
      <c r="A3855" s="67">
        <v>44132</v>
      </c>
      <c r="B3855" s="73" t="s">
        <v>8</v>
      </c>
      <c r="C3855" s="73" t="s">
        <v>31</v>
      </c>
      <c r="D3855" s="15">
        <v>8</v>
      </c>
    </row>
    <row r="3856" spans="1:4" x14ac:dyDescent="0.25">
      <c r="A3856" s="67">
        <v>44132</v>
      </c>
      <c r="B3856" s="73" t="s">
        <v>8</v>
      </c>
      <c r="C3856" s="73" t="s">
        <v>81</v>
      </c>
      <c r="D3856" s="15">
        <v>3</v>
      </c>
    </row>
    <row r="3857" spans="1:4" x14ac:dyDescent="0.25">
      <c r="A3857" s="67">
        <v>44132</v>
      </c>
      <c r="B3857" s="73" t="s">
        <v>8</v>
      </c>
      <c r="C3857" s="73" t="s">
        <v>112</v>
      </c>
      <c r="D3857" s="15">
        <v>1</v>
      </c>
    </row>
    <row r="3858" spans="1:4" x14ac:dyDescent="0.25">
      <c r="A3858" s="67">
        <v>44132</v>
      </c>
      <c r="B3858" s="73" t="s">
        <v>8</v>
      </c>
      <c r="C3858" s="73" t="s">
        <v>348</v>
      </c>
      <c r="D3858" s="15">
        <v>2</v>
      </c>
    </row>
    <row r="3859" spans="1:4" x14ac:dyDescent="0.25">
      <c r="A3859" s="67">
        <v>44132</v>
      </c>
      <c r="B3859" s="60" t="s">
        <v>49</v>
      </c>
      <c r="C3859" s="60" t="s">
        <v>49</v>
      </c>
      <c r="D3859" s="15">
        <v>0</v>
      </c>
    </row>
    <row r="3860" spans="1:4" x14ac:dyDescent="0.25">
      <c r="A3860" s="67">
        <v>44132</v>
      </c>
      <c r="B3860" s="60" t="s">
        <v>50</v>
      </c>
      <c r="C3860" s="73" t="s">
        <v>818</v>
      </c>
      <c r="D3860" s="15">
        <v>1</v>
      </c>
    </row>
    <row r="3861" spans="1:4" x14ac:dyDescent="0.25">
      <c r="A3861" s="67">
        <v>44132</v>
      </c>
      <c r="B3861" s="60" t="s">
        <v>50</v>
      </c>
      <c r="C3861" s="73" t="s">
        <v>709</v>
      </c>
      <c r="D3861" s="15">
        <v>1</v>
      </c>
    </row>
    <row r="3862" spans="1:4" x14ac:dyDescent="0.25">
      <c r="A3862" s="67">
        <v>44132</v>
      </c>
      <c r="B3862" s="60" t="s">
        <v>50</v>
      </c>
      <c r="C3862" s="73" t="s">
        <v>819</v>
      </c>
      <c r="D3862" s="15">
        <v>1</v>
      </c>
    </row>
    <row r="3863" spans="1:4" x14ac:dyDescent="0.25">
      <c r="A3863" s="67">
        <v>44132</v>
      </c>
      <c r="B3863" s="60" t="s">
        <v>50</v>
      </c>
      <c r="C3863" s="78" t="s">
        <v>368</v>
      </c>
      <c r="D3863" s="15">
        <v>4</v>
      </c>
    </row>
    <row r="3864" spans="1:4" x14ac:dyDescent="0.25">
      <c r="A3864" s="67">
        <v>44132</v>
      </c>
      <c r="B3864" s="60" t="s">
        <v>27</v>
      </c>
      <c r="C3864" s="73" t="s">
        <v>141</v>
      </c>
      <c r="D3864" s="15">
        <v>9</v>
      </c>
    </row>
    <row r="3865" spans="1:4" x14ac:dyDescent="0.25">
      <c r="A3865" s="67">
        <v>44132</v>
      </c>
      <c r="B3865" s="60" t="s">
        <v>27</v>
      </c>
      <c r="C3865" s="73" t="s">
        <v>43</v>
      </c>
      <c r="D3865" s="15">
        <v>24</v>
      </c>
    </row>
    <row r="3866" spans="1:4" x14ac:dyDescent="0.25">
      <c r="A3866" s="67">
        <v>44132</v>
      </c>
      <c r="B3866" s="60" t="s">
        <v>27</v>
      </c>
      <c r="C3866" s="73" t="s">
        <v>610</v>
      </c>
      <c r="D3866" s="15">
        <v>1</v>
      </c>
    </row>
    <row r="3867" spans="1:4" x14ac:dyDescent="0.25">
      <c r="A3867" s="67">
        <v>44132</v>
      </c>
      <c r="B3867" s="60" t="s">
        <v>51</v>
      </c>
      <c r="C3867" s="73" t="s">
        <v>51</v>
      </c>
      <c r="D3867" s="15">
        <v>15</v>
      </c>
    </row>
    <row r="3868" spans="1:4" x14ac:dyDescent="0.25">
      <c r="A3868" s="67">
        <v>44132</v>
      </c>
      <c r="B3868" s="60" t="s">
        <v>10</v>
      </c>
      <c r="C3868" s="73" t="s">
        <v>343</v>
      </c>
      <c r="D3868" s="15">
        <v>1</v>
      </c>
    </row>
    <row r="3869" spans="1:4" x14ac:dyDescent="0.25">
      <c r="A3869" s="67">
        <v>44132</v>
      </c>
      <c r="B3869" s="60" t="s">
        <v>10</v>
      </c>
      <c r="C3869" s="73" t="s">
        <v>10</v>
      </c>
      <c r="D3869" s="15">
        <v>9</v>
      </c>
    </row>
    <row r="3870" spans="1:4" x14ac:dyDescent="0.25">
      <c r="A3870" s="67">
        <v>44133</v>
      </c>
      <c r="B3870" s="60" t="s">
        <v>14</v>
      </c>
      <c r="C3870" s="73" t="s">
        <v>14</v>
      </c>
      <c r="D3870" s="15">
        <v>2</v>
      </c>
    </row>
    <row r="3871" spans="1:4" x14ac:dyDescent="0.25">
      <c r="A3871" s="67">
        <v>44133</v>
      </c>
      <c r="B3871" s="60" t="s">
        <v>14</v>
      </c>
      <c r="C3871" s="73" t="s">
        <v>16</v>
      </c>
      <c r="D3871" s="15">
        <v>2</v>
      </c>
    </row>
    <row r="3872" spans="1:4" x14ac:dyDescent="0.25">
      <c r="A3872" s="67">
        <v>44133</v>
      </c>
      <c r="B3872" s="60" t="s">
        <v>14</v>
      </c>
      <c r="C3872" s="73" t="s">
        <v>808</v>
      </c>
      <c r="D3872" s="15">
        <v>2</v>
      </c>
    </row>
    <row r="3873" spans="1:4" x14ac:dyDescent="0.25">
      <c r="A3873" s="67">
        <v>44133</v>
      </c>
      <c r="B3873" s="60" t="s">
        <v>14</v>
      </c>
      <c r="C3873" s="73" t="s">
        <v>86</v>
      </c>
      <c r="D3873" s="15">
        <v>3</v>
      </c>
    </row>
    <row r="3874" spans="1:4" x14ac:dyDescent="0.25">
      <c r="A3874" s="67">
        <v>44133</v>
      </c>
      <c r="B3874" s="60" t="s">
        <v>20</v>
      </c>
      <c r="C3874" s="73" t="s">
        <v>20</v>
      </c>
      <c r="D3874" s="15">
        <v>33</v>
      </c>
    </row>
    <row r="3875" spans="1:4" x14ac:dyDescent="0.25">
      <c r="A3875" s="67">
        <v>44133</v>
      </c>
      <c r="B3875" s="60" t="s">
        <v>13</v>
      </c>
      <c r="C3875" s="73" t="s">
        <v>13</v>
      </c>
      <c r="D3875" s="15">
        <v>5</v>
      </c>
    </row>
    <row r="3876" spans="1:4" x14ac:dyDescent="0.25">
      <c r="A3876" s="67">
        <v>44133</v>
      </c>
      <c r="B3876" s="60" t="s">
        <v>13</v>
      </c>
      <c r="C3876" s="73" t="s">
        <v>226</v>
      </c>
      <c r="D3876" s="15">
        <v>4</v>
      </c>
    </row>
    <row r="3877" spans="1:4" x14ac:dyDescent="0.25">
      <c r="A3877" s="67">
        <v>44133</v>
      </c>
      <c r="B3877" s="60" t="s">
        <v>13</v>
      </c>
      <c r="C3877" s="73" t="s">
        <v>223</v>
      </c>
      <c r="D3877" s="15">
        <v>5</v>
      </c>
    </row>
    <row r="3878" spans="1:4" x14ac:dyDescent="0.25">
      <c r="A3878" s="67">
        <v>44133</v>
      </c>
      <c r="B3878" s="60" t="s">
        <v>24</v>
      </c>
      <c r="C3878" s="73" t="s">
        <v>23</v>
      </c>
      <c r="D3878" s="15">
        <v>5</v>
      </c>
    </row>
    <row r="3879" spans="1:4" x14ac:dyDescent="0.25">
      <c r="A3879" s="67">
        <v>44133</v>
      </c>
      <c r="B3879" s="60" t="s">
        <v>24</v>
      </c>
      <c r="C3879" s="73" t="s">
        <v>24</v>
      </c>
      <c r="D3879" s="15">
        <v>4</v>
      </c>
    </row>
    <row r="3880" spans="1:4" x14ac:dyDescent="0.25">
      <c r="A3880" s="67">
        <v>44133</v>
      </c>
      <c r="B3880" s="60" t="s">
        <v>24</v>
      </c>
      <c r="C3880" s="73" t="s">
        <v>36</v>
      </c>
      <c r="D3880" s="15">
        <v>1</v>
      </c>
    </row>
    <row r="3881" spans="1:4" x14ac:dyDescent="0.25">
      <c r="A3881" s="67">
        <v>44133</v>
      </c>
      <c r="B3881" s="60" t="s">
        <v>47</v>
      </c>
      <c r="C3881" s="73" t="s">
        <v>47</v>
      </c>
      <c r="D3881" s="15">
        <v>1</v>
      </c>
    </row>
    <row r="3882" spans="1:4" x14ac:dyDescent="0.25">
      <c r="A3882" s="67">
        <v>44133</v>
      </c>
      <c r="B3882" s="60" t="s">
        <v>48</v>
      </c>
      <c r="C3882" s="60" t="s">
        <v>48</v>
      </c>
      <c r="D3882" s="15">
        <v>0</v>
      </c>
    </row>
    <row r="3883" spans="1:4" x14ac:dyDescent="0.25">
      <c r="A3883" s="67">
        <v>44133</v>
      </c>
      <c r="B3883" s="60" t="s">
        <v>7</v>
      </c>
      <c r="C3883" s="60" t="s">
        <v>7</v>
      </c>
      <c r="D3883" s="15">
        <v>17</v>
      </c>
    </row>
    <row r="3884" spans="1:4" x14ac:dyDescent="0.25">
      <c r="A3884" s="67">
        <v>44133</v>
      </c>
      <c r="B3884" s="60" t="s">
        <v>9</v>
      </c>
      <c r="C3884" s="73" t="s">
        <v>9</v>
      </c>
      <c r="D3884" s="15">
        <v>32</v>
      </c>
    </row>
    <row r="3885" spans="1:4" x14ac:dyDescent="0.25">
      <c r="A3885" s="67">
        <v>44133</v>
      </c>
      <c r="B3885" s="60" t="s">
        <v>9</v>
      </c>
      <c r="C3885" s="73" t="s">
        <v>17</v>
      </c>
      <c r="D3885" s="15">
        <v>7</v>
      </c>
    </row>
    <row r="3886" spans="1:4" x14ac:dyDescent="0.25">
      <c r="A3886" s="67">
        <v>44133</v>
      </c>
      <c r="B3886" s="60" t="s">
        <v>9</v>
      </c>
      <c r="C3886" s="73" t="s">
        <v>149</v>
      </c>
      <c r="D3886" s="15">
        <v>4</v>
      </c>
    </row>
    <row r="3887" spans="1:4" x14ac:dyDescent="0.25">
      <c r="A3887" s="67">
        <v>44133</v>
      </c>
      <c r="B3887" s="60" t="s">
        <v>9</v>
      </c>
      <c r="C3887" s="73" t="s">
        <v>145</v>
      </c>
      <c r="D3887" s="15">
        <v>1</v>
      </c>
    </row>
    <row r="3888" spans="1:4" x14ac:dyDescent="0.25">
      <c r="A3888" s="67">
        <v>44133</v>
      </c>
      <c r="B3888" s="60" t="s">
        <v>15</v>
      </c>
      <c r="C3888" s="73" t="s">
        <v>61</v>
      </c>
      <c r="D3888" s="15">
        <v>2</v>
      </c>
    </row>
    <row r="3889" spans="1:4" x14ac:dyDescent="0.25">
      <c r="A3889" s="67">
        <v>44133</v>
      </c>
      <c r="B3889" s="60" t="s">
        <v>15</v>
      </c>
      <c r="C3889" s="73" t="s">
        <v>285</v>
      </c>
      <c r="D3889" s="15">
        <v>1</v>
      </c>
    </row>
    <row r="3890" spans="1:4" x14ac:dyDescent="0.25">
      <c r="A3890" s="67">
        <v>44133</v>
      </c>
      <c r="B3890" s="60" t="s">
        <v>11</v>
      </c>
      <c r="C3890" s="73" t="s">
        <v>65</v>
      </c>
      <c r="D3890" s="15">
        <v>1</v>
      </c>
    </row>
    <row r="3891" spans="1:4" x14ac:dyDescent="0.25">
      <c r="A3891" s="67">
        <v>44133</v>
      </c>
      <c r="B3891" s="60" t="s">
        <v>11</v>
      </c>
      <c r="C3891" s="73" t="s">
        <v>336</v>
      </c>
      <c r="D3891" s="15">
        <v>4</v>
      </c>
    </row>
    <row r="3892" spans="1:4" x14ac:dyDescent="0.25">
      <c r="A3892" s="67">
        <v>44133</v>
      </c>
      <c r="B3892" s="60" t="s">
        <v>11</v>
      </c>
      <c r="C3892" s="73" t="s">
        <v>11</v>
      </c>
      <c r="D3892" s="15">
        <v>15</v>
      </c>
    </row>
    <row r="3893" spans="1:4" x14ac:dyDescent="0.25">
      <c r="A3893" s="67">
        <v>44133</v>
      </c>
      <c r="B3893" s="60" t="s">
        <v>11</v>
      </c>
      <c r="C3893" s="73" t="s">
        <v>764</v>
      </c>
      <c r="D3893" s="15">
        <v>1</v>
      </c>
    </row>
    <row r="3894" spans="1:4" x14ac:dyDescent="0.25">
      <c r="A3894" s="67">
        <v>44133</v>
      </c>
      <c r="B3894" s="60" t="s">
        <v>11</v>
      </c>
      <c r="C3894" s="73" t="s">
        <v>135</v>
      </c>
      <c r="D3894" s="15">
        <v>1</v>
      </c>
    </row>
    <row r="3895" spans="1:4" x14ac:dyDescent="0.25">
      <c r="A3895" s="67">
        <v>44133</v>
      </c>
      <c r="B3895" s="60" t="s">
        <v>12</v>
      </c>
      <c r="C3895" s="73" t="s">
        <v>75</v>
      </c>
      <c r="D3895" s="15">
        <v>1</v>
      </c>
    </row>
    <row r="3896" spans="1:4" x14ac:dyDescent="0.25">
      <c r="A3896" s="67">
        <v>44133</v>
      </c>
      <c r="B3896" s="60" t="s">
        <v>12</v>
      </c>
      <c r="C3896" s="73" t="s">
        <v>845</v>
      </c>
      <c r="D3896" s="15">
        <v>2</v>
      </c>
    </row>
    <row r="3897" spans="1:4" x14ac:dyDescent="0.25">
      <c r="A3897" s="67">
        <v>44133</v>
      </c>
      <c r="B3897" s="60" t="s">
        <v>12</v>
      </c>
      <c r="C3897" s="73" t="s">
        <v>12</v>
      </c>
      <c r="D3897" s="15">
        <v>3</v>
      </c>
    </row>
    <row r="3898" spans="1:4" x14ac:dyDescent="0.25">
      <c r="A3898" s="67">
        <v>44133</v>
      </c>
      <c r="B3898" s="73" t="s">
        <v>8</v>
      </c>
      <c r="C3898" s="73" t="s">
        <v>844</v>
      </c>
      <c r="D3898" s="15">
        <v>2</v>
      </c>
    </row>
    <row r="3899" spans="1:4" x14ac:dyDescent="0.25">
      <c r="A3899" s="67">
        <v>44133</v>
      </c>
      <c r="B3899" s="73" t="s">
        <v>8</v>
      </c>
      <c r="C3899" s="73" t="s">
        <v>74</v>
      </c>
      <c r="D3899" s="15">
        <v>6</v>
      </c>
    </row>
    <row r="3900" spans="1:4" x14ac:dyDescent="0.25">
      <c r="A3900" s="67">
        <v>44133</v>
      </c>
      <c r="B3900" s="73" t="s">
        <v>8</v>
      </c>
      <c r="C3900" s="73" t="s">
        <v>230</v>
      </c>
      <c r="D3900" s="15">
        <v>5</v>
      </c>
    </row>
    <row r="3901" spans="1:4" x14ac:dyDescent="0.25">
      <c r="A3901" s="67">
        <v>44133</v>
      </c>
      <c r="B3901" s="73" t="s">
        <v>8</v>
      </c>
      <c r="C3901" s="73" t="s">
        <v>59</v>
      </c>
      <c r="D3901" s="15">
        <v>23</v>
      </c>
    </row>
    <row r="3902" spans="1:4" x14ac:dyDescent="0.25">
      <c r="A3902" s="67">
        <v>44133</v>
      </c>
      <c r="B3902" s="73" t="s">
        <v>8</v>
      </c>
      <c r="C3902" s="73" t="s">
        <v>843</v>
      </c>
      <c r="D3902" s="15">
        <v>2</v>
      </c>
    </row>
    <row r="3903" spans="1:4" x14ac:dyDescent="0.25">
      <c r="A3903" s="67">
        <v>44133</v>
      </c>
      <c r="B3903" s="73" t="s">
        <v>8</v>
      </c>
      <c r="C3903" s="73" t="s">
        <v>142</v>
      </c>
      <c r="D3903" s="15">
        <v>1</v>
      </c>
    </row>
    <row r="3904" spans="1:4" x14ac:dyDescent="0.25">
      <c r="A3904" s="67">
        <v>44133</v>
      </c>
      <c r="B3904" s="73" t="s">
        <v>8</v>
      </c>
      <c r="C3904" s="73" t="s">
        <v>205</v>
      </c>
      <c r="D3904" s="15">
        <v>3</v>
      </c>
    </row>
    <row r="3905" spans="1:4" x14ac:dyDescent="0.25">
      <c r="A3905" s="67">
        <v>44133</v>
      </c>
      <c r="B3905" s="73" t="s">
        <v>8</v>
      </c>
      <c r="C3905" s="73" t="s">
        <v>40</v>
      </c>
      <c r="D3905" s="15">
        <v>2</v>
      </c>
    </row>
    <row r="3906" spans="1:4" x14ac:dyDescent="0.25">
      <c r="A3906" s="67">
        <v>44133</v>
      </c>
      <c r="B3906" s="73" t="s">
        <v>8</v>
      </c>
      <c r="C3906" s="73" t="s">
        <v>8</v>
      </c>
      <c r="D3906" s="15">
        <v>88</v>
      </c>
    </row>
    <row r="3907" spans="1:4" x14ac:dyDescent="0.25">
      <c r="A3907" s="67">
        <v>44133</v>
      </c>
      <c r="B3907" s="73" t="s">
        <v>8</v>
      </c>
      <c r="C3907" s="73" t="s">
        <v>31</v>
      </c>
      <c r="D3907" s="15">
        <v>2</v>
      </c>
    </row>
    <row r="3908" spans="1:4" x14ac:dyDescent="0.25">
      <c r="A3908" s="67">
        <v>44133</v>
      </c>
      <c r="B3908" s="73" t="s">
        <v>8</v>
      </c>
      <c r="C3908" s="73" t="s">
        <v>81</v>
      </c>
      <c r="D3908" s="15">
        <v>1</v>
      </c>
    </row>
    <row r="3909" spans="1:4" x14ac:dyDescent="0.25">
      <c r="A3909" s="67">
        <v>44133</v>
      </c>
      <c r="B3909" s="73" t="s">
        <v>8</v>
      </c>
      <c r="C3909" s="73" t="s">
        <v>112</v>
      </c>
      <c r="D3909" s="15">
        <v>5</v>
      </c>
    </row>
    <row r="3910" spans="1:4" x14ac:dyDescent="0.25">
      <c r="A3910" s="67">
        <v>44133</v>
      </c>
      <c r="B3910" s="60" t="s">
        <v>49</v>
      </c>
      <c r="C3910" s="73" t="s">
        <v>215</v>
      </c>
      <c r="D3910" s="15">
        <v>1</v>
      </c>
    </row>
    <row r="3911" spans="1:4" x14ac:dyDescent="0.25">
      <c r="A3911" s="67">
        <v>44133</v>
      </c>
      <c r="B3911" s="60" t="s">
        <v>50</v>
      </c>
      <c r="C3911" s="78" t="s">
        <v>368</v>
      </c>
      <c r="D3911" s="15">
        <v>0</v>
      </c>
    </row>
    <row r="3912" spans="1:4" x14ac:dyDescent="0.25">
      <c r="A3912" s="67">
        <v>44133</v>
      </c>
      <c r="B3912" s="60" t="s">
        <v>27</v>
      </c>
      <c r="C3912" s="73" t="s">
        <v>141</v>
      </c>
      <c r="D3912" s="15">
        <v>4</v>
      </c>
    </row>
    <row r="3913" spans="1:4" x14ac:dyDescent="0.25">
      <c r="A3913" s="67">
        <v>44133</v>
      </c>
      <c r="B3913" s="60" t="s">
        <v>27</v>
      </c>
      <c r="C3913" s="73" t="s">
        <v>43</v>
      </c>
      <c r="D3913" s="15">
        <v>32</v>
      </c>
    </row>
    <row r="3914" spans="1:4" x14ac:dyDescent="0.25">
      <c r="A3914" s="67">
        <v>44133</v>
      </c>
      <c r="B3914" s="60" t="s">
        <v>51</v>
      </c>
      <c r="C3914" s="73" t="s">
        <v>51</v>
      </c>
      <c r="D3914" s="15">
        <v>11</v>
      </c>
    </row>
    <row r="3915" spans="1:4" x14ac:dyDescent="0.25">
      <c r="A3915" s="67">
        <v>44133</v>
      </c>
      <c r="B3915" s="60" t="s">
        <v>10</v>
      </c>
      <c r="C3915" s="73" t="s">
        <v>10</v>
      </c>
      <c r="D3915" s="15">
        <v>8</v>
      </c>
    </row>
    <row r="3916" spans="1:4" x14ac:dyDescent="0.25">
      <c r="A3916" s="67">
        <v>44134</v>
      </c>
      <c r="B3916" s="60" t="s">
        <v>14</v>
      </c>
      <c r="C3916" s="60" t="s">
        <v>14</v>
      </c>
      <c r="D3916" s="15">
        <v>7</v>
      </c>
    </row>
    <row r="3917" spans="1:4" x14ac:dyDescent="0.25">
      <c r="A3917" s="67">
        <v>44134</v>
      </c>
      <c r="B3917" s="60" t="s">
        <v>14</v>
      </c>
      <c r="C3917" s="60" t="s">
        <v>808</v>
      </c>
      <c r="D3917" s="15">
        <v>4</v>
      </c>
    </row>
    <row r="3918" spans="1:4" x14ac:dyDescent="0.25">
      <c r="A3918" s="67">
        <v>44134</v>
      </c>
      <c r="B3918" s="60" t="s">
        <v>20</v>
      </c>
      <c r="C3918" s="73" t="s">
        <v>854</v>
      </c>
      <c r="D3918" s="15">
        <v>1</v>
      </c>
    </row>
    <row r="3919" spans="1:4" x14ac:dyDescent="0.25">
      <c r="A3919" s="67">
        <v>44134</v>
      </c>
      <c r="B3919" s="60" t="s">
        <v>20</v>
      </c>
      <c r="C3919" s="73" t="s">
        <v>20</v>
      </c>
      <c r="D3919" s="15">
        <v>45</v>
      </c>
    </row>
    <row r="3920" spans="1:4" x14ac:dyDescent="0.25">
      <c r="A3920" s="67">
        <v>44134</v>
      </c>
      <c r="B3920" s="60" t="s">
        <v>13</v>
      </c>
      <c r="C3920" s="78" t="s">
        <v>1028</v>
      </c>
      <c r="D3920" s="15">
        <v>1</v>
      </c>
    </row>
    <row r="3921" spans="1:4" x14ac:dyDescent="0.25">
      <c r="A3921" s="67">
        <v>44134</v>
      </c>
      <c r="B3921" s="60" t="s">
        <v>13</v>
      </c>
      <c r="C3921" s="60" t="s">
        <v>225</v>
      </c>
      <c r="D3921" s="15">
        <v>1</v>
      </c>
    </row>
    <row r="3922" spans="1:4" x14ac:dyDescent="0.25">
      <c r="A3922" s="67">
        <v>44134</v>
      </c>
      <c r="B3922" s="60" t="s">
        <v>13</v>
      </c>
      <c r="C3922" s="60" t="s">
        <v>817</v>
      </c>
      <c r="D3922" s="15">
        <v>1</v>
      </c>
    </row>
    <row r="3923" spans="1:4" x14ac:dyDescent="0.25">
      <c r="A3923" s="67">
        <v>44134</v>
      </c>
      <c r="B3923" s="60" t="s">
        <v>13</v>
      </c>
      <c r="C3923" s="60" t="s">
        <v>13</v>
      </c>
      <c r="D3923" s="15">
        <v>9</v>
      </c>
    </row>
    <row r="3924" spans="1:4" x14ac:dyDescent="0.25">
      <c r="A3924" s="67">
        <v>44134</v>
      </c>
      <c r="B3924" s="60" t="s">
        <v>13</v>
      </c>
      <c r="C3924" s="60" t="s">
        <v>226</v>
      </c>
      <c r="D3924" s="15">
        <v>3</v>
      </c>
    </row>
    <row r="3925" spans="1:4" x14ac:dyDescent="0.25">
      <c r="A3925" s="67">
        <v>44134</v>
      </c>
      <c r="B3925" s="60" t="s">
        <v>13</v>
      </c>
      <c r="C3925" s="60" t="s">
        <v>637</v>
      </c>
      <c r="D3925" s="15">
        <v>1</v>
      </c>
    </row>
    <row r="3926" spans="1:4" x14ac:dyDescent="0.25">
      <c r="A3926" s="67">
        <v>44134</v>
      </c>
      <c r="B3926" s="60" t="s">
        <v>13</v>
      </c>
      <c r="C3926" s="60" t="s">
        <v>223</v>
      </c>
      <c r="D3926" s="15">
        <v>1</v>
      </c>
    </row>
    <row r="3927" spans="1:4" x14ac:dyDescent="0.25">
      <c r="A3927" s="67">
        <v>44134</v>
      </c>
      <c r="B3927" s="60" t="s">
        <v>24</v>
      </c>
      <c r="C3927" s="73" t="s">
        <v>23</v>
      </c>
      <c r="D3927" s="15">
        <v>22</v>
      </c>
    </row>
    <row r="3928" spans="1:4" x14ac:dyDescent="0.25">
      <c r="A3928" s="67">
        <v>44134</v>
      </c>
      <c r="B3928" s="60" t="s">
        <v>24</v>
      </c>
      <c r="C3928" s="73" t="s">
        <v>24</v>
      </c>
      <c r="D3928" s="15">
        <v>2</v>
      </c>
    </row>
    <row r="3929" spans="1:4" x14ac:dyDescent="0.25">
      <c r="A3929" s="67">
        <v>44134</v>
      </c>
      <c r="B3929" s="60" t="s">
        <v>24</v>
      </c>
      <c r="C3929" s="73" t="s">
        <v>765</v>
      </c>
      <c r="D3929" s="15">
        <v>2</v>
      </c>
    </row>
    <row r="3930" spans="1:4" x14ac:dyDescent="0.25">
      <c r="A3930" s="67">
        <v>44134</v>
      </c>
      <c r="B3930" s="60" t="s">
        <v>24</v>
      </c>
      <c r="C3930" s="73" t="s">
        <v>36</v>
      </c>
      <c r="D3930" s="15">
        <v>3</v>
      </c>
    </row>
    <row r="3931" spans="1:4" x14ac:dyDescent="0.25">
      <c r="A3931" s="67">
        <v>44134</v>
      </c>
      <c r="B3931" s="60" t="s">
        <v>47</v>
      </c>
      <c r="C3931" s="60" t="s">
        <v>47</v>
      </c>
      <c r="D3931" s="15">
        <v>0</v>
      </c>
    </row>
    <row r="3932" spans="1:4" x14ac:dyDescent="0.25">
      <c r="A3932" s="67">
        <v>44134</v>
      </c>
      <c r="B3932" s="60" t="s">
        <v>48</v>
      </c>
      <c r="C3932" s="60" t="s">
        <v>48</v>
      </c>
      <c r="D3932" s="15">
        <v>2</v>
      </c>
    </row>
    <row r="3933" spans="1:4" x14ac:dyDescent="0.25">
      <c r="A3933" s="67">
        <v>44134</v>
      </c>
      <c r="B3933" s="60" t="s">
        <v>7</v>
      </c>
      <c r="C3933" s="60" t="s">
        <v>116</v>
      </c>
      <c r="D3933" s="15">
        <v>2</v>
      </c>
    </row>
    <row r="3934" spans="1:4" x14ac:dyDescent="0.25">
      <c r="A3934" s="67">
        <v>44134</v>
      </c>
      <c r="B3934" s="60" t="s">
        <v>7</v>
      </c>
      <c r="C3934" s="60" t="s">
        <v>7</v>
      </c>
      <c r="D3934" s="15">
        <v>22</v>
      </c>
    </row>
    <row r="3935" spans="1:4" x14ac:dyDescent="0.25">
      <c r="A3935" s="67">
        <v>44134</v>
      </c>
      <c r="B3935" s="60" t="s">
        <v>9</v>
      </c>
      <c r="C3935" s="60" t="s">
        <v>9</v>
      </c>
      <c r="D3935" s="15">
        <v>29</v>
      </c>
    </row>
    <row r="3936" spans="1:4" x14ac:dyDescent="0.25">
      <c r="A3936" s="67">
        <v>44134</v>
      </c>
      <c r="B3936" s="60" t="s">
        <v>9</v>
      </c>
      <c r="C3936" s="73" t="s">
        <v>17</v>
      </c>
      <c r="D3936" s="15">
        <v>2</v>
      </c>
    </row>
    <row r="3937" spans="1:4" x14ac:dyDescent="0.25">
      <c r="A3937" s="67">
        <v>44134</v>
      </c>
      <c r="B3937" s="60" t="s">
        <v>9</v>
      </c>
      <c r="C3937" s="73" t="s">
        <v>149</v>
      </c>
      <c r="D3937" s="15">
        <v>7</v>
      </c>
    </row>
    <row r="3938" spans="1:4" x14ac:dyDescent="0.25">
      <c r="A3938" s="67">
        <v>44134</v>
      </c>
      <c r="B3938" s="60" t="s">
        <v>9</v>
      </c>
      <c r="C3938" s="73" t="s">
        <v>145</v>
      </c>
      <c r="D3938" s="15">
        <v>2</v>
      </c>
    </row>
    <row r="3939" spans="1:4" x14ac:dyDescent="0.25">
      <c r="A3939" s="67">
        <v>44134</v>
      </c>
      <c r="B3939" s="60" t="s">
        <v>15</v>
      </c>
      <c r="C3939" s="60" t="s">
        <v>61</v>
      </c>
      <c r="D3939" s="15">
        <v>15</v>
      </c>
    </row>
    <row r="3940" spans="1:4" x14ac:dyDescent="0.25">
      <c r="A3940" s="67">
        <v>44134</v>
      </c>
      <c r="B3940" s="60" t="s">
        <v>11</v>
      </c>
      <c r="C3940" s="60" t="s">
        <v>11</v>
      </c>
      <c r="D3940" s="15">
        <v>4</v>
      </c>
    </row>
    <row r="3941" spans="1:4" x14ac:dyDescent="0.25">
      <c r="A3941" s="67">
        <v>44134</v>
      </c>
      <c r="B3941" s="60" t="s">
        <v>11</v>
      </c>
      <c r="C3941" s="60" t="s">
        <v>135</v>
      </c>
      <c r="D3941" s="15">
        <v>7</v>
      </c>
    </row>
    <row r="3942" spans="1:4" x14ac:dyDescent="0.25">
      <c r="A3942" s="67">
        <v>44134</v>
      </c>
      <c r="B3942" s="60" t="s">
        <v>12</v>
      </c>
      <c r="C3942" s="73" t="s">
        <v>75</v>
      </c>
      <c r="D3942" s="15">
        <v>1</v>
      </c>
    </row>
    <row r="3943" spans="1:4" x14ac:dyDescent="0.25">
      <c r="A3943" s="67">
        <v>44134</v>
      </c>
      <c r="B3943" s="60" t="s">
        <v>12</v>
      </c>
      <c r="C3943" s="73" t="s">
        <v>782</v>
      </c>
      <c r="D3943" s="15">
        <v>1</v>
      </c>
    </row>
    <row r="3944" spans="1:4" x14ac:dyDescent="0.25">
      <c r="A3944" s="67">
        <v>44134</v>
      </c>
      <c r="B3944" s="60" t="s">
        <v>12</v>
      </c>
      <c r="C3944" s="73" t="s">
        <v>590</v>
      </c>
      <c r="D3944" s="15">
        <v>3</v>
      </c>
    </row>
    <row r="3945" spans="1:4" x14ac:dyDescent="0.25">
      <c r="A3945" s="67">
        <v>44134</v>
      </c>
      <c r="B3945" s="60" t="s">
        <v>12</v>
      </c>
      <c r="C3945" s="73" t="s">
        <v>117</v>
      </c>
      <c r="D3945" s="15">
        <v>1</v>
      </c>
    </row>
    <row r="3946" spans="1:4" x14ac:dyDescent="0.25">
      <c r="A3946" s="67">
        <v>44134</v>
      </c>
      <c r="B3946" s="60" t="s">
        <v>12</v>
      </c>
      <c r="C3946" s="73" t="s">
        <v>12</v>
      </c>
      <c r="D3946" s="15">
        <v>19</v>
      </c>
    </row>
    <row r="3947" spans="1:4" x14ac:dyDescent="0.25">
      <c r="A3947" s="67">
        <v>44134</v>
      </c>
      <c r="B3947" s="73" t="s">
        <v>8</v>
      </c>
      <c r="C3947" s="73" t="s">
        <v>74</v>
      </c>
      <c r="D3947" s="15">
        <v>1</v>
      </c>
    </row>
    <row r="3948" spans="1:4" x14ac:dyDescent="0.25">
      <c r="A3948" s="67">
        <v>44134</v>
      </c>
      <c r="B3948" s="73" t="s">
        <v>8</v>
      </c>
      <c r="C3948" s="73" t="s">
        <v>230</v>
      </c>
      <c r="D3948" s="15">
        <v>2</v>
      </c>
    </row>
    <row r="3949" spans="1:4" x14ac:dyDescent="0.25">
      <c r="A3949" s="67">
        <v>44134</v>
      </c>
      <c r="B3949" s="73" t="s">
        <v>8</v>
      </c>
      <c r="C3949" s="73" t="s">
        <v>59</v>
      </c>
      <c r="D3949" s="15">
        <v>11</v>
      </c>
    </row>
    <row r="3950" spans="1:4" x14ac:dyDescent="0.25">
      <c r="A3950" s="67">
        <v>44134</v>
      </c>
      <c r="B3950" s="73" t="s">
        <v>8</v>
      </c>
      <c r="C3950" s="73" t="s">
        <v>134</v>
      </c>
      <c r="D3950" s="15">
        <v>3</v>
      </c>
    </row>
    <row r="3951" spans="1:4" x14ac:dyDescent="0.25">
      <c r="A3951" s="67">
        <v>44134</v>
      </c>
      <c r="B3951" s="73" t="s">
        <v>8</v>
      </c>
      <c r="C3951" s="73" t="s">
        <v>205</v>
      </c>
      <c r="D3951" s="15">
        <v>3</v>
      </c>
    </row>
    <row r="3952" spans="1:4" x14ac:dyDescent="0.25">
      <c r="A3952" s="67">
        <v>44134</v>
      </c>
      <c r="B3952" s="73" t="s">
        <v>8</v>
      </c>
      <c r="C3952" s="73" t="s">
        <v>40</v>
      </c>
      <c r="D3952" s="15">
        <v>1</v>
      </c>
    </row>
    <row r="3953" spans="1:4" x14ac:dyDescent="0.25">
      <c r="A3953" s="67">
        <v>44134</v>
      </c>
      <c r="B3953" s="73" t="s">
        <v>8</v>
      </c>
      <c r="C3953" s="73" t="s">
        <v>8</v>
      </c>
      <c r="D3953" s="15">
        <v>94</v>
      </c>
    </row>
    <row r="3954" spans="1:4" x14ac:dyDescent="0.25">
      <c r="A3954" s="67">
        <v>44134</v>
      </c>
      <c r="B3954" s="73" t="s">
        <v>8</v>
      </c>
      <c r="C3954" s="73" t="s">
        <v>31</v>
      </c>
      <c r="D3954" s="15">
        <v>1</v>
      </c>
    </row>
    <row r="3955" spans="1:4" x14ac:dyDescent="0.25">
      <c r="A3955" s="67">
        <v>44134</v>
      </c>
      <c r="B3955" s="73" t="s">
        <v>8</v>
      </c>
      <c r="C3955" s="73" t="s">
        <v>81</v>
      </c>
      <c r="D3955" s="15">
        <v>4</v>
      </c>
    </row>
    <row r="3956" spans="1:4" x14ac:dyDescent="0.25">
      <c r="A3956" s="67">
        <v>44134</v>
      </c>
      <c r="B3956" s="73" t="s">
        <v>8</v>
      </c>
      <c r="C3956" s="73" t="s">
        <v>112</v>
      </c>
      <c r="D3956" s="15">
        <v>2</v>
      </c>
    </row>
    <row r="3957" spans="1:4" x14ac:dyDescent="0.25">
      <c r="A3957" s="67">
        <v>44134</v>
      </c>
      <c r="B3957" s="73" t="s">
        <v>8</v>
      </c>
      <c r="C3957" s="73" t="s">
        <v>348</v>
      </c>
      <c r="D3957" s="15">
        <v>1</v>
      </c>
    </row>
    <row r="3958" spans="1:4" x14ac:dyDescent="0.25">
      <c r="A3958" s="67">
        <v>44134</v>
      </c>
      <c r="B3958" s="60" t="s">
        <v>49</v>
      </c>
      <c r="C3958" s="60" t="s">
        <v>49</v>
      </c>
      <c r="D3958" s="15">
        <v>0</v>
      </c>
    </row>
    <row r="3959" spans="1:4" x14ac:dyDescent="0.25">
      <c r="A3959" s="67">
        <v>44134</v>
      </c>
      <c r="B3959" s="60" t="s">
        <v>50</v>
      </c>
      <c r="C3959" s="60" t="s">
        <v>709</v>
      </c>
      <c r="D3959" s="15">
        <v>1</v>
      </c>
    </row>
    <row r="3960" spans="1:4" x14ac:dyDescent="0.25">
      <c r="A3960" s="67">
        <v>44134</v>
      </c>
      <c r="B3960" s="60" t="s">
        <v>50</v>
      </c>
      <c r="C3960" s="78" t="s">
        <v>368</v>
      </c>
      <c r="D3960" s="15">
        <v>3</v>
      </c>
    </row>
    <row r="3961" spans="1:4" x14ac:dyDescent="0.25">
      <c r="A3961" s="67">
        <v>44134</v>
      </c>
      <c r="B3961" s="60" t="s">
        <v>27</v>
      </c>
      <c r="C3961" s="73" t="s">
        <v>141</v>
      </c>
      <c r="D3961" s="15">
        <v>6</v>
      </c>
    </row>
    <row r="3962" spans="1:4" x14ac:dyDescent="0.25">
      <c r="A3962" s="67">
        <v>44134</v>
      </c>
      <c r="B3962" s="60" t="s">
        <v>27</v>
      </c>
      <c r="C3962" s="73" t="s">
        <v>43</v>
      </c>
      <c r="D3962" s="15">
        <v>30</v>
      </c>
    </row>
    <row r="3963" spans="1:4" x14ac:dyDescent="0.25">
      <c r="A3963" s="67">
        <v>44134</v>
      </c>
      <c r="B3963" s="60" t="s">
        <v>27</v>
      </c>
      <c r="C3963" s="73" t="s">
        <v>622</v>
      </c>
      <c r="D3963" s="15">
        <v>2</v>
      </c>
    </row>
    <row r="3964" spans="1:4" x14ac:dyDescent="0.25">
      <c r="A3964" s="67">
        <v>44134</v>
      </c>
      <c r="B3964" s="60" t="s">
        <v>27</v>
      </c>
      <c r="C3964" s="73" t="s">
        <v>610</v>
      </c>
      <c r="D3964" s="15">
        <v>1</v>
      </c>
    </row>
    <row r="3965" spans="1:4" x14ac:dyDescent="0.25">
      <c r="A3965" s="67">
        <v>44134</v>
      </c>
      <c r="B3965" s="60" t="s">
        <v>51</v>
      </c>
      <c r="C3965" s="60" t="s">
        <v>51</v>
      </c>
      <c r="D3965" s="15">
        <v>19</v>
      </c>
    </row>
    <row r="3966" spans="1:4" x14ac:dyDescent="0.25">
      <c r="A3966" s="67">
        <v>44134</v>
      </c>
      <c r="B3966" s="60" t="s">
        <v>10</v>
      </c>
      <c r="C3966" s="60" t="s">
        <v>10</v>
      </c>
      <c r="D3966" s="15">
        <v>0</v>
      </c>
    </row>
    <row r="3967" spans="1:4" x14ac:dyDescent="0.25">
      <c r="A3967" s="67">
        <v>44135</v>
      </c>
      <c r="B3967" s="60" t="s">
        <v>14</v>
      </c>
      <c r="C3967" s="73" t="s">
        <v>14</v>
      </c>
      <c r="D3967" s="15">
        <v>13</v>
      </c>
    </row>
    <row r="3968" spans="1:4" x14ac:dyDescent="0.25">
      <c r="A3968" s="67">
        <v>44135</v>
      </c>
      <c r="B3968" s="60" t="s">
        <v>14</v>
      </c>
      <c r="C3968" s="73" t="s">
        <v>16</v>
      </c>
      <c r="D3968" s="15">
        <v>3</v>
      </c>
    </row>
    <row r="3969" spans="1:4" x14ac:dyDescent="0.25">
      <c r="A3969" s="67">
        <v>44135</v>
      </c>
      <c r="B3969" s="60" t="s">
        <v>14</v>
      </c>
      <c r="C3969" s="73" t="s">
        <v>808</v>
      </c>
      <c r="D3969" s="15">
        <v>2</v>
      </c>
    </row>
    <row r="3970" spans="1:4" x14ac:dyDescent="0.25">
      <c r="A3970" s="67">
        <v>44135</v>
      </c>
      <c r="B3970" s="60" t="s">
        <v>20</v>
      </c>
      <c r="C3970" s="73" t="s">
        <v>20</v>
      </c>
      <c r="D3970" s="15">
        <v>37</v>
      </c>
    </row>
    <row r="3971" spans="1:4" x14ac:dyDescent="0.25">
      <c r="A3971" s="67">
        <v>44135</v>
      </c>
      <c r="B3971" s="60" t="s">
        <v>13</v>
      </c>
      <c r="C3971" s="73" t="s">
        <v>225</v>
      </c>
      <c r="D3971" s="15">
        <v>2</v>
      </c>
    </row>
    <row r="3972" spans="1:4" x14ac:dyDescent="0.25">
      <c r="A3972" s="67">
        <v>44135</v>
      </c>
      <c r="B3972" s="60" t="s">
        <v>13</v>
      </c>
      <c r="C3972" s="73" t="s">
        <v>13</v>
      </c>
      <c r="D3972" s="15">
        <v>5</v>
      </c>
    </row>
    <row r="3973" spans="1:4" x14ac:dyDescent="0.25">
      <c r="A3973" s="67">
        <v>44135</v>
      </c>
      <c r="B3973" s="60" t="s">
        <v>13</v>
      </c>
      <c r="C3973" s="73" t="s">
        <v>226</v>
      </c>
      <c r="D3973" s="15">
        <v>3</v>
      </c>
    </row>
    <row r="3974" spans="1:4" x14ac:dyDescent="0.25">
      <c r="A3974" s="67">
        <v>44135</v>
      </c>
      <c r="B3974" s="60" t="s">
        <v>13</v>
      </c>
      <c r="C3974" s="73" t="s">
        <v>223</v>
      </c>
      <c r="D3974" s="15">
        <v>4</v>
      </c>
    </row>
    <row r="3975" spans="1:4" x14ac:dyDescent="0.25">
      <c r="A3975" s="67">
        <v>44135</v>
      </c>
      <c r="B3975" s="60" t="s">
        <v>24</v>
      </c>
      <c r="C3975" s="73" t="s">
        <v>23</v>
      </c>
      <c r="D3975" s="15">
        <v>10</v>
      </c>
    </row>
    <row r="3976" spans="1:4" x14ac:dyDescent="0.25">
      <c r="A3976" s="67">
        <v>44135</v>
      </c>
      <c r="B3976" s="60" t="s">
        <v>24</v>
      </c>
      <c r="C3976" s="73" t="s">
        <v>24</v>
      </c>
      <c r="D3976" s="15">
        <v>5</v>
      </c>
    </row>
    <row r="3977" spans="1:4" x14ac:dyDescent="0.25">
      <c r="A3977" s="67">
        <v>44135</v>
      </c>
      <c r="B3977" s="60" t="s">
        <v>24</v>
      </c>
      <c r="C3977" s="73" t="s">
        <v>36</v>
      </c>
      <c r="D3977" s="15">
        <v>1</v>
      </c>
    </row>
    <row r="3978" spans="1:4" x14ac:dyDescent="0.25">
      <c r="A3978" s="67">
        <v>44135</v>
      </c>
      <c r="B3978" s="60" t="s">
        <v>47</v>
      </c>
      <c r="C3978" s="60" t="s">
        <v>47</v>
      </c>
      <c r="D3978" s="15">
        <v>4</v>
      </c>
    </row>
    <row r="3979" spans="1:4" x14ac:dyDescent="0.25">
      <c r="A3979" s="67">
        <v>44135</v>
      </c>
      <c r="B3979" s="60" t="s">
        <v>48</v>
      </c>
      <c r="C3979" s="60" t="s">
        <v>48</v>
      </c>
      <c r="D3979" s="15">
        <v>1</v>
      </c>
    </row>
    <row r="3980" spans="1:4" x14ac:dyDescent="0.25">
      <c r="A3980" s="67">
        <v>44135</v>
      </c>
      <c r="B3980" s="60" t="s">
        <v>7</v>
      </c>
      <c r="C3980" s="60" t="s">
        <v>116</v>
      </c>
      <c r="D3980" s="15">
        <v>3</v>
      </c>
    </row>
    <row r="3981" spans="1:4" x14ac:dyDescent="0.25">
      <c r="A3981" s="67">
        <v>44135</v>
      </c>
      <c r="B3981" s="60" t="s">
        <v>7</v>
      </c>
      <c r="C3981" s="73" t="s">
        <v>7</v>
      </c>
      <c r="D3981" s="15">
        <v>15</v>
      </c>
    </row>
    <row r="3982" spans="1:4" x14ac:dyDescent="0.25">
      <c r="A3982" s="67">
        <v>44135</v>
      </c>
      <c r="B3982" s="60" t="s">
        <v>9</v>
      </c>
      <c r="C3982" s="60" t="s">
        <v>9</v>
      </c>
      <c r="D3982" s="15">
        <v>29</v>
      </c>
    </row>
    <row r="3983" spans="1:4" x14ac:dyDescent="0.25">
      <c r="A3983" s="67">
        <v>44135</v>
      </c>
      <c r="B3983" s="60" t="s">
        <v>15</v>
      </c>
      <c r="C3983" s="73" t="s">
        <v>61</v>
      </c>
      <c r="D3983" s="15">
        <v>4</v>
      </c>
    </row>
    <row r="3984" spans="1:4" x14ac:dyDescent="0.25">
      <c r="A3984" s="67">
        <v>44135</v>
      </c>
      <c r="B3984" s="60" t="s">
        <v>11</v>
      </c>
      <c r="C3984" s="73" t="s">
        <v>336</v>
      </c>
      <c r="D3984" s="15">
        <v>1</v>
      </c>
    </row>
    <row r="3985" spans="1:4" x14ac:dyDescent="0.25">
      <c r="A3985" s="67">
        <v>44135</v>
      </c>
      <c r="B3985" s="60" t="s">
        <v>11</v>
      </c>
      <c r="C3985" s="73" t="s">
        <v>11</v>
      </c>
      <c r="D3985" s="15">
        <v>10</v>
      </c>
    </row>
    <row r="3986" spans="1:4" x14ac:dyDescent="0.25">
      <c r="A3986" s="67">
        <v>44135</v>
      </c>
      <c r="B3986" s="60" t="s">
        <v>11</v>
      </c>
      <c r="C3986" s="73" t="s">
        <v>135</v>
      </c>
      <c r="D3986" s="15">
        <v>4</v>
      </c>
    </row>
    <row r="3987" spans="1:4" x14ac:dyDescent="0.25">
      <c r="A3987" s="67">
        <v>44135</v>
      </c>
      <c r="B3987" s="60" t="s">
        <v>12</v>
      </c>
      <c r="C3987" s="73" t="s">
        <v>12</v>
      </c>
      <c r="D3987" s="15">
        <v>8</v>
      </c>
    </row>
    <row r="3988" spans="1:4" x14ac:dyDescent="0.25">
      <c r="A3988" s="67">
        <v>44135</v>
      </c>
      <c r="B3988" s="73" t="s">
        <v>8</v>
      </c>
      <c r="C3988" s="73" t="s">
        <v>74</v>
      </c>
      <c r="D3988" s="15">
        <v>2</v>
      </c>
    </row>
    <row r="3989" spans="1:4" x14ac:dyDescent="0.25">
      <c r="A3989" s="67">
        <v>44135</v>
      </c>
      <c r="B3989" s="73" t="s">
        <v>8</v>
      </c>
      <c r="C3989" s="73" t="s">
        <v>230</v>
      </c>
      <c r="D3989" s="15">
        <v>3</v>
      </c>
    </row>
    <row r="3990" spans="1:4" x14ac:dyDescent="0.25">
      <c r="A3990" s="67">
        <v>44135</v>
      </c>
      <c r="B3990" s="73" t="s">
        <v>8</v>
      </c>
      <c r="C3990" s="73" t="s">
        <v>59</v>
      </c>
      <c r="D3990" s="15">
        <v>8</v>
      </c>
    </row>
    <row r="3991" spans="1:4" x14ac:dyDescent="0.25">
      <c r="A3991" s="67">
        <v>44135</v>
      </c>
      <c r="B3991" s="73" t="s">
        <v>8</v>
      </c>
      <c r="C3991" s="73" t="s">
        <v>134</v>
      </c>
      <c r="D3991" s="15">
        <v>1</v>
      </c>
    </row>
    <row r="3992" spans="1:4" x14ac:dyDescent="0.25">
      <c r="A3992" s="67">
        <v>44135</v>
      </c>
      <c r="B3992" s="73" t="s">
        <v>8</v>
      </c>
      <c r="C3992" s="73" t="s">
        <v>205</v>
      </c>
      <c r="D3992" s="15">
        <v>2</v>
      </c>
    </row>
    <row r="3993" spans="1:4" x14ac:dyDescent="0.25">
      <c r="A3993" s="67">
        <v>44135</v>
      </c>
      <c r="B3993" s="73" t="s">
        <v>8</v>
      </c>
      <c r="C3993" s="73" t="s">
        <v>8</v>
      </c>
      <c r="D3993" s="15">
        <v>88</v>
      </c>
    </row>
    <row r="3994" spans="1:4" x14ac:dyDescent="0.25">
      <c r="A3994" s="67">
        <v>44135</v>
      </c>
      <c r="B3994" s="73" t="s">
        <v>8</v>
      </c>
      <c r="C3994" s="73" t="s">
        <v>31</v>
      </c>
      <c r="D3994" s="15">
        <v>2</v>
      </c>
    </row>
    <row r="3995" spans="1:4" x14ac:dyDescent="0.25">
      <c r="A3995" s="67">
        <v>44135</v>
      </c>
      <c r="B3995" s="73" t="s">
        <v>8</v>
      </c>
      <c r="C3995" s="73" t="s">
        <v>112</v>
      </c>
      <c r="D3995" s="15">
        <v>3</v>
      </c>
    </row>
    <row r="3996" spans="1:4" x14ac:dyDescent="0.25">
      <c r="A3996" s="67">
        <v>44135</v>
      </c>
      <c r="B3996" s="60" t="s">
        <v>49</v>
      </c>
      <c r="C3996" s="60" t="s">
        <v>49</v>
      </c>
      <c r="D3996" s="15">
        <v>0</v>
      </c>
    </row>
    <row r="3997" spans="1:4" x14ac:dyDescent="0.25">
      <c r="A3997" s="67">
        <v>44135</v>
      </c>
      <c r="B3997" s="60" t="s">
        <v>50</v>
      </c>
      <c r="C3997" s="60" t="s">
        <v>232</v>
      </c>
      <c r="D3997" s="15">
        <v>2</v>
      </c>
    </row>
    <row r="3998" spans="1:4" x14ac:dyDescent="0.25">
      <c r="A3998" s="67">
        <v>44135</v>
      </c>
      <c r="B3998" s="60" t="s">
        <v>27</v>
      </c>
      <c r="C3998" s="73" t="s">
        <v>141</v>
      </c>
      <c r="D3998" s="15">
        <v>9</v>
      </c>
    </row>
    <row r="3999" spans="1:4" x14ac:dyDescent="0.25">
      <c r="A3999" s="67">
        <v>44135</v>
      </c>
      <c r="B3999" s="60" t="s">
        <v>27</v>
      </c>
      <c r="C3999" s="73" t="s">
        <v>43</v>
      </c>
      <c r="D3999" s="15">
        <v>7</v>
      </c>
    </row>
    <row r="4000" spans="1:4" x14ac:dyDescent="0.25">
      <c r="A4000" s="67">
        <v>44135</v>
      </c>
      <c r="B4000" s="60" t="s">
        <v>51</v>
      </c>
      <c r="C4000" s="73" t="s">
        <v>51</v>
      </c>
      <c r="D4000" s="15">
        <v>5</v>
      </c>
    </row>
    <row r="4001" spans="1:4" x14ac:dyDescent="0.25">
      <c r="A4001" s="67">
        <v>44135</v>
      </c>
      <c r="B4001" s="60" t="s">
        <v>10</v>
      </c>
      <c r="C4001" s="73" t="s">
        <v>10</v>
      </c>
      <c r="D4001" s="15">
        <v>16</v>
      </c>
    </row>
    <row r="4002" spans="1:4" x14ac:dyDescent="0.25">
      <c r="A4002" s="67">
        <v>44136</v>
      </c>
      <c r="B4002" s="60" t="s">
        <v>14</v>
      </c>
      <c r="C4002" s="73" t="s">
        <v>14</v>
      </c>
      <c r="D4002" s="15">
        <v>9</v>
      </c>
    </row>
    <row r="4003" spans="1:4" x14ac:dyDescent="0.25">
      <c r="A4003" s="67">
        <v>44136</v>
      </c>
      <c r="B4003" s="60" t="s">
        <v>14</v>
      </c>
      <c r="C4003" s="60" t="s">
        <v>14</v>
      </c>
      <c r="D4003" s="15">
        <v>-20</v>
      </c>
    </row>
    <row r="4004" spans="1:4" x14ac:dyDescent="0.25">
      <c r="A4004" s="67">
        <v>44136</v>
      </c>
      <c r="B4004" s="60" t="s">
        <v>14</v>
      </c>
      <c r="C4004" s="73" t="s">
        <v>16</v>
      </c>
      <c r="D4004" s="15">
        <v>2</v>
      </c>
    </row>
    <row r="4005" spans="1:4" x14ac:dyDescent="0.25">
      <c r="A4005" s="67">
        <v>44136</v>
      </c>
      <c r="B4005" s="60" t="s">
        <v>14</v>
      </c>
      <c r="C4005" s="73" t="s">
        <v>808</v>
      </c>
      <c r="D4005" s="15">
        <v>4</v>
      </c>
    </row>
    <row r="4006" spans="1:4" x14ac:dyDescent="0.25">
      <c r="A4006" s="67">
        <v>44136</v>
      </c>
      <c r="B4006" s="60" t="s">
        <v>20</v>
      </c>
      <c r="C4006" s="73" t="s">
        <v>20</v>
      </c>
      <c r="D4006" s="15">
        <v>26</v>
      </c>
    </row>
    <row r="4007" spans="1:4" x14ac:dyDescent="0.25">
      <c r="A4007" s="67">
        <v>44136</v>
      </c>
      <c r="B4007" s="60" t="s">
        <v>20</v>
      </c>
      <c r="C4007" s="60" t="s">
        <v>20</v>
      </c>
      <c r="D4007" s="15">
        <v>-61</v>
      </c>
    </row>
    <row r="4008" spans="1:4" x14ac:dyDescent="0.25">
      <c r="A4008" s="67">
        <v>44136</v>
      </c>
      <c r="B4008" s="60" t="s">
        <v>13</v>
      </c>
      <c r="C4008" s="78" t="s">
        <v>1028</v>
      </c>
      <c r="D4008" s="15">
        <v>1</v>
      </c>
    </row>
    <row r="4009" spans="1:4" x14ac:dyDescent="0.25">
      <c r="A4009" s="67">
        <v>44136</v>
      </c>
      <c r="B4009" s="60" t="s">
        <v>13</v>
      </c>
      <c r="C4009" s="60" t="s">
        <v>13</v>
      </c>
      <c r="D4009" s="15">
        <v>8</v>
      </c>
    </row>
    <row r="4010" spans="1:4" x14ac:dyDescent="0.25">
      <c r="A4010" s="67">
        <v>44136</v>
      </c>
      <c r="B4010" s="60" t="s">
        <v>13</v>
      </c>
      <c r="C4010" s="60" t="s">
        <v>13</v>
      </c>
      <c r="D4010" s="15">
        <v>-15</v>
      </c>
    </row>
    <row r="4011" spans="1:4" x14ac:dyDescent="0.25">
      <c r="A4011" s="67">
        <v>44136</v>
      </c>
      <c r="B4011" s="60" t="s">
        <v>13</v>
      </c>
      <c r="C4011" s="60" t="s">
        <v>226</v>
      </c>
      <c r="D4011" s="15">
        <v>1</v>
      </c>
    </row>
    <row r="4012" spans="1:4" x14ac:dyDescent="0.25">
      <c r="A4012" s="67">
        <v>44136</v>
      </c>
      <c r="B4012" s="60" t="s">
        <v>13</v>
      </c>
      <c r="C4012" s="60" t="s">
        <v>223</v>
      </c>
      <c r="D4012" s="15">
        <v>1</v>
      </c>
    </row>
    <row r="4013" spans="1:4" x14ac:dyDescent="0.25">
      <c r="A4013" s="67">
        <v>44136</v>
      </c>
      <c r="B4013" s="60" t="s">
        <v>24</v>
      </c>
      <c r="C4013" s="60" t="s">
        <v>23</v>
      </c>
      <c r="D4013" s="15">
        <v>4</v>
      </c>
    </row>
    <row r="4014" spans="1:4" x14ac:dyDescent="0.25">
      <c r="A4014" s="67">
        <v>44136</v>
      </c>
      <c r="B4014" s="60" t="s">
        <v>24</v>
      </c>
      <c r="C4014" s="60" t="s">
        <v>24</v>
      </c>
      <c r="D4014" s="15">
        <v>-19</v>
      </c>
    </row>
    <row r="4015" spans="1:4" x14ac:dyDescent="0.25">
      <c r="A4015" s="67">
        <v>44136</v>
      </c>
      <c r="B4015" s="60" t="s">
        <v>47</v>
      </c>
      <c r="C4015" s="60" t="s">
        <v>47</v>
      </c>
      <c r="D4015" s="15">
        <v>0</v>
      </c>
    </row>
    <row r="4016" spans="1:4" x14ac:dyDescent="0.25">
      <c r="A4016" s="67">
        <v>44136</v>
      </c>
      <c r="B4016" s="60" t="s">
        <v>47</v>
      </c>
      <c r="C4016" s="60" t="s">
        <v>47</v>
      </c>
      <c r="D4016" s="15">
        <v>-3</v>
      </c>
    </row>
    <row r="4017" spans="1:4" x14ac:dyDescent="0.25">
      <c r="A4017" s="67">
        <v>44136</v>
      </c>
      <c r="B4017" s="60" t="s">
        <v>48</v>
      </c>
      <c r="C4017" s="60" t="s">
        <v>48</v>
      </c>
      <c r="D4017" s="15">
        <v>0</v>
      </c>
    </row>
    <row r="4018" spans="1:4" x14ac:dyDescent="0.25">
      <c r="A4018" s="67">
        <v>44136</v>
      </c>
      <c r="B4018" s="60" t="s">
        <v>48</v>
      </c>
      <c r="C4018" s="60" t="s">
        <v>48</v>
      </c>
      <c r="D4018" s="15">
        <v>-3</v>
      </c>
    </row>
    <row r="4019" spans="1:4" x14ac:dyDescent="0.25">
      <c r="A4019" s="67">
        <v>44136</v>
      </c>
      <c r="B4019" s="60" t="s">
        <v>7</v>
      </c>
      <c r="C4019" s="60" t="s">
        <v>116</v>
      </c>
      <c r="D4019" s="15">
        <v>1</v>
      </c>
    </row>
    <row r="4020" spans="1:4" x14ac:dyDescent="0.25">
      <c r="A4020" s="67">
        <v>44136</v>
      </c>
      <c r="B4020" s="60" t="s">
        <v>7</v>
      </c>
      <c r="C4020" s="60" t="s">
        <v>7</v>
      </c>
      <c r="D4020" s="15">
        <v>15</v>
      </c>
    </row>
    <row r="4021" spans="1:4" x14ac:dyDescent="0.25">
      <c r="A4021" s="67">
        <v>44136</v>
      </c>
      <c r="B4021" s="60" t="s">
        <v>7</v>
      </c>
      <c r="C4021" s="60" t="s">
        <v>7</v>
      </c>
      <c r="D4021" s="15">
        <v>-10</v>
      </c>
    </row>
    <row r="4022" spans="1:4" x14ac:dyDescent="0.25">
      <c r="A4022" s="67">
        <v>44136</v>
      </c>
      <c r="B4022" s="60" t="s">
        <v>9</v>
      </c>
      <c r="C4022" s="60" t="s">
        <v>9</v>
      </c>
      <c r="D4022" s="15">
        <v>8</v>
      </c>
    </row>
    <row r="4023" spans="1:4" x14ac:dyDescent="0.25">
      <c r="A4023" s="67">
        <v>44136</v>
      </c>
      <c r="B4023" s="60" t="s">
        <v>9</v>
      </c>
      <c r="C4023" s="60" t="s">
        <v>9</v>
      </c>
      <c r="D4023" s="15">
        <v>-45</v>
      </c>
    </row>
    <row r="4024" spans="1:4" x14ac:dyDescent="0.25">
      <c r="A4024" s="67">
        <v>44136</v>
      </c>
      <c r="B4024" s="60" t="s">
        <v>9</v>
      </c>
      <c r="C4024" s="60" t="s">
        <v>17</v>
      </c>
      <c r="D4024" s="15">
        <v>1</v>
      </c>
    </row>
    <row r="4025" spans="1:4" x14ac:dyDescent="0.25">
      <c r="A4025" s="67">
        <v>44136</v>
      </c>
      <c r="B4025" s="60" t="s">
        <v>9</v>
      </c>
      <c r="C4025" s="60" t="s">
        <v>149</v>
      </c>
      <c r="D4025" s="15">
        <v>2</v>
      </c>
    </row>
    <row r="4026" spans="1:4" x14ac:dyDescent="0.25">
      <c r="A4026" s="67">
        <v>44136</v>
      </c>
      <c r="B4026" s="60" t="s">
        <v>9</v>
      </c>
      <c r="C4026" s="60" t="s">
        <v>145</v>
      </c>
      <c r="D4026" s="15">
        <v>3</v>
      </c>
    </row>
    <row r="4027" spans="1:4" x14ac:dyDescent="0.25">
      <c r="A4027" s="67">
        <v>44136</v>
      </c>
      <c r="B4027" s="60" t="s">
        <v>15</v>
      </c>
      <c r="C4027" s="60" t="s">
        <v>61</v>
      </c>
      <c r="D4027" s="15">
        <v>9</v>
      </c>
    </row>
    <row r="4028" spans="1:4" x14ac:dyDescent="0.25">
      <c r="A4028" s="67">
        <v>44136</v>
      </c>
      <c r="B4028" s="60" t="s">
        <v>15</v>
      </c>
      <c r="C4028" s="60" t="s">
        <v>15</v>
      </c>
      <c r="D4028" s="15">
        <v>-11</v>
      </c>
    </row>
    <row r="4029" spans="1:4" x14ac:dyDescent="0.25">
      <c r="A4029" s="67">
        <v>44136</v>
      </c>
      <c r="B4029" s="60" t="s">
        <v>15</v>
      </c>
      <c r="C4029" s="60" t="s">
        <v>285</v>
      </c>
      <c r="D4029" s="15">
        <v>1</v>
      </c>
    </row>
    <row r="4030" spans="1:4" x14ac:dyDescent="0.25">
      <c r="A4030" s="67">
        <v>44136</v>
      </c>
      <c r="B4030" s="60" t="s">
        <v>11</v>
      </c>
      <c r="C4030" s="73" t="s">
        <v>65</v>
      </c>
      <c r="D4030" s="15">
        <v>2</v>
      </c>
    </row>
    <row r="4031" spans="1:4" x14ac:dyDescent="0.25">
      <c r="A4031" s="67">
        <v>44136</v>
      </c>
      <c r="B4031" s="60" t="s">
        <v>11</v>
      </c>
      <c r="C4031" s="73" t="s">
        <v>336</v>
      </c>
      <c r="D4031" s="15">
        <v>4</v>
      </c>
    </row>
    <row r="4032" spans="1:4" x14ac:dyDescent="0.25">
      <c r="A4032" s="67">
        <v>44136</v>
      </c>
      <c r="B4032" s="60" t="s">
        <v>11</v>
      </c>
      <c r="C4032" s="73" t="s">
        <v>11</v>
      </c>
      <c r="D4032" s="15">
        <v>2</v>
      </c>
    </row>
    <row r="4033" spans="1:4" x14ac:dyDescent="0.25">
      <c r="A4033" s="67">
        <v>44136</v>
      </c>
      <c r="B4033" s="60" t="s">
        <v>11</v>
      </c>
      <c r="C4033" s="60" t="s">
        <v>11</v>
      </c>
      <c r="D4033" s="15">
        <v>-16</v>
      </c>
    </row>
    <row r="4034" spans="1:4" x14ac:dyDescent="0.25">
      <c r="A4034" s="67">
        <v>44136</v>
      </c>
      <c r="B4034" s="60" t="s">
        <v>11</v>
      </c>
      <c r="C4034" s="73" t="s">
        <v>855</v>
      </c>
      <c r="D4034" s="15">
        <v>2</v>
      </c>
    </row>
    <row r="4035" spans="1:4" x14ac:dyDescent="0.25">
      <c r="A4035" s="67">
        <v>44136</v>
      </c>
      <c r="B4035" s="60" t="s">
        <v>11</v>
      </c>
      <c r="C4035" s="73" t="s">
        <v>135</v>
      </c>
      <c r="D4035" s="15">
        <v>5</v>
      </c>
    </row>
    <row r="4036" spans="1:4" x14ac:dyDescent="0.25">
      <c r="A4036" s="67">
        <v>44136</v>
      </c>
      <c r="B4036" s="60" t="s">
        <v>12</v>
      </c>
      <c r="C4036" s="60" t="s">
        <v>12</v>
      </c>
      <c r="D4036" s="15">
        <v>6</v>
      </c>
    </row>
    <row r="4037" spans="1:4" x14ac:dyDescent="0.25">
      <c r="A4037" s="67">
        <v>44136</v>
      </c>
      <c r="B4037" s="60" t="s">
        <v>12</v>
      </c>
      <c r="C4037" s="60" t="s">
        <v>12</v>
      </c>
      <c r="D4037" s="15">
        <v>-14</v>
      </c>
    </row>
    <row r="4038" spans="1:4" x14ac:dyDescent="0.25">
      <c r="A4038" s="67">
        <v>44136</v>
      </c>
      <c r="B4038" s="73" t="s">
        <v>8</v>
      </c>
      <c r="C4038" s="73" t="s">
        <v>844</v>
      </c>
      <c r="D4038" s="15">
        <v>1</v>
      </c>
    </row>
    <row r="4039" spans="1:4" x14ac:dyDescent="0.25">
      <c r="A4039" s="67">
        <v>44136</v>
      </c>
      <c r="B4039" s="73" t="s">
        <v>8</v>
      </c>
      <c r="C4039" s="73" t="s">
        <v>230</v>
      </c>
      <c r="D4039" s="15">
        <v>1</v>
      </c>
    </row>
    <row r="4040" spans="1:4" x14ac:dyDescent="0.25">
      <c r="A4040" s="67">
        <v>44136</v>
      </c>
      <c r="B4040" s="73" t="s">
        <v>8</v>
      </c>
      <c r="C4040" s="73" t="s">
        <v>59</v>
      </c>
      <c r="D4040" s="15">
        <v>6</v>
      </c>
    </row>
    <row r="4041" spans="1:4" x14ac:dyDescent="0.25">
      <c r="A4041" s="67">
        <v>44136</v>
      </c>
      <c r="B4041" s="73" t="s">
        <v>8</v>
      </c>
      <c r="C4041" s="73" t="s">
        <v>596</v>
      </c>
      <c r="D4041" s="15">
        <v>1</v>
      </c>
    </row>
    <row r="4042" spans="1:4" x14ac:dyDescent="0.25">
      <c r="A4042" s="67">
        <v>44136</v>
      </c>
      <c r="B4042" s="73" t="s">
        <v>8</v>
      </c>
      <c r="C4042" s="73" t="s">
        <v>134</v>
      </c>
      <c r="D4042" s="15">
        <v>6</v>
      </c>
    </row>
    <row r="4043" spans="1:4" x14ac:dyDescent="0.25">
      <c r="A4043" s="67">
        <v>44136</v>
      </c>
      <c r="B4043" s="73" t="s">
        <v>8</v>
      </c>
      <c r="C4043" s="73" t="s">
        <v>205</v>
      </c>
      <c r="D4043" s="15">
        <v>1</v>
      </c>
    </row>
    <row r="4044" spans="1:4" x14ac:dyDescent="0.25">
      <c r="A4044" s="67">
        <v>44136</v>
      </c>
      <c r="B4044" s="73" t="s">
        <v>8</v>
      </c>
      <c r="C4044" s="73" t="s">
        <v>40</v>
      </c>
      <c r="D4044" s="15">
        <v>1</v>
      </c>
    </row>
    <row r="4045" spans="1:4" x14ac:dyDescent="0.25">
      <c r="A4045" s="67">
        <v>44136</v>
      </c>
      <c r="B4045" s="73" t="s">
        <v>8</v>
      </c>
      <c r="C4045" s="73" t="s">
        <v>8</v>
      </c>
      <c r="D4045" s="15">
        <v>26</v>
      </c>
    </row>
    <row r="4046" spans="1:4" x14ac:dyDescent="0.25">
      <c r="A4046" s="67">
        <v>44136</v>
      </c>
      <c r="B4046" s="60" t="s">
        <v>8</v>
      </c>
      <c r="C4046" s="60" t="s">
        <v>8</v>
      </c>
      <c r="D4046" s="15">
        <v>-98</v>
      </c>
    </row>
    <row r="4047" spans="1:4" x14ac:dyDescent="0.25">
      <c r="A4047" s="67">
        <v>44136</v>
      </c>
      <c r="B4047" s="73" t="s">
        <v>8</v>
      </c>
      <c r="C4047" s="73" t="s">
        <v>31</v>
      </c>
      <c r="D4047" s="15">
        <v>1</v>
      </c>
    </row>
    <row r="4048" spans="1:4" x14ac:dyDescent="0.25">
      <c r="A4048" s="67">
        <v>44136</v>
      </c>
      <c r="B4048" s="73" t="s">
        <v>8</v>
      </c>
      <c r="C4048" s="73" t="s">
        <v>595</v>
      </c>
      <c r="D4048" s="15">
        <v>1</v>
      </c>
    </row>
    <row r="4049" spans="1:4" x14ac:dyDescent="0.25">
      <c r="A4049" s="67">
        <v>44136</v>
      </c>
      <c r="B4049" s="73" t="s">
        <v>8</v>
      </c>
      <c r="C4049" s="73" t="s">
        <v>348</v>
      </c>
      <c r="D4049" s="15">
        <v>1</v>
      </c>
    </row>
    <row r="4050" spans="1:4" x14ac:dyDescent="0.25">
      <c r="A4050" s="67">
        <v>44136</v>
      </c>
      <c r="B4050" s="60" t="s">
        <v>49</v>
      </c>
      <c r="C4050" s="60" t="s">
        <v>49</v>
      </c>
      <c r="D4050" s="15">
        <v>0</v>
      </c>
    </row>
    <row r="4051" spans="1:4" x14ac:dyDescent="0.25">
      <c r="A4051" s="67">
        <v>44136</v>
      </c>
      <c r="B4051" s="60" t="s">
        <v>49</v>
      </c>
      <c r="C4051" s="60" t="s">
        <v>49</v>
      </c>
      <c r="D4051" s="15">
        <v>-4</v>
      </c>
    </row>
    <row r="4052" spans="1:4" x14ac:dyDescent="0.25">
      <c r="A4052" s="67">
        <v>44136</v>
      </c>
      <c r="B4052" s="60" t="s">
        <v>50</v>
      </c>
      <c r="C4052" s="60" t="s">
        <v>232</v>
      </c>
      <c r="D4052" s="15">
        <v>4</v>
      </c>
    </row>
    <row r="4053" spans="1:4" x14ac:dyDescent="0.25">
      <c r="A4053" s="67">
        <v>44136</v>
      </c>
      <c r="B4053" s="60" t="s">
        <v>50</v>
      </c>
      <c r="C4053" s="60" t="s">
        <v>50</v>
      </c>
      <c r="D4053" s="15">
        <v>-8</v>
      </c>
    </row>
    <row r="4054" spans="1:4" x14ac:dyDescent="0.25">
      <c r="A4054" s="67">
        <v>44136</v>
      </c>
      <c r="B4054" s="60" t="s">
        <v>27</v>
      </c>
      <c r="C4054" s="73" t="s">
        <v>141</v>
      </c>
      <c r="D4054" s="15">
        <v>2</v>
      </c>
    </row>
    <row r="4055" spans="1:4" x14ac:dyDescent="0.25">
      <c r="A4055" s="67">
        <v>44136</v>
      </c>
      <c r="B4055" s="60" t="s">
        <v>27</v>
      </c>
      <c r="C4055" s="73" t="s">
        <v>43</v>
      </c>
      <c r="D4055" s="15">
        <v>27</v>
      </c>
    </row>
    <row r="4056" spans="1:4" x14ac:dyDescent="0.25">
      <c r="A4056" s="67">
        <v>44136</v>
      </c>
      <c r="B4056" s="60" t="s">
        <v>27</v>
      </c>
      <c r="C4056" s="60" t="s">
        <v>27</v>
      </c>
      <c r="D4056" s="15">
        <v>-42</v>
      </c>
    </row>
    <row r="4057" spans="1:4" x14ac:dyDescent="0.25">
      <c r="A4057" s="67">
        <v>44136</v>
      </c>
      <c r="B4057" s="60" t="s">
        <v>51</v>
      </c>
      <c r="C4057" s="60" t="s">
        <v>51</v>
      </c>
      <c r="D4057" s="15">
        <v>10</v>
      </c>
    </row>
    <row r="4058" spans="1:4" x14ac:dyDescent="0.25">
      <c r="A4058" s="67">
        <v>44136</v>
      </c>
      <c r="B4058" s="60" t="s">
        <v>51</v>
      </c>
      <c r="C4058" s="60" t="s">
        <v>51</v>
      </c>
      <c r="D4058" s="15">
        <v>-17</v>
      </c>
    </row>
    <row r="4059" spans="1:4" x14ac:dyDescent="0.25">
      <c r="A4059" s="67">
        <v>44136</v>
      </c>
      <c r="B4059" s="60" t="s">
        <v>10</v>
      </c>
      <c r="C4059" s="60" t="s">
        <v>10</v>
      </c>
      <c r="D4059" s="15">
        <v>0</v>
      </c>
    </row>
    <row r="4060" spans="1:4" x14ac:dyDescent="0.25">
      <c r="A4060" s="67">
        <v>44136</v>
      </c>
      <c r="B4060" s="60" t="s">
        <v>10</v>
      </c>
      <c r="C4060" s="60" t="s">
        <v>10</v>
      </c>
      <c r="D4060" s="15">
        <v>-8</v>
      </c>
    </row>
    <row r="4061" spans="1:4" x14ac:dyDescent="0.25">
      <c r="A4061" s="67">
        <v>44137</v>
      </c>
      <c r="B4061" s="60" t="s">
        <v>14</v>
      </c>
      <c r="C4061" s="60" t="s">
        <v>14</v>
      </c>
      <c r="D4061" s="15">
        <v>0</v>
      </c>
    </row>
    <row r="4062" spans="1:4" x14ac:dyDescent="0.25">
      <c r="A4062" s="67">
        <v>44137</v>
      </c>
      <c r="B4062" s="60" t="s">
        <v>20</v>
      </c>
      <c r="C4062" s="73" t="s">
        <v>20</v>
      </c>
      <c r="D4062" s="15">
        <v>42</v>
      </c>
    </row>
    <row r="4063" spans="1:4" x14ac:dyDescent="0.25">
      <c r="A4063" s="67">
        <v>44137</v>
      </c>
      <c r="B4063" s="60" t="s">
        <v>20</v>
      </c>
      <c r="C4063" s="73" t="s">
        <v>366</v>
      </c>
      <c r="D4063" s="15">
        <v>1</v>
      </c>
    </row>
    <row r="4064" spans="1:4" x14ac:dyDescent="0.25">
      <c r="A4064" s="67">
        <v>44137</v>
      </c>
      <c r="B4064" s="60" t="s">
        <v>13</v>
      </c>
      <c r="C4064" s="73" t="s">
        <v>612</v>
      </c>
      <c r="D4064" s="15">
        <v>1</v>
      </c>
    </row>
    <row r="4065" spans="1:4" x14ac:dyDescent="0.25">
      <c r="A4065" s="67">
        <v>44137</v>
      </c>
      <c r="B4065" s="60" t="s">
        <v>13</v>
      </c>
      <c r="C4065" s="73" t="s">
        <v>13</v>
      </c>
      <c r="D4065" s="15">
        <v>3</v>
      </c>
    </row>
    <row r="4066" spans="1:4" x14ac:dyDescent="0.25">
      <c r="A4066" s="67">
        <v>44137</v>
      </c>
      <c r="B4066" s="60" t="s">
        <v>13</v>
      </c>
      <c r="C4066" s="73" t="s">
        <v>226</v>
      </c>
      <c r="D4066" s="15">
        <v>5</v>
      </c>
    </row>
    <row r="4067" spans="1:4" x14ac:dyDescent="0.25">
      <c r="A4067" s="67">
        <v>44137</v>
      </c>
      <c r="B4067" s="60" t="s">
        <v>13</v>
      </c>
      <c r="C4067" s="73" t="s">
        <v>223</v>
      </c>
      <c r="D4067" s="15">
        <v>2</v>
      </c>
    </row>
    <row r="4068" spans="1:4" x14ac:dyDescent="0.25">
      <c r="A4068" s="67">
        <v>44137</v>
      </c>
      <c r="B4068" s="60" t="s">
        <v>24</v>
      </c>
      <c r="C4068" s="73" t="s">
        <v>23</v>
      </c>
      <c r="D4068" s="15">
        <v>3</v>
      </c>
    </row>
    <row r="4069" spans="1:4" x14ac:dyDescent="0.25">
      <c r="A4069" s="67">
        <v>44137</v>
      </c>
      <c r="B4069" s="60" t="s">
        <v>24</v>
      </c>
      <c r="C4069" s="78" t="s">
        <v>24</v>
      </c>
      <c r="D4069" s="15">
        <v>1</v>
      </c>
    </row>
    <row r="4070" spans="1:4" x14ac:dyDescent="0.25">
      <c r="A4070" s="67">
        <v>44137</v>
      </c>
      <c r="B4070" s="60" t="s">
        <v>24</v>
      </c>
      <c r="C4070" s="73" t="s">
        <v>36</v>
      </c>
      <c r="D4070" s="15">
        <v>1</v>
      </c>
    </row>
    <row r="4071" spans="1:4" x14ac:dyDescent="0.25">
      <c r="A4071" s="67">
        <v>44137</v>
      </c>
      <c r="B4071" s="60" t="s">
        <v>47</v>
      </c>
      <c r="C4071" s="60" t="s">
        <v>47</v>
      </c>
      <c r="D4071" s="15">
        <v>0</v>
      </c>
    </row>
    <row r="4072" spans="1:4" x14ac:dyDescent="0.25">
      <c r="A4072" s="67">
        <v>44137</v>
      </c>
      <c r="B4072" s="60" t="s">
        <v>48</v>
      </c>
      <c r="C4072" s="60" t="s">
        <v>48</v>
      </c>
      <c r="D4072" s="15">
        <v>0</v>
      </c>
    </row>
    <row r="4073" spans="1:4" x14ac:dyDescent="0.25">
      <c r="A4073" s="67">
        <v>44137</v>
      </c>
      <c r="B4073" s="60" t="s">
        <v>7</v>
      </c>
      <c r="C4073" s="60" t="s">
        <v>7</v>
      </c>
      <c r="D4073" s="15">
        <v>0</v>
      </c>
    </row>
    <row r="4074" spans="1:4" x14ac:dyDescent="0.25">
      <c r="A4074" s="67">
        <v>44137</v>
      </c>
      <c r="B4074" s="60" t="s">
        <v>9</v>
      </c>
      <c r="C4074" s="73" t="s">
        <v>9</v>
      </c>
      <c r="D4074" s="15">
        <v>7</v>
      </c>
    </row>
    <row r="4075" spans="1:4" x14ac:dyDescent="0.25">
      <c r="A4075" s="67">
        <v>44137</v>
      </c>
      <c r="B4075" s="60" t="s">
        <v>15</v>
      </c>
      <c r="C4075" s="60" t="s">
        <v>15</v>
      </c>
      <c r="D4075" s="15">
        <v>0</v>
      </c>
    </row>
    <row r="4076" spans="1:4" x14ac:dyDescent="0.25">
      <c r="A4076" s="67">
        <v>44137</v>
      </c>
      <c r="B4076" s="60" t="s">
        <v>11</v>
      </c>
      <c r="C4076" s="73" t="s">
        <v>336</v>
      </c>
      <c r="D4076" s="15">
        <v>3</v>
      </c>
    </row>
    <row r="4077" spans="1:4" x14ac:dyDescent="0.25">
      <c r="A4077" s="67">
        <v>44137</v>
      </c>
      <c r="B4077" s="60" t="s">
        <v>12</v>
      </c>
      <c r="C4077" s="73" t="s">
        <v>117</v>
      </c>
      <c r="D4077" s="15">
        <v>1</v>
      </c>
    </row>
    <row r="4078" spans="1:4" x14ac:dyDescent="0.25">
      <c r="A4078" s="67">
        <v>44137</v>
      </c>
      <c r="B4078" s="60" t="s">
        <v>12</v>
      </c>
      <c r="C4078" s="73" t="s">
        <v>12</v>
      </c>
      <c r="D4078" s="15">
        <v>10</v>
      </c>
    </row>
    <row r="4079" spans="1:4" x14ac:dyDescent="0.25">
      <c r="A4079" s="67">
        <v>44137</v>
      </c>
      <c r="B4079" s="73" t="s">
        <v>8</v>
      </c>
      <c r="C4079" s="73" t="s">
        <v>230</v>
      </c>
      <c r="D4079" s="15">
        <v>1</v>
      </c>
    </row>
    <row r="4080" spans="1:4" x14ac:dyDescent="0.25">
      <c r="A4080" s="67">
        <v>44137</v>
      </c>
      <c r="B4080" s="73" t="s">
        <v>8</v>
      </c>
      <c r="C4080" s="73" t="s">
        <v>59</v>
      </c>
      <c r="D4080" s="15">
        <v>7</v>
      </c>
    </row>
    <row r="4081" spans="1:4" x14ac:dyDescent="0.25">
      <c r="A4081" s="67">
        <v>44137</v>
      </c>
      <c r="B4081" s="73" t="s">
        <v>8</v>
      </c>
      <c r="C4081" s="73" t="s">
        <v>134</v>
      </c>
      <c r="D4081" s="15">
        <v>1</v>
      </c>
    </row>
    <row r="4082" spans="1:4" x14ac:dyDescent="0.25">
      <c r="A4082" s="67">
        <v>44137</v>
      </c>
      <c r="B4082" s="73" t="s">
        <v>8</v>
      </c>
      <c r="C4082" s="73" t="s">
        <v>8</v>
      </c>
      <c r="D4082" s="15">
        <v>60</v>
      </c>
    </row>
    <row r="4083" spans="1:4" x14ac:dyDescent="0.25">
      <c r="A4083" s="67">
        <v>44137</v>
      </c>
      <c r="B4083" s="73" t="s">
        <v>8</v>
      </c>
      <c r="C4083" s="73" t="s">
        <v>31</v>
      </c>
      <c r="D4083" s="15">
        <v>3</v>
      </c>
    </row>
    <row r="4084" spans="1:4" x14ac:dyDescent="0.25">
      <c r="A4084" s="67">
        <v>44137</v>
      </c>
      <c r="B4084" s="73" t="s">
        <v>8</v>
      </c>
      <c r="C4084" s="73" t="s">
        <v>81</v>
      </c>
      <c r="D4084" s="15">
        <v>3</v>
      </c>
    </row>
    <row r="4085" spans="1:4" x14ac:dyDescent="0.25">
      <c r="A4085" s="67">
        <v>44137</v>
      </c>
      <c r="B4085" s="60" t="s">
        <v>49</v>
      </c>
      <c r="C4085" s="73" t="s">
        <v>49</v>
      </c>
      <c r="D4085" s="15">
        <v>2</v>
      </c>
    </row>
    <row r="4086" spans="1:4" x14ac:dyDescent="0.25">
      <c r="A4086" s="67">
        <v>44137</v>
      </c>
      <c r="B4086" s="60" t="s">
        <v>50</v>
      </c>
      <c r="C4086" s="73" t="s">
        <v>368</v>
      </c>
      <c r="D4086" s="15">
        <v>0</v>
      </c>
    </row>
    <row r="4087" spans="1:4" x14ac:dyDescent="0.25">
      <c r="A4087" s="67">
        <v>44137</v>
      </c>
      <c r="B4087" s="60" t="s">
        <v>27</v>
      </c>
      <c r="C4087" s="60" t="s">
        <v>43</v>
      </c>
      <c r="D4087" s="15">
        <v>0</v>
      </c>
    </row>
    <row r="4088" spans="1:4" x14ac:dyDescent="0.25">
      <c r="A4088" s="67">
        <v>44137</v>
      </c>
      <c r="B4088" s="60" t="s">
        <v>51</v>
      </c>
      <c r="C4088" s="73" t="s">
        <v>51</v>
      </c>
      <c r="D4088" s="15">
        <v>2</v>
      </c>
    </row>
    <row r="4089" spans="1:4" x14ac:dyDescent="0.25">
      <c r="A4089" s="67">
        <v>44137</v>
      </c>
      <c r="B4089" s="60" t="s">
        <v>10</v>
      </c>
      <c r="C4089" s="73" t="s">
        <v>10</v>
      </c>
      <c r="D4089" s="15">
        <v>4</v>
      </c>
    </row>
    <row r="4090" spans="1:4" x14ac:dyDescent="0.25">
      <c r="A4090" s="67">
        <v>44138</v>
      </c>
      <c r="B4090" s="60" t="s">
        <v>14</v>
      </c>
      <c r="C4090" s="60" t="s">
        <v>14</v>
      </c>
      <c r="D4090" s="15">
        <v>5</v>
      </c>
    </row>
    <row r="4091" spans="1:4" x14ac:dyDescent="0.25">
      <c r="A4091" s="67">
        <v>44138</v>
      </c>
      <c r="B4091" s="60" t="s">
        <v>14</v>
      </c>
      <c r="C4091" s="60" t="s">
        <v>16</v>
      </c>
      <c r="D4091" s="15">
        <v>2</v>
      </c>
    </row>
    <row r="4092" spans="1:4" x14ac:dyDescent="0.25">
      <c r="A4092" s="67">
        <v>44138</v>
      </c>
      <c r="B4092" s="60" t="s">
        <v>14</v>
      </c>
      <c r="C4092" s="73" t="s">
        <v>808</v>
      </c>
      <c r="D4092" s="15">
        <v>6</v>
      </c>
    </row>
    <row r="4093" spans="1:4" x14ac:dyDescent="0.25">
      <c r="A4093" s="67">
        <v>44138</v>
      </c>
      <c r="B4093" s="60" t="s">
        <v>14</v>
      </c>
      <c r="C4093" s="60" t="s">
        <v>86</v>
      </c>
      <c r="D4093" s="15">
        <v>1</v>
      </c>
    </row>
    <row r="4094" spans="1:4" x14ac:dyDescent="0.25">
      <c r="A4094" s="67">
        <v>44138</v>
      </c>
      <c r="B4094" s="60" t="s">
        <v>20</v>
      </c>
      <c r="C4094" s="73" t="s">
        <v>20</v>
      </c>
      <c r="D4094" s="15">
        <v>40</v>
      </c>
    </row>
    <row r="4095" spans="1:4" x14ac:dyDescent="0.25">
      <c r="A4095" s="67">
        <v>44138</v>
      </c>
      <c r="B4095" s="60" t="s">
        <v>13</v>
      </c>
      <c r="C4095" s="60" t="s">
        <v>13</v>
      </c>
      <c r="D4095" s="15">
        <v>6</v>
      </c>
    </row>
    <row r="4096" spans="1:4" x14ac:dyDescent="0.25">
      <c r="A4096" s="67">
        <v>44138</v>
      </c>
      <c r="B4096" s="60" t="s">
        <v>13</v>
      </c>
      <c r="C4096" s="60" t="s">
        <v>226</v>
      </c>
      <c r="D4096" s="15">
        <v>1</v>
      </c>
    </row>
    <row r="4097" spans="1:4" x14ac:dyDescent="0.25">
      <c r="A4097" s="67">
        <v>44138</v>
      </c>
      <c r="B4097" s="60" t="s">
        <v>13</v>
      </c>
      <c r="C4097" s="60" t="s">
        <v>223</v>
      </c>
      <c r="D4097" s="15">
        <v>2</v>
      </c>
    </row>
    <row r="4098" spans="1:4" x14ac:dyDescent="0.25">
      <c r="A4098" s="67">
        <v>44138</v>
      </c>
      <c r="B4098" s="60" t="s">
        <v>24</v>
      </c>
      <c r="C4098" s="73" t="s">
        <v>23</v>
      </c>
      <c r="D4098" s="15">
        <v>14</v>
      </c>
    </row>
    <row r="4099" spans="1:4" x14ac:dyDescent="0.25">
      <c r="A4099" s="67">
        <v>44138</v>
      </c>
      <c r="B4099" s="60" t="s">
        <v>24</v>
      </c>
      <c r="C4099" s="73" t="s">
        <v>24</v>
      </c>
      <c r="D4099" s="15">
        <v>2</v>
      </c>
    </row>
    <row r="4100" spans="1:4" x14ac:dyDescent="0.25">
      <c r="A4100" s="67">
        <v>44138</v>
      </c>
      <c r="B4100" s="60" t="s">
        <v>24</v>
      </c>
      <c r="C4100" s="73" t="s">
        <v>37</v>
      </c>
      <c r="D4100" s="15">
        <v>1</v>
      </c>
    </row>
    <row r="4101" spans="1:4" x14ac:dyDescent="0.25">
      <c r="A4101" s="67">
        <v>44138</v>
      </c>
      <c r="B4101" s="60" t="s">
        <v>24</v>
      </c>
      <c r="C4101" s="73" t="s">
        <v>36</v>
      </c>
      <c r="D4101" s="15">
        <v>1</v>
      </c>
    </row>
    <row r="4102" spans="1:4" x14ac:dyDescent="0.25">
      <c r="A4102" s="67">
        <v>44138</v>
      </c>
      <c r="B4102" s="60" t="s">
        <v>47</v>
      </c>
      <c r="C4102" s="60" t="s">
        <v>47</v>
      </c>
      <c r="D4102" s="15">
        <v>0</v>
      </c>
    </row>
    <row r="4103" spans="1:4" x14ac:dyDescent="0.25">
      <c r="A4103" s="67">
        <v>44138</v>
      </c>
      <c r="B4103" s="60" t="s">
        <v>48</v>
      </c>
      <c r="C4103" s="60" t="s">
        <v>48</v>
      </c>
      <c r="D4103" s="15">
        <v>0</v>
      </c>
    </row>
    <row r="4104" spans="1:4" x14ac:dyDescent="0.25">
      <c r="A4104" s="67">
        <v>44138</v>
      </c>
      <c r="B4104" s="60" t="s">
        <v>7</v>
      </c>
      <c r="C4104" s="60" t="s">
        <v>7</v>
      </c>
      <c r="D4104" s="15">
        <v>4</v>
      </c>
    </row>
    <row r="4105" spans="1:4" x14ac:dyDescent="0.25">
      <c r="A4105" s="67">
        <v>44138</v>
      </c>
      <c r="B4105" s="60" t="s">
        <v>9</v>
      </c>
      <c r="C4105" s="78" t="s">
        <v>856</v>
      </c>
      <c r="D4105" s="15">
        <v>1</v>
      </c>
    </row>
    <row r="4106" spans="1:4" x14ac:dyDescent="0.25">
      <c r="A4106" s="67">
        <v>44138</v>
      </c>
      <c r="B4106" s="60" t="s">
        <v>9</v>
      </c>
      <c r="C4106" s="60" t="s">
        <v>9</v>
      </c>
      <c r="D4106" s="15">
        <v>20</v>
      </c>
    </row>
    <row r="4107" spans="1:4" x14ac:dyDescent="0.25">
      <c r="A4107" s="67">
        <v>44138</v>
      </c>
      <c r="B4107" s="60" t="s">
        <v>15</v>
      </c>
      <c r="C4107" s="60" t="s">
        <v>61</v>
      </c>
      <c r="D4107" s="15">
        <v>1</v>
      </c>
    </row>
    <row r="4108" spans="1:4" x14ac:dyDescent="0.25">
      <c r="A4108" s="67">
        <v>44138</v>
      </c>
      <c r="B4108" s="60" t="s">
        <v>11</v>
      </c>
      <c r="C4108" s="73" t="s">
        <v>65</v>
      </c>
      <c r="D4108" s="15">
        <v>3</v>
      </c>
    </row>
    <row r="4109" spans="1:4" x14ac:dyDescent="0.25">
      <c r="A4109" s="67">
        <v>44138</v>
      </c>
      <c r="B4109" s="60" t="s">
        <v>11</v>
      </c>
      <c r="C4109" s="73" t="s">
        <v>336</v>
      </c>
      <c r="D4109" s="15">
        <v>5</v>
      </c>
    </row>
    <row r="4110" spans="1:4" x14ac:dyDescent="0.25">
      <c r="A4110" s="67">
        <v>44138</v>
      </c>
      <c r="B4110" s="60" t="s">
        <v>11</v>
      </c>
      <c r="C4110" s="73" t="s">
        <v>11</v>
      </c>
      <c r="D4110" s="15">
        <v>7</v>
      </c>
    </row>
    <row r="4111" spans="1:4" x14ac:dyDescent="0.25">
      <c r="A4111" s="67">
        <v>44138</v>
      </c>
      <c r="B4111" s="60" t="s">
        <v>12</v>
      </c>
      <c r="C4111" s="60" t="s">
        <v>117</v>
      </c>
      <c r="D4111" s="15">
        <v>6</v>
      </c>
    </row>
    <row r="4112" spans="1:4" x14ac:dyDescent="0.25">
      <c r="A4112" s="67">
        <v>44138</v>
      </c>
      <c r="B4112" s="60" t="s">
        <v>12</v>
      </c>
      <c r="C4112" s="73" t="s">
        <v>12</v>
      </c>
      <c r="D4112" s="15">
        <v>1</v>
      </c>
    </row>
    <row r="4113" spans="1:4" x14ac:dyDescent="0.25">
      <c r="A4113" s="67">
        <v>44138</v>
      </c>
      <c r="B4113" s="60" t="s">
        <v>12</v>
      </c>
      <c r="C4113" s="60" t="s">
        <v>12</v>
      </c>
      <c r="D4113" s="15">
        <v>2</v>
      </c>
    </row>
    <row r="4114" spans="1:4" x14ac:dyDescent="0.25">
      <c r="A4114" s="67">
        <v>44138</v>
      </c>
      <c r="B4114" s="73" t="s">
        <v>8</v>
      </c>
      <c r="C4114" s="73" t="s">
        <v>59</v>
      </c>
      <c r="D4114" s="15">
        <v>8</v>
      </c>
    </row>
    <row r="4115" spans="1:4" x14ac:dyDescent="0.25">
      <c r="A4115" s="67">
        <v>44138</v>
      </c>
      <c r="B4115" s="73" t="s">
        <v>8</v>
      </c>
      <c r="C4115" s="73" t="s">
        <v>205</v>
      </c>
      <c r="D4115" s="15">
        <v>3</v>
      </c>
    </row>
    <row r="4116" spans="1:4" x14ac:dyDescent="0.25">
      <c r="A4116" s="67">
        <v>44138</v>
      </c>
      <c r="B4116" s="73" t="s">
        <v>8</v>
      </c>
      <c r="C4116" s="73" t="s">
        <v>40</v>
      </c>
      <c r="D4116" s="15">
        <v>10</v>
      </c>
    </row>
    <row r="4117" spans="1:4" x14ac:dyDescent="0.25">
      <c r="A4117" s="67">
        <v>44138</v>
      </c>
      <c r="B4117" s="73" t="s">
        <v>8</v>
      </c>
      <c r="C4117" s="73" t="s">
        <v>8</v>
      </c>
      <c r="D4117" s="15">
        <v>87</v>
      </c>
    </row>
    <row r="4118" spans="1:4" x14ac:dyDescent="0.25">
      <c r="A4118" s="67">
        <v>44138</v>
      </c>
      <c r="B4118" s="73" t="s">
        <v>8</v>
      </c>
      <c r="C4118" s="73" t="s">
        <v>81</v>
      </c>
      <c r="D4118" s="15">
        <v>1</v>
      </c>
    </row>
    <row r="4119" spans="1:4" x14ac:dyDescent="0.25">
      <c r="A4119" s="67">
        <v>44138</v>
      </c>
      <c r="B4119" s="73" t="s">
        <v>8</v>
      </c>
      <c r="C4119" s="73" t="s">
        <v>112</v>
      </c>
      <c r="D4119" s="15">
        <v>4</v>
      </c>
    </row>
    <row r="4120" spans="1:4" x14ac:dyDescent="0.25">
      <c r="A4120" s="67">
        <v>44138</v>
      </c>
      <c r="B4120" s="73" t="s">
        <v>8</v>
      </c>
      <c r="C4120" s="73" t="s">
        <v>348</v>
      </c>
      <c r="D4120" s="15">
        <v>1</v>
      </c>
    </row>
    <row r="4121" spans="1:4" x14ac:dyDescent="0.25">
      <c r="A4121" s="67">
        <v>44138</v>
      </c>
      <c r="B4121" s="60" t="s">
        <v>49</v>
      </c>
      <c r="C4121" s="60" t="s">
        <v>49</v>
      </c>
      <c r="D4121" s="15">
        <v>1</v>
      </c>
    </row>
    <row r="4122" spans="1:4" x14ac:dyDescent="0.25">
      <c r="A4122" s="67">
        <v>44138</v>
      </c>
      <c r="B4122" s="60" t="s">
        <v>50</v>
      </c>
      <c r="C4122" s="73" t="s">
        <v>368</v>
      </c>
      <c r="D4122" s="15">
        <v>1</v>
      </c>
    </row>
    <row r="4123" spans="1:4" x14ac:dyDescent="0.25">
      <c r="A4123" s="67">
        <v>44138</v>
      </c>
      <c r="B4123" s="73" t="s">
        <v>27</v>
      </c>
      <c r="C4123" s="73" t="s">
        <v>141</v>
      </c>
      <c r="D4123" s="15">
        <v>9</v>
      </c>
    </row>
    <row r="4124" spans="1:4" x14ac:dyDescent="0.25">
      <c r="A4124" s="67">
        <v>44138</v>
      </c>
      <c r="B4124" s="73" t="s">
        <v>27</v>
      </c>
      <c r="C4124" s="73" t="s">
        <v>235</v>
      </c>
      <c r="D4124" s="15">
        <v>1</v>
      </c>
    </row>
    <row r="4125" spans="1:4" x14ac:dyDescent="0.25">
      <c r="A4125" s="67">
        <v>44138</v>
      </c>
      <c r="B4125" s="73" t="s">
        <v>27</v>
      </c>
      <c r="C4125" s="73" t="s">
        <v>43</v>
      </c>
      <c r="D4125" s="15">
        <v>32</v>
      </c>
    </row>
    <row r="4126" spans="1:4" x14ac:dyDescent="0.25">
      <c r="A4126" s="67">
        <v>44138</v>
      </c>
      <c r="B4126" s="60" t="s">
        <v>51</v>
      </c>
      <c r="C4126" s="73" t="s">
        <v>51</v>
      </c>
      <c r="D4126" s="15">
        <v>21</v>
      </c>
    </row>
    <row r="4127" spans="1:4" x14ac:dyDescent="0.25">
      <c r="A4127" s="67">
        <v>44138</v>
      </c>
      <c r="B4127" s="60" t="s">
        <v>10</v>
      </c>
      <c r="C4127" s="60" t="s">
        <v>343</v>
      </c>
      <c r="D4127" s="15">
        <v>1</v>
      </c>
    </row>
    <row r="4128" spans="1:4" x14ac:dyDescent="0.25">
      <c r="A4128" s="67">
        <v>44138</v>
      </c>
      <c r="B4128" s="60" t="s">
        <v>10</v>
      </c>
      <c r="C4128" s="60" t="s">
        <v>10</v>
      </c>
      <c r="D4128" s="15">
        <v>6</v>
      </c>
    </row>
    <row r="4129" spans="1:4" x14ac:dyDescent="0.25">
      <c r="A4129" s="67">
        <v>44139</v>
      </c>
      <c r="B4129" s="60" t="s">
        <v>14</v>
      </c>
      <c r="C4129" s="73" t="s">
        <v>14</v>
      </c>
      <c r="D4129" s="15">
        <v>4</v>
      </c>
    </row>
    <row r="4130" spans="1:4" x14ac:dyDescent="0.25">
      <c r="A4130" s="67">
        <v>44139</v>
      </c>
      <c r="B4130" s="60" t="s">
        <v>14</v>
      </c>
      <c r="C4130" s="73" t="s">
        <v>808</v>
      </c>
      <c r="D4130" s="15">
        <v>11</v>
      </c>
    </row>
    <row r="4131" spans="1:4" x14ac:dyDescent="0.25">
      <c r="A4131" s="67">
        <v>44139</v>
      </c>
      <c r="B4131" s="60" t="s">
        <v>20</v>
      </c>
      <c r="C4131" s="73" t="s">
        <v>20</v>
      </c>
      <c r="D4131" s="15">
        <v>15</v>
      </c>
    </row>
    <row r="4132" spans="1:4" x14ac:dyDescent="0.25">
      <c r="A4132" s="67">
        <v>44139</v>
      </c>
      <c r="B4132" s="60" t="s">
        <v>20</v>
      </c>
      <c r="C4132" s="73" t="s">
        <v>366</v>
      </c>
      <c r="D4132" s="15">
        <v>1</v>
      </c>
    </row>
    <row r="4133" spans="1:4" x14ac:dyDescent="0.25">
      <c r="A4133" s="67">
        <v>44139</v>
      </c>
      <c r="B4133" s="60" t="s">
        <v>13</v>
      </c>
      <c r="C4133" s="73" t="s">
        <v>225</v>
      </c>
      <c r="D4133" s="15">
        <v>1</v>
      </c>
    </row>
    <row r="4134" spans="1:4" x14ac:dyDescent="0.25">
      <c r="A4134" s="67">
        <v>44139</v>
      </c>
      <c r="B4134" s="60" t="s">
        <v>13</v>
      </c>
      <c r="C4134" s="73" t="s">
        <v>817</v>
      </c>
      <c r="D4134" s="15">
        <v>1</v>
      </c>
    </row>
    <row r="4135" spans="1:4" x14ac:dyDescent="0.25">
      <c r="A4135" s="67">
        <v>44139</v>
      </c>
      <c r="B4135" s="60" t="s">
        <v>13</v>
      </c>
      <c r="C4135" s="73" t="s">
        <v>13</v>
      </c>
      <c r="D4135" s="15">
        <v>10</v>
      </c>
    </row>
    <row r="4136" spans="1:4" x14ac:dyDescent="0.25">
      <c r="A4136" s="67">
        <v>44139</v>
      </c>
      <c r="B4136" s="60" t="s">
        <v>13</v>
      </c>
      <c r="C4136" s="73" t="s">
        <v>226</v>
      </c>
      <c r="D4136" s="15">
        <v>1</v>
      </c>
    </row>
    <row r="4137" spans="1:4" x14ac:dyDescent="0.25">
      <c r="A4137" s="67">
        <v>44139</v>
      </c>
      <c r="B4137" s="60" t="s">
        <v>13</v>
      </c>
      <c r="C4137" s="73" t="s">
        <v>223</v>
      </c>
      <c r="D4137" s="15">
        <v>2</v>
      </c>
    </row>
    <row r="4138" spans="1:4" x14ac:dyDescent="0.25">
      <c r="A4138" s="67">
        <v>44139</v>
      </c>
      <c r="B4138" s="60" t="s">
        <v>24</v>
      </c>
      <c r="C4138" s="73" t="s">
        <v>23</v>
      </c>
      <c r="D4138" s="15">
        <v>5</v>
      </c>
    </row>
    <row r="4139" spans="1:4" x14ac:dyDescent="0.25">
      <c r="A4139" s="67">
        <v>44139</v>
      </c>
      <c r="B4139" s="60" t="s">
        <v>24</v>
      </c>
      <c r="C4139" s="73" t="s">
        <v>37</v>
      </c>
      <c r="D4139" s="15">
        <v>1</v>
      </c>
    </row>
    <row r="4140" spans="1:4" x14ac:dyDescent="0.25">
      <c r="A4140" s="67">
        <v>44139</v>
      </c>
      <c r="B4140" s="60" t="s">
        <v>24</v>
      </c>
      <c r="C4140" s="73" t="s">
        <v>36</v>
      </c>
      <c r="D4140" s="15">
        <v>1</v>
      </c>
    </row>
    <row r="4141" spans="1:4" x14ac:dyDescent="0.25">
      <c r="A4141" s="67">
        <v>44139</v>
      </c>
      <c r="B4141" s="60" t="s">
        <v>47</v>
      </c>
      <c r="C4141" s="60" t="s">
        <v>47</v>
      </c>
      <c r="D4141" s="15">
        <v>1</v>
      </c>
    </row>
    <row r="4142" spans="1:4" x14ac:dyDescent="0.25">
      <c r="A4142" s="67">
        <v>44139</v>
      </c>
      <c r="B4142" s="60" t="s">
        <v>48</v>
      </c>
      <c r="C4142" s="60" t="s">
        <v>48</v>
      </c>
      <c r="D4142" s="15">
        <v>0</v>
      </c>
    </row>
    <row r="4143" spans="1:4" x14ac:dyDescent="0.25">
      <c r="A4143" s="67">
        <v>44139</v>
      </c>
      <c r="B4143" s="60" t="s">
        <v>7</v>
      </c>
      <c r="C4143" s="60" t="s">
        <v>116</v>
      </c>
      <c r="D4143" s="15">
        <v>1</v>
      </c>
    </row>
    <row r="4144" spans="1:4" x14ac:dyDescent="0.25">
      <c r="A4144" s="67">
        <v>44139</v>
      </c>
      <c r="B4144" s="60" t="s">
        <v>7</v>
      </c>
      <c r="C4144" s="60" t="s">
        <v>7</v>
      </c>
      <c r="D4144" s="15">
        <v>4</v>
      </c>
    </row>
    <row r="4145" spans="1:4" x14ac:dyDescent="0.25">
      <c r="A4145" s="67">
        <v>44139</v>
      </c>
      <c r="B4145" s="60" t="s">
        <v>9</v>
      </c>
      <c r="C4145" s="60" t="s">
        <v>9</v>
      </c>
      <c r="D4145" s="15">
        <v>48</v>
      </c>
    </row>
    <row r="4146" spans="1:4" x14ac:dyDescent="0.25">
      <c r="A4146" s="67">
        <v>44139</v>
      </c>
      <c r="B4146" s="60" t="s">
        <v>9</v>
      </c>
      <c r="C4146" s="73" t="s">
        <v>149</v>
      </c>
      <c r="D4146" s="15">
        <v>1</v>
      </c>
    </row>
    <row r="4147" spans="1:4" x14ac:dyDescent="0.25">
      <c r="A4147" s="67">
        <v>44139</v>
      </c>
      <c r="B4147" s="60" t="s">
        <v>9</v>
      </c>
      <c r="C4147" s="78" t="s">
        <v>149</v>
      </c>
      <c r="D4147" s="15">
        <v>1</v>
      </c>
    </row>
    <row r="4148" spans="1:4" x14ac:dyDescent="0.25">
      <c r="A4148" s="67">
        <v>44139</v>
      </c>
      <c r="B4148" s="60" t="s">
        <v>9</v>
      </c>
      <c r="C4148" s="73" t="s">
        <v>145</v>
      </c>
      <c r="D4148" s="15">
        <v>4</v>
      </c>
    </row>
    <row r="4149" spans="1:4" x14ac:dyDescent="0.25">
      <c r="A4149" s="67">
        <v>44139</v>
      </c>
      <c r="B4149" s="60" t="s">
        <v>15</v>
      </c>
      <c r="C4149" s="60" t="s">
        <v>285</v>
      </c>
      <c r="D4149" s="15">
        <v>1</v>
      </c>
    </row>
    <row r="4150" spans="1:4" x14ac:dyDescent="0.25">
      <c r="A4150" s="67">
        <v>44139</v>
      </c>
      <c r="B4150" s="60" t="s">
        <v>11</v>
      </c>
      <c r="C4150" s="73" t="s">
        <v>857</v>
      </c>
      <c r="D4150" s="15">
        <v>1</v>
      </c>
    </row>
    <row r="4151" spans="1:4" x14ac:dyDescent="0.25">
      <c r="A4151" s="67">
        <v>44139</v>
      </c>
      <c r="B4151" s="60" t="s">
        <v>11</v>
      </c>
      <c r="C4151" s="73" t="s">
        <v>11</v>
      </c>
      <c r="D4151" s="15">
        <v>12</v>
      </c>
    </row>
    <row r="4152" spans="1:4" x14ac:dyDescent="0.25">
      <c r="A4152" s="67">
        <v>44139</v>
      </c>
      <c r="B4152" s="60" t="s">
        <v>11</v>
      </c>
      <c r="C4152" s="73" t="s">
        <v>135</v>
      </c>
      <c r="D4152" s="15">
        <v>15</v>
      </c>
    </row>
    <row r="4153" spans="1:4" x14ac:dyDescent="0.25">
      <c r="A4153" s="67">
        <v>44139</v>
      </c>
      <c r="B4153" s="60" t="s">
        <v>12</v>
      </c>
      <c r="C4153" s="73" t="s">
        <v>117</v>
      </c>
      <c r="D4153" s="15">
        <v>2</v>
      </c>
    </row>
    <row r="4154" spans="1:4" x14ac:dyDescent="0.25">
      <c r="A4154" s="67">
        <v>44139</v>
      </c>
      <c r="B4154" s="60" t="s">
        <v>12</v>
      </c>
      <c r="C4154" s="73" t="s">
        <v>12</v>
      </c>
      <c r="D4154" s="15">
        <v>9</v>
      </c>
    </row>
    <row r="4155" spans="1:4" x14ac:dyDescent="0.25">
      <c r="A4155" s="67">
        <v>44139</v>
      </c>
      <c r="B4155" s="73" t="s">
        <v>8</v>
      </c>
      <c r="C4155" s="73" t="s">
        <v>230</v>
      </c>
      <c r="D4155" s="15">
        <v>3</v>
      </c>
    </row>
    <row r="4156" spans="1:4" x14ac:dyDescent="0.25">
      <c r="A4156" s="67">
        <v>44139</v>
      </c>
      <c r="B4156" s="73" t="s">
        <v>8</v>
      </c>
      <c r="C4156" s="73" t="s">
        <v>59</v>
      </c>
      <c r="D4156" s="15">
        <v>9</v>
      </c>
    </row>
    <row r="4157" spans="1:4" x14ac:dyDescent="0.25">
      <c r="A4157" s="67">
        <v>44139</v>
      </c>
      <c r="B4157" s="73" t="s">
        <v>8</v>
      </c>
      <c r="C4157" s="73" t="s">
        <v>142</v>
      </c>
      <c r="D4157" s="15">
        <v>1</v>
      </c>
    </row>
    <row r="4158" spans="1:4" x14ac:dyDescent="0.25">
      <c r="A4158" s="67">
        <v>44139</v>
      </c>
      <c r="B4158" s="73" t="s">
        <v>8</v>
      </c>
      <c r="C4158" s="73" t="s">
        <v>134</v>
      </c>
      <c r="D4158" s="15">
        <v>1</v>
      </c>
    </row>
    <row r="4159" spans="1:4" x14ac:dyDescent="0.25">
      <c r="A4159" s="67">
        <v>44139</v>
      </c>
      <c r="B4159" s="73" t="s">
        <v>8</v>
      </c>
      <c r="C4159" s="73" t="s">
        <v>40</v>
      </c>
      <c r="D4159" s="15">
        <v>2</v>
      </c>
    </row>
    <row r="4160" spans="1:4" x14ac:dyDescent="0.25">
      <c r="A4160" s="67">
        <v>44139</v>
      </c>
      <c r="B4160" s="73" t="s">
        <v>8</v>
      </c>
      <c r="C4160" s="73" t="s">
        <v>8</v>
      </c>
      <c r="D4160" s="15">
        <v>96</v>
      </c>
    </row>
    <row r="4161" spans="1:4" x14ac:dyDescent="0.25">
      <c r="A4161" s="67">
        <v>44139</v>
      </c>
      <c r="B4161" s="73" t="s">
        <v>8</v>
      </c>
      <c r="C4161" s="73" t="s">
        <v>31</v>
      </c>
      <c r="D4161" s="15">
        <v>1</v>
      </c>
    </row>
    <row r="4162" spans="1:4" x14ac:dyDescent="0.25">
      <c r="A4162" s="67">
        <v>44139</v>
      </c>
      <c r="B4162" s="73" t="s">
        <v>8</v>
      </c>
      <c r="C4162" s="73" t="s">
        <v>81</v>
      </c>
      <c r="D4162" s="15">
        <v>2</v>
      </c>
    </row>
    <row r="4163" spans="1:4" x14ac:dyDescent="0.25">
      <c r="A4163" s="67">
        <v>44139</v>
      </c>
      <c r="B4163" s="60" t="s">
        <v>49</v>
      </c>
      <c r="C4163" s="60" t="s">
        <v>49</v>
      </c>
      <c r="D4163" s="15">
        <v>0</v>
      </c>
    </row>
    <row r="4164" spans="1:4" x14ac:dyDescent="0.25">
      <c r="A4164" s="67">
        <v>44139</v>
      </c>
      <c r="B4164" s="60" t="s">
        <v>50</v>
      </c>
      <c r="C4164" s="73" t="s">
        <v>368</v>
      </c>
      <c r="D4164" s="15">
        <v>0</v>
      </c>
    </row>
    <row r="4165" spans="1:4" x14ac:dyDescent="0.25">
      <c r="A4165" s="67">
        <v>44139</v>
      </c>
      <c r="B4165" s="60" t="s">
        <v>27</v>
      </c>
      <c r="C4165" s="73" t="s">
        <v>141</v>
      </c>
      <c r="D4165" s="15">
        <v>9</v>
      </c>
    </row>
    <row r="4166" spans="1:4" x14ac:dyDescent="0.25">
      <c r="A4166" s="67">
        <v>44139</v>
      </c>
      <c r="B4166" s="60" t="s">
        <v>27</v>
      </c>
      <c r="C4166" s="73" t="s">
        <v>43</v>
      </c>
      <c r="D4166" s="15">
        <v>19</v>
      </c>
    </row>
    <row r="4167" spans="1:4" x14ac:dyDescent="0.25">
      <c r="A4167" s="67">
        <v>44139</v>
      </c>
      <c r="B4167" s="60" t="s">
        <v>27</v>
      </c>
      <c r="C4167" s="73" t="s">
        <v>622</v>
      </c>
      <c r="D4167" s="15">
        <v>1</v>
      </c>
    </row>
    <row r="4168" spans="1:4" x14ac:dyDescent="0.25">
      <c r="A4168" s="67">
        <v>44139</v>
      </c>
      <c r="B4168" s="60" t="s">
        <v>51</v>
      </c>
      <c r="C4168" s="73" t="s">
        <v>51</v>
      </c>
      <c r="D4168" s="15">
        <v>12</v>
      </c>
    </row>
    <row r="4169" spans="1:4" x14ac:dyDescent="0.25">
      <c r="A4169" s="67">
        <v>44139</v>
      </c>
      <c r="B4169" s="60" t="s">
        <v>10</v>
      </c>
      <c r="C4169" s="60" t="s">
        <v>343</v>
      </c>
      <c r="D4169" s="15">
        <v>1</v>
      </c>
    </row>
    <row r="4170" spans="1:4" x14ac:dyDescent="0.25">
      <c r="A4170" s="67">
        <v>44139</v>
      </c>
      <c r="B4170" s="60" t="s">
        <v>10</v>
      </c>
      <c r="C4170" s="60" t="s">
        <v>10</v>
      </c>
      <c r="D4170" s="15">
        <v>3</v>
      </c>
    </row>
    <row r="4171" spans="1:4" x14ac:dyDescent="0.25">
      <c r="A4171" s="67">
        <v>44140</v>
      </c>
      <c r="B4171" s="60" t="s">
        <v>14</v>
      </c>
      <c r="C4171" s="60" t="s">
        <v>14</v>
      </c>
      <c r="D4171" s="15">
        <v>2</v>
      </c>
    </row>
    <row r="4172" spans="1:4" x14ac:dyDescent="0.25">
      <c r="A4172" s="67">
        <v>44140</v>
      </c>
      <c r="B4172" s="60" t="s">
        <v>14</v>
      </c>
      <c r="C4172" s="60" t="s">
        <v>16</v>
      </c>
      <c r="D4172" s="15">
        <v>1</v>
      </c>
    </row>
    <row r="4173" spans="1:4" x14ac:dyDescent="0.25">
      <c r="A4173" s="67">
        <v>44140</v>
      </c>
      <c r="B4173" s="60" t="s">
        <v>20</v>
      </c>
      <c r="C4173" s="60" t="s">
        <v>20</v>
      </c>
      <c r="D4173" s="15">
        <v>42</v>
      </c>
    </row>
    <row r="4174" spans="1:4" x14ac:dyDescent="0.25">
      <c r="A4174" s="67">
        <v>44140</v>
      </c>
      <c r="B4174" s="60" t="s">
        <v>20</v>
      </c>
      <c r="C4174" s="60" t="s">
        <v>366</v>
      </c>
      <c r="D4174" s="15">
        <v>1</v>
      </c>
    </row>
    <row r="4175" spans="1:4" x14ac:dyDescent="0.25">
      <c r="A4175" s="67">
        <v>44140</v>
      </c>
      <c r="B4175" s="60" t="s">
        <v>13</v>
      </c>
      <c r="C4175" s="60" t="s">
        <v>13</v>
      </c>
      <c r="D4175" s="15">
        <v>9</v>
      </c>
    </row>
    <row r="4176" spans="1:4" x14ac:dyDescent="0.25">
      <c r="A4176" s="67">
        <v>44140</v>
      </c>
      <c r="B4176" s="60" t="s">
        <v>24</v>
      </c>
      <c r="C4176" s="60" t="s">
        <v>23</v>
      </c>
      <c r="D4176" s="15">
        <v>9</v>
      </c>
    </row>
    <row r="4177" spans="1:4" x14ac:dyDescent="0.25">
      <c r="A4177" s="67">
        <v>44140</v>
      </c>
      <c r="B4177" s="60" t="s">
        <v>24</v>
      </c>
      <c r="C4177" s="60" t="s">
        <v>36</v>
      </c>
      <c r="D4177" s="15">
        <v>1</v>
      </c>
    </row>
    <row r="4178" spans="1:4" x14ac:dyDescent="0.25">
      <c r="A4178" s="67">
        <v>44140</v>
      </c>
      <c r="B4178" s="60" t="s">
        <v>47</v>
      </c>
      <c r="C4178" s="60" t="s">
        <v>47</v>
      </c>
      <c r="D4178" s="15">
        <v>0</v>
      </c>
    </row>
    <row r="4179" spans="1:4" x14ac:dyDescent="0.25">
      <c r="A4179" s="67">
        <v>44140</v>
      </c>
      <c r="B4179" s="60" t="s">
        <v>48</v>
      </c>
      <c r="C4179" s="60" t="s">
        <v>48</v>
      </c>
      <c r="D4179" s="15">
        <v>0</v>
      </c>
    </row>
    <row r="4180" spans="1:4" x14ac:dyDescent="0.25">
      <c r="A4180" s="67">
        <v>44140</v>
      </c>
      <c r="B4180" s="60" t="s">
        <v>7</v>
      </c>
      <c r="C4180" s="60" t="s">
        <v>116</v>
      </c>
      <c r="D4180" s="15">
        <v>2</v>
      </c>
    </row>
    <row r="4181" spans="1:4" x14ac:dyDescent="0.25">
      <c r="A4181" s="67">
        <v>44140</v>
      </c>
      <c r="B4181" s="60" t="s">
        <v>7</v>
      </c>
      <c r="C4181" s="60" t="s">
        <v>7</v>
      </c>
      <c r="D4181" s="15">
        <v>8</v>
      </c>
    </row>
    <row r="4182" spans="1:4" x14ac:dyDescent="0.25">
      <c r="A4182" s="67">
        <v>44140</v>
      </c>
      <c r="B4182" s="60" t="s">
        <v>9</v>
      </c>
      <c r="C4182" s="60" t="s">
        <v>9</v>
      </c>
      <c r="D4182" s="15">
        <v>31</v>
      </c>
    </row>
    <row r="4183" spans="1:4" x14ac:dyDescent="0.25">
      <c r="A4183" s="67">
        <v>44140</v>
      </c>
      <c r="B4183" s="60" t="s">
        <v>9</v>
      </c>
      <c r="C4183" s="60" t="s">
        <v>17</v>
      </c>
      <c r="D4183" s="15">
        <v>9</v>
      </c>
    </row>
    <row r="4184" spans="1:4" x14ac:dyDescent="0.25">
      <c r="A4184" s="67">
        <v>44140</v>
      </c>
      <c r="B4184" s="60" t="s">
        <v>9</v>
      </c>
      <c r="C4184" s="60" t="s">
        <v>145</v>
      </c>
      <c r="D4184" s="15">
        <v>1</v>
      </c>
    </row>
    <row r="4185" spans="1:4" x14ac:dyDescent="0.25">
      <c r="A4185" s="67">
        <v>44140</v>
      </c>
      <c r="B4185" s="60" t="s">
        <v>15</v>
      </c>
      <c r="C4185" s="232" t="s">
        <v>15</v>
      </c>
      <c r="D4185" s="15">
        <v>0</v>
      </c>
    </row>
    <row r="4186" spans="1:4" x14ac:dyDescent="0.25">
      <c r="A4186" s="67">
        <v>44140</v>
      </c>
      <c r="B4186" s="60" t="s">
        <v>11</v>
      </c>
      <c r="C4186" s="60" t="s">
        <v>336</v>
      </c>
      <c r="D4186" s="15">
        <v>4</v>
      </c>
    </row>
    <row r="4187" spans="1:4" x14ac:dyDescent="0.25">
      <c r="A4187" s="67">
        <v>44140</v>
      </c>
      <c r="B4187" s="60" t="s">
        <v>11</v>
      </c>
      <c r="C4187" s="60" t="s">
        <v>858</v>
      </c>
      <c r="D4187" s="15">
        <v>1</v>
      </c>
    </row>
    <row r="4188" spans="1:4" x14ac:dyDescent="0.25">
      <c r="A4188" s="67">
        <v>44140</v>
      </c>
      <c r="B4188" s="60" t="s">
        <v>11</v>
      </c>
      <c r="C4188" s="60" t="s">
        <v>11</v>
      </c>
      <c r="D4188" s="15">
        <v>6</v>
      </c>
    </row>
    <row r="4189" spans="1:4" x14ac:dyDescent="0.25">
      <c r="A4189" s="67">
        <v>44140</v>
      </c>
      <c r="B4189" s="60" t="s">
        <v>11</v>
      </c>
      <c r="C4189" s="60" t="s">
        <v>764</v>
      </c>
      <c r="D4189" s="15">
        <v>2</v>
      </c>
    </row>
    <row r="4190" spans="1:4" x14ac:dyDescent="0.25">
      <c r="A4190" s="67">
        <v>44140</v>
      </c>
      <c r="B4190" s="60" t="s">
        <v>12</v>
      </c>
      <c r="C4190" s="60" t="s">
        <v>117</v>
      </c>
      <c r="D4190" s="15">
        <v>1</v>
      </c>
    </row>
    <row r="4191" spans="1:4" x14ac:dyDescent="0.25">
      <c r="A4191" s="67">
        <v>44140</v>
      </c>
      <c r="B4191" s="60" t="s">
        <v>12</v>
      </c>
      <c r="C4191" s="60" t="s">
        <v>12</v>
      </c>
      <c r="D4191" s="15">
        <v>6</v>
      </c>
    </row>
    <row r="4192" spans="1:4" x14ac:dyDescent="0.25">
      <c r="A4192" s="67">
        <v>44140</v>
      </c>
      <c r="B4192" s="60" t="s">
        <v>8</v>
      </c>
      <c r="C4192" s="60" t="s">
        <v>74</v>
      </c>
      <c r="D4192" s="15">
        <v>1</v>
      </c>
    </row>
    <row r="4193" spans="1:4" x14ac:dyDescent="0.25">
      <c r="A4193" s="67">
        <v>44140</v>
      </c>
      <c r="B4193" s="60" t="s">
        <v>8</v>
      </c>
      <c r="C4193" s="60" t="s">
        <v>230</v>
      </c>
      <c r="D4193" s="15">
        <v>3</v>
      </c>
    </row>
    <row r="4194" spans="1:4" x14ac:dyDescent="0.25">
      <c r="A4194" s="67">
        <v>44140</v>
      </c>
      <c r="B4194" s="60" t="s">
        <v>8</v>
      </c>
      <c r="C4194" s="60" t="s">
        <v>59</v>
      </c>
      <c r="D4194" s="15">
        <v>19</v>
      </c>
    </row>
    <row r="4195" spans="1:4" x14ac:dyDescent="0.25">
      <c r="A4195" s="67">
        <v>44140</v>
      </c>
      <c r="B4195" s="60" t="s">
        <v>8</v>
      </c>
      <c r="C4195" s="60" t="s">
        <v>134</v>
      </c>
      <c r="D4195" s="15">
        <v>14</v>
      </c>
    </row>
    <row r="4196" spans="1:4" x14ac:dyDescent="0.25">
      <c r="A4196" s="67">
        <v>44140</v>
      </c>
      <c r="B4196" s="60" t="s">
        <v>8</v>
      </c>
      <c r="C4196" s="60" t="s">
        <v>40</v>
      </c>
      <c r="D4196" s="15">
        <v>2</v>
      </c>
    </row>
    <row r="4197" spans="1:4" x14ac:dyDescent="0.25">
      <c r="A4197" s="67">
        <v>44140</v>
      </c>
      <c r="B4197" s="60" t="s">
        <v>8</v>
      </c>
      <c r="C4197" s="60" t="s">
        <v>8</v>
      </c>
      <c r="D4197" s="15">
        <v>84</v>
      </c>
    </row>
    <row r="4198" spans="1:4" x14ac:dyDescent="0.25">
      <c r="A4198" s="67">
        <v>44140</v>
      </c>
      <c r="B4198" s="60" t="s">
        <v>8</v>
      </c>
      <c r="C4198" s="60" t="s">
        <v>31</v>
      </c>
      <c r="D4198" s="15">
        <v>4</v>
      </c>
    </row>
    <row r="4199" spans="1:4" x14ac:dyDescent="0.25">
      <c r="A4199" s="67">
        <v>44140</v>
      </c>
      <c r="B4199" s="60" t="s">
        <v>8</v>
      </c>
      <c r="C4199" s="60" t="s">
        <v>81</v>
      </c>
      <c r="D4199" s="15">
        <v>1</v>
      </c>
    </row>
    <row r="4200" spans="1:4" x14ac:dyDescent="0.25">
      <c r="A4200" s="67">
        <v>44140</v>
      </c>
      <c r="B4200" s="60" t="s">
        <v>8</v>
      </c>
      <c r="C4200" s="60" t="s">
        <v>112</v>
      </c>
      <c r="D4200" s="15">
        <v>1</v>
      </c>
    </row>
    <row r="4201" spans="1:4" x14ac:dyDescent="0.25">
      <c r="A4201" s="67">
        <v>44140</v>
      </c>
      <c r="B4201" s="60" t="s">
        <v>49</v>
      </c>
      <c r="C4201" s="60" t="s">
        <v>49</v>
      </c>
      <c r="D4201" s="15">
        <v>0</v>
      </c>
    </row>
    <row r="4202" spans="1:4" x14ac:dyDescent="0.25">
      <c r="A4202" s="67">
        <v>44140</v>
      </c>
      <c r="B4202" s="60" t="s">
        <v>50</v>
      </c>
      <c r="C4202" s="73" t="s">
        <v>368</v>
      </c>
      <c r="D4202" s="15">
        <v>0</v>
      </c>
    </row>
    <row r="4203" spans="1:4" x14ac:dyDescent="0.25">
      <c r="A4203" s="67">
        <v>44140</v>
      </c>
      <c r="B4203" s="60" t="s">
        <v>27</v>
      </c>
      <c r="C4203" s="60" t="s">
        <v>141</v>
      </c>
      <c r="D4203" s="15">
        <v>4</v>
      </c>
    </row>
    <row r="4204" spans="1:4" x14ac:dyDescent="0.25">
      <c r="A4204" s="67">
        <v>44140</v>
      </c>
      <c r="B4204" s="60" t="s">
        <v>27</v>
      </c>
      <c r="C4204" s="60" t="s">
        <v>43</v>
      </c>
      <c r="D4204" s="15">
        <v>42</v>
      </c>
    </row>
    <row r="4205" spans="1:4" x14ac:dyDescent="0.25">
      <c r="A4205" s="67">
        <v>44140</v>
      </c>
      <c r="B4205" s="60" t="s">
        <v>51</v>
      </c>
      <c r="C4205" s="60" t="s">
        <v>51</v>
      </c>
      <c r="D4205" s="15">
        <v>9</v>
      </c>
    </row>
    <row r="4206" spans="1:4" x14ac:dyDescent="0.25">
      <c r="A4206" s="67">
        <v>44140</v>
      </c>
      <c r="B4206" s="60" t="s">
        <v>10</v>
      </c>
      <c r="C4206" s="60" t="s">
        <v>10</v>
      </c>
      <c r="D4206" s="15">
        <v>3</v>
      </c>
    </row>
    <row r="4207" spans="1:4" x14ac:dyDescent="0.25">
      <c r="A4207" s="67">
        <v>44141</v>
      </c>
      <c r="B4207" s="73" t="s">
        <v>14</v>
      </c>
      <c r="C4207" s="73" t="s">
        <v>14</v>
      </c>
      <c r="D4207" s="15">
        <v>3</v>
      </c>
    </row>
    <row r="4208" spans="1:4" x14ac:dyDescent="0.25">
      <c r="A4208" s="67">
        <v>44141</v>
      </c>
      <c r="B4208" s="73" t="s">
        <v>14</v>
      </c>
      <c r="C4208" s="73" t="s">
        <v>16</v>
      </c>
      <c r="D4208" s="15">
        <v>5</v>
      </c>
    </row>
    <row r="4209" spans="1:4" x14ac:dyDescent="0.25">
      <c r="A4209" s="67">
        <v>44141</v>
      </c>
      <c r="B4209" s="73" t="s">
        <v>14</v>
      </c>
      <c r="C4209" s="73" t="s">
        <v>86</v>
      </c>
      <c r="D4209" s="15">
        <v>3</v>
      </c>
    </row>
    <row r="4210" spans="1:4" x14ac:dyDescent="0.25">
      <c r="A4210" s="67">
        <v>44141</v>
      </c>
      <c r="B4210" s="60" t="s">
        <v>20</v>
      </c>
      <c r="C4210" s="73" t="s">
        <v>20</v>
      </c>
      <c r="D4210" s="15">
        <v>41</v>
      </c>
    </row>
    <row r="4211" spans="1:4" x14ac:dyDescent="0.25">
      <c r="A4211" s="67">
        <v>44141</v>
      </c>
      <c r="B4211" s="60" t="s">
        <v>20</v>
      </c>
      <c r="C4211" s="73" t="s">
        <v>366</v>
      </c>
      <c r="D4211" s="15">
        <v>5</v>
      </c>
    </row>
    <row r="4212" spans="1:4" x14ac:dyDescent="0.25">
      <c r="A4212" s="67">
        <v>44141</v>
      </c>
      <c r="B4212" s="60" t="s">
        <v>13</v>
      </c>
      <c r="C4212" s="60" t="s">
        <v>225</v>
      </c>
      <c r="D4212" s="15">
        <v>1</v>
      </c>
    </row>
    <row r="4213" spans="1:4" x14ac:dyDescent="0.25">
      <c r="A4213" s="67">
        <v>44141</v>
      </c>
      <c r="B4213" s="60" t="s">
        <v>13</v>
      </c>
      <c r="C4213" s="60" t="s">
        <v>13</v>
      </c>
      <c r="D4213" s="15">
        <v>11</v>
      </c>
    </row>
    <row r="4214" spans="1:4" x14ac:dyDescent="0.25">
      <c r="A4214" s="67">
        <v>44141</v>
      </c>
      <c r="B4214" s="60" t="s">
        <v>13</v>
      </c>
      <c r="C4214" s="60" t="s">
        <v>226</v>
      </c>
      <c r="D4214" s="15">
        <v>5</v>
      </c>
    </row>
    <row r="4215" spans="1:4" x14ac:dyDescent="0.25">
      <c r="A4215" s="67">
        <v>44141</v>
      </c>
      <c r="B4215" s="60" t="s">
        <v>13</v>
      </c>
      <c r="C4215" s="60" t="s">
        <v>223</v>
      </c>
      <c r="D4215" s="15">
        <v>1</v>
      </c>
    </row>
    <row r="4216" spans="1:4" x14ac:dyDescent="0.25">
      <c r="A4216" s="67">
        <v>44141</v>
      </c>
      <c r="B4216" s="60" t="s">
        <v>24</v>
      </c>
      <c r="C4216" s="60" t="s">
        <v>23</v>
      </c>
      <c r="D4216" s="15">
        <v>14</v>
      </c>
    </row>
    <row r="4217" spans="1:4" x14ac:dyDescent="0.25">
      <c r="A4217" s="67">
        <v>44141</v>
      </c>
      <c r="B4217" s="60" t="s">
        <v>24</v>
      </c>
      <c r="C4217" s="60" t="s">
        <v>868</v>
      </c>
      <c r="D4217" s="15">
        <v>1</v>
      </c>
    </row>
    <row r="4218" spans="1:4" x14ac:dyDescent="0.25">
      <c r="A4218" s="67">
        <v>44141</v>
      </c>
      <c r="B4218" s="60" t="s">
        <v>24</v>
      </c>
      <c r="C4218" s="60" t="s">
        <v>37</v>
      </c>
      <c r="D4218" s="15">
        <v>1</v>
      </c>
    </row>
    <row r="4219" spans="1:4" x14ac:dyDescent="0.25">
      <c r="A4219" s="67">
        <v>44141</v>
      </c>
      <c r="B4219" s="60" t="s">
        <v>24</v>
      </c>
      <c r="C4219" s="60" t="s">
        <v>36</v>
      </c>
      <c r="D4219" s="15">
        <v>2</v>
      </c>
    </row>
    <row r="4220" spans="1:4" x14ac:dyDescent="0.25">
      <c r="A4220" s="67">
        <v>44141</v>
      </c>
      <c r="B4220" s="60" t="s">
        <v>47</v>
      </c>
      <c r="C4220" s="60" t="s">
        <v>47</v>
      </c>
      <c r="D4220" s="15">
        <v>0</v>
      </c>
    </row>
    <row r="4221" spans="1:4" x14ac:dyDescent="0.25">
      <c r="A4221" s="67">
        <v>44141</v>
      </c>
      <c r="B4221" s="60" t="s">
        <v>48</v>
      </c>
      <c r="C4221" s="60" t="s">
        <v>48</v>
      </c>
      <c r="D4221" s="15">
        <v>0</v>
      </c>
    </row>
    <row r="4222" spans="1:4" x14ac:dyDescent="0.25">
      <c r="A4222" s="67">
        <v>44141</v>
      </c>
      <c r="B4222" s="60" t="s">
        <v>7</v>
      </c>
      <c r="C4222" s="60" t="s">
        <v>116</v>
      </c>
      <c r="D4222" s="15">
        <v>10</v>
      </c>
    </row>
    <row r="4223" spans="1:4" x14ac:dyDescent="0.25">
      <c r="A4223" s="67">
        <v>44141</v>
      </c>
      <c r="B4223" s="60" t="s">
        <v>7</v>
      </c>
      <c r="C4223" s="60" t="s">
        <v>7</v>
      </c>
      <c r="D4223" s="15">
        <v>14</v>
      </c>
    </row>
    <row r="4224" spans="1:4" x14ac:dyDescent="0.25">
      <c r="A4224" s="67">
        <v>44141</v>
      </c>
      <c r="B4224" s="60" t="s">
        <v>9</v>
      </c>
      <c r="C4224" s="60" t="s">
        <v>9</v>
      </c>
      <c r="D4224" s="15">
        <v>32</v>
      </c>
    </row>
    <row r="4225" spans="1:4" x14ac:dyDescent="0.25">
      <c r="A4225" s="67">
        <v>44141</v>
      </c>
      <c r="B4225" s="60" t="s">
        <v>9</v>
      </c>
      <c r="C4225" s="73" t="s">
        <v>17</v>
      </c>
      <c r="D4225" s="15">
        <v>1</v>
      </c>
    </row>
    <row r="4226" spans="1:4" x14ac:dyDescent="0.25">
      <c r="A4226" s="67">
        <v>44141</v>
      </c>
      <c r="B4226" s="60" t="s">
        <v>15</v>
      </c>
      <c r="C4226" s="60" t="s">
        <v>61</v>
      </c>
      <c r="D4226" s="15">
        <v>1</v>
      </c>
    </row>
    <row r="4227" spans="1:4" x14ac:dyDescent="0.25">
      <c r="A4227" s="67">
        <v>44141</v>
      </c>
      <c r="B4227" s="60" t="s">
        <v>15</v>
      </c>
      <c r="C4227" s="60" t="s">
        <v>285</v>
      </c>
      <c r="D4227" s="15">
        <v>1</v>
      </c>
    </row>
    <row r="4228" spans="1:4" x14ac:dyDescent="0.25">
      <c r="A4228" s="67">
        <v>44141</v>
      </c>
      <c r="B4228" s="60" t="s">
        <v>11</v>
      </c>
      <c r="C4228" s="73" t="s">
        <v>65</v>
      </c>
      <c r="D4228" s="15">
        <v>7</v>
      </c>
    </row>
    <row r="4229" spans="1:4" x14ac:dyDescent="0.25">
      <c r="A4229" s="67">
        <v>44141</v>
      </c>
      <c r="B4229" s="60" t="s">
        <v>11</v>
      </c>
      <c r="C4229" s="78" t="s">
        <v>336</v>
      </c>
      <c r="D4229" s="15">
        <v>3</v>
      </c>
    </row>
    <row r="4230" spans="1:4" x14ac:dyDescent="0.25">
      <c r="A4230" s="67">
        <v>44141</v>
      </c>
      <c r="B4230" s="60" t="s">
        <v>11</v>
      </c>
      <c r="C4230" s="73" t="s">
        <v>11</v>
      </c>
      <c r="D4230" s="15">
        <v>15</v>
      </c>
    </row>
    <row r="4231" spans="1:4" x14ac:dyDescent="0.25">
      <c r="A4231" s="67">
        <v>44141</v>
      </c>
      <c r="B4231" s="60" t="s">
        <v>11</v>
      </c>
      <c r="C4231" s="73" t="s">
        <v>135</v>
      </c>
      <c r="D4231" s="15">
        <v>3</v>
      </c>
    </row>
    <row r="4232" spans="1:4" x14ac:dyDescent="0.25">
      <c r="A4232" s="67">
        <v>44141</v>
      </c>
      <c r="B4232" s="60" t="s">
        <v>11</v>
      </c>
      <c r="C4232" s="73" t="s">
        <v>866</v>
      </c>
      <c r="D4232" s="15">
        <v>2</v>
      </c>
    </row>
    <row r="4233" spans="1:4" x14ac:dyDescent="0.25">
      <c r="A4233" s="67">
        <v>44141</v>
      </c>
      <c r="B4233" s="60" t="s">
        <v>12</v>
      </c>
      <c r="C4233" s="60" t="s">
        <v>12</v>
      </c>
      <c r="D4233" s="15">
        <v>13</v>
      </c>
    </row>
    <row r="4234" spans="1:4" x14ac:dyDescent="0.25">
      <c r="A4234" s="67">
        <v>44141</v>
      </c>
      <c r="B4234" s="73" t="s">
        <v>8</v>
      </c>
      <c r="C4234" s="73" t="s">
        <v>844</v>
      </c>
      <c r="D4234" s="15">
        <v>1</v>
      </c>
    </row>
    <row r="4235" spans="1:4" x14ac:dyDescent="0.25">
      <c r="A4235" s="67">
        <v>44141</v>
      </c>
      <c r="B4235" s="73" t="s">
        <v>8</v>
      </c>
      <c r="C4235" s="73" t="s">
        <v>59</v>
      </c>
      <c r="D4235" s="15">
        <v>7</v>
      </c>
    </row>
    <row r="4236" spans="1:4" x14ac:dyDescent="0.25">
      <c r="A4236" s="67">
        <v>44141</v>
      </c>
      <c r="B4236" s="73" t="s">
        <v>8</v>
      </c>
      <c r="C4236" s="73" t="s">
        <v>142</v>
      </c>
      <c r="D4236" s="15">
        <v>2</v>
      </c>
    </row>
    <row r="4237" spans="1:4" x14ac:dyDescent="0.25">
      <c r="A4237" s="67">
        <v>44141</v>
      </c>
      <c r="B4237" s="73" t="s">
        <v>8</v>
      </c>
      <c r="C4237" s="73" t="s">
        <v>134</v>
      </c>
      <c r="D4237" s="15">
        <v>2</v>
      </c>
    </row>
    <row r="4238" spans="1:4" x14ac:dyDescent="0.25">
      <c r="A4238" s="67">
        <v>44141</v>
      </c>
      <c r="B4238" s="73" t="s">
        <v>8</v>
      </c>
      <c r="C4238" s="73" t="s">
        <v>205</v>
      </c>
      <c r="D4238" s="15">
        <v>2</v>
      </c>
    </row>
    <row r="4239" spans="1:4" x14ac:dyDescent="0.25">
      <c r="A4239" s="67">
        <v>44141</v>
      </c>
      <c r="B4239" s="73" t="s">
        <v>8</v>
      </c>
      <c r="C4239" s="73" t="s">
        <v>40</v>
      </c>
      <c r="D4239" s="15">
        <v>1</v>
      </c>
    </row>
    <row r="4240" spans="1:4" x14ac:dyDescent="0.25">
      <c r="A4240" s="67">
        <v>44141</v>
      </c>
      <c r="B4240" s="73" t="s">
        <v>8</v>
      </c>
      <c r="C4240" s="73" t="s">
        <v>8</v>
      </c>
      <c r="D4240" s="15">
        <v>65</v>
      </c>
    </row>
    <row r="4241" spans="1:4" x14ac:dyDescent="0.25">
      <c r="A4241" s="67">
        <v>44141</v>
      </c>
      <c r="B4241" s="73" t="s">
        <v>8</v>
      </c>
      <c r="C4241" s="73" t="s">
        <v>31</v>
      </c>
      <c r="D4241" s="15">
        <v>2</v>
      </c>
    </row>
    <row r="4242" spans="1:4" x14ac:dyDescent="0.25">
      <c r="A4242" s="67">
        <v>44141</v>
      </c>
      <c r="B4242" s="73" t="s">
        <v>8</v>
      </c>
      <c r="C4242" s="73" t="s">
        <v>112</v>
      </c>
      <c r="D4242" s="15">
        <v>1</v>
      </c>
    </row>
    <row r="4243" spans="1:4" x14ac:dyDescent="0.25">
      <c r="A4243" s="67">
        <v>44141</v>
      </c>
      <c r="B4243" s="60" t="s">
        <v>49</v>
      </c>
      <c r="C4243" s="60" t="s">
        <v>49</v>
      </c>
      <c r="D4243" s="15">
        <v>2</v>
      </c>
    </row>
    <row r="4244" spans="1:4" x14ac:dyDescent="0.25">
      <c r="A4244" s="67">
        <v>44141</v>
      </c>
      <c r="B4244" s="60" t="s">
        <v>50</v>
      </c>
      <c r="C4244" s="60" t="s">
        <v>232</v>
      </c>
      <c r="D4244" s="15">
        <v>3</v>
      </c>
    </row>
    <row r="4245" spans="1:4" x14ac:dyDescent="0.25">
      <c r="A4245" s="67">
        <v>44141</v>
      </c>
      <c r="B4245" s="60" t="s">
        <v>50</v>
      </c>
      <c r="C4245" s="60" t="s">
        <v>819</v>
      </c>
      <c r="D4245" s="15">
        <v>1</v>
      </c>
    </row>
    <row r="4246" spans="1:4" x14ac:dyDescent="0.25">
      <c r="A4246" s="67">
        <v>44141</v>
      </c>
      <c r="B4246" s="60" t="s">
        <v>50</v>
      </c>
      <c r="C4246" s="73" t="s">
        <v>368</v>
      </c>
      <c r="D4246" s="15">
        <v>2</v>
      </c>
    </row>
    <row r="4247" spans="1:4" x14ac:dyDescent="0.25">
      <c r="A4247" s="67">
        <v>44141</v>
      </c>
      <c r="B4247" s="60" t="s">
        <v>27</v>
      </c>
      <c r="C4247" s="73" t="s">
        <v>141</v>
      </c>
      <c r="D4247" s="15">
        <v>7</v>
      </c>
    </row>
    <row r="4248" spans="1:4" x14ac:dyDescent="0.25">
      <c r="A4248" s="67">
        <v>44141</v>
      </c>
      <c r="B4248" s="60" t="s">
        <v>27</v>
      </c>
      <c r="C4248" s="73" t="s">
        <v>43</v>
      </c>
      <c r="D4248" s="15">
        <v>18</v>
      </c>
    </row>
    <row r="4249" spans="1:4" x14ac:dyDescent="0.25">
      <c r="A4249" s="67">
        <v>44141</v>
      </c>
      <c r="B4249" s="60" t="s">
        <v>27</v>
      </c>
      <c r="C4249" s="73" t="s">
        <v>867</v>
      </c>
      <c r="D4249" s="15">
        <v>1</v>
      </c>
    </row>
    <row r="4250" spans="1:4" x14ac:dyDescent="0.25">
      <c r="A4250" s="67">
        <v>44141</v>
      </c>
      <c r="B4250" s="60" t="s">
        <v>27</v>
      </c>
      <c r="C4250" s="73" t="s">
        <v>711</v>
      </c>
      <c r="D4250" s="15">
        <v>1</v>
      </c>
    </row>
    <row r="4251" spans="1:4" x14ac:dyDescent="0.25">
      <c r="A4251" s="67">
        <v>44141</v>
      </c>
      <c r="B4251" s="60" t="s">
        <v>51</v>
      </c>
      <c r="C4251" s="73" t="s">
        <v>681</v>
      </c>
      <c r="D4251" s="15">
        <v>1</v>
      </c>
    </row>
    <row r="4252" spans="1:4" x14ac:dyDescent="0.25">
      <c r="A4252" s="67">
        <v>44141</v>
      </c>
      <c r="B4252" s="60" t="s">
        <v>51</v>
      </c>
      <c r="C4252" s="73" t="s">
        <v>51</v>
      </c>
      <c r="D4252" s="15">
        <v>32</v>
      </c>
    </row>
    <row r="4253" spans="1:4" x14ac:dyDescent="0.25">
      <c r="A4253" s="67">
        <v>44141</v>
      </c>
      <c r="B4253" s="60" t="s">
        <v>10</v>
      </c>
      <c r="C4253" s="60" t="s">
        <v>10</v>
      </c>
      <c r="D4253" s="15">
        <v>2</v>
      </c>
    </row>
    <row r="4254" spans="1:4" x14ac:dyDescent="0.25">
      <c r="A4254" s="67">
        <v>44142</v>
      </c>
      <c r="B4254" s="60" t="s">
        <v>14</v>
      </c>
      <c r="C4254" s="73" t="s">
        <v>14</v>
      </c>
      <c r="D4254" s="15">
        <v>7</v>
      </c>
    </row>
    <row r="4255" spans="1:4" x14ac:dyDescent="0.25">
      <c r="A4255" s="67">
        <v>44142</v>
      </c>
      <c r="B4255" s="60" t="s">
        <v>14</v>
      </c>
      <c r="C4255" s="73" t="s">
        <v>16</v>
      </c>
      <c r="D4255" s="15">
        <v>3</v>
      </c>
    </row>
    <row r="4256" spans="1:4" x14ac:dyDescent="0.25">
      <c r="A4256" s="67">
        <v>44142</v>
      </c>
      <c r="B4256" s="60" t="s">
        <v>14</v>
      </c>
      <c r="C4256" s="73" t="s">
        <v>808</v>
      </c>
      <c r="D4256" s="15">
        <v>2</v>
      </c>
    </row>
    <row r="4257" spans="1:4" x14ac:dyDescent="0.25">
      <c r="A4257" s="67">
        <v>44142</v>
      </c>
      <c r="B4257" s="60" t="s">
        <v>14</v>
      </c>
      <c r="C4257" s="73" t="s">
        <v>86</v>
      </c>
      <c r="D4257" s="15">
        <v>3</v>
      </c>
    </row>
    <row r="4258" spans="1:4" x14ac:dyDescent="0.25">
      <c r="A4258" s="67">
        <v>44142</v>
      </c>
      <c r="B4258" s="60" t="s">
        <v>20</v>
      </c>
      <c r="C4258" s="73" t="s">
        <v>20</v>
      </c>
      <c r="D4258" s="15">
        <v>40</v>
      </c>
    </row>
    <row r="4259" spans="1:4" x14ac:dyDescent="0.25">
      <c r="A4259" s="67">
        <v>44142</v>
      </c>
      <c r="B4259" s="60" t="s">
        <v>20</v>
      </c>
      <c r="C4259" s="73" t="s">
        <v>366</v>
      </c>
      <c r="D4259" s="15">
        <v>1</v>
      </c>
    </row>
    <row r="4260" spans="1:4" x14ac:dyDescent="0.25">
      <c r="A4260" s="67">
        <v>44142</v>
      </c>
      <c r="B4260" s="60" t="s">
        <v>20</v>
      </c>
      <c r="C4260" s="73" t="s">
        <v>652</v>
      </c>
      <c r="D4260" s="15">
        <v>1</v>
      </c>
    </row>
    <row r="4261" spans="1:4" x14ac:dyDescent="0.25">
      <c r="A4261" s="67">
        <v>44142</v>
      </c>
      <c r="B4261" s="60" t="s">
        <v>13</v>
      </c>
      <c r="C4261" s="73" t="s">
        <v>1028</v>
      </c>
      <c r="D4261" s="15">
        <v>3</v>
      </c>
    </row>
    <row r="4262" spans="1:4" x14ac:dyDescent="0.25">
      <c r="A4262" s="67">
        <v>44142</v>
      </c>
      <c r="B4262" s="60" t="s">
        <v>13</v>
      </c>
      <c r="C4262" s="78" t="s">
        <v>612</v>
      </c>
      <c r="D4262" s="15">
        <v>1</v>
      </c>
    </row>
    <row r="4263" spans="1:4" x14ac:dyDescent="0.25">
      <c r="A4263" s="67">
        <v>44142</v>
      </c>
      <c r="B4263" s="60" t="s">
        <v>13</v>
      </c>
      <c r="C4263" s="73" t="s">
        <v>13</v>
      </c>
      <c r="D4263" s="15">
        <v>4</v>
      </c>
    </row>
    <row r="4264" spans="1:4" x14ac:dyDescent="0.25">
      <c r="A4264" s="67">
        <v>44142</v>
      </c>
      <c r="B4264" s="60" t="s">
        <v>13</v>
      </c>
      <c r="C4264" s="73" t="s">
        <v>226</v>
      </c>
      <c r="D4264" s="15">
        <v>2</v>
      </c>
    </row>
    <row r="4265" spans="1:4" x14ac:dyDescent="0.25">
      <c r="A4265" s="67">
        <v>44142</v>
      </c>
      <c r="B4265" s="60" t="s">
        <v>13</v>
      </c>
      <c r="C4265" s="73" t="s">
        <v>223</v>
      </c>
      <c r="D4265" s="15">
        <v>1</v>
      </c>
    </row>
    <row r="4266" spans="1:4" x14ac:dyDescent="0.25">
      <c r="A4266" s="67">
        <v>44142</v>
      </c>
      <c r="B4266" s="60" t="s">
        <v>24</v>
      </c>
      <c r="C4266" s="73" t="s">
        <v>23</v>
      </c>
      <c r="D4266" s="15">
        <v>11</v>
      </c>
    </row>
    <row r="4267" spans="1:4" x14ac:dyDescent="0.25">
      <c r="A4267" s="67">
        <v>44142</v>
      </c>
      <c r="B4267" s="60" t="s">
        <v>24</v>
      </c>
      <c r="C4267" s="73" t="s">
        <v>24</v>
      </c>
      <c r="D4267" s="15">
        <v>11</v>
      </c>
    </row>
    <row r="4268" spans="1:4" x14ac:dyDescent="0.25">
      <c r="A4268" s="67">
        <v>44142</v>
      </c>
      <c r="B4268" s="60" t="s">
        <v>24</v>
      </c>
      <c r="C4268" s="73" t="s">
        <v>36</v>
      </c>
      <c r="D4268" s="15">
        <v>1</v>
      </c>
    </row>
    <row r="4269" spans="1:4" x14ac:dyDescent="0.25">
      <c r="A4269" s="67">
        <v>44142</v>
      </c>
      <c r="B4269" s="60" t="s">
        <v>47</v>
      </c>
      <c r="C4269" s="60" t="s">
        <v>47</v>
      </c>
      <c r="D4269" s="15">
        <v>0</v>
      </c>
    </row>
    <row r="4270" spans="1:4" x14ac:dyDescent="0.25">
      <c r="A4270" s="67">
        <v>44142</v>
      </c>
      <c r="B4270" s="60" t="s">
        <v>48</v>
      </c>
      <c r="C4270" s="60" t="s">
        <v>48</v>
      </c>
      <c r="D4270" s="15">
        <v>0</v>
      </c>
    </row>
    <row r="4271" spans="1:4" x14ac:dyDescent="0.25">
      <c r="A4271" s="67">
        <v>44142</v>
      </c>
      <c r="B4271" s="60" t="s">
        <v>7</v>
      </c>
      <c r="C4271" s="60" t="s">
        <v>116</v>
      </c>
      <c r="D4271" s="15">
        <v>1</v>
      </c>
    </row>
    <row r="4272" spans="1:4" x14ac:dyDescent="0.25">
      <c r="A4272" s="67">
        <v>44142</v>
      </c>
      <c r="B4272" s="60" t="s">
        <v>7</v>
      </c>
      <c r="C4272" s="73" t="s">
        <v>7</v>
      </c>
      <c r="D4272" s="15">
        <v>17</v>
      </c>
    </row>
    <row r="4273" spans="1:4" x14ac:dyDescent="0.25">
      <c r="A4273" s="67">
        <v>44142</v>
      </c>
      <c r="B4273" s="60" t="s">
        <v>9</v>
      </c>
      <c r="C4273" s="60" t="s">
        <v>9</v>
      </c>
      <c r="D4273" s="15">
        <v>36</v>
      </c>
    </row>
    <row r="4274" spans="1:4" x14ac:dyDescent="0.25">
      <c r="A4274" s="67">
        <v>44142</v>
      </c>
      <c r="B4274" s="60" t="s">
        <v>9</v>
      </c>
      <c r="C4274" s="73" t="s">
        <v>145</v>
      </c>
      <c r="D4274" s="15">
        <v>3</v>
      </c>
    </row>
    <row r="4275" spans="1:4" x14ac:dyDescent="0.25">
      <c r="A4275" s="67">
        <v>44142</v>
      </c>
      <c r="B4275" s="60" t="s">
        <v>15</v>
      </c>
      <c r="C4275" s="73" t="s">
        <v>285</v>
      </c>
      <c r="D4275" s="15">
        <v>2</v>
      </c>
    </row>
    <row r="4276" spans="1:4" x14ac:dyDescent="0.25">
      <c r="A4276" s="67">
        <v>44142</v>
      </c>
      <c r="B4276" s="60" t="s">
        <v>11</v>
      </c>
      <c r="C4276" s="73" t="s">
        <v>336</v>
      </c>
      <c r="D4276" s="15">
        <v>1</v>
      </c>
    </row>
    <row r="4277" spans="1:4" x14ac:dyDescent="0.25">
      <c r="A4277" s="67">
        <v>44142</v>
      </c>
      <c r="B4277" s="60" t="s">
        <v>11</v>
      </c>
      <c r="C4277" s="73" t="s">
        <v>11</v>
      </c>
      <c r="D4277" s="15">
        <v>5</v>
      </c>
    </row>
    <row r="4278" spans="1:4" x14ac:dyDescent="0.25">
      <c r="A4278" s="67">
        <v>44142</v>
      </c>
      <c r="B4278" s="60" t="s">
        <v>11</v>
      </c>
      <c r="C4278" s="73" t="s">
        <v>135</v>
      </c>
      <c r="D4278" s="15">
        <v>5</v>
      </c>
    </row>
    <row r="4279" spans="1:4" x14ac:dyDescent="0.25">
      <c r="A4279" s="67">
        <v>44142</v>
      </c>
      <c r="B4279" s="60" t="s">
        <v>12</v>
      </c>
      <c r="C4279" s="73" t="s">
        <v>117</v>
      </c>
      <c r="D4279" s="15">
        <v>1</v>
      </c>
    </row>
    <row r="4280" spans="1:4" x14ac:dyDescent="0.25">
      <c r="A4280" s="67">
        <v>44142</v>
      </c>
      <c r="B4280" s="60" t="s">
        <v>12</v>
      </c>
      <c r="C4280" s="73" t="s">
        <v>12</v>
      </c>
      <c r="D4280" s="15">
        <v>6</v>
      </c>
    </row>
    <row r="4281" spans="1:4" x14ac:dyDescent="0.25">
      <c r="A4281" s="67">
        <v>44142</v>
      </c>
      <c r="B4281" s="73" t="s">
        <v>8</v>
      </c>
      <c r="C4281" s="73" t="s">
        <v>74</v>
      </c>
      <c r="D4281" s="15">
        <v>1</v>
      </c>
    </row>
    <row r="4282" spans="1:4" x14ac:dyDescent="0.25">
      <c r="A4282" s="67">
        <v>44142</v>
      </c>
      <c r="B4282" s="73" t="s">
        <v>8</v>
      </c>
      <c r="C4282" s="73" t="s">
        <v>230</v>
      </c>
      <c r="D4282" s="15">
        <v>2</v>
      </c>
    </row>
    <row r="4283" spans="1:4" x14ac:dyDescent="0.25">
      <c r="A4283" s="67">
        <v>44142</v>
      </c>
      <c r="B4283" s="73" t="s">
        <v>8</v>
      </c>
      <c r="C4283" s="73" t="s">
        <v>59</v>
      </c>
      <c r="D4283" s="15">
        <v>8</v>
      </c>
    </row>
    <row r="4284" spans="1:4" x14ac:dyDescent="0.25">
      <c r="A4284" s="67">
        <v>44142</v>
      </c>
      <c r="B4284" s="73" t="s">
        <v>8</v>
      </c>
      <c r="C4284" s="73" t="s">
        <v>134</v>
      </c>
      <c r="D4284" s="15">
        <v>8</v>
      </c>
    </row>
    <row r="4285" spans="1:4" x14ac:dyDescent="0.25">
      <c r="A4285" s="67">
        <v>44142</v>
      </c>
      <c r="B4285" s="73" t="s">
        <v>8</v>
      </c>
      <c r="C4285" s="73" t="s">
        <v>40</v>
      </c>
      <c r="D4285" s="15">
        <v>2</v>
      </c>
    </row>
    <row r="4286" spans="1:4" x14ac:dyDescent="0.25">
      <c r="A4286" s="67">
        <v>44142</v>
      </c>
      <c r="B4286" s="73" t="s">
        <v>8</v>
      </c>
      <c r="C4286" s="73" t="s">
        <v>8</v>
      </c>
      <c r="D4286" s="15">
        <v>89</v>
      </c>
    </row>
    <row r="4287" spans="1:4" x14ac:dyDescent="0.25">
      <c r="A4287" s="67">
        <v>44142</v>
      </c>
      <c r="B4287" s="73" t="s">
        <v>8</v>
      </c>
      <c r="C4287" s="73" t="s">
        <v>31</v>
      </c>
      <c r="D4287" s="15">
        <v>5</v>
      </c>
    </row>
    <row r="4288" spans="1:4" x14ac:dyDescent="0.25">
      <c r="A4288" s="67">
        <v>44142</v>
      </c>
      <c r="B4288" s="73" t="s">
        <v>8</v>
      </c>
      <c r="C4288" s="73" t="s">
        <v>81</v>
      </c>
      <c r="D4288" s="15">
        <v>1</v>
      </c>
    </row>
    <row r="4289" spans="1:4" x14ac:dyDescent="0.25">
      <c r="A4289" s="67">
        <v>44142</v>
      </c>
      <c r="B4289" s="73" t="s">
        <v>8</v>
      </c>
      <c r="C4289" s="73" t="s">
        <v>112</v>
      </c>
      <c r="D4289" s="15">
        <v>2</v>
      </c>
    </row>
    <row r="4290" spans="1:4" x14ac:dyDescent="0.25">
      <c r="A4290" s="67">
        <v>44142</v>
      </c>
      <c r="B4290" s="73" t="s">
        <v>8</v>
      </c>
      <c r="C4290" s="73" t="s">
        <v>348</v>
      </c>
      <c r="D4290" s="15">
        <v>2</v>
      </c>
    </row>
    <row r="4291" spans="1:4" x14ac:dyDescent="0.25">
      <c r="A4291" s="67">
        <v>44142</v>
      </c>
      <c r="B4291" s="60" t="s">
        <v>49</v>
      </c>
      <c r="C4291" s="60" t="s">
        <v>49</v>
      </c>
      <c r="D4291" s="15">
        <v>0</v>
      </c>
    </row>
    <row r="4292" spans="1:4" x14ac:dyDescent="0.25">
      <c r="A4292" s="67">
        <v>44142</v>
      </c>
      <c r="B4292" s="60" t="s">
        <v>50</v>
      </c>
      <c r="C4292" s="73" t="s">
        <v>819</v>
      </c>
      <c r="D4292" s="15">
        <v>1</v>
      </c>
    </row>
    <row r="4293" spans="1:4" x14ac:dyDescent="0.25">
      <c r="A4293" s="67">
        <v>44142</v>
      </c>
      <c r="B4293" s="60" t="s">
        <v>50</v>
      </c>
      <c r="C4293" s="73" t="s">
        <v>614</v>
      </c>
      <c r="D4293" s="15">
        <v>1</v>
      </c>
    </row>
    <row r="4294" spans="1:4" x14ac:dyDescent="0.25">
      <c r="A4294" s="67">
        <v>44142</v>
      </c>
      <c r="B4294" s="60" t="s">
        <v>27</v>
      </c>
      <c r="C4294" s="73" t="s">
        <v>141</v>
      </c>
      <c r="D4294" s="15">
        <v>10</v>
      </c>
    </row>
    <row r="4295" spans="1:4" x14ac:dyDescent="0.25">
      <c r="A4295" s="67">
        <v>44142</v>
      </c>
      <c r="B4295" s="60" t="s">
        <v>27</v>
      </c>
      <c r="C4295" s="73" t="s">
        <v>235</v>
      </c>
      <c r="D4295" s="15">
        <v>1</v>
      </c>
    </row>
    <row r="4296" spans="1:4" x14ac:dyDescent="0.25">
      <c r="A4296" s="67">
        <v>44142</v>
      </c>
      <c r="B4296" s="60" t="s">
        <v>27</v>
      </c>
      <c r="C4296" s="73" t="s">
        <v>43</v>
      </c>
      <c r="D4296" s="15">
        <v>20</v>
      </c>
    </row>
    <row r="4297" spans="1:4" x14ac:dyDescent="0.25">
      <c r="A4297" s="67">
        <v>44142</v>
      </c>
      <c r="B4297" s="60" t="s">
        <v>27</v>
      </c>
      <c r="C4297" s="73" t="s">
        <v>622</v>
      </c>
      <c r="D4297" s="15">
        <v>1</v>
      </c>
    </row>
    <row r="4298" spans="1:4" x14ac:dyDescent="0.25">
      <c r="A4298" s="67">
        <v>44142</v>
      </c>
      <c r="B4298" s="60" t="s">
        <v>51</v>
      </c>
      <c r="C4298" s="73" t="s">
        <v>51</v>
      </c>
      <c r="D4298" s="15">
        <v>32</v>
      </c>
    </row>
    <row r="4299" spans="1:4" x14ac:dyDescent="0.25">
      <c r="A4299" s="67">
        <v>44142</v>
      </c>
      <c r="B4299" s="60" t="s">
        <v>10</v>
      </c>
      <c r="C4299" s="73" t="s">
        <v>10</v>
      </c>
      <c r="D4299" s="15">
        <v>2</v>
      </c>
    </row>
    <row r="4300" spans="1:4" x14ac:dyDescent="0.25">
      <c r="A4300" s="67">
        <v>44143</v>
      </c>
      <c r="B4300" s="60" t="s">
        <v>14</v>
      </c>
      <c r="C4300" s="73" t="s">
        <v>14</v>
      </c>
      <c r="D4300" s="15">
        <v>4</v>
      </c>
    </row>
    <row r="4301" spans="1:4" x14ac:dyDescent="0.25">
      <c r="A4301" s="67">
        <v>44143</v>
      </c>
      <c r="B4301" s="60" t="s">
        <v>14</v>
      </c>
      <c r="C4301" s="73" t="s">
        <v>16</v>
      </c>
      <c r="D4301" s="15">
        <v>2</v>
      </c>
    </row>
    <row r="4302" spans="1:4" x14ac:dyDescent="0.25">
      <c r="A4302" s="67">
        <v>44143</v>
      </c>
      <c r="B4302" s="60" t="s">
        <v>14</v>
      </c>
      <c r="C4302" s="73" t="s">
        <v>808</v>
      </c>
      <c r="D4302" s="15">
        <v>5</v>
      </c>
    </row>
    <row r="4303" spans="1:4" x14ac:dyDescent="0.25">
      <c r="A4303" s="67">
        <v>44143</v>
      </c>
      <c r="B4303" s="60" t="s">
        <v>14</v>
      </c>
      <c r="C4303" s="73" t="s">
        <v>86</v>
      </c>
      <c r="D4303" s="15">
        <v>1</v>
      </c>
    </row>
    <row r="4304" spans="1:4" x14ac:dyDescent="0.25">
      <c r="A4304" s="67">
        <v>44143</v>
      </c>
      <c r="B4304" s="60" t="s">
        <v>20</v>
      </c>
      <c r="C4304" s="73" t="s">
        <v>854</v>
      </c>
      <c r="D4304" s="15">
        <v>2</v>
      </c>
    </row>
    <row r="4305" spans="1:4" x14ac:dyDescent="0.25">
      <c r="A4305" s="67">
        <v>44143</v>
      </c>
      <c r="B4305" s="60" t="s">
        <v>20</v>
      </c>
      <c r="C4305" s="73" t="s">
        <v>20</v>
      </c>
      <c r="D4305" s="15">
        <v>28</v>
      </c>
    </row>
    <row r="4306" spans="1:4" x14ac:dyDescent="0.25">
      <c r="A4306" s="67">
        <v>44143</v>
      </c>
      <c r="B4306" s="60" t="s">
        <v>13</v>
      </c>
      <c r="C4306" s="60" t="s">
        <v>13</v>
      </c>
      <c r="D4306" s="15">
        <v>4</v>
      </c>
    </row>
    <row r="4307" spans="1:4" x14ac:dyDescent="0.25">
      <c r="A4307" s="67">
        <v>44143</v>
      </c>
      <c r="B4307" s="60" t="s">
        <v>13</v>
      </c>
      <c r="C4307" s="60" t="s">
        <v>223</v>
      </c>
      <c r="D4307" s="15">
        <v>3</v>
      </c>
    </row>
    <row r="4308" spans="1:4" x14ac:dyDescent="0.25">
      <c r="A4308" s="67">
        <v>44143</v>
      </c>
      <c r="B4308" s="60" t="s">
        <v>24</v>
      </c>
      <c r="C4308" s="73" t="s">
        <v>23</v>
      </c>
      <c r="D4308" s="15">
        <v>13</v>
      </c>
    </row>
    <row r="4309" spans="1:4" x14ac:dyDescent="0.25">
      <c r="A4309" s="67">
        <v>44143</v>
      </c>
      <c r="B4309" s="60" t="s">
        <v>24</v>
      </c>
      <c r="C4309" s="73" t="s">
        <v>658</v>
      </c>
      <c r="D4309" s="15">
        <v>1</v>
      </c>
    </row>
    <row r="4310" spans="1:4" x14ac:dyDescent="0.25">
      <c r="A4310" s="67">
        <v>44143</v>
      </c>
      <c r="B4310" s="60" t="s">
        <v>24</v>
      </c>
      <c r="C4310" s="73" t="s">
        <v>24</v>
      </c>
      <c r="D4310" s="15">
        <v>2</v>
      </c>
    </row>
    <row r="4311" spans="1:4" x14ac:dyDescent="0.25">
      <c r="A4311" s="67">
        <v>44143</v>
      </c>
      <c r="B4311" s="60" t="s">
        <v>24</v>
      </c>
      <c r="C4311" s="73" t="s">
        <v>765</v>
      </c>
      <c r="D4311" s="15">
        <v>1</v>
      </c>
    </row>
    <row r="4312" spans="1:4" x14ac:dyDescent="0.25">
      <c r="A4312" s="67">
        <v>44143</v>
      </c>
      <c r="B4312" s="60" t="s">
        <v>24</v>
      </c>
      <c r="C4312" s="73" t="s">
        <v>36</v>
      </c>
      <c r="D4312" s="15">
        <v>0</v>
      </c>
    </row>
    <row r="4313" spans="1:4" x14ac:dyDescent="0.25">
      <c r="A4313" s="67">
        <v>44143</v>
      </c>
      <c r="B4313" s="60" t="s">
        <v>47</v>
      </c>
      <c r="C4313" s="60" t="s">
        <v>47</v>
      </c>
      <c r="D4313" s="15">
        <v>0</v>
      </c>
    </row>
    <row r="4314" spans="1:4" x14ac:dyDescent="0.25">
      <c r="A4314" s="67">
        <v>44143</v>
      </c>
      <c r="B4314" s="60" t="s">
        <v>48</v>
      </c>
      <c r="C4314" s="60" t="s">
        <v>48</v>
      </c>
      <c r="D4314" s="15">
        <v>0</v>
      </c>
    </row>
    <row r="4315" spans="1:4" x14ac:dyDescent="0.25">
      <c r="A4315" s="67">
        <v>44143</v>
      </c>
      <c r="B4315" s="60" t="s">
        <v>7</v>
      </c>
      <c r="C4315" s="60" t="s">
        <v>116</v>
      </c>
      <c r="D4315" s="15">
        <v>5</v>
      </c>
    </row>
    <row r="4316" spans="1:4" x14ac:dyDescent="0.25">
      <c r="A4316" s="67">
        <v>44143</v>
      </c>
      <c r="B4316" s="60" t="s">
        <v>7</v>
      </c>
      <c r="C4316" s="60" t="s">
        <v>7</v>
      </c>
      <c r="D4316" s="15">
        <v>6</v>
      </c>
    </row>
    <row r="4317" spans="1:4" x14ac:dyDescent="0.25">
      <c r="A4317" s="67">
        <v>44143</v>
      </c>
      <c r="B4317" s="60" t="s">
        <v>9</v>
      </c>
      <c r="C4317" s="232" t="s">
        <v>9</v>
      </c>
      <c r="D4317" s="15">
        <v>32</v>
      </c>
    </row>
    <row r="4318" spans="1:4" x14ac:dyDescent="0.25">
      <c r="A4318" s="67">
        <v>44143</v>
      </c>
      <c r="B4318" s="60" t="s">
        <v>9</v>
      </c>
      <c r="C4318" s="73" t="s">
        <v>17</v>
      </c>
      <c r="D4318" s="15">
        <v>4</v>
      </c>
    </row>
    <row r="4319" spans="1:4" x14ac:dyDescent="0.25">
      <c r="A4319" s="67">
        <v>44143</v>
      </c>
      <c r="B4319" s="60" t="s">
        <v>9</v>
      </c>
      <c r="C4319" s="73" t="s">
        <v>149</v>
      </c>
      <c r="D4319" s="15">
        <v>1</v>
      </c>
    </row>
    <row r="4320" spans="1:4" x14ac:dyDescent="0.25">
      <c r="A4320" s="67">
        <v>44143</v>
      </c>
      <c r="B4320" s="60" t="s">
        <v>9</v>
      </c>
      <c r="C4320" s="73" t="s">
        <v>145</v>
      </c>
      <c r="D4320" s="15">
        <v>1</v>
      </c>
    </row>
    <row r="4321" spans="1:4" x14ac:dyDescent="0.25">
      <c r="A4321" s="67">
        <v>44143</v>
      </c>
      <c r="B4321" s="60" t="s">
        <v>15</v>
      </c>
      <c r="C4321" s="60" t="s">
        <v>15</v>
      </c>
      <c r="D4321" s="15">
        <v>0</v>
      </c>
    </row>
    <row r="4322" spans="1:4" x14ac:dyDescent="0.25">
      <c r="A4322" s="67">
        <v>44143</v>
      </c>
      <c r="B4322" s="60" t="s">
        <v>11</v>
      </c>
      <c r="C4322" s="60" t="s">
        <v>336</v>
      </c>
      <c r="D4322" s="15">
        <v>2</v>
      </c>
    </row>
    <row r="4323" spans="1:4" x14ac:dyDescent="0.25">
      <c r="A4323" s="67">
        <v>44143</v>
      </c>
      <c r="B4323" s="60" t="s">
        <v>11</v>
      </c>
      <c r="C4323" s="60" t="s">
        <v>11</v>
      </c>
      <c r="D4323" s="15">
        <v>6</v>
      </c>
    </row>
    <row r="4324" spans="1:4" x14ac:dyDescent="0.25">
      <c r="A4324" s="67">
        <v>44143</v>
      </c>
      <c r="B4324" s="60" t="s">
        <v>12</v>
      </c>
      <c r="C4324" s="60" t="s">
        <v>12</v>
      </c>
      <c r="D4324" s="15">
        <v>7</v>
      </c>
    </row>
    <row r="4325" spans="1:4" x14ac:dyDescent="0.25">
      <c r="A4325" s="67">
        <v>44143</v>
      </c>
      <c r="B4325" s="60" t="s">
        <v>8</v>
      </c>
      <c r="C4325" s="73" t="s">
        <v>230</v>
      </c>
      <c r="D4325" s="15">
        <v>1</v>
      </c>
    </row>
    <row r="4326" spans="1:4" x14ac:dyDescent="0.25">
      <c r="A4326" s="67">
        <v>44143</v>
      </c>
      <c r="B4326" s="60" t="s">
        <v>8</v>
      </c>
      <c r="C4326" s="73" t="s">
        <v>59</v>
      </c>
      <c r="D4326" s="15">
        <v>5</v>
      </c>
    </row>
    <row r="4327" spans="1:4" x14ac:dyDescent="0.25">
      <c r="A4327" s="67">
        <v>44143</v>
      </c>
      <c r="B4327" s="60" t="s">
        <v>8</v>
      </c>
      <c r="C4327" s="73" t="s">
        <v>40</v>
      </c>
      <c r="D4327" s="15">
        <v>2</v>
      </c>
    </row>
    <row r="4328" spans="1:4" x14ac:dyDescent="0.25">
      <c r="A4328" s="67">
        <v>44143</v>
      </c>
      <c r="B4328" s="60" t="s">
        <v>8</v>
      </c>
      <c r="C4328" s="73" t="s">
        <v>8</v>
      </c>
      <c r="D4328" s="15">
        <v>49</v>
      </c>
    </row>
    <row r="4329" spans="1:4" x14ac:dyDescent="0.25">
      <c r="A4329" s="67">
        <v>44143</v>
      </c>
      <c r="B4329" s="60" t="s">
        <v>8</v>
      </c>
      <c r="C4329" s="73" t="s">
        <v>31</v>
      </c>
      <c r="D4329" s="15">
        <v>2</v>
      </c>
    </row>
    <row r="4330" spans="1:4" x14ac:dyDescent="0.25">
      <c r="A4330" s="67">
        <v>44143</v>
      </c>
      <c r="B4330" s="60" t="s">
        <v>8</v>
      </c>
      <c r="C4330" s="73" t="s">
        <v>131</v>
      </c>
      <c r="D4330" s="15">
        <v>2</v>
      </c>
    </row>
    <row r="4331" spans="1:4" x14ac:dyDescent="0.25">
      <c r="A4331" s="67">
        <v>44143</v>
      </c>
      <c r="B4331" s="60" t="s">
        <v>8</v>
      </c>
      <c r="C4331" s="73" t="s">
        <v>81</v>
      </c>
      <c r="D4331" s="15">
        <v>1</v>
      </c>
    </row>
    <row r="4332" spans="1:4" x14ac:dyDescent="0.25">
      <c r="A4332" s="67">
        <v>44143</v>
      </c>
      <c r="B4332" s="60" t="s">
        <v>49</v>
      </c>
      <c r="C4332" s="60" t="s">
        <v>49</v>
      </c>
      <c r="D4332" s="15">
        <v>0</v>
      </c>
    </row>
    <row r="4333" spans="1:4" x14ac:dyDescent="0.25">
      <c r="A4333" s="67">
        <v>44143</v>
      </c>
      <c r="B4333" s="60" t="s">
        <v>50</v>
      </c>
      <c r="C4333" s="60" t="s">
        <v>232</v>
      </c>
      <c r="D4333" s="15">
        <v>3</v>
      </c>
    </row>
    <row r="4334" spans="1:4" x14ac:dyDescent="0.25">
      <c r="A4334" s="67">
        <v>44143</v>
      </c>
      <c r="B4334" s="60" t="s">
        <v>50</v>
      </c>
      <c r="C4334" s="73" t="s">
        <v>368</v>
      </c>
      <c r="D4334" s="15">
        <v>2</v>
      </c>
    </row>
    <row r="4335" spans="1:4" x14ac:dyDescent="0.25">
      <c r="A4335" s="67">
        <v>44143</v>
      </c>
      <c r="B4335" s="60" t="s">
        <v>27</v>
      </c>
      <c r="C4335" s="73" t="s">
        <v>141</v>
      </c>
      <c r="D4335" s="15">
        <v>7</v>
      </c>
    </row>
    <row r="4336" spans="1:4" x14ac:dyDescent="0.25">
      <c r="A4336" s="67">
        <v>44143</v>
      </c>
      <c r="B4336" s="60" t="s">
        <v>27</v>
      </c>
      <c r="C4336" s="73" t="s">
        <v>43</v>
      </c>
      <c r="D4336" s="15">
        <v>17</v>
      </c>
    </row>
    <row r="4337" spans="1:4" x14ac:dyDescent="0.25">
      <c r="A4337" s="67">
        <v>44143</v>
      </c>
      <c r="B4337" s="60" t="s">
        <v>27</v>
      </c>
      <c r="C4337" s="73" t="s">
        <v>28</v>
      </c>
      <c r="D4337" s="15">
        <v>1</v>
      </c>
    </row>
    <row r="4338" spans="1:4" x14ac:dyDescent="0.25">
      <c r="A4338" s="67">
        <v>44143</v>
      </c>
      <c r="B4338" s="60" t="s">
        <v>51</v>
      </c>
      <c r="C4338" s="60" t="s">
        <v>51</v>
      </c>
      <c r="D4338" s="15">
        <v>5</v>
      </c>
    </row>
    <row r="4339" spans="1:4" x14ac:dyDescent="0.25">
      <c r="A4339" s="67">
        <v>44143</v>
      </c>
      <c r="B4339" s="60" t="s">
        <v>10</v>
      </c>
      <c r="C4339" s="60" t="s">
        <v>10</v>
      </c>
      <c r="D4339" s="15">
        <v>4</v>
      </c>
    </row>
    <row r="4340" spans="1:4" x14ac:dyDescent="0.25">
      <c r="A4340" s="67">
        <v>44144</v>
      </c>
      <c r="B4340" s="60" t="s">
        <v>14</v>
      </c>
      <c r="C4340" s="60" t="s">
        <v>14</v>
      </c>
      <c r="D4340" s="15">
        <v>3</v>
      </c>
    </row>
    <row r="4341" spans="1:4" x14ac:dyDescent="0.25">
      <c r="A4341" s="67">
        <v>44144</v>
      </c>
      <c r="B4341" s="60" t="s">
        <v>14</v>
      </c>
      <c r="C4341" s="60" t="s">
        <v>808</v>
      </c>
      <c r="D4341" s="15">
        <v>2</v>
      </c>
    </row>
    <row r="4342" spans="1:4" x14ac:dyDescent="0.25">
      <c r="A4342" s="67">
        <v>44144</v>
      </c>
      <c r="B4342" s="60" t="s">
        <v>20</v>
      </c>
      <c r="C4342" s="73" t="s">
        <v>854</v>
      </c>
      <c r="D4342" s="15">
        <v>4</v>
      </c>
    </row>
    <row r="4343" spans="1:4" x14ac:dyDescent="0.25">
      <c r="A4343" s="67">
        <v>44144</v>
      </c>
      <c r="B4343" s="60" t="s">
        <v>20</v>
      </c>
      <c r="C4343" s="60" t="s">
        <v>20</v>
      </c>
      <c r="D4343" s="15">
        <v>18</v>
      </c>
    </row>
    <row r="4344" spans="1:4" x14ac:dyDescent="0.25">
      <c r="A4344" s="67">
        <v>44144</v>
      </c>
      <c r="B4344" s="60" t="s">
        <v>20</v>
      </c>
      <c r="C4344" s="60" t="s">
        <v>366</v>
      </c>
      <c r="D4344" s="15">
        <v>1</v>
      </c>
    </row>
    <row r="4345" spans="1:4" x14ac:dyDescent="0.25">
      <c r="A4345" s="67">
        <v>44144</v>
      </c>
      <c r="B4345" s="60" t="s">
        <v>13</v>
      </c>
      <c r="C4345" s="232" t="s">
        <v>13</v>
      </c>
      <c r="D4345" s="15">
        <v>1</v>
      </c>
    </row>
    <row r="4346" spans="1:4" x14ac:dyDescent="0.25">
      <c r="A4346" s="67">
        <v>44144</v>
      </c>
      <c r="B4346" s="60" t="s">
        <v>13</v>
      </c>
      <c r="C4346" s="60" t="s">
        <v>226</v>
      </c>
      <c r="D4346" s="15">
        <v>1</v>
      </c>
    </row>
    <row r="4347" spans="1:4" x14ac:dyDescent="0.25">
      <c r="A4347" s="67">
        <v>44144</v>
      </c>
      <c r="B4347" s="60" t="s">
        <v>24</v>
      </c>
      <c r="C4347" s="60" t="s">
        <v>23</v>
      </c>
      <c r="D4347" s="15">
        <v>1</v>
      </c>
    </row>
    <row r="4348" spans="1:4" x14ac:dyDescent="0.25">
      <c r="A4348" s="67">
        <v>44144</v>
      </c>
      <c r="B4348" s="60" t="s">
        <v>24</v>
      </c>
      <c r="C4348" s="60" t="s">
        <v>36</v>
      </c>
      <c r="D4348" s="15">
        <v>1</v>
      </c>
    </row>
    <row r="4349" spans="1:4" x14ac:dyDescent="0.25">
      <c r="A4349" s="67">
        <v>44144</v>
      </c>
      <c r="B4349" s="60" t="s">
        <v>47</v>
      </c>
      <c r="C4349" s="60" t="s">
        <v>47</v>
      </c>
      <c r="D4349" s="15">
        <v>0</v>
      </c>
    </row>
    <row r="4350" spans="1:4" x14ac:dyDescent="0.25">
      <c r="A4350" s="67">
        <v>44144</v>
      </c>
      <c r="B4350" s="60" t="s">
        <v>48</v>
      </c>
      <c r="C4350" s="60" t="s">
        <v>48</v>
      </c>
      <c r="D4350" s="15">
        <v>0</v>
      </c>
    </row>
    <row r="4351" spans="1:4" x14ac:dyDescent="0.25">
      <c r="A4351" s="67">
        <v>44144</v>
      </c>
      <c r="B4351" s="60" t="s">
        <v>7</v>
      </c>
      <c r="C4351" s="60" t="s">
        <v>7</v>
      </c>
      <c r="D4351" s="15">
        <v>0</v>
      </c>
    </row>
    <row r="4352" spans="1:4" x14ac:dyDescent="0.25">
      <c r="A4352" s="67">
        <v>44144</v>
      </c>
      <c r="B4352" s="60" t="s">
        <v>9</v>
      </c>
      <c r="C4352" s="60" t="s">
        <v>9</v>
      </c>
      <c r="D4352" s="15">
        <v>13</v>
      </c>
    </row>
    <row r="4353" spans="1:4" x14ac:dyDescent="0.25">
      <c r="A4353" s="67">
        <v>44144</v>
      </c>
      <c r="B4353" s="60" t="s">
        <v>15</v>
      </c>
      <c r="C4353" s="60" t="s">
        <v>15</v>
      </c>
      <c r="D4353" s="15">
        <v>0</v>
      </c>
    </row>
    <row r="4354" spans="1:4" x14ac:dyDescent="0.25">
      <c r="A4354" s="67">
        <v>44144</v>
      </c>
      <c r="B4354" s="60" t="s">
        <v>11</v>
      </c>
      <c r="C4354" s="60" t="s">
        <v>11</v>
      </c>
      <c r="D4354" s="15">
        <v>9</v>
      </c>
    </row>
    <row r="4355" spans="1:4" x14ac:dyDescent="0.25">
      <c r="A4355" s="67">
        <v>44144</v>
      </c>
      <c r="B4355" s="60" t="s">
        <v>12</v>
      </c>
      <c r="C4355" s="60" t="s">
        <v>117</v>
      </c>
      <c r="D4355" s="15">
        <v>2</v>
      </c>
    </row>
    <row r="4356" spans="1:4" x14ac:dyDescent="0.25">
      <c r="A4356" s="67">
        <v>44144</v>
      </c>
      <c r="B4356" s="60" t="s">
        <v>12</v>
      </c>
      <c r="C4356" s="60" t="s">
        <v>12</v>
      </c>
      <c r="D4356" s="15">
        <v>1</v>
      </c>
    </row>
    <row r="4357" spans="1:4" x14ac:dyDescent="0.25">
      <c r="A4357" s="67">
        <v>44144</v>
      </c>
      <c r="B4357" s="60" t="s">
        <v>8</v>
      </c>
      <c r="C4357" s="60" t="s">
        <v>74</v>
      </c>
      <c r="D4357" s="15">
        <v>2</v>
      </c>
    </row>
    <row r="4358" spans="1:4" x14ac:dyDescent="0.25">
      <c r="A4358" s="67">
        <v>44144</v>
      </c>
      <c r="B4358" s="60" t="s">
        <v>8</v>
      </c>
      <c r="C4358" s="60" t="s">
        <v>230</v>
      </c>
      <c r="D4358" s="15">
        <v>1</v>
      </c>
    </row>
    <row r="4359" spans="1:4" x14ac:dyDescent="0.25">
      <c r="A4359" s="67">
        <v>44144</v>
      </c>
      <c r="B4359" s="60" t="s">
        <v>8</v>
      </c>
      <c r="C4359" s="60" t="s">
        <v>205</v>
      </c>
      <c r="D4359" s="15">
        <v>1</v>
      </c>
    </row>
    <row r="4360" spans="1:4" x14ac:dyDescent="0.25">
      <c r="A4360" s="67">
        <v>44144</v>
      </c>
      <c r="B4360" s="60" t="s">
        <v>8</v>
      </c>
      <c r="C4360" s="60" t="s">
        <v>8</v>
      </c>
      <c r="D4360" s="15">
        <v>32</v>
      </c>
    </row>
    <row r="4361" spans="1:4" x14ac:dyDescent="0.25">
      <c r="A4361" s="67">
        <v>44144</v>
      </c>
      <c r="B4361" s="60" t="s">
        <v>49</v>
      </c>
      <c r="C4361" s="60" t="s">
        <v>49</v>
      </c>
      <c r="D4361" s="15">
        <v>0</v>
      </c>
    </row>
    <row r="4362" spans="1:4" x14ac:dyDescent="0.25">
      <c r="A4362" s="67">
        <v>44144</v>
      </c>
      <c r="B4362" s="60" t="s">
        <v>50</v>
      </c>
      <c r="C4362" s="73" t="s">
        <v>368</v>
      </c>
      <c r="D4362" s="15">
        <v>0</v>
      </c>
    </row>
    <row r="4363" spans="1:4" x14ac:dyDescent="0.25">
      <c r="A4363" s="67">
        <v>44144</v>
      </c>
      <c r="B4363" s="60" t="s">
        <v>27</v>
      </c>
      <c r="C4363" s="60" t="s">
        <v>43</v>
      </c>
      <c r="D4363" s="15">
        <v>0</v>
      </c>
    </row>
    <row r="4364" spans="1:4" x14ac:dyDescent="0.25">
      <c r="A4364" s="67">
        <v>44144</v>
      </c>
      <c r="B4364" s="60" t="s">
        <v>51</v>
      </c>
      <c r="C4364" s="60" t="s">
        <v>51</v>
      </c>
      <c r="D4364" s="15">
        <v>15</v>
      </c>
    </row>
    <row r="4365" spans="1:4" x14ac:dyDescent="0.25">
      <c r="A4365" s="67">
        <v>44144</v>
      </c>
      <c r="B4365" s="60" t="s">
        <v>10</v>
      </c>
      <c r="C4365" s="60" t="s">
        <v>10</v>
      </c>
      <c r="D4365" s="15">
        <v>0</v>
      </c>
    </row>
    <row r="4366" spans="1:4" x14ac:dyDescent="0.25">
      <c r="A4366" s="67">
        <v>44145</v>
      </c>
      <c r="B4366" s="60" t="s">
        <v>14</v>
      </c>
      <c r="C4366" s="60" t="s">
        <v>16</v>
      </c>
      <c r="D4366" s="15">
        <v>4</v>
      </c>
    </row>
    <row r="4367" spans="1:4" x14ac:dyDescent="0.25">
      <c r="A4367" s="67">
        <v>44145</v>
      </c>
      <c r="B4367" s="60" t="s">
        <v>14</v>
      </c>
      <c r="C4367" s="60" t="s">
        <v>86</v>
      </c>
      <c r="D4367" s="15">
        <v>4</v>
      </c>
    </row>
    <row r="4368" spans="1:4" x14ac:dyDescent="0.25">
      <c r="A4368" s="67">
        <v>44145</v>
      </c>
      <c r="B4368" s="60" t="s">
        <v>20</v>
      </c>
      <c r="C4368" s="73" t="s">
        <v>854</v>
      </c>
      <c r="D4368" s="15">
        <v>2</v>
      </c>
    </row>
    <row r="4369" spans="1:4" x14ac:dyDescent="0.25">
      <c r="A4369" s="67">
        <v>44145</v>
      </c>
      <c r="B4369" s="60" t="s">
        <v>20</v>
      </c>
      <c r="C4369" s="60" t="s">
        <v>20</v>
      </c>
      <c r="D4369" s="15">
        <v>50</v>
      </c>
    </row>
    <row r="4370" spans="1:4" x14ac:dyDescent="0.25">
      <c r="A4370" s="67">
        <v>44145</v>
      </c>
      <c r="B4370" s="60" t="s">
        <v>20</v>
      </c>
      <c r="C4370" s="60" t="s">
        <v>366</v>
      </c>
      <c r="D4370" s="15">
        <v>2</v>
      </c>
    </row>
    <row r="4371" spans="1:4" x14ac:dyDescent="0.25">
      <c r="A4371" s="67">
        <v>44145</v>
      </c>
      <c r="B4371" s="60" t="s">
        <v>13</v>
      </c>
      <c r="C4371" s="60" t="s">
        <v>13</v>
      </c>
      <c r="D4371" s="15">
        <v>4</v>
      </c>
    </row>
    <row r="4372" spans="1:4" x14ac:dyDescent="0.25">
      <c r="A4372" s="67">
        <v>44145</v>
      </c>
      <c r="B4372" s="60" t="s">
        <v>13</v>
      </c>
      <c r="C4372" s="60" t="s">
        <v>226</v>
      </c>
      <c r="D4372" s="15">
        <v>1</v>
      </c>
    </row>
    <row r="4373" spans="1:4" x14ac:dyDescent="0.25">
      <c r="A4373" s="67">
        <v>44145</v>
      </c>
      <c r="B4373" s="60" t="s">
        <v>13</v>
      </c>
      <c r="C4373" s="60" t="s">
        <v>1043</v>
      </c>
      <c r="D4373" s="15">
        <v>1</v>
      </c>
    </row>
    <row r="4374" spans="1:4" x14ac:dyDescent="0.25">
      <c r="A4374" s="67">
        <v>44145</v>
      </c>
      <c r="B4374" s="60" t="s">
        <v>24</v>
      </c>
      <c r="C4374" s="60" t="s">
        <v>23</v>
      </c>
      <c r="D4374" s="15">
        <v>4</v>
      </c>
    </row>
    <row r="4375" spans="1:4" x14ac:dyDescent="0.25">
      <c r="A4375" s="67">
        <v>44145</v>
      </c>
      <c r="B4375" s="60" t="s">
        <v>24</v>
      </c>
      <c r="C4375" s="60" t="s">
        <v>707</v>
      </c>
      <c r="D4375" s="15">
        <v>1</v>
      </c>
    </row>
    <row r="4376" spans="1:4" x14ac:dyDescent="0.25">
      <c r="A4376" s="67">
        <v>44145</v>
      </c>
      <c r="B4376" s="60" t="s">
        <v>47</v>
      </c>
      <c r="C4376" s="60" t="s">
        <v>47</v>
      </c>
      <c r="D4376" s="15">
        <v>0</v>
      </c>
    </row>
    <row r="4377" spans="1:4" x14ac:dyDescent="0.25">
      <c r="A4377" s="67">
        <v>44145</v>
      </c>
      <c r="B4377" s="60" t="s">
        <v>48</v>
      </c>
      <c r="C4377" s="60" t="s">
        <v>48</v>
      </c>
      <c r="D4377" s="15">
        <v>0</v>
      </c>
    </row>
    <row r="4378" spans="1:4" x14ac:dyDescent="0.25">
      <c r="A4378" s="67">
        <v>44145</v>
      </c>
      <c r="B4378" s="60" t="s">
        <v>7</v>
      </c>
      <c r="C4378" s="60" t="s">
        <v>116</v>
      </c>
      <c r="D4378" s="15">
        <v>2</v>
      </c>
    </row>
    <row r="4379" spans="1:4" x14ac:dyDescent="0.25">
      <c r="A4379" s="67">
        <v>44145</v>
      </c>
      <c r="B4379" s="60" t="s">
        <v>7</v>
      </c>
      <c r="C4379" s="232" t="s">
        <v>7</v>
      </c>
      <c r="D4379" s="15">
        <v>16</v>
      </c>
    </row>
    <row r="4380" spans="1:4" x14ac:dyDescent="0.25">
      <c r="A4380" s="67">
        <v>44145</v>
      </c>
      <c r="B4380" s="60" t="s">
        <v>9</v>
      </c>
      <c r="C4380" s="60" t="s">
        <v>9</v>
      </c>
      <c r="D4380" s="15">
        <v>67</v>
      </c>
    </row>
    <row r="4381" spans="1:4" x14ac:dyDescent="0.25">
      <c r="A4381" s="67">
        <v>44145</v>
      </c>
      <c r="B4381" s="60" t="s">
        <v>9</v>
      </c>
      <c r="C4381" s="60" t="s">
        <v>149</v>
      </c>
      <c r="D4381" s="15">
        <v>2</v>
      </c>
    </row>
    <row r="4382" spans="1:4" x14ac:dyDescent="0.25">
      <c r="A4382" s="67">
        <v>44145</v>
      </c>
      <c r="B4382" s="60" t="s">
        <v>15</v>
      </c>
      <c r="C4382" s="60" t="s">
        <v>61</v>
      </c>
      <c r="D4382" s="15">
        <v>1</v>
      </c>
    </row>
    <row r="4383" spans="1:4" x14ac:dyDescent="0.25">
      <c r="A4383" s="67">
        <v>44145</v>
      </c>
      <c r="B4383" s="60" t="s">
        <v>15</v>
      </c>
      <c r="C4383" s="60" t="s">
        <v>285</v>
      </c>
      <c r="D4383" s="15">
        <v>1</v>
      </c>
    </row>
    <row r="4384" spans="1:4" x14ac:dyDescent="0.25">
      <c r="A4384" s="67">
        <v>44145</v>
      </c>
      <c r="B4384" s="60" t="s">
        <v>11</v>
      </c>
      <c r="C4384" s="60" t="s">
        <v>11</v>
      </c>
      <c r="D4384" s="15">
        <v>9</v>
      </c>
    </row>
    <row r="4385" spans="1:4" x14ac:dyDescent="0.25">
      <c r="A4385" s="67">
        <v>44145</v>
      </c>
      <c r="B4385" s="60" t="s">
        <v>12</v>
      </c>
      <c r="C4385" s="60" t="s">
        <v>12</v>
      </c>
      <c r="D4385" s="15">
        <v>0</v>
      </c>
    </row>
    <row r="4386" spans="1:4" x14ac:dyDescent="0.25">
      <c r="A4386" s="67">
        <v>44145</v>
      </c>
      <c r="B4386" s="60" t="s">
        <v>8</v>
      </c>
      <c r="C4386" s="60" t="s">
        <v>230</v>
      </c>
      <c r="D4386" s="15">
        <v>3</v>
      </c>
    </row>
    <row r="4387" spans="1:4" x14ac:dyDescent="0.25">
      <c r="A4387" s="67">
        <v>44145</v>
      </c>
      <c r="B4387" s="60" t="s">
        <v>8</v>
      </c>
      <c r="C4387" s="60" t="s">
        <v>59</v>
      </c>
      <c r="D4387" s="15">
        <v>1</v>
      </c>
    </row>
    <row r="4388" spans="1:4" x14ac:dyDescent="0.25">
      <c r="A4388" s="67">
        <v>44145</v>
      </c>
      <c r="B4388" s="60" t="s">
        <v>8</v>
      </c>
      <c r="C4388" s="60" t="s">
        <v>134</v>
      </c>
      <c r="D4388" s="15">
        <v>2</v>
      </c>
    </row>
    <row r="4389" spans="1:4" x14ac:dyDescent="0.25">
      <c r="A4389" s="67">
        <v>44145</v>
      </c>
      <c r="B4389" s="60" t="s">
        <v>8</v>
      </c>
      <c r="C4389" s="60" t="s">
        <v>205</v>
      </c>
      <c r="D4389" s="15">
        <v>1</v>
      </c>
    </row>
    <row r="4390" spans="1:4" x14ac:dyDescent="0.25">
      <c r="A4390" s="67">
        <v>44145</v>
      </c>
      <c r="B4390" s="60" t="s">
        <v>8</v>
      </c>
      <c r="C4390" s="60" t="s">
        <v>40</v>
      </c>
      <c r="D4390" s="15">
        <v>4</v>
      </c>
    </row>
    <row r="4391" spans="1:4" x14ac:dyDescent="0.25">
      <c r="A4391" s="67">
        <v>44145</v>
      </c>
      <c r="B4391" s="60" t="s">
        <v>8</v>
      </c>
      <c r="C4391" s="60" t="s">
        <v>8</v>
      </c>
      <c r="D4391" s="15">
        <v>36</v>
      </c>
    </row>
    <row r="4392" spans="1:4" x14ac:dyDescent="0.25">
      <c r="A4392" s="67">
        <v>44145</v>
      </c>
      <c r="B4392" s="60" t="s">
        <v>8</v>
      </c>
      <c r="C4392" s="60" t="s">
        <v>31</v>
      </c>
      <c r="D4392" s="15">
        <v>4</v>
      </c>
    </row>
    <row r="4393" spans="1:4" x14ac:dyDescent="0.25">
      <c r="A4393" s="67">
        <v>44145</v>
      </c>
      <c r="B4393" s="60" t="s">
        <v>8</v>
      </c>
      <c r="C4393" s="60" t="s">
        <v>81</v>
      </c>
      <c r="D4393" s="15">
        <v>1</v>
      </c>
    </row>
    <row r="4394" spans="1:4" x14ac:dyDescent="0.25">
      <c r="A4394" s="67">
        <v>44145</v>
      </c>
      <c r="B4394" s="60" t="s">
        <v>8</v>
      </c>
      <c r="C4394" s="60" t="s">
        <v>112</v>
      </c>
      <c r="D4394" s="15">
        <v>3</v>
      </c>
    </row>
    <row r="4395" spans="1:4" x14ac:dyDescent="0.25">
      <c r="A4395" s="67">
        <v>44145</v>
      </c>
      <c r="B4395" s="60" t="s">
        <v>49</v>
      </c>
      <c r="C4395" s="60" t="s">
        <v>49</v>
      </c>
      <c r="D4395" s="15">
        <v>2</v>
      </c>
    </row>
    <row r="4396" spans="1:4" x14ac:dyDescent="0.25">
      <c r="A4396" s="67">
        <v>44145</v>
      </c>
      <c r="B4396" s="60" t="s">
        <v>50</v>
      </c>
      <c r="C4396" s="73" t="s">
        <v>368</v>
      </c>
      <c r="D4396" s="15">
        <v>0</v>
      </c>
    </row>
    <row r="4397" spans="1:4" x14ac:dyDescent="0.25">
      <c r="A4397" s="67">
        <v>44145</v>
      </c>
      <c r="B4397" s="60" t="s">
        <v>27</v>
      </c>
      <c r="C4397" s="60" t="s">
        <v>141</v>
      </c>
      <c r="D4397" s="15">
        <v>1</v>
      </c>
    </row>
    <row r="4398" spans="1:4" x14ac:dyDescent="0.25">
      <c r="A4398" s="67">
        <v>44145</v>
      </c>
      <c r="B4398" s="60" t="s">
        <v>27</v>
      </c>
      <c r="C4398" s="60" t="s">
        <v>43</v>
      </c>
      <c r="D4398" s="15">
        <v>25</v>
      </c>
    </row>
    <row r="4399" spans="1:4" x14ac:dyDescent="0.25">
      <c r="A4399" s="67">
        <v>44145</v>
      </c>
      <c r="B4399" s="60" t="s">
        <v>51</v>
      </c>
      <c r="C4399" s="60" t="s">
        <v>51</v>
      </c>
      <c r="D4399" s="15">
        <v>2</v>
      </c>
    </row>
    <row r="4400" spans="1:4" x14ac:dyDescent="0.25">
      <c r="A4400" s="67">
        <v>44145</v>
      </c>
      <c r="B4400" s="60" t="s">
        <v>10</v>
      </c>
      <c r="C4400" s="60" t="s">
        <v>10</v>
      </c>
      <c r="D4400" s="15">
        <v>4</v>
      </c>
    </row>
    <row r="4401" spans="1:4" x14ac:dyDescent="0.25">
      <c r="A4401" s="67">
        <v>44146</v>
      </c>
      <c r="B4401" s="60" t="s">
        <v>14</v>
      </c>
      <c r="C4401" s="60" t="s">
        <v>14</v>
      </c>
      <c r="D4401" s="15">
        <v>1</v>
      </c>
    </row>
    <row r="4402" spans="1:4" x14ac:dyDescent="0.25">
      <c r="A4402" s="67">
        <v>44146</v>
      </c>
      <c r="B4402" s="60" t="s">
        <v>14</v>
      </c>
      <c r="C4402" s="60" t="s">
        <v>16</v>
      </c>
      <c r="D4402" s="15">
        <v>2</v>
      </c>
    </row>
    <row r="4403" spans="1:4" x14ac:dyDescent="0.25">
      <c r="A4403" s="67">
        <v>44146</v>
      </c>
      <c r="B4403" s="60" t="s">
        <v>14</v>
      </c>
      <c r="C4403" s="60" t="s">
        <v>808</v>
      </c>
      <c r="D4403" s="15">
        <v>3</v>
      </c>
    </row>
    <row r="4404" spans="1:4" x14ac:dyDescent="0.25">
      <c r="A4404" s="67">
        <v>44146</v>
      </c>
      <c r="B4404" s="60" t="s">
        <v>14</v>
      </c>
      <c r="C4404" s="60" t="s">
        <v>86</v>
      </c>
      <c r="D4404" s="15">
        <v>2</v>
      </c>
    </row>
    <row r="4405" spans="1:4" x14ac:dyDescent="0.25">
      <c r="A4405" s="67">
        <v>44146</v>
      </c>
      <c r="B4405" s="60" t="s">
        <v>20</v>
      </c>
      <c r="C4405" s="73" t="s">
        <v>20</v>
      </c>
      <c r="D4405" s="15">
        <v>48</v>
      </c>
    </row>
    <row r="4406" spans="1:4" x14ac:dyDescent="0.25">
      <c r="A4406" s="67">
        <v>44146</v>
      </c>
      <c r="B4406" s="60" t="s">
        <v>20</v>
      </c>
      <c r="C4406" s="73" t="s">
        <v>366</v>
      </c>
      <c r="D4406" s="15">
        <v>2</v>
      </c>
    </row>
    <row r="4407" spans="1:4" x14ac:dyDescent="0.25">
      <c r="A4407" s="67">
        <v>44146</v>
      </c>
      <c r="B4407" s="60" t="s">
        <v>13</v>
      </c>
      <c r="C4407" s="73" t="s">
        <v>1028</v>
      </c>
      <c r="D4407" s="15">
        <v>3</v>
      </c>
    </row>
    <row r="4408" spans="1:4" x14ac:dyDescent="0.25">
      <c r="A4408" s="67">
        <v>44146</v>
      </c>
      <c r="B4408" s="60" t="s">
        <v>13</v>
      </c>
      <c r="C4408" s="78" t="s">
        <v>1056</v>
      </c>
      <c r="D4408" s="15">
        <v>1</v>
      </c>
    </row>
    <row r="4409" spans="1:4" x14ac:dyDescent="0.25">
      <c r="A4409" s="67">
        <v>44146</v>
      </c>
      <c r="B4409" s="60" t="s">
        <v>13</v>
      </c>
      <c r="C4409" s="150" t="s">
        <v>612</v>
      </c>
      <c r="D4409" s="15">
        <v>1</v>
      </c>
    </row>
    <row r="4410" spans="1:4" x14ac:dyDescent="0.25">
      <c r="A4410" s="67">
        <v>44146</v>
      </c>
      <c r="B4410" s="60" t="s">
        <v>13</v>
      </c>
      <c r="C4410" s="60" t="s">
        <v>13</v>
      </c>
      <c r="D4410" s="15">
        <v>8</v>
      </c>
    </row>
    <row r="4411" spans="1:4" x14ac:dyDescent="0.25">
      <c r="A4411" s="67">
        <v>44146</v>
      </c>
      <c r="B4411" s="60" t="s">
        <v>13</v>
      </c>
      <c r="C4411" s="60" t="s">
        <v>674</v>
      </c>
      <c r="D4411" s="15">
        <v>2</v>
      </c>
    </row>
    <row r="4412" spans="1:4" x14ac:dyDescent="0.25">
      <c r="A4412" s="67">
        <v>44146</v>
      </c>
      <c r="B4412" s="60" t="s">
        <v>13</v>
      </c>
      <c r="C4412" s="60" t="s">
        <v>226</v>
      </c>
      <c r="D4412" s="15">
        <v>4</v>
      </c>
    </row>
    <row r="4413" spans="1:4" x14ac:dyDescent="0.25">
      <c r="A4413" s="67">
        <v>44146</v>
      </c>
      <c r="B4413" s="60" t="s">
        <v>24</v>
      </c>
      <c r="C4413" s="60" t="s">
        <v>23</v>
      </c>
      <c r="D4413" s="15">
        <v>22</v>
      </c>
    </row>
    <row r="4414" spans="1:4" x14ac:dyDescent="0.25">
      <c r="A4414" s="67">
        <v>44146</v>
      </c>
      <c r="B4414" s="60" t="s">
        <v>24</v>
      </c>
      <c r="C4414" s="60" t="s">
        <v>24</v>
      </c>
      <c r="D4414" s="15">
        <v>7</v>
      </c>
    </row>
    <row r="4415" spans="1:4" x14ac:dyDescent="0.25">
      <c r="A4415" s="67">
        <v>44146</v>
      </c>
      <c r="B4415" s="60" t="s">
        <v>24</v>
      </c>
      <c r="C4415" s="60" t="s">
        <v>36</v>
      </c>
      <c r="D4415" s="15">
        <v>6</v>
      </c>
    </row>
    <row r="4416" spans="1:4" x14ac:dyDescent="0.25">
      <c r="A4416" s="67">
        <v>44146</v>
      </c>
      <c r="B4416" s="60" t="s">
        <v>47</v>
      </c>
      <c r="C4416" s="60" t="s">
        <v>47</v>
      </c>
      <c r="D4416" s="15">
        <v>0</v>
      </c>
    </row>
    <row r="4417" spans="1:4" x14ac:dyDescent="0.25">
      <c r="A4417" s="67">
        <v>44146</v>
      </c>
      <c r="B4417" s="60" t="s">
        <v>48</v>
      </c>
      <c r="C4417" s="60" t="s">
        <v>48</v>
      </c>
      <c r="D4417" s="15">
        <v>7</v>
      </c>
    </row>
    <row r="4418" spans="1:4" x14ac:dyDescent="0.25">
      <c r="A4418" s="67">
        <v>44146</v>
      </c>
      <c r="B4418" s="60" t="s">
        <v>7</v>
      </c>
      <c r="C4418" s="60" t="s">
        <v>116</v>
      </c>
      <c r="D4418" s="15">
        <v>14</v>
      </c>
    </row>
    <row r="4419" spans="1:4" x14ac:dyDescent="0.25">
      <c r="A4419" s="67">
        <v>44146</v>
      </c>
      <c r="B4419" s="60" t="s">
        <v>7</v>
      </c>
      <c r="C4419" s="60" t="s">
        <v>7</v>
      </c>
      <c r="D4419" s="15">
        <v>18</v>
      </c>
    </row>
    <row r="4420" spans="1:4" x14ac:dyDescent="0.25">
      <c r="A4420" s="67">
        <v>44146</v>
      </c>
      <c r="B4420" s="60" t="s">
        <v>9</v>
      </c>
      <c r="C4420" s="60" t="s">
        <v>9</v>
      </c>
      <c r="D4420" s="15">
        <v>43</v>
      </c>
    </row>
    <row r="4421" spans="1:4" x14ac:dyDescent="0.25">
      <c r="A4421" s="67">
        <v>44146</v>
      </c>
      <c r="B4421" s="60" t="s">
        <v>9</v>
      </c>
      <c r="C4421" s="73" t="s">
        <v>17</v>
      </c>
      <c r="D4421" s="15">
        <v>1</v>
      </c>
    </row>
    <row r="4422" spans="1:4" x14ac:dyDescent="0.25">
      <c r="A4422" s="67">
        <v>44146</v>
      </c>
      <c r="B4422" s="60" t="s">
        <v>9</v>
      </c>
      <c r="C4422" s="73" t="s">
        <v>149</v>
      </c>
      <c r="D4422" s="15">
        <v>2</v>
      </c>
    </row>
    <row r="4423" spans="1:4" x14ac:dyDescent="0.25">
      <c r="A4423" s="67">
        <v>44146</v>
      </c>
      <c r="B4423" s="60" t="s">
        <v>9</v>
      </c>
      <c r="C4423" s="73" t="s">
        <v>145</v>
      </c>
      <c r="D4423" s="15">
        <v>4</v>
      </c>
    </row>
    <row r="4424" spans="1:4" x14ac:dyDescent="0.25">
      <c r="A4424" s="67">
        <v>44146</v>
      </c>
      <c r="B4424" s="60" t="s">
        <v>15</v>
      </c>
      <c r="C4424" s="60" t="s">
        <v>109</v>
      </c>
      <c r="D4424" s="15">
        <v>1</v>
      </c>
    </row>
    <row r="4425" spans="1:4" x14ac:dyDescent="0.25">
      <c r="A4425" s="67">
        <v>44146</v>
      </c>
      <c r="B4425" s="60" t="s">
        <v>15</v>
      </c>
      <c r="C4425" s="60" t="s">
        <v>61</v>
      </c>
      <c r="D4425" s="15">
        <v>1</v>
      </c>
    </row>
    <row r="4426" spans="1:4" x14ac:dyDescent="0.25">
      <c r="A4426" s="67">
        <v>44146</v>
      </c>
      <c r="B4426" s="60" t="s">
        <v>15</v>
      </c>
      <c r="C4426" s="60" t="s">
        <v>285</v>
      </c>
      <c r="D4426" s="15">
        <v>1</v>
      </c>
    </row>
    <row r="4427" spans="1:4" x14ac:dyDescent="0.25">
      <c r="A4427" s="67">
        <v>44146</v>
      </c>
      <c r="B4427" s="60" t="s">
        <v>11</v>
      </c>
      <c r="C4427" s="60" t="s">
        <v>336</v>
      </c>
      <c r="D4427" s="15">
        <v>1</v>
      </c>
    </row>
    <row r="4428" spans="1:4" x14ac:dyDescent="0.25">
      <c r="A4428" s="67">
        <v>44146</v>
      </c>
      <c r="B4428" s="60" t="s">
        <v>11</v>
      </c>
      <c r="C4428" s="232" t="s">
        <v>11</v>
      </c>
      <c r="D4428" s="15">
        <v>2</v>
      </c>
    </row>
    <row r="4429" spans="1:4" x14ac:dyDescent="0.25">
      <c r="A4429" s="67">
        <v>44146</v>
      </c>
      <c r="B4429" s="60" t="s">
        <v>11</v>
      </c>
      <c r="C4429" s="60" t="s">
        <v>135</v>
      </c>
      <c r="D4429" s="15">
        <v>8</v>
      </c>
    </row>
    <row r="4430" spans="1:4" x14ac:dyDescent="0.25">
      <c r="A4430" s="67">
        <v>44146</v>
      </c>
      <c r="B4430" s="60" t="s">
        <v>11</v>
      </c>
      <c r="C4430" s="60" t="s">
        <v>866</v>
      </c>
      <c r="D4430" s="15">
        <v>1</v>
      </c>
    </row>
    <row r="4431" spans="1:4" x14ac:dyDescent="0.25">
      <c r="A4431" s="67">
        <v>44146</v>
      </c>
      <c r="B4431" s="60" t="s">
        <v>12</v>
      </c>
      <c r="C4431" s="60" t="s">
        <v>117</v>
      </c>
      <c r="D4431" s="15">
        <v>3</v>
      </c>
    </row>
    <row r="4432" spans="1:4" x14ac:dyDescent="0.25">
      <c r="A4432" s="67">
        <v>44146</v>
      </c>
      <c r="B4432" s="60" t="s">
        <v>12</v>
      </c>
      <c r="C4432" s="60" t="s">
        <v>12</v>
      </c>
      <c r="D4432" s="15">
        <v>3</v>
      </c>
    </row>
    <row r="4433" spans="1:4" x14ac:dyDescent="0.25">
      <c r="A4433" s="67">
        <v>44146</v>
      </c>
      <c r="B4433" s="73" t="s">
        <v>8</v>
      </c>
      <c r="C4433" s="73" t="s">
        <v>74</v>
      </c>
      <c r="D4433" s="15">
        <v>2</v>
      </c>
    </row>
    <row r="4434" spans="1:4" x14ac:dyDescent="0.25">
      <c r="A4434" s="67">
        <v>44146</v>
      </c>
      <c r="B4434" s="73" t="s">
        <v>8</v>
      </c>
      <c r="C4434" s="73" t="s">
        <v>230</v>
      </c>
      <c r="D4434" s="15">
        <v>1</v>
      </c>
    </row>
    <row r="4435" spans="1:4" x14ac:dyDescent="0.25">
      <c r="A4435" s="67">
        <v>44146</v>
      </c>
      <c r="B4435" s="73" t="s">
        <v>8</v>
      </c>
      <c r="C4435" s="73" t="s">
        <v>59</v>
      </c>
      <c r="D4435" s="15">
        <v>7</v>
      </c>
    </row>
    <row r="4436" spans="1:4" x14ac:dyDescent="0.25">
      <c r="A4436" s="67">
        <v>44146</v>
      </c>
      <c r="B4436" s="73" t="s">
        <v>8</v>
      </c>
      <c r="C4436" s="150" t="s">
        <v>284</v>
      </c>
      <c r="D4436" s="15">
        <v>1</v>
      </c>
    </row>
    <row r="4437" spans="1:4" x14ac:dyDescent="0.25">
      <c r="A4437" s="67">
        <v>44146</v>
      </c>
      <c r="B4437" s="73" t="s">
        <v>8</v>
      </c>
      <c r="C4437" s="73" t="s">
        <v>134</v>
      </c>
      <c r="D4437" s="15">
        <v>7</v>
      </c>
    </row>
    <row r="4438" spans="1:4" x14ac:dyDescent="0.25">
      <c r="A4438" s="67">
        <v>44146</v>
      </c>
      <c r="B4438" s="73" t="s">
        <v>8</v>
      </c>
      <c r="C4438" s="73" t="s">
        <v>40</v>
      </c>
      <c r="D4438" s="15">
        <v>2</v>
      </c>
    </row>
    <row r="4439" spans="1:4" x14ac:dyDescent="0.25">
      <c r="A4439" s="67">
        <v>44146</v>
      </c>
      <c r="B4439" s="73" t="s">
        <v>8</v>
      </c>
      <c r="C4439" s="73" t="s">
        <v>8</v>
      </c>
      <c r="D4439" s="15">
        <v>100</v>
      </c>
    </row>
    <row r="4440" spans="1:4" x14ac:dyDescent="0.25">
      <c r="A4440" s="67">
        <v>44146</v>
      </c>
      <c r="B4440" s="73" t="s">
        <v>8</v>
      </c>
      <c r="C4440" s="73" t="s">
        <v>31</v>
      </c>
      <c r="D4440" s="15">
        <v>4</v>
      </c>
    </row>
    <row r="4441" spans="1:4" x14ac:dyDescent="0.25">
      <c r="A4441" s="67">
        <v>44146</v>
      </c>
      <c r="B4441" s="73" t="s">
        <v>8</v>
      </c>
      <c r="C4441" s="73" t="s">
        <v>81</v>
      </c>
      <c r="D4441" s="15">
        <v>1</v>
      </c>
    </row>
    <row r="4442" spans="1:4" x14ac:dyDescent="0.25">
      <c r="A4442" s="67">
        <v>44146</v>
      </c>
      <c r="B4442" s="73" t="s">
        <v>8</v>
      </c>
      <c r="C4442" s="73" t="s">
        <v>112</v>
      </c>
      <c r="D4442" s="15">
        <v>3</v>
      </c>
    </row>
    <row r="4443" spans="1:4" x14ac:dyDescent="0.25">
      <c r="A4443" s="67">
        <v>44146</v>
      </c>
      <c r="B4443" s="73" t="s">
        <v>8</v>
      </c>
      <c r="C4443" s="73" t="s">
        <v>348</v>
      </c>
      <c r="D4443" s="15">
        <v>1</v>
      </c>
    </row>
    <row r="4444" spans="1:4" x14ac:dyDescent="0.25">
      <c r="A4444" s="67">
        <v>44146</v>
      </c>
      <c r="B4444" s="60" t="s">
        <v>49</v>
      </c>
      <c r="C4444" s="60" t="s">
        <v>49</v>
      </c>
      <c r="D4444" s="15">
        <v>0</v>
      </c>
    </row>
    <row r="4445" spans="1:4" x14ac:dyDescent="0.25">
      <c r="A4445" s="67">
        <v>44146</v>
      </c>
      <c r="B4445" s="60" t="s">
        <v>50</v>
      </c>
      <c r="C4445" s="73" t="s">
        <v>368</v>
      </c>
      <c r="D4445" s="15">
        <v>0</v>
      </c>
    </row>
    <row r="4446" spans="1:4" x14ac:dyDescent="0.25">
      <c r="A4446" s="67">
        <v>44146</v>
      </c>
      <c r="B4446" s="60" t="s">
        <v>27</v>
      </c>
      <c r="C4446" s="73" t="s">
        <v>141</v>
      </c>
      <c r="D4446" s="15">
        <v>6</v>
      </c>
    </row>
    <row r="4447" spans="1:4" x14ac:dyDescent="0.25">
      <c r="A4447" s="67">
        <v>44146</v>
      </c>
      <c r="B4447" s="60" t="s">
        <v>27</v>
      </c>
      <c r="C4447" s="73" t="s">
        <v>235</v>
      </c>
      <c r="D4447" s="15">
        <v>1</v>
      </c>
    </row>
    <row r="4448" spans="1:4" x14ac:dyDescent="0.25">
      <c r="A4448" s="67">
        <v>44146</v>
      </c>
      <c r="B4448" s="60" t="s">
        <v>27</v>
      </c>
      <c r="C4448" s="73" t="s">
        <v>43</v>
      </c>
      <c r="D4448" s="15">
        <v>34</v>
      </c>
    </row>
    <row r="4449" spans="1:4" x14ac:dyDescent="0.25">
      <c r="A4449" s="67">
        <v>44146</v>
      </c>
      <c r="B4449" s="60" t="s">
        <v>51</v>
      </c>
      <c r="C4449" s="60" t="s">
        <v>51</v>
      </c>
      <c r="D4449" s="15">
        <v>28</v>
      </c>
    </row>
    <row r="4450" spans="1:4" x14ac:dyDescent="0.25">
      <c r="A4450" s="67">
        <v>44146</v>
      </c>
      <c r="B4450" s="60" t="s">
        <v>10</v>
      </c>
      <c r="C4450" s="60" t="s">
        <v>10</v>
      </c>
      <c r="D4450" s="15">
        <v>1</v>
      </c>
    </row>
    <row r="4451" spans="1:4" x14ac:dyDescent="0.25">
      <c r="A4451" s="67">
        <v>44147</v>
      </c>
      <c r="B4451" s="60" t="s">
        <v>14</v>
      </c>
      <c r="C4451" s="73" t="s">
        <v>14</v>
      </c>
      <c r="D4451" s="15">
        <v>2</v>
      </c>
    </row>
    <row r="4452" spans="1:4" x14ac:dyDescent="0.25">
      <c r="A4452" s="67">
        <v>44147</v>
      </c>
      <c r="B4452" s="60" t="s">
        <v>14</v>
      </c>
      <c r="C4452" s="73" t="s">
        <v>16</v>
      </c>
      <c r="D4452" s="15">
        <v>5</v>
      </c>
    </row>
    <row r="4453" spans="1:4" x14ac:dyDescent="0.25">
      <c r="A4453" s="67">
        <v>44147</v>
      </c>
      <c r="B4453" s="60" t="s">
        <v>14</v>
      </c>
      <c r="C4453" s="73" t="s">
        <v>808</v>
      </c>
      <c r="D4453" s="15">
        <v>1</v>
      </c>
    </row>
    <row r="4454" spans="1:4" x14ac:dyDescent="0.25">
      <c r="A4454" s="67">
        <v>44147</v>
      </c>
      <c r="B4454" s="60" t="s">
        <v>20</v>
      </c>
      <c r="C4454" s="73" t="s">
        <v>854</v>
      </c>
      <c r="D4454" s="15">
        <v>1</v>
      </c>
    </row>
    <row r="4455" spans="1:4" x14ac:dyDescent="0.25">
      <c r="A4455" s="67">
        <v>44147</v>
      </c>
      <c r="B4455" s="60" t="s">
        <v>20</v>
      </c>
      <c r="C4455" s="73" t="s">
        <v>20</v>
      </c>
      <c r="D4455" s="15">
        <v>61</v>
      </c>
    </row>
    <row r="4456" spans="1:4" x14ac:dyDescent="0.25">
      <c r="A4456" s="67">
        <v>44147</v>
      </c>
      <c r="B4456" s="60" t="s">
        <v>20</v>
      </c>
      <c r="C4456" s="73" t="s">
        <v>366</v>
      </c>
      <c r="D4456" s="15">
        <v>1</v>
      </c>
    </row>
    <row r="4457" spans="1:4" x14ac:dyDescent="0.25">
      <c r="A4457" s="67">
        <v>44147</v>
      </c>
      <c r="B4457" s="60" t="s">
        <v>13</v>
      </c>
      <c r="C4457" s="73" t="s">
        <v>225</v>
      </c>
      <c r="D4457" s="15">
        <v>1</v>
      </c>
    </row>
    <row r="4458" spans="1:4" x14ac:dyDescent="0.25">
      <c r="A4458" s="67">
        <v>44147</v>
      </c>
      <c r="B4458" s="60" t="s">
        <v>13</v>
      </c>
      <c r="C4458" s="73" t="s">
        <v>13</v>
      </c>
      <c r="D4458" s="15">
        <v>6</v>
      </c>
    </row>
    <row r="4459" spans="1:4" x14ac:dyDescent="0.25">
      <c r="A4459" s="67">
        <v>44147</v>
      </c>
      <c r="B4459" s="60" t="s">
        <v>13</v>
      </c>
      <c r="C4459" s="73" t="s">
        <v>226</v>
      </c>
      <c r="D4459" s="15">
        <v>1</v>
      </c>
    </row>
    <row r="4460" spans="1:4" x14ac:dyDescent="0.25">
      <c r="A4460" s="67">
        <v>44147</v>
      </c>
      <c r="B4460" s="60" t="s">
        <v>13</v>
      </c>
      <c r="C4460" s="73" t="s">
        <v>223</v>
      </c>
      <c r="D4460" s="15">
        <v>2</v>
      </c>
    </row>
    <row r="4461" spans="1:4" x14ac:dyDescent="0.25">
      <c r="A4461" s="67">
        <v>44147</v>
      </c>
      <c r="B4461" s="60" t="s">
        <v>24</v>
      </c>
      <c r="C4461" s="73" t="s">
        <v>23</v>
      </c>
      <c r="D4461" s="15">
        <v>10</v>
      </c>
    </row>
    <row r="4462" spans="1:4" x14ac:dyDescent="0.25">
      <c r="A4462" s="67">
        <v>44147</v>
      </c>
      <c r="B4462" s="60" t="s">
        <v>24</v>
      </c>
      <c r="C4462" s="73" t="s">
        <v>24</v>
      </c>
      <c r="D4462" s="15">
        <v>3</v>
      </c>
    </row>
    <row r="4463" spans="1:4" x14ac:dyDescent="0.25">
      <c r="A4463" s="67">
        <v>44147</v>
      </c>
      <c r="B4463" s="60" t="s">
        <v>24</v>
      </c>
      <c r="C4463" s="73" t="s">
        <v>765</v>
      </c>
      <c r="D4463" s="15">
        <v>1</v>
      </c>
    </row>
    <row r="4464" spans="1:4" x14ac:dyDescent="0.25">
      <c r="A4464" s="67">
        <v>44147</v>
      </c>
      <c r="B4464" s="60" t="s">
        <v>24</v>
      </c>
      <c r="C4464" s="73" t="s">
        <v>36</v>
      </c>
      <c r="D4464" s="15">
        <v>1</v>
      </c>
    </row>
    <row r="4465" spans="1:4" x14ac:dyDescent="0.25">
      <c r="A4465" s="67">
        <v>44147</v>
      </c>
      <c r="B4465" s="60" t="s">
        <v>47</v>
      </c>
      <c r="C4465" s="60" t="s">
        <v>47</v>
      </c>
      <c r="D4465" s="15">
        <v>0</v>
      </c>
    </row>
    <row r="4466" spans="1:4" x14ac:dyDescent="0.25">
      <c r="A4466" s="67">
        <v>44147</v>
      </c>
      <c r="B4466" s="60" t="s">
        <v>48</v>
      </c>
      <c r="C4466" s="73" t="s">
        <v>48</v>
      </c>
      <c r="D4466" s="15">
        <v>4</v>
      </c>
    </row>
    <row r="4467" spans="1:4" x14ac:dyDescent="0.25">
      <c r="A4467" s="67">
        <v>44147</v>
      </c>
      <c r="B4467" s="60" t="s">
        <v>7</v>
      </c>
      <c r="C4467" s="60" t="s">
        <v>7</v>
      </c>
      <c r="D4467" s="15">
        <v>2</v>
      </c>
    </row>
    <row r="4468" spans="1:4" x14ac:dyDescent="0.25">
      <c r="A4468" s="67">
        <v>44147</v>
      </c>
      <c r="B4468" s="60" t="s">
        <v>9</v>
      </c>
      <c r="C4468" s="60" t="s">
        <v>9</v>
      </c>
      <c r="D4468" s="15">
        <v>36</v>
      </c>
    </row>
    <row r="4469" spans="1:4" x14ac:dyDescent="0.25">
      <c r="A4469" s="67">
        <v>44147</v>
      </c>
      <c r="B4469" s="60" t="s">
        <v>9</v>
      </c>
      <c r="C4469" s="73" t="s">
        <v>149</v>
      </c>
      <c r="D4469" s="15">
        <v>4</v>
      </c>
    </row>
    <row r="4470" spans="1:4" x14ac:dyDescent="0.25">
      <c r="A4470" s="67">
        <v>44147</v>
      </c>
      <c r="B4470" s="60" t="s">
        <v>15</v>
      </c>
      <c r="C4470" s="73" t="s">
        <v>61</v>
      </c>
      <c r="D4470" s="15">
        <v>2</v>
      </c>
    </row>
    <row r="4471" spans="1:4" x14ac:dyDescent="0.25">
      <c r="A4471" s="67">
        <v>44147</v>
      </c>
      <c r="B4471" s="60" t="s">
        <v>15</v>
      </c>
      <c r="C4471" s="73" t="s">
        <v>285</v>
      </c>
      <c r="D4471" s="15">
        <v>2</v>
      </c>
    </row>
    <row r="4472" spans="1:4" x14ac:dyDescent="0.25">
      <c r="A4472" s="67">
        <v>44147</v>
      </c>
      <c r="B4472" s="60" t="s">
        <v>11</v>
      </c>
      <c r="C4472" s="73" t="s">
        <v>65</v>
      </c>
      <c r="D4472" s="15">
        <v>1</v>
      </c>
    </row>
    <row r="4473" spans="1:4" x14ac:dyDescent="0.25">
      <c r="A4473" s="67">
        <v>44147</v>
      </c>
      <c r="B4473" s="60" t="s">
        <v>11</v>
      </c>
      <c r="C4473" s="73" t="s">
        <v>11</v>
      </c>
      <c r="D4473" s="15">
        <v>4</v>
      </c>
    </row>
    <row r="4474" spans="1:4" x14ac:dyDescent="0.25">
      <c r="A4474" s="67">
        <v>44147</v>
      </c>
      <c r="B4474" s="60" t="s">
        <v>11</v>
      </c>
      <c r="C4474" s="73" t="s">
        <v>135</v>
      </c>
      <c r="D4474" s="15">
        <v>2</v>
      </c>
    </row>
    <row r="4475" spans="1:4" x14ac:dyDescent="0.25">
      <c r="A4475" s="67">
        <v>44147</v>
      </c>
      <c r="B4475" s="60" t="s">
        <v>12</v>
      </c>
      <c r="C4475" s="73" t="s">
        <v>590</v>
      </c>
      <c r="D4475" s="15">
        <v>1</v>
      </c>
    </row>
    <row r="4476" spans="1:4" x14ac:dyDescent="0.25">
      <c r="A4476" s="67">
        <v>44147</v>
      </c>
      <c r="B4476" s="60" t="s">
        <v>12</v>
      </c>
      <c r="C4476" s="73" t="s">
        <v>117</v>
      </c>
      <c r="D4476" s="15">
        <v>3</v>
      </c>
    </row>
    <row r="4477" spans="1:4" x14ac:dyDescent="0.25">
      <c r="A4477" s="67">
        <v>44147</v>
      </c>
      <c r="B4477" s="60" t="s">
        <v>12</v>
      </c>
      <c r="C4477" s="73" t="s">
        <v>12</v>
      </c>
      <c r="D4477" s="15">
        <v>9</v>
      </c>
    </row>
    <row r="4478" spans="1:4" x14ac:dyDescent="0.25">
      <c r="A4478" s="67">
        <v>44147</v>
      </c>
      <c r="B4478" s="73" t="s">
        <v>8</v>
      </c>
      <c r="C4478" s="73" t="s">
        <v>230</v>
      </c>
      <c r="D4478" s="15">
        <v>4</v>
      </c>
    </row>
    <row r="4479" spans="1:4" x14ac:dyDescent="0.25">
      <c r="A4479" s="67">
        <v>44147</v>
      </c>
      <c r="B4479" s="73" t="s">
        <v>8</v>
      </c>
      <c r="C4479" s="73" t="s">
        <v>59</v>
      </c>
      <c r="D4479" s="15">
        <v>4</v>
      </c>
    </row>
    <row r="4480" spans="1:4" x14ac:dyDescent="0.25">
      <c r="A4480" s="67">
        <v>44147</v>
      </c>
      <c r="B4480" s="73" t="s">
        <v>8</v>
      </c>
      <c r="C4480" s="73" t="s">
        <v>134</v>
      </c>
      <c r="D4480" s="15">
        <v>3</v>
      </c>
    </row>
    <row r="4481" spans="1:4" x14ac:dyDescent="0.25">
      <c r="A4481" s="67">
        <v>44147</v>
      </c>
      <c r="B4481" s="73" t="s">
        <v>8</v>
      </c>
      <c r="C4481" s="73" t="s">
        <v>234</v>
      </c>
      <c r="D4481" s="15">
        <v>1</v>
      </c>
    </row>
    <row r="4482" spans="1:4" x14ac:dyDescent="0.25">
      <c r="A4482" s="67">
        <v>44147</v>
      </c>
      <c r="B4482" s="73" t="s">
        <v>8</v>
      </c>
      <c r="C4482" s="73" t="s">
        <v>40</v>
      </c>
      <c r="D4482" s="15">
        <v>2</v>
      </c>
    </row>
    <row r="4483" spans="1:4" x14ac:dyDescent="0.25">
      <c r="A4483" s="67">
        <v>44147</v>
      </c>
      <c r="B4483" s="73" t="s">
        <v>8</v>
      </c>
      <c r="C4483" s="73" t="s">
        <v>8</v>
      </c>
      <c r="D4483" s="15">
        <v>58</v>
      </c>
    </row>
    <row r="4484" spans="1:4" x14ac:dyDescent="0.25">
      <c r="A4484" s="67">
        <v>44147</v>
      </c>
      <c r="B4484" s="73" t="s">
        <v>8</v>
      </c>
      <c r="C4484" s="73" t="s">
        <v>31</v>
      </c>
      <c r="D4484" s="15">
        <v>2</v>
      </c>
    </row>
    <row r="4485" spans="1:4" x14ac:dyDescent="0.25">
      <c r="A4485" s="67">
        <v>44147</v>
      </c>
      <c r="B4485" s="73" t="s">
        <v>8</v>
      </c>
      <c r="C4485" s="73" t="s">
        <v>81</v>
      </c>
      <c r="D4485" s="15">
        <v>1</v>
      </c>
    </row>
    <row r="4486" spans="1:4" x14ac:dyDescent="0.25">
      <c r="A4486" s="67">
        <v>44147</v>
      </c>
      <c r="B4486" s="73" t="s">
        <v>8</v>
      </c>
      <c r="C4486" s="73" t="s">
        <v>112</v>
      </c>
      <c r="D4486" s="15">
        <v>5</v>
      </c>
    </row>
    <row r="4487" spans="1:4" x14ac:dyDescent="0.25">
      <c r="A4487" s="67">
        <v>44147</v>
      </c>
      <c r="B4487" s="60" t="s">
        <v>49</v>
      </c>
      <c r="C4487" s="60" t="s">
        <v>49</v>
      </c>
      <c r="D4487" s="15">
        <v>0</v>
      </c>
    </row>
    <row r="4488" spans="1:4" x14ac:dyDescent="0.25">
      <c r="A4488" s="67">
        <v>44147</v>
      </c>
      <c r="B4488" s="60" t="s">
        <v>50</v>
      </c>
      <c r="C4488" s="60" t="s">
        <v>232</v>
      </c>
      <c r="D4488" s="15">
        <v>2</v>
      </c>
    </row>
    <row r="4489" spans="1:4" x14ac:dyDescent="0.25">
      <c r="A4489" s="67">
        <v>44147</v>
      </c>
      <c r="B4489" s="60" t="s">
        <v>27</v>
      </c>
      <c r="C4489" s="73" t="s">
        <v>141</v>
      </c>
      <c r="D4489" s="15">
        <v>12</v>
      </c>
    </row>
    <row r="4490" spans="1:4" x14ac:dyDescent="0.25">
      <c r="A4490" s="67">
        <v>44147</v>
      </c>
      <c r="B4490" s="60" t="s">
        <v>27</v>
      </c>
      <c r="C4490" s="73" t="s">
        <v>43</v>
      </c>
      <c r="D4490" s="15">
        <v>20</v>
      </c>
    </row>
    <row r="4491" spans="1:4" x14ac:dyDescent="0.25">
      <c r="A4491" s="67">
        <v>44147</v>
      </c>
      <c r="B4491" s="60" t="s">
        <v>27</v>
      </c>
      <c r="C4491" s="73" t="s">
        <v>28</v>
      </c>
      <c r="D4491" s="15">
        <v>1</v>
      </c>
    </row>
    <row r="4492" spans="1:4" x14ac:dyDescent="0.25">
      <c r="A4492" s="67">
        <v>44147</v>
      </c>
      <c r="B4492" s="60" t="s">
        <v>27</v>
      </c>
      <c r="C4492" s="73" t="s">
        <v>711</v>
      </c>
      <c r="D4492" s="15">
        <v>1</v>
      </c>
    </row>
    <row r="4493" spans="1:4" x14ac:dyDescent="0.25">
      <c r="A4493" s="67">
        <v>44147</v>
      </c>
      <c r="B4493" s="60" t="s">
        <v>51</v>
      </c>
      <c r="C4493" s="73" t="s">
        <v>681</v>
      </c>
      <c r="D4493" s="15">
        <v>1</v>
      </c>
    </row>
    <row r="4494" spans="1:4" x14ac:dyDescent="0.25">
      <c r="A4494" s="67">
        <v>44147</v>
      </c>
      <c r="B4494" s="60" t="s">
        <v>51</v>
      </c>
      <c r="C4494" s="73" t="s">
        <v>51</v>
      </c>
      <c r="D4494" s="15">
        <v>11</v>
      </c>
    </row>
    <row r="4495" spans="1:4" x14ac:dyDescent="0.25">
      <c r="A4495" s="67">
        <v>44147</v>
      </c>
      <c r="B4495" s="60" t="s">
        <v>10</v>
      </c>
      <c r="C4495" s="60" t="s">
        <v>10</v>
      </c>
      <c r="D4495" s="15">
        <v>0</v>
      </c>
    </row>
    <row r="4496" spans="1:4" x14ac:dyDescent="0.25">
      <c r="A4496" s="67">
        <v>44148</v>
      </c>
      <c r="B4496" s="60" t="s">
        <v>14</v>
      </c>
      <c r="C4496" s="60" t="s">
        <v>808</v>
      </c>
      <c r="D4496" s="15">
        <v>3</v>
      </c>
    </row>
    <row r="4497" spans="1:4" x14ac:dyDescent="0.25">
      <c r="A4497" s="67">
        <v>44148</v>
      </c>
      <c r="B4497" s="60" t="s">
        <v>20</v>
      </c>
      <c r="C4497" s="73" t="s">
        <v>854</v>
      </c>
      <c r="D4497" s="15">
        <v>2</v>
      </c>
    </row>
    <row r="4498" spans="1:4" x14ac:dyDescent="0.25">
      <c r="A4498" s="67">
        <v>44148</v>
      </c>
      <c r="B4498" s="60" t="s">
        <v>20</v>
      </c>
      <c r="C4498" s="73" t="s">
        <v>20</v>
      </c>
      <c r="D4498" s="15">
        <v>75</v>
      </c>
    </row>
    <row r="4499" spans="1:4" x14ac:dyDescent="0.25">
      <c r="A4499" s="67">
        <v>44148</v>
      </c>
      <c r="B4499" s="60" t="s">
        <v>20</v>
      </c>
      <c r="C4499" s="73" t="s">
        <v>366</v>
      </c>
      <c r="D4499" s="15">
        <v>3</v>
      </c>
    </row>
    <row r="4500" spans="1:4" x14ac:dyDescent="0.25">
      <c r="A4500" s="67">
        <v>44148</v>
      </c>
      <c r="B4500" s="60" t="s">
        <v>13</v>
      </c>
      <c r="C4500" s="60" t="s">
        <v>13</v>
      </c>
      <c r="D4500" s="15">
        <v>7</v>
      </c>
    </row>
    <row r="4501" spans="1:4" x14ac:dyDescent="0.25">
      <c r="A4501" s="67">
        <v>44148</v>
      </c>
      <c r="B4501" s="60" t="s">
        <v>13</v>
      </c>
      <c r="C4501" s="60" t="s">
        <v>226</v>
      </c>
      <c r="D4501" s="15">
        <v>4</v>
      </c>
    </row>
    <row r="4502" spans="1:4" x14ac:dyDescent="0.25">
      <c r="A4502" s="67">
        <v>44148</v>
      </c>
      <c r="B4502" s="60" t="s">
        <v>24</v>
      </c>
      <c r="C4502" s="73" t="s">
        <v>23</v>
      </c>
      <c r="D4502" s="15">
        <v>13</v>
      </c>
    </row>
    <row r="4503" spans="1:4" x14ac:dyDescent="0.25">
      <c r="A4503" s="67">
        <v>44148</v>
      </c>
      <c r="B4503" s="60" t="s">
        <v>24</v>
      </c>
      <c r="C4503" s="73" t="s">
        <v>24</v>
      </c>
      <c r="D4503" s="15">
        <v>2</v>
      </c>
    </row>
    <row r="4504" spans="1:4" x14ac:dyDescent="0.25">
      <c r="A4504" s="67">
        <v>44148</v>
      </c>
      <c r="B4504" s="60" t="s">
        <v>47</v>
      </c>
      <c r="C4504" s="60" t="s">
        <v>47</v>
      </c>
      <c r="D4504" s="15">
        <v>1</v>
      </c>
    </row>
    <row r="4505" spans="1:4" x14ac:dyDescent="0.25">
      <c r="A4505" s="67">
        <v>44148</v>
      </c>
      <c r="B4505" s="60" t="s">
        <v>48</v>
      </c>
      <c r="C4505" s="60" t="s">
        <v>48</v>
      </c>
      <c r="D4505" s="15">
        <v>1</v>
      </c>
    </row>
    <row r="4506" spans="1:4" x14ac:dyDescent="0.25">
      <c r="A4506" s="67">
        <v>44148</v>
      </c>
      <c r="B4506" s="60" t="s">
        <v>7</v>
      </c>
      <c r="C4506" s="60" t="s">
        <v>116</v>
      </c>
      <c r="D4506" s="15">
        <v>4</v>
      </c>
    </row>
    <row r="4507" spans="1:4" x14ac:dyDescent="0.25">
      <c r="A4507" s="67">
        <v>44148</v>
      </c>
      <c r="B4507" s="60" t="s">
        <v>7</v>
      </c>
      <c r="C4507" s="60" t="s">
        <v>7</v>
      </c>
      <c r="D4507" s="15">
        <v>9</v>
      </c>
    </row>
    <row r="4508" spans="1:4" x14ac:dyDescent="0.25">
      <c r="A4508" s="67">
        <v>44148</v>
      </c>
      <c r="B4508" s="60" t="s">
        <v>9</v>
      </c>
      <c r="C4508" s="60" t="s">
        <v>9</v>
      </c>
      <c r="D4508" s="15">
        <v>29</v>
      </c>
    </row>
    <row r="4509" spans="1:4" x14ac:dyDescent="0.25">
      <c r="A4509" s="67">
        <v>44148</v>
      </c>
      <c r="B4509" s="60" t="s">
        <v>9</v>
      </c>
      <c r="C4509" s="73" t="s">
        <v>17</v>
      </c>
      <c r="D4509" s="15">
        <v>1</v>
      </c>
    </row>
    <row r="4510" spans="1:4" x14ac:dyDescent="0.25">
      <c r="A4510" s="67">
        <v>44148</v>
      </c>
      <c r="B4510" s="60" t="s">
        <v>9</v>
      </c>
      <c r="C4510" s="78" t="s">
        <v>145</v>
      </c>
      <c r="D4510" s="15">
        <v>2</v>
      </c>
    </row>
    <row r="4511" spans="1:4" x14ac:dyDescent="0.25">
      <c r="A4511" s="67">
        <v>44148</v>
      </c>
      <c r="B4511" s="60" t="s">
        <v>15</v>
      </c>
      <c r="C4511" s="60" t="s">
        <v>109</v>
      </c>
      <c r="D4511" s="15">
        <v>1</v>
      </c>
    </row>
    <row r="4512" spans="1:4" x14ac:dyDescent="0.25">
      <c r="A4512" s="67">
        <v>44148</v>
      </c>
      <c r="B4512" s="60" t="s">
        <v>11</v>
      </c>
      <c r="C4512" s="73" t="s">
        <v>336</v>
      </c>
      <c r="D4512" s="15">
        <v>1</v>
      </c>
    </row>
    <row r="4513" spans="1:4" x14ac:dyDescent="0.25">
      <c r="A4513" s="67">
        <v>44148</v>
      </c>
      <c r="B4513" s="60" t="s">
        <v>11</v>
      </c>
      <c r="C4513" s="73" t="s">
        <v>11</v>
      </c>
      <c r="D4513" s="15">
        <v>2</v>
      </c>
    </row>
    <row r="4514" spans="1:4" x14ac:dyDescent="0.25">
      <c r="A4514" s="67">
        <v>44148</v>
      </c>
      <c r="B4514" s="60" t="s">
        <v>11</v>
      </c>
      <c r="C4514" s="73" t="s">
        <v>135</v>
      </c>
      <c r="D4514" s="15">
        <v>17</v>
      </c>
    </row>
    <row r="4515" spans="1:4" x14ac:dyDescent="0.25">
      <c r="A4515" s="67">
        <v>44148</v>
      </c>
      <c r="B4515" s="60" t="s">
        <v>12</v>
      </c>
      <c r="C4515" s="60" t="s">
        <v>117</v>
      </c>
      <c r="D4515" s="15">
        <v>1</v>
      </c>
    </row>
    <row r="4516" spans="1:4" x14ac:dyDescent="0.25">
      <c r="A4516" s="67">
        <v>44148</v>
      </c>
      <c r="B4516" s="60" t="s">
        <v>12</v>
      </c>
      <c r="C4516" s="60" t="s">
        <v>12</v>
      </c>
      <c r="D4516" s="15">
        <v>1</v>
      </c>
    </row>
    <row r="4517" spans="1:4" x14ac:dyDescent="0.25">
      <c r="A4517" s="67">
        <v>44148</v>
      </c>
      <c r="B4517" s="73" t="s">
        <v>8</v>
      </c>
      <c r="C4517" s="73" t="s">
        <v>230</v>
      </c>
      <c r="D4517" s="15">
        <v>3</v>
      </c>
    </row>
    <row r="4518" spans="1:4" x14ac:dyDescent="0.25">
      <c r="A4518" s="67">
        <v>44148</v>
      </c>
      <c r="B4518" s="73" t="s">
        <v>8</v>
      </c>
      <c r="C4518" s="73" t="s">
        <v>59</v>
      </c>
      <c r="D4518" s="15">
        <v>2</v>
      </c>
    </row>
    <row r="4519" spans="1:4" x14ac:dyDescent="0.25">
      <c r="A4519" s="67">
        <v>44148</v>
      </c>
      <c r="B4519" s="73" t="s">
        <v>8</v>
      </c>
      <c r="C4519" s="73" t="s">
        <v>134</v>
      </c>
      <c r="D4519" s="15">
        <v>2</v>
      </c>
    </row>
    <row r="4520" spans="1:4" x14ac:dyDescent="0.25">
      <c r="A4520" s="67">
        <v>44148</v>
      </c>
      <c r="B4520" s="73" t="s">
        <v>8</v>
      </c>
      <c r="C4520" s="73" t="s">
        <v>205</v>
      </c>
      <c r="D4520" s="15">
        <v>1</v>
      </c>
    </row>
    <row r="4521" spans="1:4" x14ac:dyDescent="0.25">
      <c r="A4521" s="67">
        <v>44148</v>
      </c>
      <c r="B4521" s="73" t="s">
        <v>8</v>
      </c>
      <c r="C4521" s="73" t="s">
        <v>40</v>
      </c>
      <c r="D4521" s="15">
        <v>3</v>
      </c>
    </row>
    <row r="4522" spans="1:4" x14ac:dyDescent="0.25">
      <c r="A4522" s="67">
        <v>44148</v>
      </c>
      <c r="B4522" s="73" t="s">
        <v>8</v>
      </c>
      <c r="C4522" s="73" t="s">
        <v>8</v>
      </c>
      <c r="D4522" s="15">
        <v>82</v>
      </c>
    </row>
    <row r="4523" spans="1:4" x14ac:dyDescent="0.25">
      <c r="A4523" s="67">
        <v>44148</v>
      </c>
      <c r="B4523" s="73" t="s">
        <v>8</v>
      </c>
      <c r="C4523" s="73" t="s">
        <v>31</v>
      </c>
      <c r="D4523" s="15">
        <v>3</v>
      </c>
    </row>
    <row r="4524" spans="1:4" x14ac:dyDescent="0.25">
      <c r="A4524" s="67">
        <v>44148</v>
      </c>
      <c r="B4524" s="73" t="s">
        <v>8</v>
      </c>
      <c r="C4524" s="73" t="s">
        <v>595</v>
      </c>
      <c r="D4524" s="15">
        <v>1</v>
      </c>
    </row>
    <row r="4525" spans="1:4" x14ac:dyDescent="0.25">
      <c r="A4525" s="67">
        <v>44148</v>
      </c>
      <c r="B4525" s="73" t="s">
        <v>8</v>
      </c>
      <c r="C4525" s="73" t="s">
        <v>112</v>
      </c>
      <c r="D4525" s="15">
        <v>4</v>
      </c>
    </row>
    <row r="4526" spans="1:4" x14ac:dyDescent="0.25">
      <c r="A4526" s="67">
        <v>44148</v>
      </c>
      <c r="B4526" s="60" t="s">
        <v>49</v>
      </c>
      <c r="C4526" s="60" t="s">
        <v>49</v>
      </c>
      <c r="D4526" s="15">
        <v>0</v>
      </c>
    </row>
    <row r="4527" spans="1:4" x14ac:dyDescent="0.25">
      <c r="A4527" s="67">
        <v>44148</v>
      </c>
      <c r="B4527" s="60" t="s">
        <v>50</v>
      </c>
      <c r="C4527" s="73" t="s">
        <v>368</v>
      </c>
      <c r="D4527" s="15">
        <v>0</v>
      </c>
    </row>
    <row r="4528" spans="1:4" x14ac:dyDescent="0.25">
      <c r="A4528" s="67">
        <v>44148</v>
      </c>
      <c r="B4528" s="60" t="s">
        <v>27</v>
      </c>
      <c r="C4528" s="73" t="s">
        <v>141</v>
      </c>
      <c r="D4528" s="15">
        <v>4</v>
      </c>
    </row>
    <row r="4529" spans="1:4" x14ac:dyDescent="0.25">
      <c r="A4529" s="67">
        <v>44148</v>
      </c>
      <c r="B4529" s="60" t="s">
        <v>27</v>
      </c>
      <c r="C4529" s="73" t="s">
        <v>43</v>
      </c>
      <c r="D4529" s="15">
        <v>38</v>
      </c>
    </row>
    <row r="4530" spans="1:4" x14ac:dyDescent="0.25">
      <c r="A4530" s="67">
        <v>44148</v>
      </c>
      <c r="B4530" s="60" t="s">
        <v>51</v>
      </c>
      <c r="C4530" s="60" t="s">
        <v>751</v>
      </c>
      <c r="D4530" s="15">
        <v>1</v>
      </c>
    </row>
    <row r="4531" spans="1:4" x14ac:dyDescent="0.25">
      <c r="A4531" s="67">
        <v>44148</v>
      </c>
      <c r="B4531" s="60" t="s">
        <v>51</v>
      </c>
      <c r="C4531" s="60" t="s">
        <v>51</v>
      </c>
      <c r="D4531" s="15">
        <v>9</v>
      </c>
    </row>
    <row r="4532" spans="1:4" x14ac:dyDescent="0.25">
      <c r="A4532" s="67">
        <v>44148</v>
      </c>
      <c r="B4532" s="60" t="s">
        <v>10</v>
      </c>
      <c r="C4532" s="60" t="s">
        <v>10</v>
      </c>
      <c r="D4532" s="15">
        <v>1</v>
      </c>
    </row>
    <row r="4533" spans="1:4" x14ac:dyDescent="0.25">
      <c r="A4533" s="67">
        <v>44149</v>
      </c>
      <c r="B4533" s="60" t="s">
        <v>14</v>
      </c>
      <c r="C4533" s="60" t="s">
        <v>14</v>
      </c>
      <c r="D4533" s="15">
        <v>1</v>
      </c>
    </row>
    <row r="4534" spans="1:4" x14ac:dyDescent="0.25">
      <c r="A4534" s="67">
        <v>44149</v>
      </c>
      <c r="B4534" s="60" t="s">
        <v>14</v>
      </c>
      <c r="C4534" s="60" t="s">
        <v>16</v>
      </c>
      <c r="D4534" s="15">
        <v>1</v>
      </c>
    </row>
    <row r="4535" spans="1:4" x14ac:dyDescent="0.25">
      <c r="A4535" s="67">
        <v>44149</v>
      </c>
      <c r="B4535" s="60" t="s">
        <v>20</v>
      </c>
      <c r="C4535" s="73" t="s">
        <v>20</v>
      </c>
      <c r="D4535" s="15">
        <v>49</v>
      </c>
    </row>
    <row r="4536" spans="1:4" x14ac:dyDescent="0.25">
      <c r="A4536" s="67">
        <v>44149</v>
      </c>
      <c r="B4536" s="60" t="s">
        <v>20</v>
      </c>
      <c r="C4536" s="73" t="s">
        <v>680</v>
      </c>
      <c r="D4536" s="15">
        <v>1</v>
      </c>
    </row>
    <row r="4537" spans="1:4" x14ac:dyDescent="0.25">
      <c r="A4537" s="67">
        <v>44149</v>
      </c>
      <c r="B4537" s="60" t="s">
        <v>13</v>
      </c>
      <c r="C4537" s="60" t="s">
        <v>225</v>
      </c>
      <c r="D4537" s="15">
        <v>1</v>
      </c>
    </row>
    <row r="4538" spans="1:4" x14ac:dyDescent="0.25">
      <c r="A4538" s="67">
        <v>44149</v>
      </c>
      <c r="B4538" s="60" t="s">
        <v>13</v>
      </c>
      <c r="C4538" s="60" t="s">
        <v>13</v>
      </c>
      <c r="D4538" s="15">
        <v>6</v>
      </c>
    </row>
    <row r="4539" spans="1:4" x14ac:dyDescent="0.25">
      <c r="A4539" s="67">
        <v>44149</v>
      </c>
      <c r="B4539" s="60" t="s">
        <v>13</v>
      </c>
      <c r="C4539" s="60" t="s">
        <v>226</v>
      </c>
      <c r="D4539" s="15">
        <v>5</v>
      </c>
    </row>
    <row r="4540" spans="1:4" x14ac:dyDescent="0.25">
      <c r="A4540" s="67">
        <v>44149</v>
      </c>
      <c r="B4540" s="60" t="s">
        <v>13</v>
      </c>
      <c r="C4540" s="60" t="s">
        <v>637</v>
      </c>
      <c r="D4540" s="15">
        <v>1</v>
      </c>
    </row>
    <row r="4541" spans="1:4" x14ac:dyDescent="0.25">
      <c r="A4541" s="67">
        <v>44149</v>
      </c>
      <c r="B4541" s="60" t="s">
        <v>24</v>
      </c>
      <c r="C4541" s="73" t="s">
        <v>23</v>
      </c>
      <c r="D4541" s="15">
        <v>17</v>
      </c>
    </row>
    <row r="4542" spans="1:4" x14ac:dyDescent="0.25">
      <c r="A4542" s="67">
        <v>44149</v>
      </c>
      <c r="B4542" s="60" t="s">
        <v>47</v>
      </c>
      <c r="C4542" s="60" t="s">
        <v>47</v>
      </c>
      <c r="D4542" s="15">
        <v>0</v>
      </c>
    </row>
    <row r="4543" spans="1:4" x14ac:dyDescent="0.25">
      <c r="A4543" s="67">
        <v>44149</v>
      </c>
      <c r="B4543" s="60" t="s">
        <v>48</v>
      </c>
      <c r="C4543" s="60" t="s">
        <v>48</v>
      </c>
      <c r="D4543" s="15">
        <v>1</v>
      </c>
    </row>
    <row r="4544" spans="1:4" x14ac:dyDescent="0.25">
      <c r="A4544" s="67">
        <v>44149</v>
      </c>
      <c r="B4544" s="60" t="s">
        <v>7</v>
      </c>
      <c r="C4544" s="60" t="s">
        <v>116</v>
      </c>
      <c r="D4544" s="15">
        <v>3</v>
      </c>
    </row>
    <row r="4545" spans="1:4" x14ac:dyDescent="0.25">
      <c r="A4545" s="67">
        <v>44149</v>
      </c>
      <c r="B4545" s="60" t="s">
        <v>7</v>
      </c>
      <c r="C4545" s="60" t="s">
        <v>7</v>
      </c>
      <c r="D4545" s="15">
        <v>13</v>
      </c>
    </row>
    <row r="4546" spans="1:4" x14ac:dyDescent="0.25">
      <c r="A4546" s="67">
        <v>44149</v>
      </c>
      <c r="B4546" s="60" t="s">
        <v>9</v>
      </c>
      <c r="C4546" s="60" t="s">
        <v>9</v>
      </c>
      <c r="D4546" s="15">
        <v>26</v>
      </c>
    </row>
    <row r="4547" spans="1:4" x14ac:dyDescent="0.25">
      <c r="A4547" s="67">
        <v>44149</v>
      </c>
      <c r="B4547" s="60" t="s">
        <v>9</v>
      </c>
      <c r="C4547" s="73" t="s">
        <v>145</v>
      </c>
      <c r="D4547" s="15">
        <v>2</v>
      </c>
    </row>
    <row r="4548" spans="1:4" x14ac:dyDescent="0.25">
      <c r="A4548" s="67">
        <v>44149</v>
      </c>
      <c r="B4548" s="60" t="s">
        <v>15</v>
      </c>
      <c r="C4548" s="60" t="s">
        <v>61</v>
      </c>
      <c r="D4548" s="15">
        <v>1</v>
      </c>
    </row>
    <row r="4549" spans="1:4" x14ac:dyDescent="0.25">
      <c r="A4549" s="67">
        <v>44149</v>
      </c>
      <c r="B4549" s="60" t="s">
        <v>11</v>
      </c>
      <c r="C4549" s="73" t="s">
        <v>65</v>
      </c>
      <c r="D4549" s="15">
        <v>1</v>
      </c>
    </row>
    <row r="4550" spans="1:4" x14ac:dyDescent="0.25">
      <c r="A4550" s="67">
        <v>44149</v>
      </c>
      <c r="B4550" s="60" t="s">
        <v>11</v>
      </c>
      <c r="C4550" s="73" t="s">
        <v>336</v>
      </c>
      <c r="D4550" s="15">
        <v>1</v>
      </c>
    </row>
    <row r="4551" spans="1:4" x14ac:dyDescent="0.25">
      <c r="A4551" s="67">
        <v>44149</v>
      </c>
      <c r="B4551" s="60" t="s">
        <v>11</v>
      </c>
      <c r="C4551" s="73" t="s">
        <v>11</v>
      </c>
      <c r="D4551" s="15">
        <v>4</v>
      </c>
    </row>
    <row r="4552" spans="1:4" x14ac:dyDescent="0.25">
      <c r="A4552" s="67">
        <v>44149</v>
      </c>
      <c r="B4552" s="60" t="s">
        <v>11</v>
      </c>
      <c r="C4552" s="73" t="s">
        <v>135</v>
      </c>
      <c r="D4552" s="15">
        <v>12</v>
      </c>
    </row>
    <row r="4553" spans="1:4" x14ac:dyDescent="0.25">
      <c r="A4553" s="67">
        <v>44149</v>
      </c>
      <c r="B4553" s="60" t="s">
        <v>12</v>
      </c>
      <c r="C4553" s="60" t="s">
        <v>590</v>
      </c>
      <c r="D4553" s="15">
        <v>1</v>
      </c>
    </row>
    <row r="4554" spans="1:4" x14ac:dyDescent="0.25">
      <c r="A4554" s="67">
        <v>44149</v>
      </c>
      <c r="B4554" s="60" t="s">
        <v>12</v>
      </c>
      <c r="C4554" s="60" t="s">
        <v>12</v>
      </c>
      <c r="D4554" s="15">
        <v>6</v>
      </c>
    </row>
    <row r="4555" spans="1:4" x14ac:dyDescent="0.25">
      <c r="A4555" s="67">
        <v>44149</v>
      </c>
      <c r="B4555" s="73" t="s">
        <v>8</v>
      </c>
      <c r="C4555" s="73" t="s">
        <v>230</v>
      </c>
      <c r="D4555" s="15">
        <v>9</v>
      </c>
    </row>
    <row r="4556" spans="1:4" x14ac:dyDescent="0.25">
      <c r="A4556" s="67">
        <v>44149</v>
      </c>
      <c r="B4556" s="73" t="s">
        <v>8</v>
      </c>
      <c r="C4556" s="73" t="s">
        <v>59</v>
      </c>
      <c r="D4556" s="15">
        <v>3</v>
      </c>
    </row>
    <row r="4557" spans="1:4" x14ac:dyDescent="0.25">
      <c r="A4557" s="67">
        <v>44149</v>
      </c>
      <c r="B4557" s="73" t="s">
        <v>8</v>
      </c>
      <c r="C4557" s="73" t="s">
        <v>134</v>
      </c>
      <c r="D4557" s="15">
        <v>7</v>
      </c>
    </row>
    <row r="4558" spans="1:4" x14ac:dyDescent="0.25">
      <c r="A4558" s="67">
        <v>44149</v>
      </c>
      <c r="B4558" s="73" t="s">
        <v>8</v>
      </c>
      <c r="C4558" s="73" t="s">
        <v>40</v>
      </c>
      <c r="D4558" s="15">
        <v>1</v>
      </c>
    </row>
    <row r="4559" spans="1:4" x14ac:dyDescent="0.25">
      <c r="A4559" s="67">
        <v>44149</v>
      </c>
      <c r="B4559" s="73" t="s">
        <v>8</v>
      </c>
      <c r="C4559" s="73" t="s">
        <v>8</v>
      </c>
      <c r="D4559" s="15">
        <v>70</v>
      </c>
    </row>
    <row r="4560" spans="1:4" x14ac:dyDescent="0.25">
      <c r="A4560" s="67">
        <v>44149</v>
      </c>
      <c r="B4560" s="73" t="s">
        <v>8</v>
      </c>
      <c r="C4560" s="73" t="s">
        <v>31</v>
      </c>
      <c r="D4560" s="15">
        <v>1</v>
      </c>
    </row>
    <row r="4561" spans="1:4" x14ac:dyDescent="0.25">
      <c r="A4561" s="67">
        <v>44149</v>
      </c>
      <c r="B4561" s="73" t="s">
        <v>8</v>
      </c>
      <c r="C4561" s="73" t="s">
        <v>112</v>
      </c>
      <c r="D4561" s="15">
        <v>3</v>
      </c>
    </row>
    <row r="4562" spans="1:4" x14ac:dyDescent="0.25">
      <c r="A4562" s="67">
        <v>44149</v>
      </c>
      <c r="B4562" s="60" t="s">
        <v>49</v>
      </c>
      <c r="C4562" s="60" t="s">
        <v>49</v>
      </c>
      <c r="D4562" s="15">
        <v>0</v>
      </c>
    </row>
    <row r="4563" spans="1:4" x14ac:dyDescent="0.25">
      <c r="A4563" s="67">
        <v>44149</v>
      </c>
      <c r="B4563" s="60" t="s">
        <v>50</v>
      </c>
      <c r="C4563" s="60" t="s">
        <v>232</v>
      </c>
      <c r="D4563" s="15">
        <v>1</v>
      </c>
    </row>
    <row r="4564" spans="1:4" x14ac:dyDescent="0.25">
      <c r="A4564" s="67">
        <v>44149</v>
      </c>
      <c r="B4564" s="60" t="s">
        <v>50</v>
      </c>
      <c r="C4564" s="60" t="s">
        <v>819</v>
      </c>
      <c r="D4564" s="15">
        <v>1</v>
      </c>
    </row>
    <row r="4565" spans="1:4" x14ac:dyDescent="0.25">
      <c r="A4565" s="67">
        <v>44149</v>
      </c>
      <c r="B4565" s="60" t="s">
        <v>27</v>
      </c>
      <c r="C4565" s="73" t="s">
        <v>141</v>
      </c>
      <c r="D4565" s="15">
        <v>1</v>
      </c>
    </row>
    <row r="4566" spans="1:4" x14ac:dyDescent="0.25">
      <c r="A4566" s="67">
        <v>44149</v>
      </c>
      <c r="B4566" s="60" t="s">
        <v>27</v>
      </c>
      <c r="C4566" s="73" t="s">
        <v>235</v>
      </c>
      <c r="D4566" s="15">
        <v>1</v>
      </c>
    </row>
    <row r="4567" spans="1:4" x14ac:dyDescent="0.25">
      <c r="A4567" s="67">
        <v>44149</v>
      </c>
      <c r="B4567" s="60" t="s">
        <v>27</v>
      </c>
      <c r="C4567" s="73" t="s">
        <v>43</v>
      </c>
      <c r="D4567" s="15">
        <v>41</v>
      </c>
    </row>
    <row r="4568" spans="1:4" x14ac:dyDescent="0.25">
      <c r="A4568" s="67">
        <v>44149</v>
      </c>
      <c r="B4568" s="60" t="s">
        <v>51</v>
      </c>
      <c r="C4568" s="60" t="s">
        <v>751</v>
      </c>
      <c r="D4568" s="15">
        <v>1</v>
      </c>
    </row>
    <row r="4569" spans="1:4" x14ac:dyDescent="0.25">
      <c r="A4569" s="67">
        <v>44149</v>
      </c>
      <c r="B4569" s="60" t="s">
        <v>51</v>
      </c>
      <c r="C4569" s="60" t="s">
        <v>51</v>
      </c>
      <c r="D4569" s="15">
        <v>14</v>
      </c>
    </row>
    <row r="4570" spans="1:4" x14ac:dyDescent="0.25">
      <c r="A4570" s="67">
        <v>44149</v>
      </c>
      <c r="B4570" s="60" t="s">
        <v>10</v>
      </c>
      <c r="C4570" s="60" t="s">
        <v>10</v>
      </c>
      <c r="D4570" s="15">
        <v>6</v>
      </c>
    </row>
    <row r="4571" spans="1:4" x14ac:dyDescent="0.25">
      <c r="A4571" s="67">
        <v>44150</v>
      </c>
      <c r="B4571" s="60" t="s">
        <v>14</v>
      </c>
      <c r="C4571" s="60" t="s">
        <v>14</v>
      </c>
      <c r="D4571" s="15">
        <v>2</v>
      </c>
    </row>
    <row r="4572" spans="1:4" x14ac:dyDescent="0.25">
      <c r="A4572" s="67">
        <v>44150</v>
      </c>
      <c r="B4572" s="60" t="s">
        <v>14</v>
      </c>
      <c r="C4572" s="60" t="s">
        <v>16</v>
      </c>
      <c r="D4572" s="15">
        <v>2</v>
      </c>
    </row>
    <row r="4573" spans="1:4" x14ac:dyDescent="0.25">
      <c r="A4573" s="67">
        <v>44150</v>
      </c>
      <c r="B4573" s="60" t="s">
        <v>14</v>
      </c>
      <c r="C4573" s="60" t="s">
        <v>808</v>
      </c>
      <c r="D4573" s="15">
        <v>2</v>
      </c>
    </row>
    <row r="4574" spans="1:4" x14ac:dyDescent="0.25">
      <c r="A4574" s="67">
        <v>44150</v>
      </c>
      <c r="B4574" s="60" t="s">
        <v>14</v>
      </c>
      <c r="C4574" s="60" t="s">
        <v>86</v>
      </c>
      <c r="D4574" s="15">
        <v>2</v>
      </c>
    </row>
    <row r="4575" spans="1:4" x14ac:dyDescent="0.25">
      <c r="A4575" s="67">
        <v>44150</v>
      </c>
      <c r="B4575" s="60" t="s">
        <v>20</v>
      </c>
      <c r="C4575" s="73" t="s">
        <v>854</v>
      </c>
      <c r="D4575" s="15">
        <v>2</v>
      </c>
    </row>
    <row r="4576" spans="1:4" x14ac:dyDescent="0.25">
      <c r="A4576" s="67">
        <v>44150</v>
      </c>
      <c r="B4576" s="60" t="s">
        <v>20</v>
      </c>
      <c r="C4576" s="60" t="s">
        <v>20</v>
      </c>
      <c r="D4576" s="15">
        <v>36</v>
      </c>
    </row>
    <row r="4577" spans="1:4" x14ac:dyDescent="0.25">
      <c r="A4577" s="67">
        <v>44150</v>
      </c>
      <c r="B4577" s="60" t="s">
        <v>20</v>
      </c>
      <c r="C4577" s="60" t="s">
        <v>366</v>
      </c>
      <c r="D4577" s="15">
        <v>1</v>
      </c>
    </row>
    <row r="4578" spans="1:4" x14ac:dyDescent="0.25">
      <c r="A4578" s="67">
        <v>44150</v>
      </c>
      <c r="B4578" s="60" t="s">
        <v>13</v>
      </c>
      <c r="C4578" s="60" t="s">
        <v>13</v>
      </c>
      <c r="D4578" s="15">
        <v>6</v>
      </c>
    </row>
    <row r="4579" spans="1:4" x14ac:dyDescent="0.25">
      <c r="A4579" s="67">
        <v>44150</v>
      </c>
      <c r="B4579" s="60" t="s">
        <v>13</v>
      </c>
      <c r="C4579" s="60" t="s">
        <v>226</v>
      </c>
      <c r="D4579" s="15">
        <v>3</v>
      </c>
    </row>
    <row r="4580" spans="1:4" x14ac:dyDescent="0.25">
      <c r="A4580" s="67">
        <v>44150</v>
      </c>
      <c r="B4580" s="60" t="s">
        <v>13</v>
      </c>
      <c r="C4580" s="60" t="s">
        <v>223</v>
      </c>
      <c r="D4580" s="15">
        <v>5</v>
      </c>
    </row>
    <row r="4581" spans="1:4" x14ac:dyDescent="0.25">
      <c r="A4581" s="67">
        <v>44150</v>
      </c>
      <c r="B4581" s="60" t="s">
        <v>24</v>
      </c>
      <c r="C4581" s="60" t="s">
        <v>23</v>
      </c>
      <c r="D4581" s="15">
        <v>11</v>
      </c>
    </row>
    <row r="4582" spans="1:4" x14ac:dyDescent="0.25">
      <c r="A4582" s="67">
        <v>44150</v>
      </c>
      <c r="B4582" s="60" t="s">
        <v>24</v>
      </c>
      <c r="C4582" s="60" t="s">
        <v>24</v>
      </c>
      <c r="D4582" s="15">
        <v>1</v>
      </c>
    </row>
    <row r="4583" spans="1:4" x14ac:dyDescent="0.25">
      <c r="A4583" s="67">
        <v>44150</v>
      </c>
      <c r="B4583" s="60" t="s">
        <v>47</v>
      </c>
      <c r="C4583" s="60" t="s">
        <v>47</v>
      </c>
      <c r="D4583" s="15">
        <v>0</v>
      </c>
    </row>
    <row r="4584" spans="1:4" x14ac:dyDescent="0.25">
      <c r="A4584" s="67">
        <v>44150</v>
      </c>
      <c r="B4584" s="60" t="s">
        <v>48</v>
      </c>
      <c r="C4584" s="60" t="s">
        <v>48</v>
      </c>
      <c r="D4584" s="15">
        <v>0</v>
      </c>
    </row>
    <row r="4585" spans="1:4" x14ac:dyDescent="0.25">
      <c r="A4585" s="67">
        <v>44150</v>
      </c>
      <c r="B4585" s="60" t="s">
        <v>7</v>
      </c>
      <c r="C4585" s="60" t="s">
        <v>116</v>
      </c>
      <c r="D4585" s="15">
        <v>5</v>
      </c>
    </row>
    <row r="4586" spans="1:4" x14ac:dyDescent="0.25">
      <c r="A4586" s="67">
        <v>44150</v>
      </c>
      <c r="B4586" s="60" t="s">
        <v>7</v>
      </c>
      <c r="C4586" s="60" t="s">
        <v>7</v>
      </c>
      <c r="D4586" s="15">
        <v>9</v>
      </c>
    </row>
    <row r="4587" spans="1:4" x14ac:dyDescent="0.25">
      <c r="A4587" s="67">
        <v>44150</v>
      </c>
      <c r="B4587" s="60" t="s">
        <v>9</v>
      </c>
      <c r="C4587" s="60" t="s">
        <v>9</v>
      </c>
      <c r="D4587" s="15">
        <v>14</v>
      </c>
    </row>
    <row r="4588" spans="1:4" x14ac:dyDescent="0.25">
      <c r="A4588" s="67">
        <v>44150</v>
      </c>
      <c r="B4588" s="60" t="s">
        <v>9</v>
      </c>
      <c r="C4588" s="232" t="s">
        <v>17</v>
      </c>
      <c r="D4588" s="15">
        <v>2</v>
      </c>
    </row>
    <row r="4589" spans="1:4" x14ac:dyDescent="0.25">
      <c r="A4589" s="67">
        <v>44150</v>
      </c>
      <c r="B4589" s="60" t="s">
        <v>9</v>
      </c>
      <c r="C4589" s="60" t="s">
        <v>145</v>
      </c>
      <c r="D4589" s="15">
        <v>5</v>
      </c>
    </row>
    <row r="4590" spans="1:4" x14ac:dyDescent="0.25">
      <c r="A4590" s="67">
        <v>44150</v>
      </c>
      <c r="B4590" s="60" t="s">
        <v>15</v>
      </c>
      <c r="C4590" s="60" t="s">
        <v>109</v>
      </c>
      <c r="D4590" s="15">
        <v>3</v>
      </c>
    </row>
    <row r="4591" spans="1:4" x14ac:dyDescent="0.25">
      <c r="A4591" s="67">
        <v>44150</v>
      </c>
      <c r="B4591" s="60" t="s">
        <v>11</v>
      </c>
      <c r="C4591" s="60" t="s">
        <v>336</v>
      </c>
      <c r="D4591" s="15">
        <v>1</v>
      </c>
    </row>
    <row r="4592" spans="1:4" x14ac:dyDescent="0.25">
      <c r="A4592" s="67">
        <v>44150</v>
      </c>
      <c r="B4592" s="60" t="s">
        <v>11</v>
      </c>
      <c r="C4592" s="60" t="s">
        <v>11</v>
      </c>
      <c r="D4592" s="15">
        <v>7</v>
      </c>
    </row>
    <row r="4593" spans="1:4" x14ac:dyDescent="0.25">
      <c r="A4593" s="67">
        <v>44150</v>
      </c>
      <c r="B4593" s="60" t="s">
        <v>11</v>
      </c>
      <c r="C4593" s="60" t="s">
        <v>855</v>
      </c>
      <c r="D4593" s="15">
        <v>1</v>
      </c>
    </row>
    <row r="4594" spans="1:4" x14ac:dyDescent="0.25">
      <c r="A4594" s="67">
        <v>44150</v>
      </c>
      <c r="B4594" s="60" t="s">
        <v>11</v>
      </c>
      <c r="C4594" s="60" t="s">
        <v>135</v>
      </c>
      <c r="D4594" s="15">
        <v>1</v>
      </c>
    </row>
    <row r="4595" spans="1:4" x14ac:dyDescent="0.25">
      <c r="A4595" s="67">
        <v>44150</v>
      </c>
      <c r="B4595" s="60" t="s">
        <v>12</v>
      </c>
      <c r="C4595" s="60" t="s">
        <v>12</v>
      </c>
      <c r="D4595" s="15">
        <v>15</v>
      </c>
    </row>
    <row r="4596" spans="1:4" x14ac:dyDescent="0.25">
      <c r="A4596" s="67">
        <v>44150</v>
      </c>
      <c r="B4596" s="60" t="s">
        <v>8</v>
      </c>
      <c r="C4596" s="60" t="s">
        <v>74</v>
      </c>
      <c r="D4596" s="15">
        <v>2</v>
      </c>
    </row>
    <row r="4597" spans="1:4" x14ac:dyDescent="0.25">
      <c r="A4597" s="67">
        <v>44150</v>
      </c>
      <c r="B4597" s="60" t="s">
        <v>8</v>
      </c>
      <c r="C4597" s="60" t="s">
        <v>230</v>
      </c>
      <c r="D4597" s="15">
        <v>1</v>
      </c>
    </row>
    <row r="4598" spans="1:4" x14ac:dyDescent="0.25">
      <c r="A4598" s="67">
        <v>44150</v>
      </c>
      <c r="B4598" s="60" t="s">
        <v>8</v>
      </c>
      <c r="C4598" s="60" t="s">
        <v>59</v>
      </c>
      <c r="D4598" s="15">
        <v>8</v>
      </c>
    </row>
    <row r="4599" spans="1:4" x14ac:dyDescent="0.25">
      <c r="A4599" s="67">
        <v>44150</v>
      </c>
      <c r="B4599" s="60" t="s">
        <v>8</v>
      </c>
      <c r="C4599" s="60" t="s">
        <v>134</v>
      </c>
      <c r="D4599" s="15">
        <v>6</v>
      </c>
    </row>
    <row r="4600" spans="1:4" x14ac:dyDescent="0.25">
      <c r="A4600" s="67">
        <v>44150</v>
      </c>
      <c r="B4600" s="60" t="s">
        <v>8</v>
      </c>
      <c r="C4600" s="60" t="s">
        <v>8</v>
      </c>
      <c r="D4600" s="15">
        <v>64</v>
      </c>
    </row>
    <row r="4601" spans="1:4" x14ac:dyDescent="0.25">
      <c r="A4601" s="67">
        <v>44150</v>
      </c>
      <c r="B4601" s="60" t="s">
        <v>8</v>
      </c>
      <c r="C4601" s="60" t="s">
        <v>31</v>
      </c>
      <c r="D4601" s="15">
        <v>2</v>
      </c>
    </row>
    <row r="4602" spans="1:4" x14ac:dyDescent="0.25">
      <c r="A4602" s="67">
        <v>44150</v>
      </c>
      <c r="B4602" s="60" t="s">
        <v>8</v>
      </c>
      <c r="C4602" s="60" t="s">
        <v>81</v>
      </c>
      <c r="D4602" s="15">
        <v>1</v>
      </c>
    </row>
    <row r="4603" spans="1:4" x14ac:dyDescent="0.25">
      <c r="A4603" s="67">
        <v>44150</v>
      </c>
      <c r="B4603" s="60" t="s">
        <v>8</v>
      </c>
      <c r="C4603" s="60" t="s">
        <v>112</v>
      </c>
      <c r="D4603" s="15">
        <v>5</v>
      </c>
    </row>
    <row r="4604" spans="1:4" x14ac:dyDescent="0.25">
      <c r="A4604" s="67">
        <v>44150</v>
      </c>
      <c r="B4604" s="60" t="s">
        <v>49</v>
      </c>
      <c r="C4604" s="60" t="s">
        <v>49</v>
      </c>
      <c r="D4604" s="15">
        <v>1</v>
      </c>
    </row>
    <row r="4605" spans="1:4" x14ac:dyDescent="0.25">
      <c r="A4605" s="67">
        <v>44150</v>
      </c>
      <c r="B4605" s="60" t="s">
        <v>50</v>
      </c>
      <c r="C4605" s="73" t="s">
        <v>368</v>
      </c>
      <c r="D4605" s="15">
        <v>0</v>
      </c>
    </row>
    <row r="4606" spans="1:4" x14ac:dyDescent="0.25">
      <c r="A4606" s="67">
        <v>44150</v>
      </c>
      <c r="B4606" s="60" t="s">
        <v>27</v>
      </c>
      <c r="C4606" s="60" t="s">
        <v>141</v>
      </c>
      <c r="D4606" s="15">
        <v>2</v>
      </c>
    </row>
    <row r="4607" spans="1:4" x14ac:dyDescent="0.25">
      <c r="A4607" s="67">
        <v>44150</v>
      </c>
      <c r="B4607" s="60" t="s">
        <v>27</v>
      </c>
      <c r="C4607" s="60" t="s">
        <v>43</v>
      </c>
      <c r="D4607" s="15">
        <v>31</v>
      </c>
    </row>
    <row r="4608" spans="1:4" x14ac:dyDescent="0.25">
      <c r="A4608" s="67">
        <v>44150</v>
      </c>
      <c r="B4608" s="60" t="s">
        <v>27</v>
      </c>
      <c r="C4608" s="60" t="s">
        <v>711</v>
      </c>
      <c r="D4608" s="15">
        <v>2</v>
      </c>
    </row>
    <row r="4609" spans="1:4" x14ac:dyDescent="0.25">
      <c r="A4609" s="67">
        <v>44150</v>
      </c>
      <c r="B4609" s="60" t="s">
        <v>51</v>
      </c>
      <c r="C4609" s="60" t="s">
        <v>51</v>
      </c>
      <c r="D4609" s="15">
        <v>11</v>
      </c>
    </row>
    <row r="4610" spans="1:4" x14ac:dyDescent="0.25">
      <c r="A4610" s="67">
        <v>44150</v>
      </c>
      <c r="B4610" s="60" t="s">
        <v>10</v>
      </c>
      <c r="C4610" s="60" t="s">
        <v>10</v>
      </c>
      <c r="D4610" s="15">
        <v>0</v>
      </c>
    </row>
    <row r="4611" spans="1:4" x14ac:dyDescent="0.25">
      <c r="A4611" s="67">
        <v>44151</v>
      </c>
      <c r="B4611" s="60" t="s">
        <v>14</v>
      </c>
      <c r="C4611" s="60" t="s">
        <v>14</v>
      </c>
      <c r="D4611" s="15">
        <v>0</v>
      </c>
    </row>
    <row r="4612" spans="1:4" x14ac:dyDescent="0.25">
      <c r="A4612" s="67">
        <v>44151</v>
      </c>
      <c r="B4612" s="60" t="s">
        <v>20</v>
      </c>
      <c r="C4612" s="232" t="s">
        <v>20</v>
      </c>
      <c r="D4612" s="15">
        <v>50</v>
      </c>
    </row>
    <row r="4613" spans="1:4" x14ac:dyDescent="0.25">
      <c r="A4613" s="67">
        <v>44151</v>
      </c>
      <c r="B4613" s="60" t="s">
        <v>20</v>
      </c>
      <c r="C4613" s="60" t="s">
        <v>366</v>
      </c>
      <c r="D4613" s="15">
        <v>1</v>
      </c>
    </row>
    <row r="4614" spans="1:4" x14ac:dyDescent="0.25">
      <c r="A4614" s="67">
        <v>44151</v>
      </c>
      <c r="B4614" s="60" t="s">
        <v>13</v>
      </c>
      <c r="C4614" s="60" t="s">
        <v>223</v>
      </c>
      <c r="D4614" s="15">
        <v>2</v>
      </c>
    </row>
    <row r="4615" spans="1:4" x14ac:dyDescent="0.25">
      <c r="A4615" s="67">
        <v>44151</v>
      </c>
      <c r="B4615" s="60" t="s">
        <v>24</v>
      </c>
      <c r="C4615" s="60" t="s">
        <v>23</v>
      </c>
      <c r="D4615" s="15">
        <v>3</v>
      </c>
    </row>
    <row r="4616" spans="1:4" x14ac:dyDescent="0.25">
      <c r="A4616" s="67">
        <v>44151</v>
      </c>
      <c r="B4616" s="60" t="s">
        <v>24</v>
      </c>
      <c r="C4616" s="60" t="s">
        <v>24</v>
      </c>
      <c r="D4616" s="15">
        <v>1</v>
      </c>
    </row>
    <row r="4617" spans="1:4" x14ac:dyDescent="0.25">
      <c r="A4617" s="67">
        <v>44151</v>
      </c>
      <c r="B4617" s="60" t="s">
        <v>24</v>
      </c>
      <c r="C4617" s="60" t="s">
        <v>707</v>
      </c>
      <c r="D4617" s="15">
        <v>1</v>
      </c>
    </row>
    <row r="4618" spans="1:4" x14ac:dyDescent="0.25">
      <c r="A4618" s="67">
        <v>44151</v>
      </c>
      <c r="B4618" s="60" t="s">
        <v>47</v>
      </c>
      <c r="C4618" s="60" t="s">
        <v>47</v>
      </c>
      <c r="D4618" s="15">
        <v>0</v>
      </c>
    </row>
    <row r="4619" spans="1:4" x14ac:dyDescent="0.25">
      <c r="A4619" s="67">
        <v>44151</v>
      </c>
      <c r="B4619" s="60" t="s">
        <v>48</v>
      </c>
      <c r="C4619" s="60" t="s">
        <v>48</v>
      </c>
      <c r="D4619" s="15">
        <v>0</v>
      </c>
    </row>
    <row r="4620" spans="1:4" x14ac:dyDescent="0.25">
      <c r="A4620" s="67">
        <v>44151</v>
      </c>
      <c r="B4620" s="60" t="s">
        <v>7</v>
      </c>
      <c r="C4620" s="60" t="s">
        <v>7</v>
      </c>
      <c r="D4620" s="15">
        <v>0</v>
      </c>
    </row>
    <row r="4621" spans="1:4" x14ac:dyDescent="0.25">
      <c r="A4621" s="67">
        <v>44151</v>
      </c>
      <c r="B4621" s="60" t="s">
        <v>9</v>
      </c>
      <c r="C4621" s="60" t="s">
        <v>9</v>
      </c>
      <c r="D4621" s="15">
        <v>11</v>
      </c>
    </row>
    <row r="4622" spans="1:4" x14ac:dyDescent="0.25">
      <c r="A4622" s="67">
        <v>44151</v>
      </c>
      <c r="B4622" s="60" t="s">
        <v>15</v>
      </c>
      <c r="C4622" s="60" t="s">
        <v>61</v>
      </c>
      <c r="D4622" s="15">
        <v>1</v>
      </c>
    </row>
    <row r="4623" spans="1:4" x14ac:dyDescent="0.25">
      <c r="A4623" s="67">
        <v>44151</v>
      </c>
      <c r="B4623" s="60" t="s">
        <v>11</v>
      </c>
      <c r="C4623" s="60" t="s">
        <v>11</v>
      </c>
      <c r="D4623" s="15">
        <v>0</v>
      </c>
    </row>
    <row r="4624" spans="1:4" x14ac:dyDescent="0.25">
      <c r="A4624" s="67">
        <v>44151</v>
      </c>
      <c r="B4624" s="60" t="s">
        <v>12</v>
      </c>
      <c r="C4624" s="60" t="s">
        <v>117</v>
      </c>
      <c r="D4624" s="15">
        <v>3</v>
      </c>
    </row>
    <row r="4625" spans="1:4" x14ac:dyDescent="0.25">
      <c r="A4625" s="67">
        <v>44151</v>
      </c>
      <c r="B4625" s="60" t="s">
        <v>12</v>
      </c>
      <c r="C4625" s="60" t="s">
        <v>12</v>
      </c>
      <c r="D4625" s="15">
        <v>7</v>
      </c>
    </row>
    <row r="4626" spans="1:4" x14ac:dyDescent="0.25">
      <c r="A4626" s="67">
        <v>44151</v>
      </c>
      <c r="B4626" s="60" t="s">
        <v>8</v>
      </c>
      <c r="C4626" s="60" t="s">
        <v>8</v>
      </c>
      <c r="D4626" s="15">
        <v>18</v>
      </c>
    </row>
    <row r="4627" spans="1:4" x14ac:dyDescent="0.25">
      <c r="A4627" s="67">
        <v>44151</v>
      </c>
      <c r="B4627" s="60" t="s">
        <v>8</v>
      </c>
      <c r="C4627" s="60" t="s">
        <v>31</v>
      </c>
      <c r="D4627" s="15">
        <v>1</v>
      </c>
    </row>
    <row r="4628" spans="1:4" x14ac:dyDescent="0.25">
      <c r="A4628" s="67">
        <v>44151</v>
      </c>
      <c r="B4628" s="60" t="s">
        <v>49</v>
      </c>
      <c r="C4628" s="60" t="s">
        <v>215</v>
      </c>
      <c r="D4628" s="15">
        <v>1</v>
      </c>
    </row>
    <row r="4629" spans="1:4" x14ac:dyDescent="0.25">
      <c r="A4629" s="67">
        <v>44151</v>
      </c>
      <c r="B4629" s="60" t="s">
        <v>50</v>
      </c>
      <c r="C4629" s="73" t="s">
        <v>368</v>
      </c>
      <c r="D4629" s="15">
        <v>1</v>
      </c>
    </row>
    <row r="4630" spans="1:4" x14ac:dyDescent="0.25">
      <c r="A4630" s="67">
        <v>44151</v>
      </c>
      <c r="B4630" s="60" t="s">
        <v>27</v>
      </c>
      <c r="C4630" s="60" t="s">
        <v>43</v>
      </c>
      <c r="D4630" s="15">
        <v>1</v>
      </c>
    </row>
    <row r="4631" spans="1:4" x14ac:dyDescent="0.25">
      <c r="A4631" s="67">
        <v>44151</v>
      </c>
      <c r="B4631" s="60" t="s">
        <v>51</v>
      </c>
      <c r="C4631" s="60" t="s">
        <v>51</v>
      </c>
      <c r="D4631" s="15">
        <v>3</v>
      </c>
    </row>
    <row r="4632" spans="1:4" x14ac:dyDescent="0.25">
      <c r="A4632" s="67">
        <v>44151</v>
      </c>
      <c r="B4632" s="60" t="s">
        <v>10</v>
      </c>
      <c r="C4632" s="60" t="s">
        <v>10</v>
      </c>
      <c r="D4632" s="15">
        <v>0</v>
      </c>
    </row>
    <row r="4633" spans="1:4" x14ac:dyDescent="0.25">
      <c r="A4633" s="67">
        <v>44152</v>
      </c>
      <c r="B4633" s="60" t="s">
        <v>14</v>
      </c>
      <c r="C4633" s="60" t="s">
        <v>14</v>
      </c>
      <c r="D4633" s="15">
        <v>10</v>
      </c>
    </row>
    <row r="4634" spans="1:4" x14ac:dyDescent="0.25">
      <c r="A4634" s="67">
        <v>44152</v>
      </c>
      <c r="B4634" s="60" t="s">
        <v>14</v>
      </c>
      <c r="C4634" s="60" t="s">
        <v>16</v>
      </c>
      <c r="D4634" s="15">
        <v>1</v>
      </c>
    </row>
    <row r="4635" spans="1:4" x14ac:dyDescent="0.25">
      <c r="A4635" s="67">
        <v>44152</v>
      </c>
      <c r="B4635" s="60" t="s">
        <v>14</v>
      </c>
      <c r="C4635" s="60" t="s">
        <v>808</v>
      </c>
      <c r="D4635" s="15">
        <v>1</v>
      </c>
    </row>
    <row r="4636" spans="1:4" x14ac:dyDescent="0.25">
      <c r="A4636" s="67">
        <v>44152</v>
      </c>
      <c r="B4636" s="60" t="s">
        <v>14</v>
      </c>
      <c r="C4636" s="60" t="s">
        <v>86</v>
      </c>
      <c r="D4636" s="15">
        <v>8</v>
      </c>
    </row>
    <row r="4637" spans="1:4" x14ac:dyDescent="0.25">
      <c r="A4637" s="67">
        <v>44152</v>
      </c>
      <c r="B4637" s="60" t="s">
        <v>20</v>
      </c>
      <c r="C4637" s="60" t="s">
        <v>20</v>
      </c>
      <c r="D4637" s="15">
        <v>33</v>
      </c>
    </row>
    <row r="4638" spans="1:4" x14ac:dyDescent="0.25">
      <c r="A4638" s="67">
        <v>44152</v>
      </c>
      <c r="B4638" s="60" t="s">
        <v>20</v>
      </c>
      <c r="C4638" s="60" t="s">
        <v>652</v>
      </c>
      <c r="D4638" s="15">
        <v>1</v>
      </c>
    </row>
    <row r="4639" spans="1:4" x14ac:dyDescent="0.25">
      <c r="A4639" s="67">
        <v>44152</v>
      </c>
      <c r="B4639" s="60" t="s">
        <v>13</v>
      </c>
      <c r="C4639" s="60" t="s">
        <v>225</v>
      </c>
      <c r="D4639" s="15">
        <v>2</v>
      </c>
    </row>
    <row r="4640" spans="1:4" x14ac:dyDescent="0.25">
      <c r="A4640" s="67">
        <v>44152</v>
      </c>
      <c r="B4640" s="60" t="s">
        <v>13</v>
      </c>
      <c r="C4640" s="60" t="s">
        <v>226</v>
      </c>
      <c r="D4640" s="15">
        <v>2</v>
      </c>
    </row>
    <row r="4641" spans="1:4" x14ac:dyDescent="0.25">
      <c r="A4641" s="67">
        <v>44152</v>
      </c>
      <c r="B4641" s="60" t="s">
        <v>13</v>
      </c>
      <c r="C4641" s="60" t="s">
        <v>327</v>
      </c>
      <c r="D4641" s="15">
        <v>1</v>
      </c>
    </row>
    <row r="4642" spans="1:4" x14ac:dyDescent="0.25">
      <c r="A4642" s="67">
        <v>44152</v>
      </c>
      <c r="B4642" s="60" t="s">
        <v>13</v>
      </c>
      <c r="C4642" s="60" t="s">
        <v>223</v>
      </c>
      <c r="D4642" s="15">
        <v>2</v>
      </c>
    </row>
    <row r="4643" spans="1:4" x14ac:dyDescent="0.25">
      <c r="A4643" s="67">
        <v>44152</v>
      </c>
      <c r="B4643" s="60" t="s">
        <v>24</v>
      </c>
      <c r="C4643" s="60" t="s">
        <v>23</v>
      </c>
      <c r="D4643" s="15">
        <v>7</v>
      </c>
    </row>
    <row r="4644" spans="1:4" x14ac:dyDescent="0.25">
      <c r="A4644" s="67">
        <v>44152</v>
      </c>
      <c r="B4644" s="60" t="s">
        <v>47</v>
      </c>
      <c r="C4644" s="60" t="s">
        <v>47</v>
      </c>
      <c r="D4644" s="15">
        <v>1</v>
      </c>
    </row>
    <row r="4645" spans="1:4" x14ac:dyDescent="0.25">
      <c r="A4645" s="67">
        <v>44152</v>
      </c>
      <c r="B4645" s="60" t="s">
        <v>48</v>
      </c>
      <c r="C4645" s="60" t="s">
        <v>48</v>
      </c>
      <c r="D4645" s="15">
        <v>0</v>
      </c>
    </row>
    <row r="4646" spans="1:4" x14ac:dyDescent="0.25">
      <c r="A4646" s="67">
        <v>44152</v>
      </c>
      <c r="B4646" s="60" t="s">
        <v>7</v>
      </c>
      <c r="C4646" s="60" t="s">
        <v>116</v>
      </c>
      <c r="D4646" s="15">
        <v>1</v>
      </c>
    </row>
    <row r="4647" spans="1:4" x14ac:dyDescent="0.25">
      <c r="A4647" s="67">
        <v>44152</v>
      </c>
      <c r="B4647" s="60" t="s">
        <v>7</v>
      </c>
      <c r="C4647" s="60" t="s">
        <v>7</v>
      </c>
      <c r="D4647" s="15">
        <v>4</v>
      </c>
    </row>
    <row r="4648" spans="1:4" x14ac:dyDescent="0.25">
      <c r="A4648" s="67">
        <v>44152</v>
      </c>
      <c r="B4648" s="60" t="s">
        <v>9</v>
      </c>
      <c r="C4648" s="60" t="s">
        <v>9</v>
      </c>
      <c r="D4648" s="15">
        <v>28</v>
      </c>
    </row>
    <row r="4649" spans="1:4" x14ac:dyDescent="0.25">
      <c r="A4649" s="67">
        <v>44152</v>
      </c>
      <c r="B4649" s="60" t="s">
        <v>9</v>
      </c>
      <c r="C4649" s="60" t="s">
        <v>710</v>
      </c>
      <c r="D4649" s="15">
        <v>2</v>
      </c>
    </row>
    <row r="4650" spans="1:4" x14ac:dyDescent="0.25">
      <c r="A4650" s="67">
        <v>44152</v>
      </c>
      <c r="B4650" s="60" t="s">
        <v>9</v>
      </c>
      <c r="C4650" s="60" t="s">
        <v>17</v>
      </c>
      <c r="D4650" s="15">
        <v>2</v>
      </c>
    </row>
    <row r="4651" spans="1:4" x14ac:dyDescent="0.25">
      <c r="A4651" s="67">
        <v>44152</v>
      </c>
      <c r="B4651" s="60" t="s">
        <v>9</v>
      </c>
      <c r="C4651" s="232" t="s">
        <v>149</v>
      </c>
      <c r="D4651" s="15">
        <v>1</v>
      </c>
    </row>
    <row r="4652" spans="1:4" x14ac:dyDescent="0.25">
      <c r="A4652" s="67">
        <v>44152</v>
      </c>
      <c r="B4652" s="60" t="s">
        <v>9</v>
      </c>
      <c r="C4652" s="60" t="s">
        <v>145</v>
      </c>
      <c r="D4652" s="15">
        <v>8</v>
      </c>
    </row>
    <row r="4653" spans="1:4" x14ac:dyDescent="0.25">
      <c r="A4653" s="67">
        <v>44152</v>
      </c>
      <c r="B4653" s="60" t="s">
        <v>15</v>
      </c>
      <c r="C4653" s="60" t="s">
        <v>61</v>
      </c>
      <c r="D4653" s="15">
        <v>7</v>
      </c>
    </row>
    <row r="4654" spans="1:4" x14ac:dyDescent="0.25">
      <c r="A4654" s="67">
        <v>44152</v>
      </c>
      <c r="B4654" s="60" t="s">
        <v>11</v>
      </c>
      <c r="C4654" s="60" t="s">
        <v>143</v>
      </c>
      <c r="D4654" s="15">
        <v>1</v>
      </c>
    </row>
    <row r="4655" spans="1:4" x14ac:dyDescent="0.25">
      <c r="A4655" s="67">
        <v>44152</v>
      </c>
      <c r="B4655" s="60" t="s">
        <v>11</v>
      </c>
      <c r="C4655" s="60" t="s">
        <v>11</v>
      </c>
      <c r="D4655" s="15">
        <v>5</v>
      </c>
    </row>
    <row r="4656" spans="1:4" x14ac:dyDescent="0.25">
      <c r="A4656" s="67">
        <v>44152</v>
      </c>
      <c r="B4656" s="60" t="s">
        <v>12</v>
      </c>
      <c r="C4656" s="60" t="s">
        <v>12</v>
      </c>
      <c r="D4656" s="15">
        <v>0</v>
      </c>
    </row>
    <row r="4657" spans="1:4" x14ac:dyDescent="0.25">
      <c r="A4657" s="67">
        <v>44152</v>
      </c>
      <c r="B4657" s="60" t="s">
        <v>8</v>
      </c>
      <c r="C4657" s="60" t="s">
        <v>844</v>
      </c>
      <c r="D4657" s="15">
        <v>1</v>
      </c>
    </row>
    <row r="4658" spans="1:4" x14ac:dyDescent="0.25">
      <c r="A4658" s="67">
        <v>44152</v>
      </c>
      <c r="B4658" s="60" t="s">
        <v>8</v>
      </c>
      <c r="C4658" s="60" t="s">
        <v>74</v>
      </c>
      <c r="D4658" s="15">
        <v>1</v>
      </c>
    </row>
    <row r="4659" spans="1:4" x14ac:dyDescent="0.25">
      <c r="A4659" s="67">
        <v>44152</v>
      </c>
      <c r="B4659" s="60" t="s">
        <v>8</v>
      </c>
      <c r="C4659" s="60" t="s">
        <v>230</v>
      </c>
      <c r="D4659" s="15">
        <v>1</v>
      </c>
    </row>
    <row r="4660" spans="1:4" x14ac:dyDescent="0.25">
      <c r="A4660" s="67">
        <v>44152</v>
      </c>
      <c r="B4660" s="60" t="s">
        <v>8</v>
      </c>
      <c r="C4660" s="60" t="s">
        <v>59</v>
      </c>
      <c r="D4660" s="15">
        <v>1</v>
      </c>
    </row>
    <row r="4661" spans="1:4" x14ac:dyDescent="0.25">
      <c r="A4661" s="67">
        <v>44152</v>
      </c>
      <c r="B4661" s="60" t="s">
        <v>8</v>
      </c>
      <c r="C4661" s="60" t="s">
        <v>134</v>
      </c>
      <c r="D4661" s="15">
        <v>2</v>
      </c>
    </row>
    <row r="4662" spans="1:4" x14ac:dyDescent="0.25">
      <c r="A4662" s="67">
        <v>44152</v>
      </c>
      <c r="B4662" s="60" t="s">
        <v>8</v>
      </c>
      <c r="C4662" s="60" t="s">
        <v>205</v>
      </c>
      <c r="D4662" s="15">
        <v>1</v>
      </c>
    </row>
    <row r="4663" spans="1:4" x14ac:dyDescent="0.25">
      <c r="A4663" s="67">
        <v>44152</v>
      </c>
      <c r="B4663" s="60" t="s">
        <v>8</v>
      </c>
      <c r="C4663" s="60" t="s">
        <v>8</v>
      </c>
      <c r="D4663" s="15">
        <v>11</v>
      </c>
    </row>
    <row r="4664" spans="1:4" x14ac:dyDescent="0.25">
      <c r="A4664" s="67">
        <v>44152</v>
      </c>
      <c r="B4664" s="60" t="s">
        <v>8</v>
      </c>
      <c r="C4664" s="60" t="s">
        <v>31</v>
      </c>
      <c r="D4664" s="15">
        <v>1</v>
      </c>
    </row>
    <row r="4665" spans="1:4" x14ac:dyDescent="0.25">
      <c r="A4665" s="67">
        <v>44152</v>
      </c>
      <c r="B4665" s="60" t="s">
        <v>8</v>
      </c>
      <c r="C4665" s="60" t="s">
        <v>81</v>
      </c>
      <c r="D4665" s="15">
        <v>2</v>
      </c>
    </row>
    <row r="4666" spans="1:4" x14ac:dyDescent="0.25">
      <c r="A4666" s="67">
        <v>44152</v>
      </c>
      <c r="B4666" s="60" t="s">
        <v>8</v>
      </c>
      <c r="C4666" s="60" t="s">
        <v>112</v>
      </c>
      <c r="D4666" s="15">
        <v>2</v>
      </c>
    </row>
    <row r="4667" spans="1:4" x14ac:dyDescent="0.25">
      <c r="A4667" s="67">
        <v>44152</v>
      </c>
      <c r="B4667" s="60" t="s">
        <v>49</v>
      </c>
      <c r="C4667" s="60" t="s">
        <v>49</v>
      </c>
      <c r="D4667" s="15">
        <v>0</v>
      </c>
    </row>
    <row r="4668" spans="1:4" x14ac:dyDescent="0.25">
      <c r="A4668" s="67">
        <v>44152</v>
      </c>
      <c r="B4668" s="60" t="s">
        <v>50</v>
      </c>
      <c r="C4668" s="73" t="s">
        <v>368</v>
      </c>
      <c r="D4668" s="15">
        <v>0</v>
      </c>
    </row>
    <row r="4669" spans="1:4" x14ac:dyDescent="0.25">
      <c r="A4669" s="67">
        <v>44152</v>
      </c>
      <c r="B4669" s="60" t="s">
        <v>27</v>
      </c>
      <c r="C4669" s="60" t="s">
        <v>141</v>
      </c>
      <c r="D4669" s="15">
        <v>1</v>
      </c>
    </row>
    <row r="4670" spans="1:4" x14ac:dyDescent="0.25">
      <c r="A4670" s="67">
        <v>44152</v>
      </c>
      <c r="B4670" s="60" t="s">
        <v>27</v>
      </c>
      <c r="C4670" s="60" t="s">
        <v>43</v>
      </c>
      <c r="D4670" s="15">
        <v>23</v>
      </c>
    </row>
    <row r="4671" spans="1:4" x14ac:dyDescent="0.25">
      <c r="A4671" s="67">
        <v>44152</v>
      </c>
      <c r="B4671" s="60" t="s">
        <v>51</v>
      </c>
      <c r="C4671" s="60" t="s">
        <v>51</v>
      </c>
      <c r="D4671" s="15">
        <v>1</v>
      </c>
    </row>
    <row r="4672" spans="1:4" x14ac:dyDescent="0.25">
      <c r="A4672" s="67">
        <v>44152</v>
      </c>
      <c r="B4672" s="60" t="s">
        <v>10</v>
      </c>
      <c r="C4672" s="60" t="s">
        <v>10</v>
      </c>
      <c r="D4672" s="15">
        <v>2</v>
      </c>
    </row>
    <row r="4673" spans="1:4" x14ac:dyDescent="0.25">
      <c r="A4673" s="67">
        <v>44153</v>
      </c>
      <c r="B4673" s="60" t="s">
        <v>14</v>
      </c>
      <c r="C4673" s="73" t="s">
        <v>14</v>
      </c>
      <c r="D4673" s="15">
        <v>3</v>
      </c>
    </row>
    <row r="4674" spans="1:4" x14ac:dyDescent="0.25">
      <c r="A4674" s="67">
        <v>44153</v>
      </c>
      <c r="B4674" s="60" t="s">
        <v>14</v>
      </c>
      <c r="C4674" s="73" t="s">
        <v>16</v>
      </c>
      <c r="D4674" s="15">
        <v>2</v>
      </c>
    </row>
    <row r="4675" spans="1:4" x14ac:dyDescent="0.25">
      <c r="A4675" s="67">
        <v>44153</v>
      </c>
      <c r="B4675" s="60" t="s">
        <v>14</v>
      </c>
      <c r="C4675" s="73" t="s">
        <v>808</v>
      </c>
      <c r="D4675" s="15">
        <v>1</v>
      </c>
    </row>
    <row r="4676" spans="1:4" x14ac:dyDescent="0.25">
      <c r="A4676" s="67">
        <v>44153</v>
      </c>
      <c r="B4676" s="73" t="s">
        <v>20</v>
      </c>
      <c r="C4676" s="73" t="s">
        <v>20</v>
      </c>
      <c r="D4676" s="15">
        <v>75</v>
      </c>
    </row>
    <row r="4677" spans="1:4" x14ac:dyDescent="0.25">
      <c r="A4677" s="67">
        <v>44153</v>
      </c>
      <c r="B4677" s="73" t="s">
        <v>20</v>
      </c>
      <c r="C4677" s="73" t="s">
        <v>366</v>
      </c>
      <c r="D4677" s="15">
        <v>1</v>
      </c>
    </row>
    <row r="4678" spans="1:4" x14ac:dyDescent="0.25">
      <c r="A4678" s="67">
        <v>44153</v>
      </c>
      <c r="B4678" s="73" t="s">
        <v>20</v>
      </c>
      <c r="C4678" s="73" t="s">
        <v>877</v>
      </c>
      <c r="D4678" s="15">
        <v>1</v>
      </c>
    </row>
    <row r="4679" spans="1:4" x14ac:dyDescent="0.25">
      <c r="A4679" s="67">
        <v>44153</v>
      </c>
      <c r="B4679" s="73" t="s">
        <v>20</v>
      </c>
      <c r="C4679" s="73" t="s">
        <v>713</v>
      </c>
      <c r="D4679" s="15">
        <v>3</v>
      </c>
    </row>
    <row r="4680" spans="1:4" x14ac:dyDescent="0.25">
      <c r="A4680" s="67">
        <v>44153</v>
      </c>
      <c r="B4680" s="60" t="s">
        <v>13</v>
      </c>
      <c r="C4680" s="73" t="s">
        <v>13</v>
      </c>
      <c r="D4680" s="15">
        <v>9</v>
      </c>
    </row>
    <row r="4681" spans="1:4" x14ac:dyDescent="0.25">
      <c r="A4681" s="67">
        <v>44153</v>
      </c>
      <c r="B4681" s="60" t="s">
        <v>13</v>
      </c>
      <c r="C4681" s="73" t="s">
        <v>226</v>
      </c>
      <c r="D4681" s="15">
        <v>5</v>
      </c>
    </row>
    <row r="4682" spans="1:4" x14ac:dyDescent="0.25">
      <c r="A4682" s="67">
        <v>44153</v>
      </c>
      <c r="B4682" s="60" t="s">
        <v>13</v>
      </c>
      <c r="C4682" s="73" t="s">
        <v>223</v>
      </c>
      <c r="D4682" s="15">
        <v>1</v>
      </c>
    </row>
    <row r="4683" spans="1:4" x14ac:dyDescent="0.25">
      <c r="A4683" s="67">
        <v>44153</v>
      </c>
      <c r="B4683" s="60" t="s">
        <v>24</v>
      </c>
      <c r="C4683" s="73" t="s">
        <v>23</v>
      </c>
      <c r="D4683" s="15">
        <v>15</v>
      </c>
    </row>
    <row r="4684" spans="1:4" x14ac:dyDescent="0.25">
      <c r="A4684" s="67">
        <v>44153</v>
      </c>
      <c r="B4684" s="60" t="s">
        <v>24</v>
      </c>
      <c r="C4684" s="73" t="s">
        <v>24</v>
      </c>
      <c r="D4684" s="15">
        <v>2</v>
      </c>
    </row>
    <row r="4685" spans="1:4" x14ac:dyDescent="0.25">
      <c r="A4685" s="67">
        <v>44153</v>
      </c>
      <c r="B4685" s="60" t="s">
        <v>24</v>
      </c>
      <c r="C4685" s="73" t="s">
        <v>194</v>
      </c>
      <c r="D4685" s="15">
        <v>1</v>
      </c>
    </row>
    <row r="4686" spans="1:4" x14ac:dyDescent="0.25">
      <c r="A4686" s="67">
        <v>44153</v>
      </c>
      <c r="B4686" s="60" t="s">
        <v>24</v>
      </c>
      <c r="C4686" s="73" t="s">
        <v>36</v>
      </c>
      <c r="D4686" s="15">
        <v>2</v>
      </c>
    </row>
    <row r="4687" spans="1:4" x14ac:dyDescent="0.25">
      <c r="A4687" s="67">
        <v>44153</v>
      </c>
      <c r="B4687" s="60" t="s">
        <v>47</v>
      </c>
      <c r="C4687" s="60" t="s">
        <v>47</v>
      </c>
      <c r="D4687" s="15">
        <v>0</v>
      </c>
    </row>
    <row r="4688" spans="1:4" x14ac:dyDescent="0.25">
      <c r="A4688" s="67">
        <v>44153</v>
      </c>
      <c r="B4688" s="60" t="s">
        <v>48</v>
      </c>
      <c r="C4688" s="60" t="s">
        <v>48</v>
      </c>
      <c r="D4688" s="15">
        <v>0</v>
      </c>
    </row>
    <row r="4689" spans="1:4" x14ac:dyDescent="0.25">
      <c r="A4689" s="67">
        <v>44153</v>
      </c>
      <c r="B4689" s="60" t="s">
        <v>7</v>
      </c>
      <c r="C4689" s="73" t="s">
        <v>116</v>
      </c>
      <c r="D4689" s="15">
        <v>2</v>
      </c>
    </row>
    <row r="4690" spans="1:4" x14ac:dyDescent="0.25">
      <c r="A4690" s="67">
        <v>44153</v>
      </c>
      <c r="B4690" s="60" t="s">
        <v>7</v>
      </c>
      <c r="C4690" s="60" t="s">
        <v>7</v>
      </c>
      <c r="D4690" s="15">
        <v>2</v>
      </c>
    </row>
    <row r="4691" spans="1:4" x14ac:dyDescent="0.25">
      <c r="A4691" s="67">
        <v>44153</v>
      </c>
      <c r="B4691" s="60" t="s">
        <v>9</v>
      </c>
      <c r="C4691" s="60" t="s">
        <v>9</v>
      </c>
      <c r="D4691" s="15">
        <v>48</v>
      </c>
    </row>
    <row r="4692" spans="1:4" x14ac:dyDescent="0.25">
      <c r="A4692" s="67">
        <v>44153</v>
      </c>
      <c r="B4692" s="60" t="s">
        <v>9</v>
      </c>
      <c r="C4692" s="73" t="s">
        <v>17</v>
      </c>
      <c r="D4692" s="15">
        <v>1</v>
      </c>
    </row>
    <row r="4693" spans="1:4" x14ac:dyDescent="0.25">
      <c r="A4693" s="67">
        <v>44153</v>
      </c>
      <c r="B4693" s="60" t="s">
        <v>9</v>
      </c>
      <c r="C4693" s="73" t="s">
        <v>149</v>
      </c>
      <c r="D4693" s="15">
        <v>4</v>
      </c>
    </row>
    <row r="4694" spans="1:4" x14ac:dyDescent="0.25">
      <c r="A4694" s="67">
        <v>44153</v>
      </c>
      <c r="B4694" s="60" t="s">
        <v>15</v>
      </c>
      <c r="C4694" s="73" t="s">
        <v>61</v>
      </c>
      <c r="D4694" s="15">
        <v>4</v>
      </c>
    </row>
    <row r="4695" spans="1:4" x14ac:dyDescent="0.25">
      <c r="A4695" s="67">
        <v>44153</v>
      </c>
      <c r="B4695" s="60" t="s">
        <v>11</v>
      </c>
      <c r="C4695" s="73" t="s">
        <v>336</v>
      </c>
      <c r="D4695" s="15">
        <v>1</v>
      </c>
    </row>
    <row r="4696" spans="1:4" x14ac:dyDescent="0.25">
      <c r="A4696" s="67">
        <v>44153</v>
      </c>
      <c r="B4696" s="60" t="s">
        <v>11</v>
      </c>
      <c r="C4696" s="73" t="s">
        <v>11</v>
      </c>
      <c r="D4696" s="15">
        <v>8</v>
      </c>
    </row>
    <row r="4697" spans="1:4" x14ac:dyDescent="0.25">
      <c r="A4697" s="67">
        <v>44153</v>
      </c>
      <c r="B4697" s="60" t="s">
        <v>11</v>
      </c>
      <c r="C4697" s="73" t="s">
        <v>878</v>
      </c>
      <c r="D4697" s="15">
        <v>1</v>
      </c>
    </row>
    <row r="4698" spans="1:4" x14ac:dyDescent="0.25">
      <c r="A4698" s="67">
        <v>44153</v>
      </c>
      <c r="B4698" s="60" t="s">
        <v>11</v>
      </c>
      <c r="C4698" s="73" t="s">
        <v>135</v>
      </c>
      <c r="D4698" s="15">
        <v>9</v>
      </c>
    </row>
    <row r="4699" spans="1:4" x14ac:dyDescent="0.25">
      <c r="A4699" s="67">
        <v>44153</v>
      </c>
      <c r="B4699" s="60" t="s">
        <v>12</v>
      </c>
      <c r="C4699" s="150" t="s">
        <v>783</v>
      </c>
      <c r="D4699" s="15">
        <v>1</v>
      </c>
    </row>
    <row r="4700" spans="1:4" x14ac:dyDescent="0.25">
      <c r="A4700" s="67">
        <v>44153</v>
      </c>
      <c r="B4700" s="60" t="s">
        <v>12</v>
      </c>
      <c r="C4700" s="73" t="s">
        <v>117</v>
      </c>
      <c r="D4700" s="15">
        <v>4</v>
      </c>
    </row>
    <row r="4701" spans="1:4" x14ac:dyDescent="0.25">
      <c r="A4701" s="67">
        <v>44153</v>
      </c>
      <c r="B4701" s="60" t="s">
        <v>12</v>
      </c>
      <c r="C4701" s="73" t="s">
        <v>12</v>
      </c>
      <c r="D4701" s="15">
        <v>8</v>
      </c>
    </row>
    <row r="4702" spans="1:4" x14ac:dyDescent="0.25">
      <c r="A4702" s="67">
        <v>44153</v>
      </c>
      <c r="B4702" s="60" t="s">
        <v>8</v>
      </c>
      <c r="C4702" s="73" t="s">
        <v>230</v>
      </c>
      <c r="D4702" s="15">
        <v>2</v>
      </c>
    </row>
    <row r="4703" spans="1:4" x14ac:dyDescent="0.25">
      <c r="A4703" s="67">
        <v>44153</v>
      </c>
      <c r="B4703" s="60" t="s">
        <v>8</v>
      </c>
      <c r="C4703" s="73" t="s">
        <v>59</v>
      </c>
      <c r="D4703" s="15">
        <v>4</v>
      </c>
    </row>
    <row r="4704" spans="1:4" x14ac:dyDescent="0.25">
      <c r="A4704" s="67">
        <v>44153</v>
      </c>
      <c r="B4704" s="60" t="s">
        <v>8</v>
      </c>
      <c r="C4704" s="73" t="s">
        <v>134</v>
      </c>
      <c r="D4704" s="15">
        <v>6</v>
      </c>
    </row>
    <row r="4705" spans="1:4" x14ac:dyDescent="0.25">
      <c r="A4705" s="67">
        <v>44153</v>
      </c>
      <c r="B4705" s="60" t="s">
        <v>8</v>
      </c>
      <c r="C4705" s="73" t="s">
        <v>205</v>
      </c>
      <c r="D4705" s="15">
        <v>2</v>
      </c>
    </row>
    <row r="4706" spans="1:4" x14ac:dyDescent="0.25">
      <c r="A4706" s="67">
        <v>44153</v>
      </c>
      <c r="B4706" s="60" t="s">
        <v>8</v>
      </c>
      <c r="C4706" s="73" t="s">
        <v>8</v>
      </c>
      <c r="D4706" s="15">
        <v>56</v>
      </c>
    </row>
    <row r="4707" spans="1:4" x14ac:dyDescent="0.25">
      <c r="A4707" s="67">
        <v>44153</v>
      </c>
      <c r="B4707" s="60" t="s">
        <v>8</v>
      </c>
      <c r="C4707" s="73" t="s">
        <v>31</v>
      </c>
      <c r="D4707" s="15">
        <v>2</v>
      </c>
    </row>
    <row r="4708" spans="1:4" x14ac:dyDescent="0.25">
      <c r="A4708" s="67">
        <v>44153</v>
      </c>
      <c r="B4708" s="60" t="s">
        <v>8</v>
      </c>
      <c r="C4708" s="73" t="s">
        <v>112</v>
      </c>
      <c r="D4708" s="15">
        <v>5</v>
      </c>
    </row>
    <row r="4709" spans="1:4" x14ac:dyDescent="0.25">
      <c r="A4709" s="67">
        <v>44153</v>
      </c>
      <c r="B4709" s="73" t="s">
        <v>49</v>
      </c>
      <c r="C4709" s="73" t="s">
        <v>215</v>
      </c>
      <c r="D4709" s="15">
        <v>1</v>
      </c>
    </row>
    <row r="4710" spans="1:4" x14ac:dyDescent="0.25">
      <c r="A4710" s="67">
        <v>44153</v>
      </c>
      <c r="B4710" s="73" t="s">
        <v>50</v>
      </c>
      <c r="C4710" s="73" t="s">
        <v>614</v>
      </c>
      <c r="D4710" s="15">
        <v>1</v>
      </c>
    </row>
    <row r="4711" spans="1:4" x14ac:dyDescent="0.25">
      <c r="A4711" s="67">
        <v>44153</v>
      </c>
      <c r="B4711" s="60" t="s">
        <v>27</v>
      </c>
      <c r="C4711" s="73" t="s">
        <v>141</v>
      </c>
      <c r="D4711" s="15">
        <v>11</v>
      </c>
    </row>
    <row r="4712" spans="1:4" x14ac:dyDescent="0.25">
      <c r="A4712" s="67">
        <v>44153</v>
      </c>
      <c r="B4712" s="60" t="s">
        <v>27</v>
      </c>
      <c r="C4712" s="73" t="s">
        <v>43</v>
      </c>
      <c r="D4712" s="15">
        <v>24</v>
      </c>
    </row>
    <row r="4713" spans="1:4" x14ac:dyDescent="0.25">
      <c r="A4713" s="67">
        <v>44153</v>
      </c>
      <c r="B4713" s="60" t="s">
        <v>27</v>
      </c>
      <c r="C4713" s="73" t="s">
        <v>28</v>
      </c>
      <c r="D4713" s="15">
        <v>1</v>
      </c>
    </row>
    <row r="4714" spans="1:4" x14ac:dyDescent="0.25">
      <c r="A4714" s="67">
        <v>44153</v>
      </c>
      <c r="B4714" s="60" t="s">
        <v>51</v>
      </c>
      <c r="C4714" s="73" t="s">
        <v>51</v>
      </c>
      <c r="D4714" s="15">
        <v>15</v>
      </c>
    </row>
    <row r="4715" spans="1:4" x14ac:dyDescent="0.25">
      <c r="A4715" s="67">
        <v>44153</v>
      </c>
      <c r="B4715" s="60" t="s">
        <v>10</v>
      </c>
      <c r="C4715" s="150" t="s">
        <v>647</v>
      </c>
      <c r="D4715" s="15">
        <v>1</v>
      </c>
    </row>
    <row r="4716" spans="1:4" x14ac:dyDescent="0.25">
      <c r="A4716" s="67">
        <v>44153</v>
      </c>
      <c r="B4716" s="60" t="s">
        <v>10</v>
      </c>
      <c r="C4716" s="73" t="s">
        <v>10</v>
      </c>
      <c r="D4716" s="15">
        <v>3</v>
      </c>
    </row>
    <row r="4717" spans="1:4" x14ac:dyDescent="0.25">
      <c r="A4717" s="67">
        <v>44154</v>
      </c>
      <c r="B4717" s="60" t="s">
        <v>14</v>
      </c>
      <c r="C4717" s="73" t="s">
        <v>14</v>
      </c>
      <c r="D4717" s="15">
        <v>4</v>
      </c>
    </row>
    <row r="4718" spans="1:4" x14ac:dyDescent="0.25">
      <c r="A4718" s="67">
        <v>44154</v>
      </c>
      <c r="B4718" s="60" t="s">
        <v>14</v>
      </c>
      <c r="C4718" s="73" t="s">
        <v>16</v>
      </c>
      <c r="D4718" s="15">
        <v>3</v>
      </c>
    </row>
    <row r="4719" spans="1:4" x14ac:dyDescent="0.25">
      <c r="A4719" s="67">
        <v>44154</v>
      </c>
      <c r="B4719" s="60" t="s">
        <v>20</v>
      </c>
      <c r="C4719" s="73" t="s">
        <v>20</v>
      </c>
      <c r="D4719" s="15">
        <v>33</v>
      </c>
    </row>
    <row r="4720" spans="1:4" x14ac:dyDescent="0.25">
      <c r="A4720" s="67">
        <v>44154</v>
      </c>
      <c r="B4720" s="60" t="s">
        <v>20</v>
      </c>
      <c r="C4720" s="73" t="s">
        <v>366</v>
      </c>
      <c r="D4720" s="15">
        <v>1</v>
      </c>
    </row>
    <row r="4721" spans="1:4" x14ac:dyDescent="0.25">
      <c r="A4721" s="67">
        <v>44154</v>
      </c>
      <c r="B4721" s="60" t="s">
        <v>13</v>
      </c>
      <c r="C4721" s="78" t="s">
        <v>1028</v>
      </c>
      <c r="D4721" s="15">
        <v>1</v>
      </c>
    </row>
    <row r="4722" spans="1:4" x14ac:dyDescent="0.25">
      <c r="A4722" s="67">
        <v>44154</v>
      </c>
      <c r="B4722" s="60" t="s">
        <v>13</v>
      </c>
      <c r="C4722" s="73" t="s">
        <v>13</v>
      </c>
      <c r="D4722" s="15">
        <v>7</v>
      </c>
    </row>
    <row r="4723" spans="1:4" x14ac:dyDescent="0.25">
      <c r="A4723" s="67">
        <v>44154</v>
      </c>
      <c r="B4723" s="60" t="s">
        <v>13</v>
      </c>
      <c r="C4723" s="73" t="s">
        <v>226</v>
      </c>
      <c r="D4723" s="15">
        <v>4</v>
      </c>
    </row>
    <row r="4724" spans="1:4" x14ac:dyDescent="0.25">
      <c r="A4724" s="67">
        <v>44154</v>
      </c>
      <c r="B4724" s="60" t="s">
        <v>13</v>
      </c>
      <c r="C4724" s="73" t="s">
        <v>223</v>
      </c>
      <c r="D4724" s="15">
        <v>2</v>
      </c>
    </row>
    <row r="4725" spans="1:4" x14ac:dyDescent="0.25">
      <c r="A4725" s="67">
        <v>44154</v>
      </c>
      <c r="B4725" s="60" t="s">
        <v>24</v>
      </c>
      <c r="C4725" s="73" t="s">
        <v>23</v>
      </c>
      <c r="D4725" s="15">
        <v>12</v>
      </c>
    </row>
    <row r="4726" spans="1:4" x14ac:dyDescent="0.25">
      <c r="A4726" s="67">
        <v>44154</v>
      </c>
      <c r="B4726" s="60" t="s">
        <v>24</v>
      </c>
      <c r="C4726" s="78" t="s">
        <v>24</v>
      </c>
      <c r="D4726" s="15">
        <v>2</v>
      </c>
    </row>
    <row r="4727" spans="1:4" x14ac:dyDescent="0.25">
      <c r="A4727" s="67">
        <v>44154</v>
      </c>
      <c r="B4727" s="60" t="s">
        <v>47</v>
      </c>
      <c r="C4727" s="60" t="s">
        <v>47</v>
      </c>
      <c r="D4727" s="15">
        <v>0</v>
      </c>
    </row>
    <row r="4728" spans="1:4" x14ac:dyDescent="0.25">
      <c r="A4728" s="67">
        <v>44154</v>
      </c>
      <c r="B4728" s="60" t="s">
        <v>48</v>
      </c>
      <c r="C4728" s="60" t="s">
        <v>48</v>
      </c>
      <c r="D4728" s="15">
        <v>2</v>
      </c>
    </row>
    <row r="4729" spans="1:4" x14ac:dyDescent="0.25">
      <c r="A4729" s="67">
        <v>44154</v>
      </c>
      <c r="B4729" s="60" t="s">
        <v>7</v>
      </c>
      <c r="C4729" s="60" t="s">
        <v>7</v>
      </c>
      <c r="D4729" s="15">
        <v>4</v>
      </c>
    </row>
    <row r="4730" spans="1:4" x14ac:dyDescent="0.25">
      <c r="A4730" s="67">
        <v>44154</v>
      </c>
      <c r="B4730" s="60" t="s">
        <v>9</v>
      </c>
      <c r="C4730" s="73" t="s">
        <v>365</v>
      </c>
      <c r="D4730" s="15">
        <v>1</v>
      </c>
    </row>
    <row r="4731" spans="1:4" x14ac:dyDescent="0.25">
      <c r="A4731" s="67">
        <v>44154</v>
      </c>
      <c r="B4731" s="60" t="s">
        <v>9</v>
      </c>
      <c r="C4731" s="60" t="s">
        <v>9</v>
      </c>
      <c r="D4731" s="15">
        <v>54</v>
      </c>
    </row>
    <row r="4732" spans="1:4" x14ac:dyDescent="0.25">
      <c r="A4732" s="67">
        <v>44154</v>
      </c>
      <c r="B4732" s="60" t="s">
        <v>15</v>
      </c>
      <c r="C4732" s="60" t="s">
        <v>15</v>
      </c>
      <c r="D4732" s="15">
        <v>0</v>
      </c>
    </row>
    <row r="4733" spans="1:4" x14ac:dyDescent="0.25">
      <c r="A4733" s="67">
        <v>44154</v>
      </c>
      <c r="B4733" s="60" t="s">
        <v>11</v>
      </c>
      <c r="C4733" s="60" t="s">
        <v>336</v>
      </c>
      <c r="D4733" s="15">
        <v>1</v>
      </c>
    </row>
    <row r="4734" spans="1:4" x14ac:dyDescent="0.25">
      <c r="A4734" s="67">
        <v>44154</v>
      </c>
      <c r="B4734" s="60" t="s">
        <v>11</v>
      </c>
      <c r="C4734" s="60" t="s">
        <v>11</v>
      </c>
      <c r="D4734" s="15">
        <v>2</v>
      </c>
    </row>
    <row r="4735" spans="1:4" x14ac:dyDescent="0.25">
      <c r="A4735" s="67">
        <v>44154</v>
      </c>
      <c r="B4735" s="60" t="s">
        <v>12</v>
      </c>
      <c r="C4735" s="73" t="s">
        <v>12</v>
      </c>
      <c r="D4735" s="15">
        <v>19</v>
      </c>
    </row>
    <row r="4736" spans="1:4" x14ac:dyDescent="0.25">
      <c r="A4736" s="67">
        <v>44154</v>
      </c>
      <c r="B4736" s="73" t="s">
        <v>8</v>
      </c>
      <c r="C4736" s="73" t="s">
        <v>230</v>
      </c>
      <c r="D4736" s="15">
        <v>3</v>
      </c>
    </row>
    <row r="4737" spans="1:4" x14ac:dyDescent="0.25">
      <c r="A4737" s="67">
        <v>44154</v>
      </c>
      <c r="B4737" s="73" t="s">
        <v>8</v>
      </c>
      <c r="C4737" s="73" t="s">
        <v>59</v>
      </c>
      <c r="D4737" s="15">
        <v>2</v>
      </c>
    </row>
    <row r="4738" spans="1:4" x14ac:dyDescent="0.25">
      <c r="A4738" s="67">
        <v>44154</v>
      </c>
      <c r="B4738" s="73" t="s">
        <v>8</v>
      </c>
      <c r="C4738" s="73" t="s">
        <v>134</v>
      </c>
      <c r="D4738" s="15">
        <v>2</v>
      </c>
    </row>
    <row r="4739" spans="1:4" x14ac:dyDescent="0.25">
      <c r="A4739" s="67">
        <v>44154</v>
      </c>
      <c r="B4739" s="73" t="s">
        <v>8</v>
      </c>
      <c r="C4739" s="73" t="s">
        <v>205</v>
      </c>
      <c r="D4739" s="15">
        <v>2</v>
      </c>
    </row>
    <row r="4740" spans="1:4" x14ac:dyDescent="0.25">
      <c r="A4740" s="67">
        <v>44154</v>
      </c>
      <c r="B4740" s="73" t="s">
        <v>8</v>
      </c>
      <c r="C4740" s="73" t="s">
        <v>8</v>
      </c>
      <c r="D4740" s="15">
        <v>56</v>
      </c>
    </row>
    <row r="4741" spans="1:4" x14ac:dyDescent="0.25">
      <c r="A4741" s="67">
        <v>44154</v>
      </c>
      <c r="B4741" s="73" t="s">
        <v>8</v>
      </c>
      <c r="C4741" s="73" t="s">
        <v>112</v>
      </c>
      <c r="D4741" s="15">
        <v>3</v>
      </c>
    </row>
    <row r="4742" spans="1:4" x14ac:dyDescent="0.25">
      <c r="A4742" s="67">
        <v>44154</v>
      </c>
      <c r="B4742" s="60" t="s">
        <v>49</v>
      </c>
      <c r="C4742" s="60" t="s">
        <v>49</v>
      </c>
      <c r="D4742" s="15">
        <v>0</v>
      </c>
    </row>
    <row r="4743" spans="1:4" x14ac:dyDescent="0.25">
      <c r="A4743" s="67">
        <v>44154</v>
      </c>
      <c r="B4743" s="60" t="s">
        <v>50</v>
      </c>
      <c r="C4743" s="73" t="s">
        <v>368</v>
      </c>
      <c r="D4743" s="15">
        <v>0</v>
      </c>
    </row>
    <row r="4744" spans="1:4" x14ac:dyDescent="0.25">
      <c r="A4744" s="67">
        <v>44154</v>
      </c>
      <c r="B4744" s="60" t="s">
        <v>27</v>
      </c>
      <c r="C4744" s="73" t="s">
        <v>141</v>
      </c>
      <c r="D4744" s="15">
        <v>4</v>
      </c>
    </row>
    <row r="4745" spans="1:4" x14ac:dyDescent="0.25">
      <c r="A4745" s="67">
        <v>44154</v>
      </c>
      <c r="B4745" s="60" t="s">
        <v>27</v>
      </c>
      <c r="C4745" s="73" t="s">
        <v>43</v>
      </c>
      <c r="D4745" s="15">
        <v>17</v>
      </c>
    </row>
    <row r="4746" spans="1:4" x14ac:dyDescent="0.25">
      <c r="A4746" s="67">
        <v>44154</v>
      </c>
      <c r="B4746" s="60" t="s">
        <v>51</v>
      </c>
      <c r="C4746" s="73" t="s">
        <v>51</v>
      </c>
      <c r="D4746" s="15">
        <v>6</v>
      </c>
    </row>
    <row r="4747" spans="1:4" x14ac:dyDescent="0.25">
      <c r="A4747" s="67">
        <v>44154</v>
      </c>
      <c r="B4747" s="60" t="s">
        <v>10</v>
      </c>
      <c r="C4747" s="60" t="s">
        <v>10</v>
      </c>
      <c r="D4747" s="15">
        <v>1</v>
      </c>
    </row>
    <row r="4748" spans="1:4" x14ac:dyDescent="0.25">
      <c r="A4748" s="67">
        <v>44155</v>
      </c>
      <c r="B4748" s="60" t="s">
        <v>14</v>
      </c>
      <c r="C4748" s="73" t="s">
        <v>14</v>
      </c>
      <c r="D4748" s="15">
        <v>7</v>
      </c>
    </row>
    <row r="4749" spans="1:4" x14ac:dyDescent="0.25">
      <c r="A4749" s="67">
        <v>44155</v>
      </c>
      <c r="B4749" s="60" t="s">
        <v>14</v>
      </c>
      <c r="C4749" s="73" t="s">
        <v>16</v>
      </c>
      <c r="D4749" s="15">
        <v>1</v>
      </c>
    </row>
    <row r="4750" spans="1:4" x14ac:dyDescent="0.25">
      <c r="A4750" s="67">
        <v>44155</v>
      </c>
      <c r="B4750" s="60" t="s">
        <v>14</v>
      </c>
      <c r="C4750" s="73" t="s">
        <v>86</v>
      </c>
      <c r="D4750" s="15">
        <v>6</v>
      </c>
    </row>
    <row r="4751" spans="1:4" x14ac:dyDescent="0.25">
      <c r="A4751" s="67">
        <v>44155</v>
      </c>
      <c r="B4751" s="60" t="s">
        <v>20</v>
      </c>
      <c r="C4751" s="73" t="s">
        <v>854</v>
      </c>
      <c r="D4751" s="15">
        <v>1</v>
      </c>
    </row>
    <row r="4752" spans="1:4" x14ac:dyDescent="0.25">
      <c r="A4752" s="67">
        <v>44155</v>
      </c>
      <c r="B4752" s="60" t="s">
        <v>20</v>
      </c>
      <c r="C4752" s="73" t="s">
        <v>20</v>
      </c>
      <c r="D4752" s="15">
        <v>28</v>
      </c>
    </row>
    <row r="4753" spans="1:4" x14ac:dyDescent="0.25">
      <c r="A4753" s="67">
        <v>44155</v>
      </c>
      <c r="B4753" s="60" t="s">
        <v>13</v>
      </c>
      <c r="C4753" s="73" t="s">
        <v>13</v>
      </c>
      <c r="D4753" s="15">
        <v>3</v>
      </c>
    </row>
    <row r="4754" spans="1:4" x14ac:dyDescent="0.25">
      <c r="A4754" s="67">
        <v>44155</v>
      </c>
      <c r="B4754" s="60" t="s">
        <v>13</v>
      </c>
      <c r="C4754" s="73" t="s">
        <v>226</v>
      </c>
      <c r="D4754" s="15">
        <v>1</v>
      </c>
    </row>
    <row r="4755" spans="1:4" x14ac:dyDescent="0.25">
      <c r="A4755" s="67">
        <v>44155</v>
      </c>
      <c r="B4755" s="60" t="s">
        <v>13</v>
      </c>
      <c r="C4755" s="73" t="s">
        <v>223</v>
      </c>
      <c r="D4755" s="15">
        <v>4</v>
      </c>
    </row>
    <row r="4756" spans="1:4" x14ac:dyDescent="0.25">
      <c r="A4756" s="67">
        <v>44155</v>
      </c>
      <c r="B4756" s="60" t="s">
        <v>24</v>
      </c>
      <c r="C4756" s="73" t="s">
        <v>23</v>
      </c>
      <c r="D4756" s="15">
        <v>16</v>
      </c>
    </row>
    <row r="4757" spans="1:4" x14ac:dyDescent="0.25">
      <c r="A4757" s="67">
        <v>44155</v>
      </c>
      <c r="B4757" s="60" t="s">
        <v>24</v>
      </c>
      <c r="C4757" s="73" t="s">
        <v>776</v>
      </c>
      <c r="D4757" s="15">
        <v>1</v>
      </c>
    </row>
    <row r="4758" spans="1:4" x14ac:dyDescent="0.25">
      <c r="A4758" s="67">
        <v>44155</v>
      </c>
      <c r="B4758" s="60" t="s">
        <v>24</v>
      </c>
      <c r="C4758" s="73" t="s">
        <v>24</v>
      </c>
      <c r="D4758" s="15">
        <v>2</v>
      </c>
    </row>
    <row r="4759" spans="1:4" x14ac:dyDescent="0.25">
      <c r="A4759" s="67">
        <v>44155</v>
      </c>
      <c r="B4759" s="60" t="s">
        <v>24</v>
      </c>
      <c r="C4759" s="73" t="s">
        <v>765</v>
      </c>
      <c r="D4759" s="15">
        <v>1</v>
      </c>
    </row>
    <row r="4760" spans="1:4" x14ac:dyDescent="0.25">
      <c r="A4760" s="67">
        <v>44155</v>
      </c>
      <c r="B4760" s="60" t="s">
        <v>24</v>
      </c>
      <c r="C4760" s="73" t="s">
        <v>36</v>
      </c>
      <c r="D4760" s="15">
        <v>3</v>
      </c>
    </row>
    <row r="4761" spans="1:4" x14ac:dyDescent="0.25">
      <c r="A4761" s="67">
        <v>44155</v>
      </c>
      <c r="B4761" s="60" t="s">
        <v>47</v>
      </c>
      <c r="C4761" s="60" t="s">
        <v>47</v>
      </c>
      <c r="D4761" s="15">
        <v>0</v>
      </c>
    </row>
    <row r="4762" spans="1:4" x14ac:dyDescent="0.25">
      <c r="A4762" s="67">
        <v>44155</v>
      </c>
      <c r="B4762" s="60" t="s">
        <v>48</v>
      </c>
      <c r="C4762" s="60" t="s">
        <v>48</v>
      </c>
      <c r="D4762" s="15">
        <v>0</v>
      </c>
    </row>
    <row r="4763" spans="1:4" x14ac:dyDescent="0.25">
      <c r="A4763" s="67">
        <v>44155</v>
      </c>
      <c r="B4763" s="60" t="s">
        <v>7</v>
      </c>
      <c r="C4763" s="73" t="s">
        <v>7</v>
      </c>
      <c r="D4763" s="15">
        <v>4</v>
      </c>
    </row>
    <row r="4764" spans="1:4" x14ac:dyDescent="0.25">
      <c r="A4764" s="67">
        <v>44155</v>
      </c>
      <c r="B4764" s="60" t="s">
        <v>9</v>
      </c>
      <c r="C4764" s="60" t="s">
        <v>9</v>
      </c>
      <c r="D4764" s="15">
        <v>42</v>
      </c>
    </row>
    <row r="4765" spans="1:4" x14ac:dyDescent="0.25">
      <c r="A4765" s="67">
        <v>44155</v>
      </c>
      <c r="B4765" s="60" t="s">
        <v>9</v>
      </c>
      <c r="C4765" s="78" t="s">
        <v>17</v>
      </c>
      <c r="D4765" s="15">
        <v>5</v>
      </c>
    </row>
    <row r="4766" spans="1:4" x14ac:dyDescent="0.25">
      <c r="A4766" s="67">
        <v>44155</v>
      </c>
      <c r="B4766" s="60" t="s">
        <v>9</v>
      </c>
      <c r="C4766" s="73" t="s">
        <v>145</v>
      </c>
      <c r="D4766" s="15">
        <v>8</v>
      </c>
    </row>
    <row r="4767" spans="1:4" x14ac:dyDescent="0.25">
      <c r="A4767" s="67">
        <v>44155</v>
      </c>
      <c r="B4767" s="60" t="s">
        <v>15</v>
      </c>
      <c r="C4767" s="73" t="s">
        <v>61</v>
      </c>
      <c r="D4767" s="15">
        <v>5</v>
      </c>
    </row>
    <row r="4768" spans="1:4" x14ac:dyDescent="0.25">
      <c r="A4768" s="67">
        <v>44155</v>
      </c>
      <c r="B4768" s="60" t="s">
        <v>11</v>
      </c>
      <c r="C4768" s="73" t="s">
        <v>336</v>
      </c>
      <c r="D4768" s="15">
        <v>2</v>
      </c>
    </row>
    <row r="4769" spans="1:4" x14ac:dyDescent="0.25">
      <c r="A4769" s="67">
        <v>44155</v>
      </c>
      <c r="B4769" s="60" t="s">
        <v>11</v>
      </c>
      <c r="C4769" s="73" t="s">
        <v>11</v>
      </c>
      <c r="D4769" s="15">
        <v>4</v>
      </c>
    </row>
    <row r="4770" spans="1:4" x14ac:dyDescent="0.25">
      <c r="A4770" s="67">
        <v>44155</v>
      </c>
      <c r="B4770" s="60" t="s">
        <v>11</v>
      </c>
      <c r="C4770" s="73" t="s">
        <v>135</v>
      </c>
      <c r="D4770" s="15">
        <v>14</v>
      </c>
    </row>
    <row r="4771" spans="1:4" x14ac:dyDescent="0.25">
      <c r="A4771" s="67">
        <v>44155</v>
      </c>
      <c r="B4771" s="60" t="s">
        <v>12</v>
      </c>
      <c r="C4771" s="73" t="s">
        <v>12</v>
      </c>
      <c r="D4771" s="15">
        <v>1</v>
      </c>
    </row>
    <row r="4772" spans="1:4" x14ac:dyDescent="0.25">
      <c r="A4772" s="67">
        <v>44155</v>
      </c>
      <c r="B4772" s="73" t="s">
        <v>8</v>
      </c>
      <c r="C4772" s="73" t="s">
        <v>230</v>
      </c>
      <c r="D4772" s="15">
        <v>8</v>
      </c>
    </row>
    <row r="4773" spans="1:4" x14ac:dyDescent="0.25">
      <c r="A4773" s="67">
        <v>44155</v>
      </c>
      <c r="B4773" s="73" t="s">
        <v>8</v>
      </c>
      <c r="C4773" s="73" t="s">
        <v>59</v>
      </c>
      <c r="D4773" s="15">
        <v>4</v>
      </c>
    </row>
    <row r="4774" spans="1:4" x14ac:dyDescent="0.25">
      <c r="A4774" s="67">
        <v>44155</v>
      </c>
      <c r="B4774" s="73" t="s">
        <v>8</v>
      </c>
      <c r="C4774" s="73" t="s">
        <v>134</v>
      </c>
      <c r="D4774" s="15">
        <v>2</v>
      </c>
    </row>
    <row r="4775" spans="1:4" x14ac:dyDescent="0.25">
      <c r="A4775" s="67">
        <v>44155</v>
      </c>
      <c r="B4775" s="73" t="s">
        <v>8</v>
      </c>
      <c r="C4775" s="73" t="s">
        <v>205</v>
      </c>
      <c r="D4775" s="15">
        <v>3</v>
      </c>
    </row>
    <row r="4776" spans="1:4" x14ac:dyDescent="0.25">
      <c r="A4776" s="67">
        <v>44155</v>
      </c>
      <c r="B4776" s="73" t="s">
        <v>8</v>
      </c>
      <c r="C4776" s="73" t="s">
        <v>40</v>
      </c>
      <c r="D4776" s="15">
        <v>2</v>
      </c>
    </row>
    <row r="4777" spans="1:4" x14ac:dyDescent="0.25">
      <c r="A4777" s="67">
        <v>44155</v>
      </c>
      <c r="B4777" s="73" t="s">
        <v>8</v>
      </c>
      <c r="C4777" s="73" t="s">
        <v>8</v>
      </c>
      <c r="D4777" s="15">
        <v>110</v>
      </c>
    </row>
    <row r="4778" spans="1:4" x14ac:dyDescent="0.25">
      <c r="A4778" s="67">
        <v>44155</v>
      </c>
      <c r="B4778" s="73" t="s">
        <v>8</v>
      </c>
      <c r="C4778" s="73" t="s">
        <v>187</v>
      </c>
      <c r="D4778" s="15">
        <v>1</v>
      </c>
    </row>
    <row r="4779" spans="1:4" x14ac:dyDescent="0.25">
      <c r="A4779" s="67">
        <v>44155</v>
      </c>
      <c r="B4779" s="73" t="s">
        <v>8</v>
      </c>
      <c r="C4779" s="73" t="s">
        <v>31</v>
      </c>
      <c r="D4779" s="15">
        <v>8</v>
      </c>
    </row>
    <row r="4780" spans="1:4" x14ac:dyDescent="0.25">
      <c r="A4780" s="67">
        <v>44155</v>
      </c>
      <c r="B4780" s="73" t="s">
        <v>8</v>
      </c>
      <c r="C4780" s="73" t="s">
        <v>112</v>
      </c>
      <c r="D4780" s="15">
        <v>1</v>
      </c>
    </row>
    <row r="4781" spans="1:4" x14ac:dyDescent="0.25">
      <c r="A4781" s="67">
        <v>44155</v>
      </c>
      <c r="B4781" s="60" t="s">
        <v>49</v>
      </c>
      <c r="C4781" s="60" t="s">
        <v>49</v>
      </c>
      <c r="D4781" s="15">
        <v>0</v>
      </c>
    </row>
    <row r="4782" spans="1:4" x14ac:dyDescent="0.25">
      <c r="A4782" s="67">
        <v>44155</v>
      </c>
      <c r="B4782" s="60" t="s">
        <v>50</v>
      </c>
      <c r="C4782" s="73" t="s">
        <v>368</v>
      </c>
      <c r="D4782" s="15">
        <v>1</v>
      </c>
    </row>
    <row r="4783" spans="1:4" x14ac:dyDescent="0.25">
      <c r="A4783" s="67">
        <v>44155</v>
      </c>
      <c r="B4783" s="60" t="s">
        <v>27</v>
      </c>
      <c r="C4783" s="73" t="s">
        <v>141</v>
      </c>
      <c r="D4783" s="15">
        <v>1</v>
      </c>
    </row>
    <row r="4784" spans="1:4" x14ac:dyDescent="0.25">
      <c r="A4784" s="67">
        <v>44155</v>
      </c>
      <c r="B4784" s="60" t="s">
        <v>27</v>
      </c>
      <c r="C4784" s="73" t="s">
        <v>43</v>
      </c>
      <c r="D4784" s="15">
        <v>26</v>
      </c>
    </row>
    <row r="4785" spans="1:4" x14ac:dyDescent="0.25">
      <c r="A4785" s="67">
        <v>44155</v>
      </c>
      <c r="B4785" s="60" t="s">
        <v>27</v>
      </c>
      <c r="C4785" s="73" t="s">
        <v>28</v>
      </c>
      <c r="D4785" s="15">
        <v>1</v>
      </c>
    </row>
    <row r="4786" spans="1:4" x14ac:dyDescent="0.25">
      <c r="A4786" s="67">
        <v>44155</v>
      </c>
      <c r="B4786" s="60" t="s">
        <v>51</v>
      </c>
      <c r="C4786" s="73" t="s">
        <v>51</v>
      </c>
      <c r="D4786" s="15">
        <v>6</v>
      </c>
    </row>
    <row r="4787" spans="1:4" x14ac:dyDescent="0.25">
      <c r="A4787" s="67">
        <v>44155</v>
      </c>
      <c r="B4787" s="60" t="s">
        <v>10</v>
      </c>
      <c r="C4787" s="73" t="s">
        <v>10</v>
      </c>
      <c r="D4787" s="15">
        <v>2</v>
      </c>
    </row>
    <row r="4788" spans="1:4" x14ac:dyDescent="0.25">
      <c r="A4788" s="67">
        <v>44156</v>
      </c>
      <c r="B4788" s="60" t="s">
        <v>14</v>
      </c>
      <c r="C4788" s="60" t="s">
        <v>14</v>
      </c>
      <c r="D4788" s="15">
        <v>4</v>
      </c>
    </row>
    <row r="4789" spans="1:4" x14ac:dyDescent="0.25">
      <c r="A4789" s="67">
        <v>44156</v>
      </c>
      <c r="B4789" s="60" t="s">
        <v>14</v>
      </c>
      <c r="C4789" s="60" t="s">
        <v>16</v>
      </c>
      <c r="D4789" s="15">
        <v>2</v>
      </c>
    </row>
    <row r="4790" spans="1:4" x14ac:dyDescent="0.25">
      <c r="A4790" s="67">
        <v>44156</v>
      </c>
      <c r="B4790" s="60" t="s">
        <v>14</v>
      </c>
      <c r="C4790" s="60" t="s">
        <v>86</v>
      </c>
      <c r="D4790" s="15">
        <v>1</v>
      </c>
    </row>
    <row r="4791" spans="1:4" x14ac:dyDescent="0.25">
      <c r="A4791" s="67">
        <v>44156</v>
      </c>
      <c r="B4791" s="73" t="s">
        <v>20</v>
      </c>
      <c r="C4791" s="73" t="s">
        <v>20</v>
      </c>
      <c r="D4791" s="15">
        <v>112</v>
      </c>
    </row>
    <row r="4792" spans="1:4" x14ac:dyDescent="0.25">
      <c r="A4792" s="67">
        <v>44156</v>
      </c>
      <c r="B4792" s="60" t="s">
        <v>13</v>
      </c>
      <c r="C4792" s="60" t="s">
        <v>226</v>
      </c>
      <c r="D4792" s="15">
        <v>7</v>
      </c>
    </row>
    <row r="4793" spans="1:4" x14ac:dyDescent="0.25">
      <c r="A4793" s="67">
        <v>44156</v>
      </c>
      <c r="B4793" s="60" t="s">
        <v>13</v>
      </c>
      <c r="C4793" s="60" t="s">
        <v>223</v>
      </c>
      <c r="D4793" s="15">
        <v>1</v>
      </c>
    </row>
    <row r="4794" spans="1:4" x14ac:dyDescent="0.25">
      <c r="A4794" s="67">
        <v>44156</v>
      </c>
      <c r="B4794" s="60" t="s">
        <v>24</v>
      </c>
      <c r="C4794" s="73" t="s">
        <v>23</v>
      </c>
      <c r="D4794" s="15">
        <v>7</v>
      </c>
    </row>
    <row r="4795" spans="1:4" x14ac:dyDescent="0.25">
      <c r="A4795" s="67">
        <v>44156</v>
      </c>
      <c r="B4795" s="60" t="s">
        <v>24</v>
      </c>
      <c r="C4795" s="60" t="s">
        <v>24</v>
      </c>
      <c r="D4795" s="15">
        <v>4</v>
      </c>
    </row>
    <row r="4796" spans="1:4" x14ac:dyDescent="0.25">
      <c r="A4796" s="67">
        <v>44156</v>
      </c>
      <c r="B4796" s="60" t="s">
        <v>24</v>
      </c>
      <c r="C4796" s="60" t="s">
        <v>765</v>
      </c>
      <c r="D4796" s="15">
        <v>2</v>
      </c>
    </row>
    <row r="4797" spans="1:4" x14ac:dyDescent="0.25">
      <c r="A4797" s="67">
        <v>44156</v>
      </c>
      <c r="B4797" s="60" t="s">
        <v>47</v>
      </c>
      <c r="C4797" s="60" t="s">
        <v>47</v>
      </c>
      <c r="D4797" s="15">
        <v>0</v>
      </c>
    </row>
    <row r="4798" spans="1:4" x14ac:dyDescent="0.25">
      <c r="A4798" s="67">
        <v>44156</v>
      </c>
      <c r="B4798" s="60" t="s">
        <v>48</v>
      </c>
      <c r="C4798" s="60" t="s">
        <v>48</v>
      </c>
      <c r="D4798" s="15">
        <v>0</v>
      </c>
    </row>
    <row r="4799" spans="1:4" x14ac:dyDescent="0.25">
      <c r="A4799" s="67">
        <v>44156</v>
      </c>
      <c r="B4799" s="60" t="s">
        <v>7</v>
      </c>
      <c r="C4799" s="60" t="s">
        <v>7</v>
      </c>
      <c r="D4799" s="15">
        <v>1</v>
      </c>
    </row>
    <row r="4800" spans="1:4" x14ac:dyDescent="0.25">
      <c r="A4800" s="67">
        <v>44156</v>
      </c>
      <c r="B4800" s="60" t="s">
        <v>9</v>
      </c>
      <c r="C4800" s="60" t="s">
        <v>9</v>
      </c>
      <c r="D4800" s="15">
        <v>16</v>
      </c>
    </row>
    <row r="4801" spans="1:4" x14ac:dyDescent="0.25">
      <c r="A4801" s="67">
        <v>44156</v>
      </c>
      <c r="B4801" s="60" t="s">
        <v>9</v>
      </c>
      <c r="C4801" s="73" t="s">
        <v>145</v>
      </c>
      <c r="D4801" s="15">
        <v>3</v>
      </c>
    </row>
    <row r="4802" spans="1:4" x14ac:dyDescent="0.25">
      <c r="A4802" s="67">
        <v>44156</v>
      </c>
      <c r="B4802" s="60" t="s">
        <v>15</v>
      </c>
      <c r="C4802" s="60" t="s">
        <v>61</v>
      </c>
      <c r="D4802" s="15">
        <v>1</v>
      </c>
    </row>
    <row r="4803" spans="1:4" x14ac:dyDescent="0.25">
      <c r="A4803" s="67">
        <v>44156</v>
      </c>
      <c r="B4803" s="60" t="s">
        <v>15</v>
      </c>
      <c r="C4803" s="60" t="s">
        <v>285</v>
      </c>
      <c r="D4803" s="15">
        <v>1</v>
      </c>
    </row>
    <row r="4804" spans="1:4" x14ac:dyDescent="0.25">
      <c r="A4804" s="67">
        <v>44156</v>
      </c>
      <c r="B4804" s="60" t="s">
        <v>11</v>
      </c>
      <c r="C4804" s="73" t="s">
        <v>11</v>
      </c>
      <c r="D4804" s="15">
        <v>13</v>
      </c>
    </row>
    <row r="4805" spans="1:4" x14ac:dyDescent="0.25">
      <c r="A4805" s="67">
        <v>44156</v>
      </c>
      <c r="B4805" s="60" t="s">
        <v>11</v>
      </c>
      <c r="C4805" s="78" t="s">
        <v>880</v>
      </c>
      <c r="D4805" s="15">
        <v>1</v>
      </c>
    </row>
    <row r="4806" spans="1:4" x14ac:dyDescent="0.25">
      <c r="A4806" s="67">
        <v>44156</v>
      </c>
      <c r="B4806" s="60" t="s">
        <v>11</v>
      </c>
      <c r="C4806" s="73" t="s">
        <v>135</v>
      </c>
      <c r="D4806" s="15">
        <v>2</v>
      </c>
    </row>
    <row r="4807" spans="1:4" x14ac:dyDescent="0.25">
      <c r="A4807" s="67">
        <v>44156</v>
      </c>
      <c r="B4807" s="60" t="s">
        <v>12</v>
      </c>
      <c r="C4807" s="73" t="s">
        <v>75</v>
      </c>
      <c r="D4807" s="15">
        <v>3</v>
      </c>
    </row>
    <row r="4808" spans="1:4" x14ac:dyDescent="0.25">
      <c r="A4808" s="67">
        <v>44156</v>
      </c>
      <c r="B4808" s="60" t="s">
        <v>12</v>
      </c>
      <c r="C4808" s="73" t="s">
        <v>12</v>
      </c>
      <c r="D4808" s="15">
        <v>17</v>
      </c>
    </row>
    <row r="4809" spans="1:4" x14ac:dyDescent="0.25">
      <c r="A4809" s="67">
        <v>44156</v>
      </c>
      <c r="B4809" s="73" t="s">
        <v>8</v>
      </c>
      <c r="C4809" s="73" t="s">
        <v>230</v>
      </c>
      <c r="D4809" s="15">
        <v>1</v>
      </c>
    </row>
    <row r="4810" spans="1:4" x14ac:dyDescent="0.25">
      <c r="A4810" s="67">
        <v>44156</v>
      </c>
      <c r="B4810" s="73" t="s">
        <v>8</v>
      </c>
      <c r="C4810" s="73" t="s">
        <v>59</v>
      </c>
      <c r="D4810" s="15">
        <v>4</v>
      </c>
    </row>
    <row r="4811" spans="1:4" x14ac:dyDescent="0.25">
      <c r="A4811" s="67">
        <v>44156</v>
      </c>
      <c r="B4811" s="73" t="s">
        <v>8</v>
      </c>
      <c r="C4811" s="73" t="s">
        <v>142</v>
      </c>
      <c r="D4811" s="15">
        <v>1</v>
      </c>
    </row>
    <row r="4812" spans="1:4" x14ac:dyDescent="0.25">
      <c r="A4812" s="67">
        <v>44156</v>
      </c>
      <c r="B4812" s="73" t="s">
        <v>8</v>
      </c>
      <c r="C4812" s="73" t="s">
        <v>134</v>
      </c>
      <c r="D4812" s="15">
        <v>2</v>
      </c>
    </row>
    <row r="4813" spans="1:4" x14ac:dyDescent="0.25">
      <c r="A4813" s="67">
        <v>44156</v>
      </c>
      <c r="B4813" s="73" t="s">
        <v>8</v>
      </c>
      <c r="C4813" s="73" t="s">
        <v>205</v>
      </c>
      <c r="D4813" s="15">
        <v>4</v>
      </c>
    </row>
    <row r="4814" spans="1:4" x14ac:dyDescent="0.25">
      <c r="A4814" s="67">
        <v>44156</v>
      </c>
      <c r="B4814" s="73" t="s">
        <v>8</v>
      </c>
      <c r="C4814" s="73" t="s">
        <v>8</v>
      </c>
      <c r="D4814" s="15">
        <v>24</v>
      </c>
    </row>
    <row r="4815" spans="1:4" x14ac:dyDescent="0.25">
      <c r="A4815" s="67">
        <v>44156</v>
      </c>
      <c r="B4815" s="73" t="s">
        <v>8</v>
      </c>
      <c r="C4815" s="73" t="s">
        <v>187</v>
      </c>
      <c r="D4815" s="15">
        <v>1</v>
      </c>
    </row>
    <row r="4816" spans="1:4" x14ac:dyDescent="0.25">
      <c r="A4816" s="67">
        <v>44156</v>
      </c>
      <c r="B4816" s="73" t="s">
        <v>8</v>
      </c>
      <c r="C4816" s="73" t="s">
        <v>131</v>
      </c>
      <c r="D4816" s="15">
        <v>1</v>
      </c>
    </row>
    <row r="4817" spans="1:4" x14ac:dyDescent="0.25">
      <c r="A4817" s="67">
        <v>44156</v>
      </c>
      <c r="B4817" s="73" t="s">
        <v>8</v>
      </c>
      <c r="C4817" s="73" t="s">
        <v>81</v>
      </c>
      <c r="D4817" s="15">
        <v>2</v>
      </c>
    </row>
    <row r="4818" spans="1:4" x14ac:dyDescent="0.25">
      <c r="A4818" s="67">
        <v>44156</v>
      </c>
      <c r="B4818" s="73" t="s">
        <v>8</v>
      </c>
      <c r="C4818" s="73" t="s">
        <v>595</v>
      </c>
      <c r="D4818" s="15">
        <v>1</v>
      </c>
    </row>
    <row r="4819" spans="1:4" x14ac:dyDescent="0.25">
      <c r="A4819" s="67">
        <v>44156</v>
      </c>
      <c r="B4819" s="73" t="s">
        <v>8</v>
      </c>
      <c r="C4819" s="73" t="s">
        <v>112</v>
      </c>
      <c r="D4819" s="15">
        <v>3</v>
      </c>
    </row>
    <row r="4820" spans="1:4" x14ac:dyDescent="0.25">
      <c r="A4820" s="67">
        <v>44156</v>
      </c>
      <c r="B4820" s="73" t="s">
        <v>8</v>
      </c>
      <c r="C4820" s="73" t="s">
        <v>348</v>
      </c>
      <c r="D4820" s="15">
        <v>1</v>
      </c>
    </row>
    <row r="4821" spans="1:4" x14ac:dyDescent="0.25">
      <c r="A4821" s="67">
        <v>44156</v>
      </c>
      <c r="B4821" s="60" t="s">
        <v>49</v>
      </c>
      <c r="C4821" s="60" t="s">
        <v>49</v>
      </c>
      <c r="D4821" s="15">
        <v>1</v>
      </c>
    </row>
    <row r="4822" spans="1:4" x14ac:dyDescent="0.25">
      <c r="A4822" s="67">
        <v>44156</v>
      </c>
      <c r="B4822" s="60" t="s">
        <v>50</v>
      </c>
      <c r="C4822" s="73" t="s">
        <v>368</v>
      </c>
      <c r="D4822" s="15">
        <v>0</v>
      </c>
    </row>
    <row r="4823" spans="1:4" x14ac:dyDescent="0.25">
      <c r="A4823" s="67">
        <v>44156</v>
      </c>
      <c r="B4823" s="60" t="s">
        <v>27</v>
      </c>
      <c r="C4823" s="73" t="s">
        <v>141</v>
      </c>
      <c r="D4823" s="15">
        <v>2</v>
      </c>
    </row>
    <row r="4824" spans="1:4" x14ac:dyDescent="0.25">
      <c r="A4824" s="67">
        <v>44156</v>
      </c>
      <c r="B4824" s="60" t="s">
        <v>27</v>
      </c>
      <c r="C4824" s="73" t="s">
        <v>235</v>
      </c>
      <c r="D4824" s="15">
        <v>1</v>
      </c>
    </row>
    <row r="4825" spans="1:4" x14ac:dyDescent="0.25">
      <c r="A4825" s="67">
        <v>44156</v>
      </c>
      <c r="B4825" s="60" t="s">
        <v>27</v>
      </c>
      <c r="C4825" s="73" t="s">
        <v>43</v>
      </c>
      <c r="D4825" s="15">
        <v>24</v>
      </c>
    </row>
    <row r="4826" spans="1:4" x14ac:dyDescent="0.25">
      <c r="A4826" s="67">
        <v>44156</v>
      </c>
      <c r="B4826" s="60" t="s">
        <v>51</v>
      </c>
      <c r="C4826" s="60" t="s">
        <v>51</v>
      </c>
      <c r="D4826" s="15">
        <v>9</v>
      </c>
    </row>
    <row r="4827" spans="1:4" x14ac:dyDescent="0.25">
      <c r="A4827" s="67">
        <v>44156</v>
      </c>
      <c r="B4827" s="60" t="s">
        <v>10</v>
      </c>
      <c r="C4827" s="60" t="s">
        <v>10</v>
      </c>
      <c r="D4827" s="15">
        <v>9</v>
      </c>
    </row>
    <row r="4828" spans="1:4" x14ac:dyDescent="0.25">
      <c r="A4828" s="67">
        <v>44157</v>
      </c>
      <c r="B4828" s="60" t="s">
        <v>14</v>
      </c>
      <c r="C4828" s="73" t="s">
        <v>16</v>
      </c>
      <c r="D4828" s="15">
        <v>3</v>
      </c>
    </row>
    <row r="4829" spans="1:4" x14ac:dyDescent="0.25">
      <c r="A4829" s="67">
        <v>44157</v>
      </c>
      <c r="B4829" s="60" t="s">
        <v>14</v>
      </c>
      <c r="C4829" s="73" t="s">
        <v>86</v>
      </c>
      <c r="D4829" s="15">
        <v>18</v>
      </c>
    </row>
    <row r="4830" spans="1:4" x14ac:dyDescent="0.25">
      <c r="A4830" s="67">
        <v>44157</v>
      </c>
      <c r="B4830" s="60" t="s">
        <v>20</v>
      </c>
      <c r="C4830" s="73" t="s">
        <v>854</v>
      </c>
      <c r="D4830" s="15">
        <v>1</v>
      </c>
    </row>
    <row r="4831" spans="1:4" x14ac:dyDescent="0.25">
      <c r="A4831" s="67">
        <v>44157</v>
      </c>
      <c r="B4831" s="60" t="s">
        <v>20</v>
      </c>
      <c r="C4831" s="73" t="s">
        <v>20</v>
      </c>
      <c r="D4831" s="15">
        <v>49</v>
      </c>
    </row>
    <row r="4832" spans="1:4" x14ac:dyDescent="0.25">
      <c r="A4832" s="67">
        <v>44157</v>
      </c>
      <c r="B4832" s="60" t="s">
        <v>20</v>
      </c>
      <c r="C4832" s="73" t="s">
        <v>366</v>
      </c>
      <c r="D4832" s="15">
        <v>1</v>
      </c>
    </row>
    <row r="4833" spans="1:4" x14ac:dyDescent="0.25">
      <c r="A4833" s="67">
        <v>44157</v>
      </c>
      <c r="B4833" s="60" t="s">
        <v>13</v>
      </c>
      <c r="C4833" s="73" t="s">
        <v>13</v>
      </c>
      <c r="D4833" s="15">
        <v>3</v>
      </c>
    </row>
    <row r="4834" spans="1:4" x14ac:dyDescent="0.25">
      <c r="A4834" s="67">
        <v>44157</v>
      </c>
      <c r="B4834" s="60" t="s">
        <v>13</v>
      </c>
      <c r="C4834" s="73" t="s">
        <v>637</v>
      </c>
      <c r="D4834" s="15">
        <v>2</v>
      </c>
    </row>
    <row r="4835" spans="1:4" x14ac:dyDescent="0.25">
      <c r="A4835" s="67">
        <v>44157</v>
      </c>
      <c r="B4835" s="60" t="s">
        <v>13</v>
      </c>
      <c r="C4835" s="73" t="s">
        <v>223</v>
      </c>
      <c r="D4835" s="15">
        <v>3</v>
      </c>
    </row>
    <row r="4836" spans="1:4" x14ac:dyDescent="0.25">
      <c r="A4836" s="67">
        <v>44157</v>
      </c>
      <c r="B4836" s="60" t="s">
        <v>24</v>
      </c>
      <c r="C4836" s="73" t="s">
        <v>23</v>
      </c>
      <c r="D4836" s="15">
        <v>14</v>
      </c>
    </row>
    <row r="4837" spans="1:4" x14ac:dyDescent="0.25">
      <c r="A4837" s="67">
        <v>44157</v>
      </c>
      <c r="B4837" s="60" t="s">
        <v>24</v>
      </c>
      <c r="C4837" s="73" t="s">
        <v>24</v>
      </c>
      <c r="D4837" s="15">
        <v>6</v>
      </c>
    </row>
    <row r="4838" spans="1:4" x14ac:dyDescent="0.25">
      <c r="A4838" s="67">
        <v>44157</v>
      </c>
      <c r="B4838" s="60" t="s">
        <v>24</v>
      </c>
      <c r="C4838" s="73" t="s">
        <v>36</v>
      </c>
      <c r="D4838" s="15">
        <v>1</v>
      </c>
    </row>
    <row r="4839" spans="1:4" x14ac:dyDescent="0.25">
      <c r="A4839" s="67">
        <v>44157</v>
      </c>
      <c r="B4839" s="60" t="s">
        <v>47</v>
      </c>
      <c r="C4839" s="60" t="s">
        <v>47</v>
      </c>
      <c r="D4839" s="15">
        <v>0</v>
      </c>
    </row>
    <row r="4840" spans="1:4" x14ac:dyDescent="0.25">
      <c r="A4840" s="67">
        <v>44157</v>
      </c>
      <c r="B4840" s="60" t="s">
        <v>48</v>
      </c>
      <c r="C4840" s="73" t="s">
        <v>48</v>
      </c>
      <c r="D4840" s="15">
        <v>4</v>
      </c>
    </row>
    <row r="4841" spans="1:4" x14ac:dyDescent="0.25">
      <c r="A4841" s="67">
        <v>44157</v>
      </c>
      <c r="B4841" s="60" t="s">
        <v>7</v>
      </c>
      <c r="C4841" s="73" t="s">
        <v>7</v>
      </c>
      <c r="D4841" s="15">
        <v>5</v>
      </c>
    </row>
    <row r="4842" spans="1:4" x14ac:dyDescent="0.25">
      <c r="A4842" s="67">
        <v>44157</v>
      </c>
      <c r="B4842" s="60" t="s">
        <v>9</v>
      </c>
      <c r="C4842" s="73" t="s">
        <v>9</v>
      </c>
      <c r="D4842" s="15">
        <v>48</v>
      </c>
    </row>
    <row r="4843" spans="1:4" x14ac:dyDescent="0.25">
      <c r="A4843" s="67">
        <v>44157</v>
      </c>
      <c r="B4843" s="60" t="s">
        <v>9</v>
      </c>
      <c r="C4843" s="73" t="s">
        <v>710</v>
      </c>
      <c r="D4843" s="15">
        <v>1</v>
      </c>
    </row>
    <row r="4844" spans="1:4" x14ac:dyDescent="0.25">
      <c r="A4844" s="67">
        <v>44157</v>
      </c>
      <c r="B4844" s="60" t="s">
        <v>9</v>
      </c>
      <c r="C4844" s="73" t="s">
        <v>17</v>
      </c>
      <c r="D4844" s="15">
        <v>5</v>
      </c>
    </row>
    <row r="4845" spans="1:4" x14ac:dyDescent="0.25">
      <c r="A4845" s="67">
        <v>44157</v>
      </c>
      <c r="B4845" s="60" t="s">
        <v>9</v>
      </c>
      <c r="C4845" s="73" t="s">
        <v>149</v>
      </c>
      <c r="D4845" s="15">
        <v>1</v>
      </c>
    </row>
    <row r="4846" spans="1:4" x14ac:dyDescent="0.25">
      <c r="A4846" s="67">
        <v>44157</v>
      </c>
      <c r="B4846" s="60" t="s">
        <v>9</v>
      </c>
      <c r="C4846" s="73" t="s">
        <v>145</v>
      </c>
      <c r="D4846" s="15">
        <v>4</v>
      </c>
    </row>
    <row r="4847" spans="1:4" x14ac:dyDescent="0.25">
      <c r="A4847" s="67">
        <v>44157</v>
      </c>
      <c r="B4847" s="60" t="s">
        <v>15</v>
      </c>
      <c r="C4847" s="60" t="s">
        <v>15</v>
      </c>
      <c r="D4847" s="15">
        <v>0</v>
      </c>
    </row>
    <row r="4848" spans="1:4" x14ac:dyDescent="0.25">
      <c r="A4848" s="67">
        <v>44157</v>
      </c>
      <c r="B4848" s="60" t="s">
        <v>11</v>
      </c>
      <c r="C4848" s="73" t="s">
        <v>11</v>
      </c>
      <c r="D4848" s="15">
        <v>10</v>
      </c>
    </row>
    <row r="4849" spans="1:4" x14ac:dyDescent="0.25">
      <c r="A4849" s="67">
        <v>44157</v>
      </c>
      <c r="B4849" s="60" t="s">
        <v>11</v>
      </c>
      <c r="C4849" s="73" t="s">
        <v>135</v>
      </c>
      <c r="D4849" s="15">
        <v>2</v>
      </c>
    </row>
    <row r="4850" spans="1:4" x14ac:dyDescent="0.25">
      <c r="A4850" s="67">
        <v>44157</v>
      </c>
      <c r="B4850" s="60" t="s">
        <v>12</v>
      </c>
      <c r="C4850" s="73" t="s">
        <v>75</v>
      </c>
      <c r="D4850" s="15">
        <v>1</v>
      </c>
    </row>
    <row r="4851" spans="1:4" x14ac:dyDescent="0.25">
      <c r="A4851" s="67">
        <v>44157</v>
      </c>
      <c r="B4851" s="60" t="s">
        <v>12</v>
      </c>
      <c r="C4851" s="73" t="s">
        <v>117</v>
      </c>
      <c r="D4851" s="15">
        <v>1</v>
      </c>
    </row>
    <row r="4852" spans="1:4" x14ac:dyDescent="0.25">
      <c r="A4852" s="67">
        <v>44157</v>
      </c>
      <c r="B4852" s="60" t="s">
        <v>12</v>
      </c>
      <c r="C4852" s="73" t="s">
        <v>12</v>
      </c>
      <c r="D4852" s="15">
        <v>2</v>
      </c>
    </row>
    <row r="4853" spans="1:4" x14ac:dyDescent="0.25">
      <c r="A4853" s="67">
        <v>44157</v>
      </c>
      <c r="B4853" s="73" t="s">
        <v>8</v>
      </c>
      <c r="C4853" s="73" t="s">
        <v>230</v>
      </c>
      <c r="D4853" s="15">
        <v>1</v>
      </c>
    </row>
    <row r="4854" spans="1:4" x14ac:dyDescent="0.25">
      <c r="A4854" s="67">
        <v>44157</v>
      </c>
      <c r="B4854" s="73" t="s">
        <v>8</v>
      </c>
      <c r="C4854" s="73" t="s">
        <v>59</v>
      </c>
      <c r="D4854" s="15">
        <v>6</v>
      </c>
    </row>
    <row r="4855" spans="1:4" x14ac:dyDescent="0.25">
      <c r="A4855" s="67">
        <v>44157</v>
      </c>
      <c r="B4855" s="73" t="s">
        <v>8</v>
      </c>
      <c r="C4855" s="73" t="s">
        <v>8</v>
      </c>
      <c r="D4855" s="15">
        <v>82</v>
      </c>
    </row>
    <row r="4856" spans="1:4" x14ac:dyDescent="0.25">
      <c r="A4856" s="67">
        <v>44157</v>
      </c>
      <c r="B4856" s="73" t="s">
        <v>8</v>
      </c>
      <c r="C4856" s="73" t="s">
        <v>31</v>
      </c>
      <c r="D4856" s="15">
        <v>6</v>
      </c>
    </row>
    <row r="4857" spans="1:4" x14ac:dyDescent="0.25">
      <c r="A4857" s="67">
        <v>44157</v>
      </c>
      <c r="B4857" s="73" t="s">
        <v>8</v>
      </c>
      <c r="C4857" s="73" t="s">
        <v>131</v>
      </c>
      <c r="D4857" s="15">
        <v>1</v>
      </c>
    </row>
    <row r="4858" spans="1:4" x14ac:dyDescent="0.25">
      <c r="A4858" s="67">
        <v>44157</v>
      </c>
      <c r="B4858" s="73" t="s">
        <v>8</v>
      </c>
      <c r="C4858" s="73" t="s">
        <v>81</v>
      </c>
      <c r="D4858" s="15">
        <v>2</v>
      </c>
    </row>
    <row r="4859" spans="1:4" x14ac:dyDescent="0.25">
      <c r="A4859" s="67">
        <v>44157</v>
      </c>
      <c r="B4859" s="73" t="s">
        <v>8</v>
      </c>
      <c r="C4859" s="73" t="s">
        <v>112</v>
      </c>
      <c r="D4859" s="15">
        <v>1</v>
      </c>
    </row>
    <row r="4860" spans="1:4" x14ac:dyDescent="0.25">
      <c r="A4860" s="67">
        <v>44157</v>
      </c>
      <c r="B4860" s="73" t="s">
        <v>8</v>
      </c>
      <c r="C4860" s="73" t="s">
        <v>348</v>
      </c>
      <c r="D4860" s="15">
        <v>1</v>
      </c>
    </row>
    <row r="4861" spans="1:4" x14ac:dyDescent="0.25">
      <c r="A4861" s="67">
        <v>44157</v>
      </c>
      <c r="B4861" s="60" t="s">
        <v>49</v>
      </c>
      <c r="C4861" s="73" t="s">
        <v>215</v>
      </c>
      <c r="D4861" s="15">
        <v>2</v>
      </c>
    </row>
    <row r="4862" spans="1:4" x14ac:dyDescent="0.25">
      <c r="A4862" s="67">
        <v>44157</v>
      </c>
      <c r="B4862" s="60" t="s">
        <v>50</v>
      </c>
      <c r="C4862" s="73" t="s">
        <v>232</v>
      </c>
      <c r="D4862" s="15">
        <v>3</v>
      </c>
    </row>
    <row r="4863" spans="1:4" x14ac:dyDescent="0.25">
      <c r="A4863" s="67">
        <v>44157</v>
      </c>
      <c r="B4863" s="60" t="s">
        <v>50</v>
      </c>
      <c r="C4863" s="73" t="s">
        <v>614</v>
      </c>
      <c r="D4863" s="15">
        <v>1</v>
      </c>
    </row>
    <row r="4864" spans="1:4" x14ac:dyDescent="0.25">
      <c r="A4864" s="67">
        <v>44157</v>
      </c>
      <c r="B4864" s="60" t="s">
        <v>27</v>
      </c>
      <c r="C4864" s="73" t="s">
        <v>141</v>
      </c>
      <c r="D4864" s="15">
        <v>9</v>
      </c>
    </row>
    <row r="4865" spans="1:4" x14ac:dyDescent="0.25">
      <c r="A4865" s="67">
        <v>44157</v>
      </c>
      <c r="B4865" s="60" t="s">
        <v>27</v>
      </c>
      <c r="C4865" s="73" t="s">
        <v>235</v>
      </c>
      <c r="D4865" s="15">
        <v>1</v>
      </c>
    </row>
    <row r="4866" spans="1:4" x14ac:dyDescent="0.25">
      <c r="A4866" s="67">
        <v>44157</v>
      </c>
      <c r="B4866" s="60" t="s">
        <v>27</v>
      </c>
      <c r="C4866" s="73" t="s">
        <v>43</v>
      </c>
      <c r="D4866" s="15">
        <v>25</v>
      </c>
    </row>
    <row r="4867" spans="1:4" x14ac:dyDescent="0.25">
      <c r="A4867" s="67">
        <v>44157</v>
      </c>
      <c r="B4867" s="60" t="s">
        <v>27</v>
      </c>
      <c r="C4867" s="73" t="s">
        <v>28</v>
      </c>
      <c r="D4867" s="15">
        <v>2</v>
      </c>
    </row>
    <row r="4868" spans="1:4" x14ac:dyDescent="0.25">
      <c r="A4868" s="67">
        <v>44157</v>
      </c>
      <c r="B4868" s="60" t="s">
        <v>27</v>
      </c>
      <c r="C4868" s="73" t="s">
        <v>622</v>
      </c>
      <c r="D4868" s="15">
        <v>0</v>
      </c>
    </row>
    <row r="4869" spans="1:4" x14ac:dyDescent="0.25">
      <c r="A4869" s="67">
        <v>44157</v>
      </c>
      <c r="B4869" s="60" t="s">
        <v>51</v>
      </c>
      <c r="C4869" s="73" t="s">
        <v>681</v>
      </c>
      <c r="D4869" s="15">
        <v>1</v>
      </c>
    </row>
    <row r="4870" spans="1:4" x14ac:dyDescent="0.25">
      <c r="A4870" s="67">
        <v>44157</v>
      </c>
      <c r="B4870" s="60" t="s">
        <v>51</v>
      </c>
      <c r="C4870" s="73" t="s">
        <v>51</v>
      </c>
      <c r="D4870" s="15">
        <v>3</v>
      </c>
    </row>
    <row r="4871" spans="1:4" x14ac:dyDescent="0.25">
      <c r="A4871" s="67">
        <v>44157</v>
      </c>
      <c r="B4871" s="60" t="s">
        <v>10</v>
      </c>
      <c r="C4871" s="60" t="s">
        <v>10</v>
      </c>
      <c r="D4871" s="15">
        <v>0</v>
      </c>
    </row>
    <row r="4872" spans="1:4" x14ac:dyDescent="0.25">
      <c r="A4872" s="67">
        <v>44158</v>
      </c>
      <c r="B4872" s="73" t="s">
        <v>14</v>
      </c>
      <c r="C4872" s="73" t="s">
        <v>14</v>
      </c>
      <c r="D4872" s="15">
        <v>4</v>
      </c>
    </row>
    <row r="4873" spans="1:4" x14ac:dyDescent="0.25">
      <c r="A4873" s="67">
        <v>44158</v>
      </c>
      <c r="B4873" s="73" t="s">
        <v>20</v>
      </c>
      <c r="C4873" s="73" t="s">
        <v>20</v>
      </c>
      <c r="D4873" s="15">
        <v>17</v>
      </c>
    </row>
    <row r="4874" spans="1:4" x14ac:dyDescent="0.25">
      <c r="A4874" s="67">
        <v>44158</v>
      </c>
      <c r="B4874" s="73" t="s">
        <v>20</v>
      </c>
      <c r="C4874" s="73" t="s">
        <v>652</v>
      </c>
      <c r="D4874" s="15">
        <v>1</v>
      </c>
    </row>
    <row r="4875" spans="1:4" x14ac:dyDescent="0.25">
      <c r="A4875" s="67">
        <v>44158</v>
      </c>
      <c r="B4875" s="60" t="s">
        <v>13</v>
      </c>
      <c r="C4875" s="73" t="s">
        <v>223</v>
      </c>
      <c r="D4875" s="15">
        <v>2</v>
      </c>
    </row>
    <row r="4876" spans="1:4" x14ac:dyDescent="0.25">
      <c r="A4876" s="67">
        <v>44158</v>
      </c>
      <c r="B4876" s="60" t="s">
        <v>24</v>
      </c>
      <c r="C4876" s="78" t="s">
        <v>23</v>
      </c>
      <c r="D4876" s="15">
        <v>1</v>
      </c>
    </row>
    <row r="4877" spans="1:4" x14ac:dyDescent="0.25">
      <c r="A4877" s="67">
        <v>44158</v>
      </c>
      <c r="B4877" s="60" t="s">
        <v>47</v>
      </c>
      <c r="C4877" s="60" t="s">
        <v>47</v>
      </c>
      <c r="D4877" s="15">
        <v>0</v>
      </c>
    </row>
    <row r="4878" spans="1:4" x14ac:dyDescent="0.25">
      <c r="A4878" s="67">
        <v>44158</v>
      </c>
      <c r="B4878" s="60" t="s">
        <v>48</v>
      </c>
      <c r="C4878" s="60" t="s">
        <v>48</v>
      </c>
      <c r="D4878" s="15">
        <v>0</v>
      </c>
    </row>
    <row r="4879" spans="1:4" x14ac:dyDescent="0.25">
      <c r="A4879" s="67">
        <v>44158</v>
      </c>
      <c r="B4879" s="60" t="s">
        <v>7</v>
      </c>
      <c r="C4879" s="60" t="s">
        <v>7</v>
      </c>
      <c r="D4879" s="15">
        <v>0</v>
      </c>
    </row>
    <row r="4880" spans="1:4" x14ac:dyDescent="0.25">
      <c r="A4880" s="67">
        <v>44158</v>
      </c>
      <c r="B4880" s="60" t="s">
        <v>9</v>
      </c>
      <c r="C4880" s="60" t="s">
        <v>9</v>
      </c>
      <c r="D4880" s="15">
        <v>12</v>
      </c>
    </row>
    <row r="4881" spans="1:4" x14ac:dyDescent="0.25">
      <c r="A4881" s="67">
        <v>44158</v>
      </c>
      <c r="B4881" s="60" t="s">
        <v>9</v>
      </c>
      <c r="C4881" s="73" t="s">
        <v>149</v>
      </c>
      <c r="D4881" s="15">
        <v>1</v>
      </c>
    </row>
    <row r="4882" spans="1:4" x14ac:dyDescent="0.25">
      <c r="A4882" s="67">
        <v>44158</v>
      </c>
      <c r="B4882" s="60" t="s">
        <v>15</v>
      </c>
      <c r="C4882" s="60" t="s">
        <v>15</v>
      </c>
      <c r="D4882" s="15">
        <v>0</v>
      </c>
    </row>
    <row r="4883" spans="1:4" x14ac:dyDescent="0.25">
      <c r="A4883" s="67">
        <v>44158</v>
      </c>
      <c r="B4883" s="60" t="s">
        <v>11</v>
      </c>
      <c r="C4883" s="73" t="s">
        <v>143</v>
      </c>
      <c r="D4883" s="15">
        <v>1</v>
      </c>
    </row>
    <row r="4884" spans="1:4" x14ac:dyDescent="0.25">
      <c r="A4884" s="67">
        <v>44158</v>
      </c>
      <c r="B4884" s="60" t="s">
        <v>11</v>
      </c>
      <c r="C4884" s="73" t="s">
        <v>11</v>
      </c>
      <c r="D4884" s="15">
        <v>5</v>
      </c>
    </row>
    <row r="4885" spans="1:4" x14ac:dyDescent="0.25">
      <c r="A4885" s="67">
        <v>44158</v>
      </c>
      <c r="B4885" s="60" t="s">
        <v>11</v>
      </c>
      <c r="C4885" s="73" t="s">
        <v>135</v>
      </c>
      <c r="D4885" s="15">
        <v>2</v>
      </c>
    </row>
    <row r="4886" spans="1:4" x14ac:dyDescent="0.25">
      <c r="A4886" s="67">
        <v>44158</v>
      </c>
      <c r="B4886" s="60" t="s">
        <v>12</v>
      </c>
      <c r="C4886" s="73" t="s">
        <v>117</v>
      </c>
      <c r="D4886" s="15">
        <v>1</v>
      </c>
    </row>
    <row r="4887" spans="1:4" x14ac:dyDescent="0.25">
      <c r="A4887" s="67">
        <v>44158</v>
      </c>
      <c r="B4887" s="60" t="s">
        <v>12</v>
      </c>
      <c r="C4887" s="73" t="s">
        <v>12</v>
      </c>
      <c r="D4887" s="15">
        <v>4</v>
      </c>
    </row>
    <row r="4888" spans="1:4" x14ac:dyDescent="0.25">
      <c r="A4888" s="67">
        <v>44158</v>
      </c>
      <c r="B4888" s="60" t="s">
        <v>8</v>
      </c>
      <c r="C4888" s="73" t="s">
        <v>8</v>
      </c>
      <c r="D4888" s="15">
        <v>30</v>
      </c>
    </row>
    <row r="4889" spans="1:4" x14ac:dyDescent="0.25">
      <c r="A4889" s="67">
        <v>44158</v>
      </c>
      <c r="B4889" s="60" t="s">
        <v>8</v>
      </c>
      <c r="C4889" s="73" t="s">
        <v>31</v>
      </c>
      <c r="D4889" s="15">
        <v>1</v>
      </c>
    </row>
    <row r="4890" spans="1:4" x14ac:dyDescent="0.25">
      <c r="A4890" s="67">
        <v>44158</v>
      </c>
      <c r="B4890" s="60" t="s">
        <v>8</v>
      </c>
      <c r="C4890" s="73" t="s">
        <v>81</v>
      </c>
      <c r="D4890" s="15">
        <v>1</v>
      </c>
    </row>
    <row r="4891" spans="1:4" x14ac:dyDescent="0.25">
      <c r="A4891" s="67">
        <v>44158</v>
      </c>
      <c r="B4891" s="60" t="s">
        <v>8</v>
      </c>
      <c r="C4891" s="73" t="s">
        <v>112</v>
      </c>
      <c r="D4891" s="15">
        <v>1</v>
      </c>
    </row>
    <row r="4892" spans="1:4" x14ac:dyDescent="0.25">
      <c r="A4892" s="67">
        <v>44158</v>
      </c>
      <c r="B4892" s="60" t="s">
        <v>49</v>
      </c>
      <c r="C4892" s="60" t="s">
        <v>49</v>
      </c>
      <c r="D4892" s="15">
        <v>0</v>
      </c>
    </row>
    <row r="4893" spans="1:4" x14ac:dyDescent="0.25">
      <c r="A4893" s="67">
        <v>44158</v>
      </c>
      <c r="B4893" s="60" t="s">
        <v>50</v>
      </c>
      <c r="C4893" s="73" t="s">
        <v>368</v>
      </c>
      <c r="D4893" s="15">
        <v>0</v>
      </c>
    </row>
    <row r="4894" spans="1:4" x14ac:dyDescent="0.25">
      <c r="A4894" s="67">
        <v>44158</v>
      </c>
      <c r="B4894" s="60" t="s">
        <v>27</v>
      </c>
      <c r="C4894" s="73" t="s">
        <v>43</v>
      </c>
      <c r="D4894" s="15">
        <v>4</v>
      </c>
    </row>
    <row r="4895" spans="1:4" x14ac:dyDescent="0.25">
      <c r="A4895" s="67">
        <v>44158</v>
      </c>
      <c r="B4895" s="60" t="s">
        <v>51</v>
      </c>
      <c r="C4895" s="73" t="s">
        <v>751</v>
      </c>
      <c r="D4895" s="15">
        <v>1</v>
      </c>
    </row>
    <row r="4896" spans="1:4" x14ac:dyDescent="0.25">
      <c r="A4896" s="67">
        <v>44158</v>
      </c>
      <c r="B4896" s="60" t="s">
        <v>51</v>
      </c>
      <c r="C4896" s="73" t="s">
        <v>51</v>
      </c>
      <c r="D4896" s="15">
        <v>4</v>
      </c>
    </row>
    <row r="4897" spans="1:4" x14ac:dyDescent="0.25">
      <c r="A4897" s="67">
        <v>44158</v>
      </c>
      <c r="B4897" s="60" t="s">
        <v>10</v>
      </c>
      <c r="C4897" s="60" t="s">
        <v>10</v>
      </c>
      <c r="D4897" s="15">
        <v>0</v>
      </c>
    </row>
    <row r="4898" spans="1:4" x14ac:dyDescent="0.25">
      <c r="A4898" s="67">
        <v>44159</v>
      </c>
      <c r="B4898" s="60" t="s">
        <v>14</v>
      </c>
      <c r="C4898" s="60" t="s">
        <v>14</v>
      </c>
      <c r="D4898" s="15">
        <v>1</v>
      </c>
    </row>
    <row r="4899" spans="1:4" x14ac:dyDescent="0.25">
      <c r="A4899" s="67">
        <v>44159</v>
      </c>
      <c r="B4899" s="60" t="s">
        <v>14</v>
      </c>
      <c r="C4899" s="73" t="s">
        <v>86</v>
      </c>
      <c r="D4899" s="15">
        <v>1</v>
      </c>
    </row>
    <row r="4900" spans="1:4" x14ac:dyDescent="0.25">
      <c r="A4900" s="67">
        <v>44159</v>
      </c>
      <c r="B4900" s="60" t="s">
        <v>20</v>
      </c>
      <c r="C4900" s="73" t="s">
        <v>20</v>
      </c>
      <c r="D4900" s="15">
        <v>5</v>
      </c>
    </row>
    <row r="4901" spans="1:4" x14ac:dyDescent="0.25">
      <c r="A4901" s="67">
        <v>44159</v>
      </c>
      <c r="B4901" s="60" t="s">
        <v>13</v>
      </c>
      <c r="C4901" s="78" t="s">
        <v>13</v>
      </c>
      <c r="D4901" s="15">
        <v>1</v>
      </c>
    </row>
    <row r="4902" spans="1:4" x14ac:dyDescent="0.25">
      <c r="A4902" s="67">
        <v>44159</v>
      </c>
      <c r="B4902" s="60" t="s">
        <v>13</v>
      </c>
      <c r="C4902" s="73" t="s">
        <v>223</v>
      </c>
      <c r="D4902" s="15">
        <v>5</v>
      </c>
    </row>
    <row r="4903" spans="1:4" x14ac:dyDescent="0.25">
      <c r="A4903" s="67">
        <v>44159</v>
      </c>
      <c r="B4903" s="60" t="s">
        <v>24</v>
      </c>
      <c r="C4903" s="73" t="s">
        <v>24</v>
      </c>
      <c r="D4903" s="15">
        <v>2</v>
      </c>
    </row>
    <row r="4904" spans="1:4" x14ac:dyDescent="0.25">
      <c r="A4904" s="67">
        <v>44159</v>
      </c>
      <c r="B4904" s="60" t="s">
        <v>47</v>
      </c>
      <c r="C4904" s="60" t="s">
        <v>47</v>
      </c>
      <c r="D4904" s="15">
        <v>0</v>
      </c>
    </row>
    <row r="4905" spans="1:4" x14ac:dyDescent="0.25">
      <c r="A4905" s="67">
        <v>44159</v>
      </c>
      <c r="B4905" s="60" t="s">
        <v>48</v>
      </c>
      <c r="C4905" s="60" t="s">
        <v>48</v>
      </c>
      <c r="D4905" s="15">
        <v>0</v>
      </c>
    </row>
    <row r="4906" spans="1:4" x14ac:dyDescent="0.25">
      <c r="A4906" s="67">
        <v>44159</v>
      </c>
      <c r="B4906" s="60" t="s">
        <v>7</v>
      </c>
      <c r="C4906" s="60" t="s">
        <v>7</v>
      </c>
      <c r="D4906" s="15">
        <v>0</v>
      </c>
    </row>
    <row r="4907" spans="1:4" x14ac:dyDescent="0.25">
      <c r="A4907" s="67">
        <v>44159</v>
      </c>
      <c r="B4907" s="60" t="s">
        <v>9</v>
      </c>
      <c r="C4907" s="73" t="s">
        <v>9</v>
      </c>
      <c r="D4907" s="15">
        <v>18</v>
      </c>
    </row>
    <row r="4908" spans="1:4" x14ac:dyDescent="0.25">
      <c r="A4908" s="67">
        <v>44159</v>
      </c>
      <c r="B4908" s="60" t="s">
        <v>9</v>
      </c>
      <c r="C4908" s="73" t="s">
        <v>149</v>
      </c>
      <c r="D4908" s="15">
        <v>2</v>
      </c>
    </row>
    <row r="4909" spans="1:4" x14ac:dyDescent="0.25">
      <c r="A4909" s="67">
        <v>44159</v>
      </c>
      <c r="B4909" s="60" t="s">
        <v>9</v>
      </c>
      <c r="C4909" s="73" t="s">
        <v>145</v>
      </c>
      <c r="D4909" s="15">
        <v>3</v>
      </c>
    </row>
    <row r="4910" spans="1:4" x14ac:dyDescent="0.25">
      <c r="A4910" s="67">
        <v>44159</v>
      </c>
      <c r="B4910" s="60" t="s">
        <v>15</v>
      </c>
      <c r="C4910" s="73" t="s">
        <v>61</v>
      </c>
      <c r="D4910" s="15">
        <v>1</v>
      </c>
    </row>
    <row r="4911" spans="1:4" x14ac:dyDescent="0.25">
      <c r="A4911" s="67">
        <v>44159</v>
      </c>
      <c r="B4911" s="60" t="s">
        <v>11</v>
      </c>
      <c r="C4911" s="73" t="s">
        <v>11</v>
      </c>
      <c r="D4911" s="15">
        <v>4</v>
      </c>
    </row>
    <row r="4912" spans="1:4" x14ac:dyDescent="0.25">
      <c r="A4912" s="67">
        <v>44159</v>
      </c>
      <c r="B4912" s="60" t="s">
        <v>11</v>
      </c>
      <c r="C4912" s="73" t="s">
        <v>135</v>
      </c>
      <c r="D4912" s="15">
        <v>1</v>
      </c>
    </row>
    <row r="4913" spans="1:4" x14ac:dyDescent="0.25">
      <c r="A4913" s="67">
        <v>44159</v>
      </c>
      <c r="B4913" s="60" t="s">
        <v>12</v>
      </c>
      <c r="C4913" s="60" t="s">
        <v>12</v>
      </c>
      <c r="D4913" s="15">
        <v>0</v>
      </c>
    </row>
    <row r="4914" spans="1:4" x14ac:dyDescent="0.25">
      <c r="A4914" s="67">
        <v>44159</v>
      </c>
      <c r="B4914" s="60" t="s">
        <v>8</v>
      </c>
      <c r="C4914" s="73" t="s">
        <v>205</v>
      </c>
      <c r="D4914" s="15">
        <v>5</v>
      </c>
    </row>
    <row r="4915" spans="1:4" x14ac:dyDescent="0.25">
      <c r="A4915" s="67">
        <v>44159</v>
      </c>
      <c r="B4915" s="60" t="s">
        <v>8</v>
      </c>
      <c r="C4915" s="73" t="s">
        <v>8</v>
      </c>
      <c r="D4915" s="15">
        <v>25</v>
      </c>
    </row>
    <row r="4916" spans="1:4" x14ac:dyDescent="0.25">
      <c r="A4916" s="67">
        <v>44159</v>
      </c>
      <c r="B4916" s="60" t="s">
        <v>8</v>
      </c>
      <c r="C4916" s="73" t="s">
        <v>112</v>
      </c>
      <c r="D4916" s="15">
        <v>1</v>
      </c>
    </row>
    <row r="4917" spans="1:4" x14ac:dyDescent="0.25">
      <c r="A4917" s="67">
        <v>44159</v>
      </c>
      <c r="B4917" s="60" t="s">
        <v>49</v>
      </c>
      <c r="C4917" s="60" t="s">
        <v>49</v>
      </c>
      <c r="D4917" s="15">
        <v>0</v>
      </c>
    </row>
    <row r="4918" spans="1:4" x14ac:dyDescent="0.25">
      <c r="A4918" s="67">
        <v>44159</v>
      </c>
      <c r="B4918" s="60" t="s">
        <v>50</v>
      </c>
      <c r="C4918" s="73" t="s">
        <v>368</v>
      </c>
      <c r="D4918" s="15">
        <v>0</v>
      </c>
    </row>
    <row r="4919" spans="1:4" x14ac:dyDescent="0.25">
      <c r="A4919" s="67">
        <v>44159</v>
      </c>
      <c r="B4919" s="73" t="s">
        <v>27</v>
      </c>
      <c r="C4919" s="73" t="s">
        <v>141</v>
      </c>
      <c r="D4919" s="15">
        <v>3</v>
      </c>
    </row>
    <row r="4920" spans="1:4" x14ac:dyDescent="0.25">
      <c r="A4920" s="67">
        <v>44159</v>
      </c>
      <c r="B4920" s="73" t="s">
        <v>27</v>
      </c>
      <c r="C4920" s="73" t="s">
        <v>43</v>
      </c>
      <c r="D4920" s="15">
        <v>29</v>
      </c>
    </row>
    <row r="4921" spans="1:4" x14ac:dyDescent="0.25">
      <c r="A4921" s="67">
        <v>44159</v>
      </c>
      <c r="B4921" s="60" t="s">
        <v>51</v>
      </c>
      <c r="C4921" s="73" t="s">
        <v>51</v>
      </c>
      <c r="D4921" s="15">
        <v>1</v>
      </c>
    </row>
    <row r="4922" spans="1:4" x14ac:dyDescent="0.25">
      <c r="A4922" s="67">
        <v>44159</v>
      </c>
      <c r="B4922" s="60" t="s">
        <v>10</v>
      </c>
      <c r="C4922" s="73" t="s">
        <v>10</v>
      </c>
      <c r="D4922" s="15">
        <v>9</v>
      </c>
    </row>
    <row r="4923" spans="1:4" x14ac:dyDescent="0.25">
      <c r="A4923" s="67">
        <v>44160</v>
      </c>
      <c r="B4923" s="60" t="s">
        <v>14</v>
      </c>
      <c r="C4923" s="60" t="s">
        <v>86</v>
      </c>
      <c r="D4923" s="15">
        <v>1</v>
      </c>
    </row>
    <row r="4924" spans="1:4" x14ac:dyDescent="0.25">
      <c r="A4924" s="67">
        <v>44160</v>
      </c>
      <c r="B4924" s="60" t="s">
        <v>20</v>
      </c>
      <c r="C4924" s="73" t="s">
        <v>20</v>
      </c>
      <c r="D4924" s="15">
        <v>41</v>
      </c>
    </row>
    <row r="4925" spans="1:4" x14ac:dyDescent="0.25">
      <c r="A4925" s="67">
        <v>44160</v>
      </c>
      <c r="B4925" s="60" t="s">
        <v>20</v>
      </c>
      <c r="C4925" s="73" t="s">
        <v>713</v>
      </c>
      <c r="D4925" s="15">
        <v>1</v>
      </c>
    </row>
    <row r="4926" spans="1:4" x14ac:dyDescent="0.25">
      <c r="A4926" s="67">
        <v>44160</v>
      </c>
      <c r="B4926" s="60" t="s">
        <v>13</v>
      </c>
      <c r="C4926" s="60" t="s">
        <v>225</v>
      </c>
      <c r="D4926" s="15">
        <v>1</v>
      </c>
    </row>
    <row r="4927" spans="1:4" x14ac:dyDescent="0.25">
      <c r="A4927" s="67">
        <v>44160</v>
      </c>
      <c r="B4927" s="60" t="s">
        <v>13</v>
      </c>
      <c r="C4927" s="60" t="s">
        <v>13</v>
      </c>
      <c r="D4927" s="15">
        <v>2</v>
      </c>
    </row>
    <row r="4928" spans="1:4" x14ac:dyDescent="0.25">
      <c r="A4928" s="67">
        <v>44160</v>
      </c>
      <c r="B4928" s="60" t="s">
        <v>13</v>
      </c>
      <c r="C4928" s="60" t="s">
        <v>223</v>
      </c>
      <c r="D4928" s="15">
        <v>1</v>
      </c>
    </row>
    <row r="4929" spans="1:4" x14ac:dyDescent="0.25">
      <c r="A4929" s="67">
        <v>44160</v>
      </c>
      <c r="B4929" s="60" t="s">
        <v>24</v>
      </c>
      <c r="C4929" s="60" t="s">
        <v>23</v>
      </c>
      <c r="D4929" s="15">
        <v>22</v>
      </c>
    </row>
    <row r="4930" spans="1:4" x14ac:dyDescent="0.25">
      <c r="A4930" s="67">
        <v>44160</v>
      </c>
      <c r="B4930" s="60" t="s">
        <v>24</v>
      </c>
      <c r="C4930" s="60" t="s">
        <v>776</v>
      </c>
      <c r="D4930" s="15">
        <v>1</v>
      </c>
    </row>
    <row r="4931" spans="1:4" x14ac:dyDescent="0.25">
      <c r="A4931" s="67">
        <v>44160</v>
      </c>
      <c r="B4931" s="60" t="s">
        <v>24</v>
      </c>
      <c r="C4931" s="60" t="s">
        <v>24</v>
      </c>
      <c r="D4931" s="15">
        <v>1</v>
      </c>
    </row>
    <row r="4932" spans="1:4" x14ac:dyDescent="0.25">
      <c r="A4932" s="67">
        <v>44160</v>
      </c>
      <c r="B4932" s="60" t="s">
        <v>47</v>
      </c>
      <c r="C4932" s="60" t="s">
        <v>47</v>
      </c>
      <c r="D4932" s="15">
        <v>0</v>
      </c>
    </row>
    <row r="4933" spans="1:4" x14ac:dyDescent="0.25">
      <c r="A4933" s="67">
        <v>44160</v>
      </c>
      <c r="B4933" s="60" t="s">
        <v>48</v>
      </c>
      <c r="C4933" s="60" t="s">
        <v>48</v>
      </c>
      <c r="D4933" s="15">
        <v>0</v>
      </c>
    </row>
    <row r="4934" spans="1:4" x14ac:dyDescent="0.25">
      <c r="A4934" s="67">
        <v>44160</v>
      </c>
      <c r="B4934" s="60" t="s">
        <v>7</v>
      </c>
      <c r="C4934" s="60" t="s">
        <v>7</v>
      </c>
      <c r="D4934" s="15">
        <v>8</v>
      </c>
    </row>
    <row r="4935" spans="1:4" x14ac:dyDescent="0.25">
      <c r="A4935" s="67">
        <v>44160</v>
      </c>
      <c r="B4935" s="60" t="s">
        <v>9</v>
      </c>
      <c r="C4935" s="60" t="s">
        <v>613</v>
      </c>
      <c r="D4935" s="15">
        <v>4</v>
      </c>
    </row>
    <row r="4936" spans="1:4" x14ac:dyDescent="0.25">
      <c r="A4936" s="67">
        <v>44160</v>
      </c>
      <c r="B4936" s="60" t="s">
        <v>9</v>
      </c>
      <c r="C4936" s="232" t="s">
        <v>9</v>
      </c>
      <c r="D4936" s="15">
        <v>26</v>
      </c>
    </row>
    <row r="4937" spans="1:4" x14ac:dyDescent="0.25">
      <c r="A4937" s="67">
        <v>44160</v>
      </c>
      <c r="B4937" s="60" t="s">
        <v>9</v>
      </c>
      <c r="C4937" s="60" t="s">
        <v>145</v>
      </c>
      <c r="D4937" s="15">
        <v>1</v>
      </c>
    </row>
    <row r="4938" spans="1:4" x14ac:dyDescent="0.25">
      <c r="A4938" s="67">
        <v>44160</v>
      </c>
      <c r="B4938" s="60" t="s">
        <v>15</v>
      </c>
      <c r="C4938" s="60" t="s">
        <v>61</v>
      </c>
      <c r="D4938" s="15">
        <v>6</v>
      </c>
    </row>
    <row r="4939" spans="1:4" x14ac:dyDescent="0.25">
      <c r="A4939" s="67">
        <v>44160</v>
      </c>
      <c r="B4939" s="60" t="s">
        <v>11</v>
      </c>
      <c r="C4939" s="60" t="s">
        <v>11</v>
      </c>
      <c r="D4939" s="15">
        <v>4</v>
      </c>
    </row>
    <row r="4940" spans="1:4" x14ac:dyDescent="0.25">
      <c r="A4940" s="67">
        <v>44160</v>
      </c>
      <c r="B4940" s="60" t="s">
        <v>12</v>
      </c>
      <c r="C4940" s="60" t="s">
        <v>117</v>
      </c>
      <c r="D4940" s="15">
        <v>1</v>
      </c>
    </row>
    <row r="4941" spans="1:4" x14ac:dyDescent="0.25">
      <c r="A4941" s="67">
        <v>44160</v>
      </c>
      <c r="B4941" s="60" t="s">
        <v>12</v>
      </c>
      <c r="C4941" s="60" t="s">
        <v>12</v>
      </c>
      <c r="D4941" s="15">
        <v>1</v>
      </c>
    </row>
    <row r="4942" spans="1:4" x14ac:dyDescent="0.25">
      <c r="A4942" s="67">
        <v>44160</v>
      </c>
      <c r="B4942" s="60" t="s">
        <v>8</v>
      </c>
      <c r="C4942" s="73" t="s">
        <v>74</v>
      </c>
      <c r="D4942" s="15">
        <v>3</v>
      </c>
    </row>
    <row r="4943" spans="1:4" x14ac:dyDescent="0.25">
      <c r="A4943" s="67">
        <v>44160</v>
      </c>
      <c r="B4943" s="60" t="s">
        <v>8</v>
      </c>
      <c r="C4943" s="73" t="s">
        <v>230</v>
      </c>
      <c r="D4943" s="15">
        <v>1</v>
      </c>
    </row>
    <row r="4944" spans="1:4" x14ac:dyDescent="0.25">
      <c r="A4944" s="67">
        <v>44160</v>
      </c>
      <c r="B4944" s="60" t="s">
        <v>8</v>
      </c>
      <c r="C4944" s="73" t="s">
        <v>59</v>
      </c>
      <c r="D4944" s="15">
        <v>1</v>
      </c>
    </row>
    <row r="4945" spans="1:4" x14ac:dyDescent="0.25">
      <c r="A4945" s="67">
        <v>44160</v>
      </c>
      <c r="B4945" s="60" t="s">
        <v>8</v>
      </c>
      <c r="C4945" s="73" t="s">
        <v>205</v>
      </c>
      <c r="D4945" s="15">
        <v>1</v>
      </c>
    </row>
    <row r="4946" spans="1:4" x14ac:dyDescent="0.25">
      <c r="A4946" s="67">
        <v>44160</v>
      </c>
      <c r="B4946" s="60" t="s">
        <v>8</v>
      </c>
      <c r="C4946" s="73" t="s">
        <v>40</v>
      </c>
      <c r="D4946" s="15">
        <v>2</v>
      </c>
    </row>
    <row r="4947" spans="1:4" x14ac:dyDescent="0.25">
      <c r="A4947" s="67">
        <v>44160</v>
      </c>
      <c r="B4947" s="60" t="s">
        <v>8</v>
      </c>
      <c r="C4947" s="73" t="s">
        <v>8</v>
      </c>
      <c r="D4947" s="15">
        <v>63</v>
      </c>
    </row>
    <row r="4948" spans="1:4" x14ac:dyDescent="0.25">
      <c r="A4948" s="67">
        <v>44160</v>
      </c>
      <c r="B4948" s="60" t="s">
        <v>8</v>
      </c>
      <c r="C4948" s="73" t="s">
        <v>31</v>
      </c>
      <c r="D4948" s="15">
        <v>1</v>
      </c>
    </row>
    <row r="4949" spans="1:4" x14ac:dyDescent="0.25">
      <c r="A4949" s="67">
        <v>44160</v>
      </c>
      <c r="B4949" s="60" t="s">
        <v>8</v>
      </c>
      <c r="C4949" s="73" t="s">
        <v>131</v>
      </c>
      <c r="D4949" s="15">
        <v>1</v>
      </c>
    </row>
    <row r="4950" spans="1:4" x14ac:dyDescent="0.25">
      <c r="A4950" s="67">
        <v>44160</v>
      </c>
      <c r="B4950" s="60" t="s">
        <v>8</v>
      </c>
      <c r="C4950" s="73" t="s">
        <v>81</v>
      </c>
      <c r="D4950" s="15">
        <v>2</v>
      </c>
    </row>
    <row r="4951" spans="1:4" x14ac:dyDescent="0.25">
      <c r="A4951" s="67">
        <v>44160</v>
      </c>
      <c r="B4951" s="60" t="s">
        <v>8</v>
      </c>
      <c r="C4951" s="73" t="s">
        <v>112</v>
      </c>
      <c r="D4951" s="15">
        <v>4</v>
      </c>
    </row>
    <row r="4952" spans="1:4" x14ac:dyDescent="0.25">
      <c r="A4952" s="67">
        <v>44160</v>
      </c>
      <c r="B4952" s="60" t="s">
        <v>49</v>
      </c>
      <c r="C4952" s="60" t="s">
        <v>49</v>
      </c>
      <c r="D4952" s="15">
        <v>0</v>
      </c>
    </row>
    <row r="4953" spans="1:4" x14ac:dyDescent="0.25">
      <c r="A4953" s="67">
        <v>44160</v>
      </c>
      <c r="B4953" s="60" t="s">
        <v>50</v>
      </c>
      <c r="C4953" s="73" t="s">
        <v>368</v>
      </c>
      <c r="D4953" s="15">
        <v>0</v>
      </c>
    </row>
    <row r="4954" spans="1:4" x14ac:dyDescent="0.25">
      <c r="A4954" s="67">
        <v>44160</v>
      </c>
      <c r="B4954" s="60" t="s">
        <v>27</v>
      </c>
      <c r="C4954" s="60" t="s">
        <v>141</v>
      </c>
      <c r="D4954" s="15">
        <v>1</v>
      </c>
    </row>
    <row r="4955" spans="1:4" x14ac:dyDescent="0.25">
      <c r="A4955" s="67">
        <v>44160</v>
      </c>
      <c r="B4955" s="60" t="s">
        <v>27</v>
      </c>
      <c r="C4955" s="60" t="s">
        <v>43</v>
      </c>
      <c r="D4955" s="15">
        <v>21</v>
      </c>
    </row>
    <row r="4956" spans="1:4" x14ac:dyDescent="0.25">
      <c r="A4956" s="67">
        <v>44160</v>
      </c>
      <c r="B4956" s="60" t="s">
        <v>51</v>
      </c>
      <c r="C4956" s="60" t="s">
        <v>51</v>
      </c>
      <c r="D4956" s="15">
        <v>4</v>
      </c>
    </row>
    <row r="4957" spans="1:4" x14ac:dyDescent="0.25">
      <c r="A4957" s="67">
        <v>44160</v>
      </c>
      <c r="B4957" s="60" t="s">
        <v>10</v>
      </c>
      <c r="C4957" s="60" t="s">
        <v>10</v>
      </c>
      <c r="D4957" s="15">
        <v>1</v>
      </c>
    </row>
    <row r="4958" spans="1:4" x14ac:dyDescent="0.25">
      <c r="A4958" s="67">
        <v>44161</v>
      </c>
      <c r="B4958" s="60" t="s">
        <v>14</v>
      </c>
      <c r="C4958" s="60" t="s">
        <v>14</v>
      </c>
      <c r="D4958" s="15">
        <v>3</v>
      </c>
    </row>
    <row r="4959" spans="1:4" x14ac:dyDescent="0.25">
      <c r="A4959" s="67">
        <v>44161</v>
      </c>
      <c r="B4959" s="60" t="s">
        <v>14</v>
      </c>
      <c r="C4959" s="60" t="s">
        <v>16</v>
      </c>
      <c r="D4959" s="15">
        <v>3</v>
      </c>
    </row>
    <row r="4960" spans="1:4" x14ac:dyDescent="0.25">
      <c r="A4960" s="67">
        <v>44161</v>
      </c>
      <c r="B4960" s="60" t="s">
        <v>14</v>
      </c>
      <c r="C4960" s="60" t="s">
        <v>86</v>
      </c>
      <c r="D4960" s="15">
        <v>1</v>
      </c>
    </row>
    <row r="4961" spans="1:4" x14ac:dyDescent="0.25">
      <c r="A4961" s="67">
        <v>44161</v>
      </c>
      <c r="B4961" s="60" t="s">
        <v>20</v>
      </c>
      <c r="C4961" s="60" t="s">
        <v>20</v>
      </c>
      <c r="D4961" s="15">
        <v>67</v>
      </c>
    </row>
    <row r="4962" spans="1:4" x14ac:dyDescent="0.25">
      <c r="A4962" s="67">
        <v>44161</v>
      </c>
      <c r="B4962" s="60" t="s">
        <v>13</v>
      </c>
      <c r="C4962" s="60" t="s">
        <v>13</v>
      </c>
      <c r="D4962" s="15">
        <v>7</v>
      </c>
    </row>
    <row r="4963" spans="1:4" x14ac:dyDescent="0.25">
      <c r="A4963" s="67">
        <v>44161</v>
      </c>
      <c r="B4963" s="60" t="s">
        <v>13</v>
      </c>
      <c r="C4963" s="60" t="s">
        <v>226</v>
      </c>
      <c r="D4963" s="15">
        <v>3</v>
      </c>
    </row>
    <row r="4964" spans="1:4" x14ac:dyDescent="0.25">
      <c r="A4964" s="67">
        <v>44161</v>
      </c>
      <c r="B4964" s="60" t="s">
        <v>13</v>
      </c>
      <c r="C4964" s="60" t="s">
        <v>223</v>
      </c>
      <c r="D4964" s="15">
        <v>3</v>
      </c>
    </row>
    <row r="4965" spans="1:4" x14ac:dyDescent="0.25">
      <c r="A4965" s="67">
        <v>44161</v>
      </c>
      <c r="B4965" s="60" t="s">
        <v>24</v>
      </c>
      <c r="C4965" s="60" t="s">
        <v>23</v>
      </c>
      <c r="D4965" s="15">
        <v>30</v>
      </c>
    </row>
    <row r="4966" spans="1:4" x14ac:dyDescent="0.25">
      <c r="A4966" s="67">
        <v>44161</v>
      </c>
      <c r="B4966" s="60" t="s">
        <v>24</v>
      </c>
      <c r="C4966" s="60" t="s">
        <v>24</v>
      </c>
      <c r="D4966" s="15">
        <v>4</v>
      </c>
    </row>
    <row r="4967" spans="1:4" x14ac:dyDescent="0.25">
      <c r="A4967" s="67">
        <v>44161</v>
      </c>
      <c r="B4967" s="60" t="s">
        <v>24</v>
      </c>
      <c r="C4967" s="60" t="s">
        <v>765</v>
      </c>
      <c r="D4967" s="15">
        <v>2</v>
      </c>
    </row>
    <row r="4968" spans="1:4" x14ac:dyDescent="0.25">
      <c r="A4968" s="67">
        <v>44161</v>
      </c>
      <c r="B4968" s="60" t="s">
        <v>24</v>
      </c>
      <c r="C4968" s="60" t="s">
        <v>36</v>
      </c>
      <c r="D4968" s="15">
        <v>3</v>
      </c>
    </row>
    <row r="4969" spans="1:4" x14ac:dyDescent="0.25">
      <c r="A4969" s="67">
        <v>44161</v>
      </c>
      <c r="B4969" s="60" t="s">
        <v>47</v>
      </c>
      <c r="C4969" s="60" t="s">
        <v>47</v>
      </c>
      <c r="D4969" s="15">
        <v>1</v>
      </c>
    </row>
    <row r="4970" spans="1:4" x14ac:dyDescent="0.25">
      <c r="A4970" s="67">
        <v>44161</v>
      </c>
      <c r="B4970" s="60" t="s">
        <v>47</v>
      </c>
      <c r="C4970" s="60" t="s">
        <v>925</v>
      </c>
      <c r="D4970" s="15">
        <v>1</v>
      </c>
    </row>
    <row r="4971" spans="1:4" x14ac:dyDescent="0.25">
      <c r="A4971" s="67">
        <v>44161</v>
      </c>
      <c r="B4971" s="60" t="s">
        <v>48</v>
      </c>
      <c r="C4971" s="60" t="s">
        <v>48</v>
      </c>
      <c r="D4971" s="15">
        <v>0</v>
      </c>
    </row>
    <row r="4972" spans="1:4" x14ac:dyDescent="0.25">
      <c r="A4972" s="67">
        <v>44161</v>
      </c>
      <c r="B4972" s="60" t="s">
        <v>7</v>
      </c>
      <c r="C4972" s="60" t="s">
        <v>924</v>
      </c>
      <c r="D4972" s="15">
        <v>1</v>
      </c>
    </row>
    <row r="4973" spans="1:4" x14ac:dyDescent="0.25">
      <c r="A4973" s="67">
        <v>44161</v>
      </c>
      <c r="B4973" s="60" t="s">
        <v>7</v>
      </c>
      <c r="C4973" s="60" t="s">
        <v>116</v>
      </c>
      <c r="D4973" s="15">
        <v>3</v>
      </c>
    </row>
    <row r="4974" spans="1:4" x14ac:dyDescent="0.25">
      <c r="A4974" s="67">
        <v>44161</v>
      </c>
      <c r="B4974" s="60" t="s">
        <v>7</v>
      </c>
      <c r="C4974" s="60" t="s">
        <v>7</v>
      </c>
      <c r="D4974" s="15">
        <v>3</v>
      </c>
    </row>
    <row r="4975" spans="1:4" x14ac:dyDescent="0.25">
      <c r="A4975" s="67">
        <v>44161</v>
      </c>
      <c r="B4975" s="60" t="s">
        <v>9</v>
      </c>
      <c r="C4975" s="60" t="s">
        <v>9</v>
      </c>
      <c r="D4975" s="15">
        <v>32</v>
      </c>
    </row>
    <row r="4976" spans="1:4" x14ac:dyDescent="0.25">
      <c r="A4976" s="67">
        <v>44161</v>
      </c>
      <c r="B4976" s="60" t="s">
        <v>9</v>
      </c>
      <c r="C4976" s="60" t="s">
        <v>17</v>
      </c>
      <c r="D4976" s="15">
        <v>1</v>
      </c>
    </row>
    <row r="4977" spans="1:4" x14ac:dyDescent="0.25">
      <c r="A4977" s="67">
        <v>44161</v>
      </c>
      <c r="B4977" s="60" t="s">
        <v>9</v>
      </c>
      <c r="C4977" s="60" t="s">
        <v>149</v>
      </c>
      <c r="D4977" s="15">
        <v>1</v>
      </c>
    </row>
    <row r="4978" spans="1:4" x14ac:dyDescent="0.25">
      <c r="A4978" s="67">
        <v>44161</v>
      </c>
      <c r="B4978" s="60" t="s">
        <v>9</v>
      </c>
      <c r="C4978" s="60" t="s">
        <v>145</v>
      </c>
      <c r="D4978" s="15">
        <v>9</v>
      </c>
    </row>
    <row r="4979" spans="1:4" x14ac:dyDescent="0.25">
      <c r="A4979" s="67">
        <v>44161</v>
      </c>
      <c r="B4979" s="60" t="s">
        <v>15</v>
      </c>
      <c r="C4979" s="60" t="s">
        <v>15</v>
      </c>
      <c r="D4979" s="15">
        <v>0</v>
      </c>
    </row>
    <row r="4980" spans="1:4" x14ac:dyDescent="0.25">
      <c r="A4980" s="67">
        <v>44161</v>
      </c>
      <c r="B4980" s="60" t="s">
        <v>11</v>
      </c>
      <c r="C4980" s="60" t="s">
        <v>336</v>
      </c>
      <c r="D4980" s="15">
        <v>1</v>
      </c>
    </row>
    <row r="4981" spans="1:4" x14ac:dyDescent="0.25">
      <c r="A4981" s="67">
        <v>44161</v>
      </c>
      <c r="B4981" s="60" t="s">
        <v>11</v>
      </c>
      <c r="C4981" s="60" t="s">
        <v>11</v>
      </c>
      <c r="D4981" s="15">
        <v>12</v>
      </c>
    </row>
    <row r="4982" spans="1:4" x14ac:dyDescent="0.25">
      <c r="A4982" s="67">
        <v>44161</v>
      </c>
      <c r="B4982" s="60" t="s">
        <v>11</v>
      </c>
      <c r="C4982" s="60" t="s">
        <v>135</v>
      </c>
      <c r="D4982" s="15">
        <v>10</v>
      </c>
    </row>
    <row r="4983" spans="1:4" x14ac:dyDescent="0.25">
      <c r="A4983" s="67">
        <v>44161</v>
      </c>
      <c r="B4983" s="60" t="s">
        <v>12</v>
      </c>
      <c r="C4983" s="60" t="s">
        <v>75</v>
      </c>
      <c r="D4983" s="15">
        <v>2</v>
      </c>
    </row>
    <row r="4984" spans="1:4" x14ac:dyDescent="0.25">
      <c r="A4984" s="67">
        <v>44161</v>
      </c>
      <c r="B4984" s="60" t="s">
        <v>12</v>
      </c>
      <c r="C4984" s="60" t="s">
        <v>12</v>
      </c>
      <c r="D4984" s="15">
        <v>10</v>
      </c>
    </row>
    <row r="4985" spans="1:4" x14ac:dyDescent="0.25">
      <c r="A4985" s="67">
        <v>44161</v>
      </c>
      <c r="B4985" s="60" t="s">
        <v>8</v>
      </c>
      <c r="C4985" s="60" t="s">
        <v>74</v>
      </c>
      <c r="D4985" s="15">
        <v>2</v>
      </c>
    </row>
    <row r="4986" spans="1:4" x14ac:dyDescent="0.25">
      <c r="A4986" s="67">
        <v>44161</v>
      </c>
      <c r="B4986" s="60" t="s">
        <v>8</v>
      </c>
      <c r="C4986" s="60" t="s">
        <v>59</v>
      </c>
      <c r="D4986" s="15">
        <v>9</v>
      </c>
    </row>
    <row r="4987" spans="1:4" x14ac:dyDescent="0.25">
      <c r="A4987" s="67">
        <v>44161</v>
      </c>
      <c r="B4987" s="60" t="s">
        <v>8</v>
      </c>
      <c r="C4987" s="60" t="s">
        <v>115</v>
      </c>
      <c r="D4987" s="15">
        <v>1</v>
      </c>
    </row>
    <row r="4988" spans="1:4" x14ac:dyDescent="0.25">
      <c r="A4988" s="67">
        <v>44161</v>
      </c>
      <c r="B4988" s="60" t="s">
        <v>8</v>
      </c>
      <c r="C4988" s="60" t="s">
        <v>142</v>
      </c>
      <c r="D4988" s="15">
        <v>1</v>
      </c>
    </row>
    <row r="4989" spans="1:4" x14ac:dyDescent="0.25">
      <c r="A4989" s="67">
        <v>44161</v>
      </c>
      <c r="B4989" s="60" t="s">
        <v>8</v>
      </c>
      <c r="C4989" s="60" t="s">
        <v>134</v>
      </c>
      <c r="D4989" s="15">
        <v>2</v>
      </c>
    </row>
    <row r="4990" spans="1:4" x14ac:dyDescent="0.25">
      <c r="A4990" s="67">
        <v>44161</v>
      </c>
      <c r="B4990" s="60" t="s">
        <v>8</v>
      </c>
      <c r="C4990" s="60" t="s">
        <v>205</v>
      </c>
      <c r="D4990" s="15">
        <v>7</v>
      </c>
    </row>
    <row r="4991" spans="1:4" x14ac:dyDescent="0.25">
      <c r="A4991" s="67">
        <v>44161</v>
      </c>
      <c r="B4991" s="60" t="s">
        <v>8</v>
      </c>
      <c r="C4991" s="60" t="s">
        <v>40</v>
      </c>
      <c r="D4991" s="15">
        <v>3</v>
      </c>
    </row>
    <row r="4992" spans="1:4" x14ac:dyDescent="0.25">
      <c r="A4992" s="67">
        <v>44161</v>
      </c>
      <c r="B4992" s="60" t="s">
        <v>8</v>
      </c>
      <c r="C4992" s="60" t="s">
        <v>8</v>
      </c>
      <c r="D4992" s="15">
        <v>53</v>
      </c>
    </row>
    <row r="4993" spans="1:4" x14ac:dyDescent="0.25">
      <c r="A4993" s="67">
        <v>44161</v>
      </c>
      <c r="B4993" s="60" t="s">
        <v>8</v>
      </c>
      <c r="C4993" s="60" t="s">
        <v>31</v>
      </c>
      <c r="D4993" s="15">
        <v>2</v>
      </c>
    </row>
    <row r="4994" spans="1:4" x14ac:dyDescent="0.25">
      <c r="A4994" s="67">
        <v>44161</v>
      </c>
      <c r="B4994" s="60" t="s">
        <v>8</v>
      </c>
      <c r="C4994" s="60" t="s">
        <v>131</v>
      </c>
      <c r="D4994" s="15">
        <v>1</v>
      </c>
    </row>
    <row r="4995" spans="1:4" x14ac:dyDescent="0.25">
      <c r="A4995" s="67">
        <v>44161</v>
      </c>
      <c r="B4995" s="60" t="s">
        <v>8</v>
      </c>
      <c r="C4995" s="60" t="s">
        <v>81</v>
      </c>
      <c r="D4995" s="15">
        <v>2</v>
      </c>
    </row>
    <row r="4996" spans="1:4" x14ac:dyDescent="0.25">
      <c r="A4996" s="67">
        <v>44161</v>
      </c>
      <c r="B4996" s="60" t="s">
        <v>8</v>
      </c>
      <c r="C4996" s="60" t="s">
        <v>348</v>
      </c>
      <c r="D4996" s="15">
        <v>1</v>
      </c>
    </row>
    <row r="4997" spans="1:4" x14ac:dyDescent="0.25">
      <c r="A4997" s="67">
        <v>44161</v>
      </c>
      <c r="B4997" s="60" t="s">
        <v>49</v>
      </c>
      <c r="C4997" s="60" t="s">
        <v>49</v>
      </c>
      <c r="D4997" s="15">
        <v>0</v>
      </c>
    </row>
    <row r="4998" spans="1:4" x14ac:dyDescent="0.25">
      <c r="A4998" s="67">
        <v>44161</v>
      </c>
      <c r="B4998" s="60" t="s">
        <v>50</v>
      </c>
      <c r="C4998" s="60" t="s">
        <v>232</v>
      </c>
      <c r="D4998" s="15">
        <v>3</v>
      </c>
    </row>
    <row r="4999" spans="1:4" x14ac:dyDescent="0.25">
      <c r="A4999" s="67">
        <v>44161</v>
      </c>
      <c r="B4999" s="60" t="s">
        <v>27</v>
      </c>
      <c r="C4999" s="60" t="s">
        <v>141</v>
      </c>
      <c r="D4999" s="15">
        <v>1</v>
      </c>
    </row>
    <row r="5000" spans="1:4" x14ac:dyDescent="0.25">
      <c r="A5000" s="67">
        <v>44161</v>
      </c>
      <c r="B5000" s="60" t="s">
        <v>27</v>
      </c>
      <c r="C5000" s="60" t="s">
        <v>235</v>
      </c>
      <c r="D5000" s="15">
        <v>1</v>
      </c>
    </row>
    <row r="5001" spans="1:4" x14ac:dyDescent="0.25">
      <c r="A5001" s="67">
        <v>44161</v>
      </c>
      <c r="B5001" s="60" t="s">
        <v>27</v>
      </c>
      <c r="C5001" s="60" t="s">
        <v>43</v>
      </c>
      <c r="D5001" s="15">
        <v>31</v>
      </c>
    </row>
    <row r="5002" spans="1:4" x14ac:dyDescent="0.25">
      <c r="A5002" s="67">
        <v>44161</v>
      </c>
      <c r="B5002" s="60" t="s">
        <v>27</v>
      </c>
      <c r="C5002" s="60" t="s">
        <v>28</v>
      </c>
      <c r="D5002" s="15">
        <v>1</v>
      </c>
    </row>
    <row r="5003" spans="1:4" x14ac:dyDescent="0.25">
      <c r="A5003" s="67">
        <v>44161</v>
      </c>
      <c r="B5003" s="60" t="s">
        <v>51</v>
      </c>
      <c r="C5003" s="73" t="s">
        <v>681</v>
      </c>
      <c r="D5003" s="15">
        <v>2</v>
      </c>
    </row>
    <row r="5004" spans="1:4" x14ac:dyDescent="0.25">
      <c r="A5004" s="67">
        <v>44161</v>
      </c>
      <c r="B5004" s="60" t="s">
        <v>51</v>
      </c>
      <c r="C5004" s="60" t="s">
        <v>51</v>
      </c>
      <c r="D5004" s="15">
        <v>8</v>
      </c>
    </row>
    <row r="5005" spans="1:4" x14ac:dyDescent="0.25">
      <c r="A5005" s="67">
        <v>44161</v>
      </c>
      <c r="B5005" s="60" t="s">
        <v>10</v>
      </c>
      <c r="C5005" s="60" t="s">
        <v>10</v>
      </c>
      <c r="D5005" s="15">
        <v>3</v>
      </c>
    </row>
    <row r="5006" spans="1:4" x14ac:dyDescent="0.25">
      <c r="A5006" s="67">
        <v>44162</v>
      </c>
      <c r="B5006" s="60" t="s">
        <v>14</v>
      </c>
      <c r="C5006" s="73" t="s">
        <v>14</v>
      </c>
      <c r="D5006" s="15">
        <v>10</v>
      </c>
    </row>
    <row r="5007" spans="1:4" x14ac:dyDescent="0.25">
      <c r="A5007" s="67">
        <v>44162</v>
      </c>
      <c r="B5007" s="60" t="s">
        <v>14</v>
      </c>
      <c r="C5007" s="73" t="s">
        <v>16</v>
      </c>
      <c r="D5007" s="15">
        <v>3</v>
      </c>
    </row>
    <row r="5008" spans="1:4" x14ac:dyDescent="0.25">
      <c r="A5008" s="67">
        <v>44162</v>
      </c>
      <c r="B5008" s="60" t="s">
        <v>14</v>
      </c>
      <c r="C5008" s="73" t="s">
        <v>86</v>
      </c>
      <c r="D5008" s="15">
        <v>1</v>
      </c>
    </row>
    <row r="5009" spans="1:4" x14ac:dyDescent="0.25">
      <c r="A5009" s="67">
        <v>44162</v>
      </c>
      <c r="B5009" s="60" t="s">
        <v>20</v>
      </c>
      <c r="C5009" s="73" t="s">
        <v>20</v>
      </c>
      <c r="D5009" s="15">
        <v>46</v>
      </c>
    </row>
    <row r="5010" spans="1:4" x14ac:dyDescent="0.25">
      <c r="A5010" s="67">
        <v>44162</v>
      </c>
      <c r="B5010" s="60" t="s">
        <v>13</v>
      </c>
      <c r="C5010" s="73" t="s">
        <v>1028</v>
      </c>
      <c r="D5010" s="15">
        <v>1</v>
      </c>
    </row>
    <row r="5011" spans="1:4" x14ac:dyDescent="0.25">
      <c r="A5011" s="67">
        <v>44162</v>
      </c>
      <c r="B5011" s="60" t="s">
        <v>13</v>
      </c>
      <c r="C5011" s="78" t="s">
        <v>321</v>
      </c>
      <c r="D5011" s="15">
        <v>1</v>
      </c>
    </row>
    <row r="5012" spans="1:4" x14ac:dyDescent="0.25">
      <c r="A5012" s="67">
        <v>44162</v>
      </c>
      <c r="B5012" s="60" t="s">
        <v>13</v>
      </c>
      <c r="C5012" s="73" t="s">
        <v>13</v>
      </c>
      <c r="D5012" s="15">
        <v>3</v>
      </c>
    </row>
    <row r="5013" spans="1:4" x14ac:dyDescent="0.25">
      <c r="A5013" s="67">
        <v>44162</v>
      </c>
      <c r="B5013" s="60" t="s">
        <v>13</v>
      </c>
      <c r="C5013" s="73" t="s">
        <v>674</v>
      </c>
      <c r="D5013" s="15">
        <v>1</v>
      </c>
    </row>
    <row r="5014" spans="1:4" x14ac:dyDescent="0.25">
      <c r="A5014" s="67">
        <v>44162</v>
      </c>
      <c r="B5014" s="60" t="s">
        <v>13</v>
      </c>
      <c r="C5014" s="73" t="s">
        <v>226</v>
      </c>
      <c r="D5014" s="15">
        <v>1</v>
      </c>
    </row>
    <row r="5015" spans="1:4" x14ac:dyDescent="0.25">
      <c r="A5015" s="67">
        <v>44162</v>
      </c>
      <c r="B5015" s="60" t="s">
        <v>13</v>
      </c>
      <c r="C5015" s="73" t="s">
        <v>223</v>
      </c>
      <c r="D5015" s="15">
        <v>1</v>
      </c>
    </row>
    <row r="5016" spans="1:4" x14ac:dyDescent="0.25">
      <c r="A5016" s="67">
        <v>44162</v>
      </c>
      <c r="B5016" s="60" t="s">
        <v>24</v>
      </c>
      <c r="C5016" s="73" t="s">
        <v>23</v>
      </c>
      <c r="D5016" s="15">
        <v>18</v>
      </c>
    </row>
    <row r="5017" spans="1:4" x14ac:dyDescent="0.25">
      <c r="A5017" s="67">
        <v>44162</v>
      </c>
      <c r="B5017" s="60" t="s">
        <v>24</v>
      </c>
      <c r="C5017" s="73" t="s">
        <v>927</v>
      </c>
      <c r="D5017" s="15">
        <v>1</v>
      </c>
    </row>
    <row r="5018" spans="1:4" x14ac:dyDescent="0.25">
      <c r="A5018" s="67">
        <v>44162</v>
      </c>
      <c r="B5018" s="60" t="s">
        <v>24</v>
      </c>
      <c r="C5018" s="73" t="s">
        <v>24</v>
      </c>
      <c r="D5018" s="15">
        <v>8</v>
      </c>
    </row>
    <row r="5019" spans="1:4" x14ac:dyDescent="0.25">
      <c r="A5019" s="67">
        <v>44162</v>
      </c>
      <c r="B5019" s="60" t="s">
        <v>24</v>
      </c>
      <c r="C5019" s="73" t="s">
        <v>765</v>
      </c>
      <c r="D5019" s="15">
        <v>1</v>
      </c>
    </row>
    <row r="5020" spans="1:4" x14ac:dyDescent="0.25">
      <c r="A5020" s="67">
        <v>44162</v>
      </c>
      <c r="B5020" s="60" t="s">
        <v>24</v>
      </c>
      <c r="C5020" s="73" t="s">
        <v>37</v>
      </c>
      <c r="D5020" s="15">
        <v>1</v>
      </c>
    </row>
    <row r="5021" spans="1:4" x14ac:dyDescent="0.25">
      <c r="A5021" s="67">
        <v>44162</v>
      </c>
      <c r="B5021" s="60" t="s">
        <v>24</v>
      </c>
      <c r="C5021" s="73" t="s">
        <v>36</v>
      </c>
      <c r="D5021" s="15">
        <v>1</v>
      </c>
    </row>
    <row r="5022" spans="1:4" x14ac:dyDescent="0.25">
      <c r="A5022" s="67">
        <v>44162</v>
      </c>
      <c r="B5022" s="60" t="s">
        <v>47</v>
      </c>
      <c r="C5022" s="60" t="s">
        <v>47</v>
      </c>
      <c r="D5022" s="15">
        <v>0</v>
      </c>
    </row>
    <row r="5023" spans="1:4" x14ac:dyDescent="0.25">
      <c r="A5023" s="67">
        <v>44162</v>
      </c>
      <c r="B5023" s="60" t="s">
        <v>48</v>
      </c>
      <c r="C5023" s="60" t="s">
        <v>48</v>
      </c>
      <c r="D5023" s="15">
        <v>0</v>
      </c>
    </row>
    <row r="5024" spans="1:4" x14ac:dyDescent="0.25">
      <c r="A5024" s="67">
        <v>44162</v>
      </c>
      <c r="B5024" s="60" t="s">
        <v>7</v>
      </c>
      <c r="C5024" s="60" t="s">
        <v>116</v>
      </c>
      <c r="D5024" s="15">
        <v>1</v>
      </c>
    </row>
    <row r="5025" spans="1:4" x14ac:dyDescent="0.25">
      <c r="A5025" s="67">
        <v>44162</v>
      </c>
      <c r="B5025" s="60" t="s">
        <v>7</v>
      </c>
      <c r="C5025" s="60" t="s">
        <v>7</v>
      </c>
      <c r="D5025" s="15">
        <v>2</v>
      </c>
    </row>
    <row r="5026" spans="1:4" x14ac:dyDescent="0.25">
      <c r="A5026" s="67">
        <v>44162</v>
      </c>
      <c r="B5026" s="60" t="s">
        <v>9</v>
      </c>
      <c r="C5026" s="73" t="s">
        <v>613</v>
      </c>
      <c r="D5026" s="15">
        <v>2</v>
      </c>
    </row>
    <row r="5027" spans="1:4" x14ac:dyDescent="0.25">
      <c r="A5027" s="67">
        <v>44162</v>
      </c>
      <c r="B5027" s="60" t="s">
        <v>9</v>
      </c>
      <c r="C5027" s="73" t="s">
        <v>365</v>
      </c>
      <c r="D5027" s="15">
        <v>1</v>
      </c>
    </row>
    <row r="5028" spans="1:4" x14ac:dyDescent="0.25">
      <c r="A5028" s="67">
        <v>44162</v>
      </c>
      <c r="B5028" s="60" t="s">
        <v>9</v>
      </c>
      <c r="C5028" s="60" t="s">
        <v>9</v>
      </c>
      <c r="D5028" s="15">
        <v>18</v>
      </c>
    </row>
    <row r="5029" spans="1:4" x14ac:dyDescent="0.25">
      <c r="A5029" s="67">
        <v>44162</v>
      </c>
      <c r="B5029" s="60" t="s">
        <v>9</v>
      </c>
      <c r="C5029" s="73" t="s">
        <v>17</v>
      </c>
      <c r="D5029" s="15">
        <v>4</v>
      </c>
    </row>
    <row r="5030" spans="1:4" x14ac:dyDescent="0.25">
      <c r="A5030" s="67">
        <v>44162</v>
      </c>
      <c r="B5030" s="60" t="s">
        <v>9</v>
      </c>
      <c r="C5030" s="73" t="s">
        <v>149</v>
      </c>
      <c r="D5030" s="15">
        <v>1</v>
      </c>
    </row>
    <row r="5031" spans="1:4" x14ac:dyDescent="0.25">
      <c r="A5031" s="67">
        <v>44162</v>
      </c>
      <c r="B5031" s="60" t="s">
        <v>9</v>
      </c>
      <c r="C5031" s="78" t="s">
        <v>145</v>
      </c>
      <c r="D5031" s="15">
        <v>1</v>
      </c>
    </row>
    <row r="5032" spans="1:4" x14ac:dyDescent="0.25">
      <c r="A5032" s="67">
        <v>44162</v>
      </c>
      <c r="B5032" s="60" t="s">
        <v>15</v>
      </c>
      <c r="C5032" s="60" t="s">
        <v>109</v>
      </c>
      <c r="D5032" s="15">
        <v>2</v>
      </c>
    </row>
    <row r="5033" spans="1:4" x14ac:dyDescent="0.25">
      <c r="A5033" s="67">
        <v>44162</v>
      </c>
      <c r="B5033" s="60" t="s">
        <v>15</v>
      </c>
      <c r="C5033" s="60" t="s">
        <v>61</v>
      </c>
      <c r="D5033" s="15">
        <v>1</v>
      </c>
    </row>
    <row r="5034" spans="1:4" x14ac:dyDescent="0.25">
      <c r="A5034" s="67">
        <v>44162</v>
      </c>
      <c r="B5034" s="60" t="s">
        <v>11</v>
      </c>
      <c r="C5034" s="73" t="s">
        <v>11</v>
      </c>
      <c r="D5034" s="15">
        <v>7</v>
      </c>
    </row>
    <row r="5035" spans="1:4" x14ac:dyDescent="0.25">
      <c r="A5035" s="67">
        <v>44162</v>
      </c>
      <c r="B5035" s="60" t="s">
        <v>11</v>
      </c>
      <c r="C5035" s="73" t="s">
        <v>135</v>
      </c>
      <c r="D5035" s="15">
        <v>4</v>
      </c>
    </row>
    <row r="5036" spans="1:4" x14ac:dyDescent="0.25">
      <c r="A5036" s="67">
        <v>44162</v>
      </c>
      <c r="B5036" s="60" t="s">
        <v>12</v>
      </c>
      <c r="C5036" s="73" t="s">
        <v>117</v>
      </c>
      <c r="D5036" s="15">
        <v>1</v>
      </c>
    </row>
    <row r="5037" spans="1:4" x14ac:dyDescent="0.25">
      <c r="A5037" s="67">
        <v>44162</v>
      </c>
      <c r="B5037" s="60" t="s">
        <v>12</v>
      </c>
      <c r="C5037" s="73" t="s">
        <v>12</v>
      </c>
      <c r="D5037" s="15">
        <v>10</v>
      </c>
    </row>
    <row r="5038" spans="1:4" x14ac:dyDescent="0.25">
      <c r="A5038" s="67">
        <v>44162</v>
      </c>
      <c r="B5038" s="73" t="s">
        <v>8</v>
      </c>
      <c r="C5038" s="73" t="s">
        <v>230</v>
      </c>
      <c r="D5038" s="15">
        <v>1</v>
      </c>
    </row>
    <row r="5039" spans="1:4" x14ac:dyDescent="0.25">
      <c r="A5039" s="67">
        <v>44162</v>
      </c>
      <c r="B5039" s="73" t="s">
        <v>8</v>
      </c>
      <c r="C5039" s="73" t="s">
        <v>59</v>
      </c>
      <c r="D5039" s="15">
        <v>5</v>
      </c>
    </row>
    <row r="5040" spans="1:4" x14ac:dyDescent="0.25">
      <c r="A5040" s="67">
        <v>44162</v>
      </c>
      <c r="B5040" s="73" t="s">
        <v>8</v>
      </c>
      <c r="C5040" s="73" t="s">
        <v>926</v>
      </c>
      <c r="D5040" s="15">
        <v>1</v>
      </c>
    </row>
    <row r="5041" spans="1:4" x14ac:dyDescent="0.25">
      <c r="A5041" s="67">
        <v>44162</v>
      </c>
      <c r="B5041" s="73" t="s">
        <v>8</v>
      </c>
      <c r="C5041" s="73" t="s">
        <v>40</v>
      </c>
      <c r="D5041" s="15">
        <v>3</v>
      </c>
    </row>
    <row r="5042" spans="1:4" x14ac:dyDescent="0.25">
      <c r="A5042" s="67">
        <v>44162</v>
      </c>
      <c r="B5042" s="73" t="s">
        <v>8</v>
      </c>
      <c r="C5042" s="73" t="s">
        <v>8</v>
      </c>
      <c r="D5042" s="15">
        <v>64</v>
      </c>
    </row>
    <row r="5043" spans="1:4" x14ac:dyDescent="0.25">
      <c r="A5043" s="67">
        <v>44162</v>
      </c>
      <c r="B5043" s="73" t="s">
        <v>8</v>
      </c>
      <c r="C5043" s="73" t="s">
        <v>31</v>
      </c>
      <c r="D5043" s="15">
        <v>2</v>
      </c>
    </row>
    <row r="5044" spans="1:4" x14ac:dyDescent="0.25">
      <c r="A5044" s="67">
        <v>44162</v>
      </c>
      <c r="B5044" s="73" t="s">
        <v>8</v>
      </c>
      <c r="C5044" s="73" t="s">
        <v>81</v>
      </c>
      <c r="D5044" s="15">
        <v>1</v>
      </c>
    </row>
    <row r="5045" spans="1:4" x14ac:dyDescent="0.25">
      <c r="A5045" s="67">
        <v>44162</v>
      </c>
      <c r="B5045" s="73" t="s">
        <v>8</v>
      </c>
      <c r="C5045" s="73" t="s">
        <v>112</v>
      </c>
      <c r="D5045" s="15">
        <v>2</v>
      </c>
    </row>
    <row r="5046" spans="1:4" x14ac:dyDescent="0.25">
      <c r="A5046" s="67">
        <v>44162</v>
      </c>
      <c r="B5046" s="60" t="s">
        <v>49</v>
      </c>
      <c r="C5046" s="60" t="s">
        <v>215</v>
      </c>
      <c r="D5046" s="15">
        <v>1</v>
      </c>
    </row>
    <row r="5047" spans="1:4" x14ac:dyDescent="0.25">
      <c r="A5047" s="67">
        <v>44162</v>
      </c>
      <c r="B5047" s="60" t="s">
        <v>49</v>
      </c>
      <c r="C5047" s="60" t="s">
        <v>49</v>
      </c>
      <c r="D5047" s="15">
        <v>1</v>
      </c>
    </row>
    <row r="5048" spans="1:4" x14ac:dyDescent="0.25">
      <c r="A5048" s="67">
        <v>44162</v>
      </c>
      <c r="B5048" s="60" t="s">
        <v>50</v>
      </c>
      <c r="C5048" s="73" t="s">
        <v>368</v>
      </c>
      <c r="D5048" s="15">
        <v>0</v>
      </c>
    </row>
    <row r="5049" spans="1:4" x14ac:dyDescent="0.25">
      <c r="A5049" s="67">
        <v>44162</v>
      </c>
      <c r="B5049" s="60" t="s">
        <v>27</v>
      </c>
      <c r="C5049" s="73" t="s">
        <v>141</v>
      </c>
      <c r="D5049" s="15">
        <v>3</v>
      </c>
    </row>
    <row r="5050" spans="1:4" x14ac:dyDescent="0.25">
      <c r="A5050" s="67">
        <v>44162</v>
      </c>
      <c r="B5050" s="60" t="s">
        <v>27</v>
      </c>
      <c r="C5050" s="73" t="s">
        <v>43</v>
      </c>
      <c r="D5050" s="15">
        <v>35</v>
      </c>
    </row>
    <row r="5051" spans="1:4" x14ac:dyDescent="0.25">
      <c r="A5051" s="67">
        <v>44162</v>
      </c>
      <c r="B5051" s="60" t="s">
        <v>51</v>
      </c>
      <c r="C5051" s="73" t="s">
        <v>681</v>
      </c>
      <c r="D5051" s="15">
        <v>1</v>
      </c>
    </row>
    <row r="5052" spans="1:4" x14ac:dyDescent="0.25">
      <c r="A5052" s="67">
        <v>44162</v>
      </c>
      <c r="B5052" s="60" t="s">
        <v>51</v>
      </c>
      <c r="C5052" s="73" t="s">
        <v>51</v>
      </c>
      <c r="D5052" s="15">
        <v>15</v>
      </c>
    </row>
    <row r="5053" spans="1:4" x14ac:dyDescent="0.25">
      <c r="A5053" s="67">
        <v>44162</v>
      </c>
      <c r="B5053" s="60" t="s">
        <v>10</v>
      </c>
      <c r="C5053" s="60" t="s">
        <v>10</v>
      </c>
      <c r="D5053" s="15">
        <v>0</v>
      </c>
    </row>
    <row r="5054" spans="1:4" x14ac:dyDescent="0.25">
      <c r="A5054" s="67">
        <v>44163</v>
      </c>
      <c r="B5054" s="60" t="s">
        <v>14</v>
      </c>
      <c r="C5054" s="60" t="s">
        <v>14</v>
      </c>
      <c r="D5054" s="15">
        <v>2</v>
      </c>
    </row>
    <row r="5055" spans="1:4" x14ac:dyDescent="0.25">
      <c r="A5055" s="67">
        <v>44163</v>
      </c>
      <c r="B5055" s="60" t="s">
        <v>14</v>
      </c>
      <c r="C5055" s="60" t="s">
        <v>16</v>
      </c>
      <c r="D5055" s="15">
        <v>4</v>
      </c>
    </row>
    <row r="5056" spans="1:4" x14ac:dyDescent="0.25">
      <c r="A5056" s="67">
        <v>44163</v>
      </c>
      <c r="B5056" s="60" t="s">
        <v>14</v>
      </c>
      <c r="C5056" s="60" t="s">
        <v>86</v>
      </c>
      <c r="D5056" s="15">
        <v>2</v>
      </c>
    </row>
    <row r="5057" spans="1:4" x14ac:dyDescent="0.25">
      <c r="A5057" s="67">
        <v>44163</v>
      </c>
      <c r="B5057" s="60" t="s">
        <v>20</v>
      </c>
      <c r="C5057" s="60" t="s">
        <v>20</v>
      </c>
      <c r="D5057" s="15">
        <v>74</v>
      </c>
    </row>
    <row r="5058" spans="1:4" x14ac:dyDescent="0.25">
      <c r="A5058" s="67">
        <v>44163</v>
      </c>
      <c r="B5058" s="60" t="s">
        <v>20</v>
      </c>
      <c r="C5058" s="60" t="s">
        <v>652</v>
      </c>
      <c r="D5058" s="15">
        <v>2</v>
      </c>
    </row>
    <row r="5059" spans="1:4" x14ac:dyDescent="0.25">
      <c r="A5059" s="67">
        <v>44163</v>
      </c>
      <c r="B5059" s="60" t="s">
        <v>13</v>
      </c>
      <c r="C5059" s="60" t="s">
        <v>13</v>
      </c>
      <c r="D5059" s="15">
        <v>3</v>
      </c>
    </row>
    <row r="5060" spans="1:4" x14ac:dyDescent="0.25">
      <c r="A5060" s="67">
        <v>44163</v>
      </c>
      <c r="B5060" s="60" t="s">
        <v>13</v>
      </c>
      <c r="C5060" s="60" t="s">
        <v>674</v>
      </c>
      <c r="D5060" s="15">
        <v>1</v>
      </c>
    </row>
    <row r="5061" spans="1:4" x14ac:dyDescent="0.25">
      <c r="A5061" s="67">
        <v>44163</v>
      </c>
      <c r="B5061" s="60" t="s">
        <v>13</v>
      </c>
      <c r="C5061" s="60" t="s">
        <v>223</v>
      </c>
      <c r="D5061" s="15">
        <v>6</v>
      </c>
    </row>
    <row r="5062" spans="1:4" x14ac:dyDescent="0.25">
      <c r="A5062" s="67">
        <v>44163</v>
      </c>
      <c r="B5062" s="60" t="s">
        <v>24</v>
      </c>
      <c r="C5062" s="60" t="s">
        <v>23</v>
      </c>
      <c r="D5062" s="15">
        <v>27</v>
      </c>
    </row>
    <row r="5063" spans="1:4" x14ac:dyDescent="0.25">
      <c r="A5063" s="67">
        <v>44163</v>
      </c>
      <c r="B5063" s="60" t="s">
        <v>24</v>
      </c>
      <c r="C5063" s="60" t="s">
        <v>24</v>
      </c>
      <c r="D5063" s="15">
        <v>4</v>
      </c>
    </row>
    <row r="5064" spans="1:4" x14ac:dyDescent="0.25">
      <c r="A5064" s="67">
        <v>44163</v>
      </c>
      <c r="B5064" s="60" t="s">
        <v>47</v>
      </c>
      <c r="C5064" s="60" t="s">
        <v>47</v>
      </c>
      <c r="D5064" s="15">
        <v>2</v>
      </c>
    </row>
    <row r="5065" spans="1:4" x14ac:dyDescent="0.25">
      <c r="A5065" s="67">
        <v>44163</v>
      </c>
      <c r="B5065" s="60" t="s">
        <v>48</v>
      </c>
      <c r="C5065" s="60" t="s">
        <v>48</v>
      </c>
      <c r="D5065" s="15">
        <v>0</v>
      </c>
    </row>
    <row r="5066" spans="1:4" x14ac:dyDescent="0.25">
      <c r="A5066" s="67">
        <v>44163</v>
      </c>
      <c r="B5066" s="60" t="s">
        <v>7</v>
      </c>
      <c r="C5066" s="60" t="s">
        <v>7</v>
      </c>
      <c r="D5066" s="15">
        <v>5</v>
      </c>
    </row>
    <row r="5067" spans="1:4" x14ac:dyDescent="0.25">
      <c r="A5067" s="67">
        <v>44163</v>
      </c>
      <c r="B5067" s="60" t="s">
        <v>9</v>
      </c>
      <c r="C5067" s="60" t="s">
        <v>9</v>
      </c>
      <c r="D5067" s="15">
        <v>31</v>
      </c>
    </row>
    <row r="5068" spans="1:4" x14ac:dyDescent="0.25">
      <c r="A5068" s="67">
        <v>44163</v>
      </c>
      <c r="B5068" s="60" t="s">
        <v>9</v>
      </c>
      <c r="C5068" s="60" t="s">
        <v>149</v>
      </c>
      <c r="D5068" s="15">
        <v>1</v>
      </c>
    </row>
    <row r="5069" spans="1:4" x14ac:dyDescent="0.25">
      <c r="A5069" s="67">
        <v>44163</v>
      </c>
      <c r="B5069" s="60" t="s">
        <v>15</v>
      </c>
      <c r="C5069" s="60" t="s">
        <v>15</v>
      </c>
      <c r="D5069" s="15">
        <v>0</v>
      </c>
    </row>
    <row r="5070" spans="1:4" x14ac:dyDescent="0.25">
      <c r="A5070" s="67">
        <v>44163</v>
      </c>
      <c r="B5070" s="60" t="s">
        <v>11</v>
      </c>
      <c r="C5070" s="60" t="s">
        <v>11</v>
      </c>
      <c r="D5070" s="15">
        <v>6</v>
      </c>
    </row>
    <row r="5071" spans="1:4" x14ac:dyDescent="0.25">
      <c r="A5071" s="67">
        <v>44163</v>
      </c>
      <c r="B5071" s="60" t="s">
        <v>11</v>
      </c>
      <c r="C5071" s="60" t="s">
        <v>135</v>
      </c>
      <c r="D5071" s="15">
        <v>5</v>
      </c>
    </row>
    <row r="5072" spans="1:4" x14ac:dyDescent="0.25">
      <c r="A5072" s="67">
        <v>44163</v>
      </c>
      <c r="B5072" s="60" t="s">
        <v>12</v>
      </c>
      <c r="C5072" s="60" t="s">
        <v>117</v>
      </c>
      <c r="D5072" s="15">
        <v>1</v>
      </c>
    </row>
    <row r="5073" spans="1:4" x14ac:dyDescent="0.25">
      <c r="A5073" s="67">
        <v>44163</v>
      </c>
      <c r="B5073" s="60" t="s">
        <v>8</v>
      </c>
      <c r="C5073" s="60" t="s">
        <v>74</v>
      </c>
      <c r="D5073" s="15">
        <v>2</v>
      </c>
    </row>
    <row r="5074" spans="1:4" x14ac:dyDescent="0.25">
      <c r="A5074" s="67">
        <v>44163</v>
      </c>
      <c r="B5074" s="60" t="s">
        <v>8</v>
      </c>
      <c r="C5074" s="60" t="s">
        <v>930</v>
      </c>
      <c r="D5074" s="15">
        <v>1</v>
      </c>
    </row>
    <row r="5075" spans="1:4" x14ac:dyDescent="0.25">
      <c r="A5075" s="67">
        <v>44163</v>
      </c>
      <c r="B5075" s="60" t="s">
        <v>8</v>
      </c>
      <c r="C5075" s="60" t="s">
        <v>230</v>
      </c>
      <c r="D5075" s="15">
        <v>6</v>
      </c>
    </row>
    <row r="5076" spans="1:4" x14ac:dyDescent="0.25">
      <c r="A5076" s="67">
        <v>44163</v>
      </c>
      <c r="B5076" s="60" t="s">
        <v>8</v>
      </c>
      <c r="C5076" s="60" t="s">
        <v>931</v>
      </c>
      <c r="D5076" s="15">
        <v>1</v>
      </c>
    </row>
    <row r="5077" spans="1:4" x14ac:dyDescent="0.25">
      <c r="A5077" s="67">
        <v>44163</v>
      </c>
      <c r="B5077" s="60" t="s">
        <v>8</v>
      </c>
      <c r="C5077" s="60" t="s">
        <v>59</v>
      </c>
      <c r="D5077" s="15">
        <v>2</v>
      </c>
    </row>
    <row r="5078" spans="1:4" x14ac:dyDescent="0.25">
      <c r="A5078" s="67">
        <v>44163</v>
      </c>
      <c r="B5078" s="60" t="s">
        <v>8</v>
      </c>
      <c r="C5078" s="60" t="s">
        <v>134</v>
      </c>
      <c r="D5078" s="15">
        <v>1</v>
      </c>
    </row>
    <row r="5079" spans="1:4" x14ac:dyDescent="0.25">
      <c r="A5079" s="67">
        <v>44163</v>
      </c>
      <c r="B5079" s="60" t="s">
        <v>8</v>
      </c>
      <c r="C5079" s="60" t="s">
        <v>205</v>
      </c>
      <c r="D5079" s="15">
        <v>10</v>
      </c>
    </row>
    <row r="5080" spans="1:4" x14ac:dyDescent="0.25">
      <c r="A5080" s="67">
        <v>44163</v>
      </c>
      <c r="B5080" s="60" t="s">
        <v>8</v>
      </c>
      <c r="C5080" s="60" t="s">
        <v>40</v>
      </c>
      <c r="D5080" s="15">
        <v>1</v>
      </c>
    </row>
    <row r="5081" spans="1:4" x14ac:dyDescent="0.25">
      <c r="A5081" s="67">
        <v>44163</v>
      </c>
      <c r="B5081" s="60" t="s">
        <v>8</v>
      </c>
      <c r="C5081" s="60" t="s">
        <v>8</v>
      </c>
      <c r="D5081" s="15">
        <v>48</v>
      </c>
    </row>
    <row r="5082" spans="1:4" x14ac:dyDescent="0.25">
      <c r="A5082" s="67">
        <v>44163</v>
      </c>
      <c r="B5082" s="60" t="s">
        <v>8</v>
      </c>
      <c r="C5082" s="60" t="s">
        <v>187</v>
      </c>
      <c r="D5082" s="15">
        <v>1</v>
      </c>
    </row>
    <row r="5083" spans="1:4" x14ac:dyDescent="0.25">
      <c r="A5083" s="67">
        <v>44163</v>
      </c>
      <c r="B5083" s="60" t="s">
        <v>8</v>
      </c>
      <c r="C5083" s="60" t="s">
        <v>31</v>
      </c>
      <c r="D5083" s="15">
        <v>3</v>
      </c>
    </row>
    <row r="5084" spans="1:4" x14ac:dyDescent="0.25">
      <c r="A5084" s="67">
        <v>44163</v>
      </c>
      <c r="B5084" s="60" t="s">
        <v>8</v>
      </c>
      <c r="C5084" s="60" t="s">
        <v>112</v>
      </c>
      <c r="D5084" s="15">
        <v>4</v>
      </c>
    </row>
    <row r="5085" spans="1:4" x14ac:dyDescent="0.25">
      <c r="A5085" s="67">
        <v>44163</v>
      </c>
      <c r="B5085" s="60" t="s">
        <v>49</v>
      </c>
      <c r="C5085" s="60" t="s">
        <v>49</v>
      </c>
      <c r="D5085" s="15">
        <v>0</v>
      </c>
    </row>
    <row r="5086" spans="1:4" x14ac:dyDescent="0.25">
      <c r="A5086" s="67">
        <v>44163</v>
      </c>
      <c r="B5086" s="60" t="s">
        <v>50</v>
      </c>
      <c r="C5086" s="60" t="s">
        <v>232</v>
      </c>
      <c r="D5086" s="15">
        <v>2</v>
      </c>
    </row>
    <row r="5087" spans="1:4" x14ac:dyDescent="0.25">
      <c r="A5087" s="67">
        <v>44163</v>
      </c>
      <c r="B5087" s="60" t="s">
        <v>27</v>
      </c>
      <c r="C5087" s="60" t="s">
        <v>141</v>
      </c>
      <c r="D5087" s="15">
        <v>8</v>
      </c>
    </row>
    <row r="5088" spans="1:4" x14ac:dyDescent="0.25">
      <c r="A5088" s="67">
        <v>44163</v>
      </c>
      <c r="B5088" s="60" t="s">
        <v>27</v>
      </c>
      <c r="C5088" s="60" t="s">
        <v>43</v>
      </c>
      <c r="D5088" s="15">
        <v>37</v>
      </c>
    </row>
    <row r="5089" spans="1:4" x14ac:dyDescent="0.25">
      <c r="A5089" s="67">
        <v>44163</v>
      </c>
      <c r="B5089" s="60" t="s">
        <v>27</v>
      </c>
      <c r="C5089" s="60" t="s">
        <v>28</v>
      </c>
      <c r="D5089" s="15">
        <v>1</v>
      </c>
    </row>
    <row r="5090" spans="1:4" x14ac:dyDescent="0.25">
      <c r="A5090" s="67">
        <v>44163</v>
      </c>
      <c r="B5090" s="60" t="s">
        <v>51</v>
      </c>
      <c r="C5090" s="60" t="s">
        <v>51</v>
      </c>
      <c r="D5090" s="15">
        <v>6</v>
      </c>
    </row>
    <row r="5091" spans="1:4" x14ac:dyDescent="0.25">
      <c r="A5091" s="67">
        <v>44163</v>
      </c>
      <c r="B5091" s="60" t="s">
        <v>10</v>
      </c>
      <c r="C5091" s="60" t="s">
        <v>10</v>
      </c>
      <c r="D5091" s="15">
        <v>2</v>
      </c>
    </row>
    <row r="5092" spans="1:4" x14ac:dyDescent="0.25">
      <c r="A5092" s="67">
        <v>44164</v>
      </c>
      <c r="B5092" s="73" t="s">
        <v>14</v>
      </c>
      <c r="C5092" s="73" t="s">
        <v>14</v>
      </c>
      <c r="D5092" s="15">
        <v>0</v>
      </c>
    </row>
    <row r="5093" spans="1:4" x14ac:dyDescent="0.25">
      <c r="A5093" s="67">
        <v>44164</v>
      </c>
      <c r="B5093" s="60" t="s">
        <v>14</v>
      </c>
      <c r="C5093" s="60" t="s">
        <v>14</v>
      </c>
      <c r="D5093" s="15">
        <v>0</v>
      </c>
    </row>
    <row r="5094" spans="1:4" x14ac:dyDescent="0.25">
      <c r="A5094" s="67">
        <v>44164</v>
      </c>
      <c r="B5094" s="60" t="s">
        <v>20</v>
      </c>
      <c r="C5094" s="60" t="s">
        <v>20</v>
      </c>
      <c r="D5094" s="15">
        <v>0</v>
      </c>
    </row>
    <row r="5095" spans="1:4" x14ac:dyDescent="0.25">
      <c r="A5095" s="67">
        <v>44164</v>
      </c>
      <c r="B5095" s="60" t="s">
        <v>20</v>
      </c>
      <c r="C5095" s="60" t="s">
        <v>20</v>
      </c>
      <c r="D5095" s="15">
        <v>0</v>
      </c>
    </row>
    <row r="5096" spans="1:4" x14ac:dyDescent="0.25">
      <c r="A5096" s="67">
        <v>44164</v>
      </c>
      <c r="B5096" s="60" t="s">
        <v>13</v>
      </c>
      <c r="C5096" s="60" t="s">
        <v>13</v>
      </c>
      <c r="D5096" s="15">
        <v>0</v>
      </c>
    </row>
    <row r="5097" spans="1:4" x14ac:dyDescent="0.25">
      <c r="A5097" s="67">
        <v>44164</v>
      </c>
      <c r="B5097" s="60" t="s">
        <v>13</v>
      </c>
      <c r="C5097" s="60" t="s">
        <v>13</v>
      </c>
      <c r="D5097" s="15">
        <v>0</v>
      </c>
    </row>
    <row r="5098" spans="1:4" x14ac:dyDescent="0.25">
      <c r="A5098" s="67">
        <v>44164</v>
      </c>
      <c r="B5098" s="60" t="s">
        <v>24</v>
      </c>
      <c r="C5098" s="60" t="s">
        <v>24</v>
      </c>
      <c r="D5098" s="15">
        <v>0</v>
      </c>
    </row>
    <row r="5099" spans="1:4" x14ac:dyDescent="0.25">
      <c r="A5099" s="67">
        <v>44164</v>
      </c>
      <c r="B5099" s="60" t="s">
        <v>24</v>
      </c>
      <c r="C5099" s="60" t="s">
        <v>24</v>
      </c>
      <c r="D5099" s="15">
        <v>0</v>
      </c>
    </row>
    <row r="5100" spans="1:4" x14ac:dyDescent="0.25">
      <c r="A5100" s="67">
        <v>44164</v>
      </c>
      <c r="B5100" s="60" t="s">
        <v>47</v>
      </c>
      <c r="C5100" s="60" t="s">
        <v>47</v>
      </c>
      <c r="D5100" s="15">
        <v>0</v>
      </c>
    </row>
    <row r="5101" spans="1:4" x14ac:dyDescent="0.25">
      <c r="A5101" s="67">
        <v>44164</v>
      </c>
      <c r="B5101" s="60" t="s">
        <v>47</v>
      </c>
      <c r="C5101" s="232" t="s">
        <v>47</v>
      </c>
      <c r="D5101" s="15">
        <v>0</v>
      </c>
    </row>
    <row r="5102" spans="1:4" x14ac:dyDescent="0.25">
      <c r="A5102" s="67">
        <v>44164</v>
      </c>
      <c r="B5102" s="60" t="s">
        <v>48</v>
      </c>
      <c r="C5102" s="232" t="s">
        <v>48</v>
      </c>
      <c r="D5102" s="15">
        <v>0</v>
      </c>
    </row>
    <row r="5103" spans="1:4" x14ac:dyDescent="0.25">
      <c r="A5103" s="67">
        <v>44164</v>
      </c>
      <c r="B5103" s="60" t="s">
        <v>48</v>
      </c>
      <c r="C5103" s="60" t="s">
        <v>48</v>
      </c>
      <c r="D5103" s="15">
        <v>0</v>
      </c>
    </row>
    <row r="5104" spans="1:4" x14ac:dyDescent="0.25">
      <c r="A5104" s="67">
        <v>44164</v>
      </c>
      <c r="B5104" s="60" t="s">
        <v>7</v>
      </c>
      <c r="C5104" s="351" t="s">
        <v>7</v>
      </c>
      <c r="D5104" s="15">
        <v>0</v>
      </c>
    </row>
    <row r="5105" spans="1:4" x14ac:dyDescent="0.25">
      <c r="A5105" s="67">
        <v>44164</v>
      </c>
      <c r="B5105" s="60" t="s">
        <v>7</v>
      </c>
      <c r="C5105" s="60" t="s">
        <v>7</v>
      </c>
      <c r="D5105" s="15">
        <v>0</v>
      </c>
    </row>
    <row r="5106" spans="1:4" x14ac:dyDescent="0.25">
      <c r="A5106" s="67">
        <v>44164</v>
      </c>
      <c r="B5106" s="60" t="s">
        <v>9</v>
      </c>
      <c r="C5106" s="60" t="s">
        <v>9</v>
      </c>
      <c r="D5106" s="15">
        <v>0</v>
      </c>
    </row>
    <row r="5107" spans="1:4" x14ac:dyDescent="0.25">
      <c r="A5107" s="67">
        <v>44164</v>
      </c>
      <c r="B5107" s="60" t="s">
        <v>9</v>
      </c>
      <c r="C5107" s="60" t="s">
        <v>9</v>
      </c>
      <c r="D5107" s="15">
        <v>0</v>
      </c>
    </row>
    <row r="5108" spans="1:4" x14ac:dyDescent="0.25">
      <c r="A5108" s="67">
        <v>44164</v>
      </c>
      <c r="B5108" s="60" t="s">
        <v>15</v>
      </c>
      <c r="C5108" s="60" t="s">
        <v>15</v>
      </c>
      <c r="D5108" s="15">
        <v>0</v>
      </c>
    </row>
    <row r="5109" spans="1:4" x14ac:dyDescent="0.25">
      <c r="A5109" s="67">
        <v>44164</v>
      </c>
      <c r="B5109" s="60" t="s">
        <v>15</v>
      </c>
      <c r="C5109" s="60" t="s">
        <v>15</v>
      </c>
      <c r="D5109" s="15">
        <v>0</v>
      </c>
    </row>
    <row r="5110" spans="1:4" x14ac:dyDescent="0.25">
      <c r="A5110" s="67">
        <v>44164</v>
      </c>
      <c r="B5110" s="60" t="s">
        <v>11</v>
      </c>
      <c r="C5110" s="60" t="s">
        <v>11</v>
      </c>
      <c r="D5110" s="15">
        <v>0</v>
      </c>
    </row>
    <row r="5111" spans="1:4" x14ac:dyDescent="0.25">
      <c r="A5111" s="67">
        <v>44164</v>
      </c>
      <c r="B5111" s="60" t="s">
        <v>11</v>
      </c>
      <c r="C5111" s="60" t="s">
        <v>11</v>
      </c>
      <c r="D5111" s="15">
        <v>0</v>
      </c>
    </row>
    <row r="5112" spans="1:4" x14ac:dyDescent="0.25">
      <c r="A5112" s="67">
        <v>44164</v>
      </c>
      <c r="B5112" s="60" t="s">
        <v>12</v>
      </c>
      <c r="C5112" s="60" t="s">
        <v>12</v>
      </c>
      <c r="D5112" s="15">
        <v>0</v>
      </c>
    </row>
    <row r="5113" spans="1:4" x14ac:dyDescent="0.25">
      <c r="A5113" s="67">
        <v>44164</v>
      </c>
      <c r="B5113" s="60" t="s">
        <v>12</v>
      </c>
      <c r="C5113" s="60" t="s">
        <v>12</v>
      </c>
      <c r="D5113" s="15">
        <v>0</v>
      </c>
    </row>
    <row r="5114" spans="1:4" x14ac:dyDescent="0.25">
      <c r="A5114" s="67">
        <v>44164</v>
      </c>
      <c r="B5114" s="73" t="s">
        <v>8</v>
      </c>
      <c r="C5114" s="73" t="s">
        <v>8</v>
      </c>
      <c r="D5114" s="15">
        <v>0</v>
      </c>
    </row>
    <row r="5115" spans="1:4" x14ac:dyDescent="0.25">
      <c r="A5115" s="67">
        <v>44164</v>
      </c>
      <c r="B5115" s="60" t="s">
        <v>8</v>
      </c>
      <c r="C5115" s="60" t="s">
        <v>8</v>
      </c>
      <c r="D5115" s="15">
        <v>0</v>
      </c>
    </row>
    <row r="5116" spans="1:4" x14ac:dyDescent="0.25">
      <c r="A5116" s="67">
        <v>44164</v>
      </c>
      <c r="B5116" s="60" t="s">
        <v>49</v>
      </c>
      <c r="C5116" s="60" t="s">
        <v>49</v>
      </c>
      <c r="D5116" s="15">
        <v>0</v>
      </c>
    </row>
    <row r="5117" spans="1:4" x14ac:dyDescent="0.25">
      <c r="A5117" s="67">
        <v>44164</v>
      </c>
      <c r="B5117" s="60" t="s">
        <v>49</v>
      </c>
      <c r="C5117" s="60" t="s">
        <v>49</v>
      </c>
      <c r="D5117" s="15">
        <v>0</v>
      </c>
    </row>
    <row r="5118" spans="1:4" x14ac:dyDescent="0.25">
      <c r="A5118" s="67">
        <v>44164</v>
      </c>
      <c r="B5118" s="60" t="s">
        <v>50</v>
      </c>
      <c r="C5118" s="73" t="s">
        <v>368</v>
      </c>
      <c r="D5118" s="15">
        <v>0</v>
      </c>
    </row>
    <row r="5119" spans="1:4" x14ac:dyDescent="0.25">
      <c r="A5119" s="67">
        <v>44164</v>
      </c>
      <c r="B5119" s="60" t="s">
        <v>50</v>
      </c>
      <c r="C5119" s="73" t="s">
        <v>368</v>
      </c>
      <c r="D5119" s="15">
        <v>0</v>
      </c>
    </row>
    <row r="5120" spans="1:4" x14ac:dyDescent="0.25">
      <c r="A5120" s="67">
        <v>44164</v>
      </c>
      <c r="B5120" s="60" t="s">
        <v>27</v>
      </c>
      <c r="C5120" s="60" t="s">
        <v>43</v>
      </c>
      <c r="D5120" s="15">
        <v>0</v>
      </c>
    </row>
    <row r="5121" spans="1:4" x14ac:dyDescent="0.25">
      <c r="A5121" s="67">
        <v>44164</v>
      </c>
      <c r="B5121" s="60" t="s">
        <v>27</v>
      </c>
      <c r="C5121" s="60" t="s">
        <v>43</v>
      </c>
      <c r="D5121" s="15">
        <v>0</v>
      </c>
    </row>
    <row r="5122" spans="1:4" x14ac:dyDescent="0.25">
      <c r="A5122" s="67">
        <v>44164</v>
      </c>
      <c r="B5122" s="60" t="s">
        <v>51</v>
      </c>
      <c r="C5122" s="60" t="s">
        <v>51</v>
      </c>
      <c r="D5122" s="15">
        <v>0</v>
      </c>
    </row>
    <row r="5123" spans="1:4" x14ac:dyDescent="0.25">
      <c r="A5123" s="67">
        <v>44164</v>
      </c>
      <c r="B5123" s="60" t="s">
        <v>51</v>
      </c>
      <c r="C5123" s="60" t="s">
        <v>51</v>
      </c>
      <c r="D5123" s="15">
        <v>0</v>
      </c>
    </row>
    <row r="5124" spans="1:4" x14ac:dyDescent="0.25">
      <c r="A5124" s="67">
        <v>44164</v>
      </c>
      <c r="B5124" s="60" t="s">
        <v>10</v>
      </c>
      <c r="C5124" s="60" t="s">
        <v>10</v>
      </c>
      <c r="D5124" s="15">
        <v>0</v>
      </c>
    </row>
    <row r="5125" spans="1:4" x14ac:dyDescent="0.25">
      <c r="A5125" s="67">
        <v>44164</v>
      </c>
      <c r="B5125" s="60" t="s">
        <v>10</v>
      </c>
      <c r="C5125" s="60" t="s">
        <v>10</v>
      </c>
      <c r="D5125" s="15">
        <v>0</v>
      </c>
    </row>
    <row r="5126" spans="1:4" x14ac:dyDescent="0.25">
      <c r="A5126" s="67">
        <v>44165</v>
      </c>
      <c r="B5126" s="73" t="s">
        <v>14</v>
      </c>
      <c r="C5126" s="73" t="s">
        <v>14</v>
      </c>
      <c r="D5126" s="15">
        <v>10</v>
      </c>
    </row>
    <row r="5127" spans="1:4" x14ac:dyDescent="0.25">
      <c r="A5127" s="67">
        <v>44165</v>
      </c>
      <c r="B5127" s="73" t="s">
        <v>14</v>
      </c>
      <c r="C5127" s="73" t="s">
        <v>16</v>
      </c>
      <c r="D5127" s="15">
        <v>1</v>
      </c>
    </row>
    <row r="5128" spans="1:4" x14ac:dyDescent="0.25">
      <c r="A5128" s="67">
        <v>44165</v>
      </c>
      <c r="B5128" s="73" t="s">
        <v>14</v>
      </c>
      <c r="C5128" s="73" t="s">
        <v>86</v>
      </c>
      <c r="D5128" s="15">
        <v>2</v>
      </c>
    </row>
    <row r="5129" spans="1:4" x14ac:dyDescent="0.25">
      <c r="A5129" s="67">
        <v>44165</v>
      </c>
      <c r="B5129" s="60" t="s">
        <v>20</v>
      </c>
      <c r="C5129" s="73" t="s">
        <v>20</v>
      </c>
      <c r="D5129" s="15">
        <v>64</v>
      </c>
    </row>
    <row r="5130" spans="1:4" x14ac:dyDescent="0.25">
      <c r="A5130" s="67">
        <v>44165</v>
      </c>
      <c r="B5130" s="60" t="s">
        <v>13</v>
      </c>
      <c r="C5130" s="73" t="s">
        <v>13</v>
      </c>
      <c r="D5130" s="15">
        <v>4</v>
      </c>
    </row>
    <row r="5131" spans="1:4" x14ac:dyDescent="0.25">
      <c r="A5131" s="67">
        <v>44165</v>
      </c>
      <c r="B5131" s="60" t="s">
        <v>13</v>
      </c>
      <c r="C5131" s="73" t="s">
        <v>226</v>
      </c>
      <c r="D5131" s="15">
        <v>2</v>
      </c>
    </row>
    <row r="5132" spans="1:4" x14ac:dyDescent="0.25">
      <c r="A5132" s="67">
        <v>44165</v>
      </c>
      <c r="B5132" s="60" t="s">
        <v>13</v>
      </c>
      <c r="C5132" s="73" t="s">
        <v>223</v>
      </c>
      <c r="D5132" s="15">
        <v>1</v>
      </c>
    </row>
    <row r="5133" spans="1:4" x14ac:dyDescent="0.25">
      <c r="A5133" s="67">
        <v>44165</v>
      </c>
      <c r="B5133" s="60" t="s">
        <v>24</v>
      </c>
      <c r="C5133" s="73" t="s">
        <v>23</v>
      </c>
      <c r="D5133" s="15">
        <v>25</v>
      </c>
    </row>
    <row r="5134" spans="1:4" x14ac:dyDescent="0.25">
      <c r="A5134" s="67">
        <v>44165</v>
      </c>
      <c r="B5134" s="60" t="s">
        <v>24</v>
      </c>
      <c r="C5134" s="73" t="s">
        <v>24</v>
      </c>
      <c r="D5134" s="15">
        <v>1</v>
      </c>
    </row>
    <row r="5135" spans="1:4" x14ac:dyDescent="0.25">
      <c r="A5135" s="67">
        <v>44165</v>
      </c>
      <c r="B5135" s="60" t="s">
        <v>47</v>
      </c>
      <c r="C5135" s="60" t="s">
        <v>47</v>
      </c>
      <c r="D5135" s="15">
        <v>0</v>
      </c>
    </row>
    <row r="5136" spans="1:4" x14ac:dyDescent="0.25">
      <c r="A5136" s="67">
        <v>44165</v>
      </c>
      <c r="B5136" s="60" t="s">
        <v>48</v>
      </c>
      <c r="C5136" s="60" t="s">
        <v>48</v>
      </c>
      <c r="D5136" s="15">
        <v>0</v>
      </c>
    </row>
    <row r="5137" spans="1:4" x14ac:dyDescent="0.25">
      <c r="A5137" s="67">
        <v>44165</v>
      </c>
      <c r="B5137" s="60" t="s">
        <v>7</v>
      </c>
      <c r="C5137" s="78" t="s">
        <v>116</v>
      </c>
      <c r="D5137" s="15">
        <v>1</v>
      </c>
    </row>
    <row r="5138" spans="1:4" x14ac:dyDescent="0.25">
      <c r="A5138" s="67">
        <v>44165</v>
      </c>
      <c r="B5138" s="60" t="s">
        <v>7</v>
      </c>
      <c r="C5138" s="73" t="s">
        <v>7</v>
      </c>
      <c r="D5138" s="15">
        <v>7</v>
      </c>
    </row>
    <row r="5139" spans="1:4" x14ac:dyDescent="0.25">
      <c r="A5139" s="67">
        <v>44165</v>
      </c>
      <c r="B5139" s="60" t="s">
        <v>9</v>
      </c>
      <c r="C5139" s="149" t="s">
        <v>632</v>
      </c>
      <c r="D5139" s="15">
        <v>1</v>
      </c>
    </row>
    <row r="5140" spans="1:4" x14ac:dyDescent="0.25">
      <c r="A5140" s="67">
        <v>44165</v>
      </c>
      <c r="B5140" s="60" t="s">
        <v>9</v>
      </c>
      <c r="C5140" s="60" t="s">
        <v>9</v>
      </c>
      <c r="D5140" s="15">
        <v>44</v>
      </c>
    </row>
    <row r="5141" spans="1:4" x14ac:dyDescent="0.25">
      <c r="A5141" s="67">
        <v>44165</v>
      </c>
      <c r="B5141" s="60" t="s">
        <v>9</v>
      </c>
      <c r="C5141" s="73" t="s">
        <v>17</v>
      </c>
      <c r="D5141" s="15">
        <v>3</v>
      </c>
    </row>
    <row r="5142" spans="1:4" x14ac:dyDescent="0.25">
      <c r="A5142" s="67">
        <v>44165</v>
      </c>
      <c r="B5142" s="60" t="s">
        <v>15</v>
      </c>
      <c r="C5142" s="73" t="s">
        <v>61</v>
      </c>
      <c r="D5142" s="15">
        <v>1</v>
      </c>
    </row>
    <row r="5143" spans="1:4" x14ac:dyDescent="0.25">
      <c r="A5143" s="67">
        <v>44165</v>
      </c>
      <c r="B5143" s="60" t="s">
        <v>11</v>
      </c>
      <c r="C5143" s="73" t="s">
        <v>11</v>
      </c>
      <c r="D5143" s="15">
        <v>8</v>
      </c>
    </row>
    <row r="5144" spans="1:4" x14ac:dyDescent="0.25">
      <c r="A5144" s="67">
        <v>44165</v>
      </c>
      <c r="B5144" s="60" t="s">
        <v>11</v>
      </c>
      <c r="C5144" s="73" t="s">
        <v>135</v>
      </c>
      <c r="D5144" s="15">
        <v>4</v>
      </c>
    </row>
    <row r="5145" spans="1:4" x14ac:dyDescent="0.25">
      <c r="A5145" s="67">
        <v>44165</v>
      </c>
      <c r="B5145" s="60" t="s">
        <v>12</v>
      </c>
      <c r="C5145" s="73" t="s">
        <v>75</v>
      </c>
      <c r="D5145" s="15">
        <v>1</v>
      </c>
    </row>
    <row r="5146" spans="1:4" x14ac:dyDescent="0.25">
      <c r="A5146" s="67">
        <v>44165</v>
      </c>
      <c r="B5146" s="60" t="s">
        <v>12</v>
      </c>
      <c r="C5146" s="73" t="s">
        <v>117</v>
      </c>
      <c r="D5146" s="15">
        <v>1</v>
      </c>
    </row>
    <row r="5147" spans="1:4" x14ac:dyDescent="0.25">
      <c r="A5147" s="67">
        <v>44165</v>
      </c>
      <c r="B5147" s="60" t="s">
        <v>12</v>
      </c>
      <c r="C5147" s="73" t="s">
        <v>12</v>
      </c>
      <c r="D5147" s="15">
        <v>7</v>
      </c>
    </row>
    <row r="5148" spans="1:4" x14ac:dyDescent="0.25">
      <c r="A5148" s="67">
        <v>44165</v>
      </c>
      <c r="B5148" s="60" t="s">
        <v>8</v>
      </c>
      <c r="C5148" s="73" t="s">
        <v>230</v>
      </c>
      <c r="D5148" s="15">
        <v>1</v>
      </c>
    </row>
    <row r="5149" spans="1:4" x14ac:dyDescent="0.25">
      <c r="A5149" s="67">
        <v>44165</v>
      </c>
      <c r="B5149" s="60" t="s">
        <v>8</v>
      </c>
      <c r="C5149" s="73" t="s">
        <v>59</v>
      </c>
      <c r="D5149" s="15">
        <v>4</v>
      </c>
    </row>
    <row r="5150" spans="1:4" x14ac:dyDescent="0.25">
      <c r="A5150" s="67">
        <v>44165</v>
      </c>
      <c r="B5150" s="60" t="s">
        <v>8</v>
      </c>
      <c r="C5150" s="73" t="s">
        <v>40</v>
      </c>
      <c r="D5150" s="15">
        <v>1</v>
      </c>
    </row>
    <row r="5151" spans="1:4" x14ac:dyDescent="0.25">
      <c r="A5151" s="67">
        <v>44165</v>
      </c>
      <c r="B5151" s="60" t="s">
        <v>8</v>
      </c>
      <c r="C5151" s="73" t="s">
        <v>8</v>
      </c>
      <c r="D5151" s="15">
        <v>54</v>
      </c>
    </row>
    <row r="5152" spans="1:4" x14ac:dyDescent="0.25">
      <c r="A5152" s="67">
        <v>44165</v>
      </c>
      <c r="B5152" s="60" t="s">
        <v>8</v>
      </c>
      <c r="C5152" s="73" t="s">
        <v>31</v>
      </c>
      <c r="D5152" s="15">
        <v>1</v>
      </c>
    </row>
    <row r="5153" spans="1:4" x14ac:dyDescent="0.25">
      <c r="A5153" s="67">
        <v>44165</v>
      </c>
      <c r="B5153" s="60" t="s">
        <v>49</v>
      </c>
      <c r="C5153" s="60" t="s">
        <v>49</v>
      </c>
      <c r="D5153" s="15">
        <v>0</v>
      </c>
    </row>
    <row r="5154" spans="1:4" x14ac:dyDescent="0.25">
      <c r="A5154" s="67">
        <v>44165</v>
      </c>
      <c r="B5154" s="60" t="s">
        <v>50</v>
      </c>
      <c r="C5154" s="73" t="s">
        <v>368</v>
      </c>
      <c r="D5154" s="15">
        <v>0</v>
      </c>
    </row>
    <row r="5155" spans="1:4" x14ac:dyDescent="0.25">
      <c r="A5155" s="67">
        <v>44165</v>
      </c>
      <c r="B5155" s="60" t="s">
        <v>27</v>
      </c>
      <c r="C5155" s="73" t="s">
        <v>141</v>
      </c>
      <c r="D5155" s="15">
        <v>3</v>
      </c>
    </row>
    <row r="5156" spans="1:4" x14ac:dyDescent="0.25">
      <c r="A5156" s="67">
        <v>44165</v>
      </c>
      <c r="B5156" s="60" t="s">
        <v>27</v>
      </c>
      <c r="C5156" s="73" t="s">
        <v>43</v>
      </c>
      <c r="D5156" s="15">
        <v>29</v>
      </c>
    </row>
    <row r="5157" spans="1:4" x14ac:dyDescent="0.25">
      <c r="A5157" s="67">
        <v>44165</v>
      </c>
      <c r="B5157" s="60" t="s">
        <v>51</v>
      </c>
      <c r="C5157" s="73" t="s">
        <v>51</v>
      </c>
      <c r="D5157" s="15">
        <v>7</v>
      </c>
    </row>
    <row r="5158" spans="1:4" x14ac:dyDescent="0.25">
      <c r="A5158" s="67">
        <v>44165</v>
      </c>
      <c r="B5158" s="60" t="s">
        <v>10</v>
      </c>
      <c r="C5158" s="73" t="s">
        <v>10</v>
      </c>
      <c r="D5158" s="15">
        <v>2</v>
      </c>
    </row>
    <row r="5159" spans="1:4" x14ac:dyDescent="0.25">
      <c r="A5159" s="67">
        <v>44166</v>
      </c>
      <c r="B5159" s="60" t="s">
        <v>14</v>
      </c>
      <c r="C5159" s="60" t="s">
        <v>14</v>
      </c>
      <c r="D5159" s="15">
        <v>7</v>
      </c>
    </row>
    <row r="5160" spans="1:4" x14ac:dyDescent="0.25">
      <c r="A5160" s="67">
        <v>44166</v>
      </c>
      <c r="B5160" s="60" t="s">
        <v>14</v>
      </c>
      <c r="C5160" s="73" t="s">
        <v>86</v>
      </c>
      <c r="D5160" s="15">
        <v>1</v>
      </c>
    </row>
    <row r="5161" spans="1:4" x14ac:dyDescent="0.25">
      <c r="A5161" s="67">
        <v>44166</v>
      </c>
      <c r="B5161" s="60" t="s">
        <v>20</v>
      </c>
      <c r="C5161" s="73" t="s">
        <v>20</v>
      </c>
      <c r="D5161" s="15">
        <v>45</v>
      </c>
    </row>
    <row r="5162" spans="1:4" x14ac:dyDescent="0.25">
      <c r="A5162" s="67">
        <v>44166</v>
      </c>
      <c r="B5162" s="60" t="s">
        <v>20</v>
      </c>
      <c r="C5162" s="73" t="s">
        <v>366</v>
      </c>
      <c r="D5162" s="15">
        <v>1</v>
      </c>
    </row>
    <row r="5163" spans="1:4" x14ac:dyDescent="0.25">
      <c r="A5163" s="67">
        <v>44166</v>
      </c>
      <c r="B5163" s="60" t="s">
        <v>13</v>
      </c>
      <c r="C5163" s="60" t="s">
        <v>1028</v>
      </c>
      <c r="D5163" s="15">
        <v>-1</v>
      </c>
    </row>
    <row r="5164" spans="1:4" x14ac:dyDescent="0.25">
      <c r="A5164" s="67">
        <v>44166</v>
      </c>
      <c r="B5164" s="60" t="s">
        <v>13</v>
      </c>
      <c r="C5164" s="60" t="s">
        <v>13</v>
      </c>
      <c r="D5164" s="15">
        <v>-2</v>
      </c>
    </row>
    <row r="5165" spans="1:4" x14ac:dyDescent="0.25">
      <c r="A5165" s="67">
        <v>44166</v>
      </c>
      <c r="B5165" s="60" t="s">
        <v>13</v>
      </c>
      <c r="C5165" s="73" t="s">
        <v>226</v>
      </c>
      <c r="D5165" s="15">
        <v>3</v>
      </c>
    </row>
    <row r="5166" spans="1:4" x14ac:dyDescent="0.25">
      <c r="A5166" s="67">
        <v>44166</v>
      </c>
      <c r="B5166" s="60" t="s">
        <v>13</v>
      </c>
      <c r="C5166" s="60" t="s">
        <v>226</v>
      </c>
      <c r="D5166" s="15">
        <v>-3</v>
      </c>
    </row>
    <row r="5167" spans="1:4" x14ac:dyDescent="0.25">
      <c r="A5167" s="67">
        <v>44166</v>
      </c>
      <c r="B5167" s="60" t="s">
        <v>13</v>
      </c>
      <c r="C5167" s="73" t="s">
        <v>223</v>
      </c>
      <c r="D5167" s="15">
        <v>3</v>
      </c>
    </row>
    <row r="5168" spans="1:4" x14ac:dyDescent="0.25">
      <c r="A5168" s="67">
        <v>44166</v>
      </c>
      <c r="B5168" s="60" t="s">
        <v>24</v>
      </c>
      <c r="C5168" s="73" t="s">
        <v>23</v>
      </c>
      <c r="D5168" s="15">
        <v>16</v>
      </c>
    </row>
    <row r="5169" spans="1:4" x14ac:dyDescent="0.25">
      <c r="A5169" s="67">
        <v>44166</v>
      </c>
      <c r="B5169" s="60" t="s">
        <v>24</v>
      </c>
      <c r="C5169" s="60" t="s">
        <v>23</v>
      </c>
      <c r="D5169" s="15">
        <v>-5</v>
      </c>
    </row>
    <row r="5170" spans="1:4" x14ac:dyDescent="0.25">
      <c r="A5170" s="67">
        <v>44166</v>
      </c>
      <c r="B5170" s="60" t="s">
        <v>24</v>
      </c>
      <c r="C5170" s="73" t="s">
        <v>927</v>
      </c>
      <c r="D5170" s="15">
        <v>4</v>
      </c>
    </row>
    <row r="5171" spans="1:4" x14ac:dyDescent="0.25">
      <c r="A5171" s="67">
        <v>44166</v>
      </c>
      <c r="B5171" s="60" t="s">
        <v>24</v>
      </c>
      <c r="C5171" s="73" t="s">
        <v>24</v>
      </c>
      <c r="D5171" s="15">
        <v>1</v>
      </c>
    </row>
    <row r="5172" spans="1:4" x14ac:dyDescent="0.25">
      <c r="A5172" s="67">
        <v>44166</v>
      </c>
      <c r="B5172" s="60" t="s">
        <v>24</v>
      </c>
      <c r="C5172" s="73" t="s">
        <v>36</v>
      </c>
      <c r="D5172" s="15">
        <v>2</v>
      </c>
    </row>
    <row r="5173" spans="1:4" x14ac:dyDescent="0.25">
      <c r="A5173" s="67">
        <v>44166</v>
      </c>
      <c r="B5173" s="60" t="s">
        <v>47</v>
      </c>
      <c r="C5173" s="73" t="s">
        <v>47</v>
      </c>
      <c r="D5173" s="15">
        <v>1</v>
      </c>
    </row>
    <row r="5174" spans="1:4" x14ac:dyDescent="0.25">
      <c r="A5174" s="67">
        <v>44166</v>
      </c>
      <c r="B5174" s="60" t="s">
        <v>48</v>
      </c>
      <c r="C5174" s="60" t="s">
        <v>48</v>
      </c>
      <c r="D5174" s="15">
        <v>0</v>
      </c>
    </row>
    <row r="5175" spans="1:4" x14ac:dyDescent="0.25">
      <c r="A5175" s="67">
        <v>44166</v>
      </c>
      <c r="B5175" s="60" t="s">
        <v>7</v>
      </c>
      <c r="C5175" s="60" t="s">
        <v>7</v>
      </c>
      <c r="D5175" s="15">
        <v>2</v>
      </c>
    </row>
    <row r="5176" spans="1:4" x14ac:dyDescent="0.25">
      <c r="A5176" s="67">
        <v>44166</v>
      </c>
      <c r="B5176" s="60" t="s">
        <v>9</v>
      </c>
      <c r="C5176" s="60" t="s">
        <v>613</v>
      </c>
      <c r="D5176" s="15">
        <v>3</v>
      </c>
    </row>
    <row r="5177" spans="1:4" x14ac:dyDescent="0.25">
      <c r="A5177" s="67">
        <v>44166</v>
      </c>
      <c r="B5177" s="60" t="s">
        <v>9</v>
      </c>
      <c r="C5177" s="60" t="s">
        <v>9</v>
      </c>
      <c r="D5177" s="15">
        <v>31</v>
      </c>
    </row>
    <row r="5178" spans="1:4" x14ac:dyDescent="0.25">
      <c r="A5178" s="67">
        <v>44166</v>
      </c>
      <c r="B5178" s="60" t="s">
        <v>9</v>
      </c>
      <c r="C5178" s="60" t="s">
        <v>9</v>
      </c>
      <c r="D5178" s="15">
        <v>-1</v>
      </c>
    </row>
    <row r="5179" spans="1:4" x14ac:dyDescent="0.25">
      <c r="A5179" s="67">
        <v>44166</v>
      </c>
      <c r="B5179" s="60" t="s">
        <v>9</v>
      </c>
      <c r="C5179" s="60" t="s">
        <v>149</v>
      </c>
      <c r="D5179" s="15">
        <v>2</v>
      </c>
    </row>
    <row r="5180" spans="1:4" x14ac:dyDescent="0.25">
      <c r="A5180" s="67">
        <v>44166</v>
      </c>
      <c r="B5180" s="60" t="s">
        <v>9</v>
      </c>
      <c r="C5180" s="60" t="s">
        <v>145</v>
      </c>
      <c r="D5180" s="15">
        <v>6</v>
      </c>
    </row>
    <row r="5181" spans="1:4" x14ac:dyDescent="0.25">
      <c r="A5181" s="67">
        <v>44166</v>
      </c>
      <c r="B5181" s="60" t="s">
        <v>9</v>
      </c>
      <c r="C5181" s="60" t="s">
        <v>145</v>
      </c>
      <c r="D5181" s="15">
        <v>-3</v>
      </c>
    </row>
    <row r="5182" spans="1:4" x14ac:dyDescent="0.25">
      <c r="A5182" s="67">
        <v>44166</v>
      </c>
      <c r="B5182" s="60" t="s">
        <v>15</v>
      </c>
      <c r="C5182" s="60" t="s">
        <v>15</v>
      </c>
      <c r="D5182" s="15">
        <v>0</v>
      </c>
    </row>
    <row r="5183" spans="1:4" x14ac:dyDescent="0.25">
      <c r="A5183" s="67">
        <v>44166</v>
      </c>
      <c r="B5183" s="60" t="s">
        <v>11</v>
      </c>
      <c r="C5183" s="60" t="s">
        <v>11</v>
      </c>
      <c r="D5183" s="15">
        <v>4</v>
      </c>
    </row>
    <row r="5184" spans="1:4" x14ac:dyDescent="0.25">
      <c r="A5184" s="67">
        <v>44166</v>
      </c>
      <c r="B5184" s="60" t="s">
        <v>11</v>
      </c>
      <c r="C5184" s="60" t="s">
        <v>135</v>
      </c>
      <c r="D5184" s="15">
        <v>2</v>
      </c>
    </row>
    <row r="5185" spans="1:4" x14ac:dyDescent="0.25">
      <c r="A5185" s="67">
        <v>44166</v>
      </c>
      <c r="B5185" s="60" t="s">
        <v>12</v>
      </c>
      <c r="C5185" s="60" t="s">
        <v>12</v>
      </c>
      <c r="D5185" s="15">
        <v>1</v>
      </c>
    </row>
    <row r="5186" spans="1:4" x14ac:dyDescent="0.25">
      <c r="A5186" s="67">
        <v>44166</v>
      </c>
      <c r="B5186" s="60" t="s">
        <v>8</v>
      </c>
      <c r="C5186" s="60" t="s">
        <v>1082</v>
      </c>
      <c r="D5186" s="15">
        <v>-5</v>
      </c>
    </row>
    <row r="5187" spans="1:4" x14ac:dyDescent="0.25">
      <c r="A5187" s="67">
        <v>44166</v>
      </c>
      <c r="B5187" s="60" t="s">
        <v>8</v>
      </c>
      <c r="C5187" s="60" t="s">
        <v>230</v>
      </c>
      <c r="D5187" s="15">
        <v>-2</v>
      </c>
    </row>
    <row r="5188" spans="1:4" x14ac:dyDescent="0.25">
      <c r="A5188" s="67">
        <v>44166</v>
      </c>
      <c r="B5188" s="60" t="s">
        <v>8</v>
      </c>
      <c r="C5188" s="60" t="s">
        <v>59</v>
      </c>
      <c r="D5188" s="15">
        <v>-9</v>
      </c>
    </row>
    <row r="5189" spans="1:4" x14ac:dyDescent="0.25">
      <c r="A5189" s="67">
        <v>44166</v>
      </c>
      <c r="B5189" s="60" t="s">
        <v>8</v>
      </c>
      <c r="C5189" s="60" t="s">
        <v>205</v>
      </c>
      <c r="D5189" s="15">
        <v>4</v>
      </c>
    </row>
    <row r="5190" spans="1:4" x14ac:dyDescent="0.25">
      <c r="A5190" s="67">
        <v>44166</v>
      </c>
      <c r="B5190" s="60" t="s">
        <v>8</v>
      </c>
      <c r="C5190" s="60" t="s">
        <v>40</v>
      </c>
      <c r="D5190" s="15">
        <v>-7</v>
      </c>
    </row>
    <row r="5191" spans="1:4" x14ac:dyDescent="0.25">
      <c r="A5191" s="67">
        <v>44166</v>
      </c>
      <c r="B5191" s="60" t="s">
        <v>8</v>
      </c>
      <c r="C5191" s="60" t="s">
        <v>8</v>
      </c>
      <c r="D5191" s="15">
        <v>66</v>
      </c>
    </row>
    <row r="5192" spans="1:4" x14ac:dyDescent="0.25">
      <c r="A5192" s="67">
        <v>44166</v>
      </c>
      <c r="B5192" s="60" t="s">
        <v>8</v>
      </c>
      <c r="C5192" s="60" t="s">
        <v>8</v>
      </c>
      <c r="D5192" s="15">
        <v>-69</v>
      </c>
    </row>
    <row r="5193" spans="1:4" x14ac:dyDescent="0.25">
      <c r="A5193" s="67">
        <v>44166</v>
      </c>
      <c r="B5193" s="60" t="s">
        <v>8</v>
      </c>
      <c r="C5193" s="60" t="s">
        <v>31</v>
      </c>
      <c r="D5193" s="15">
        <v>2</v>
      </c>
    </row>
    <row r="5194" spans="1:4" x14ac:dyDescent="0.25">
      <c r="A5194" s="67">
        <v>44166</v>
      </c>
      <c r="B5194" s="60" t="s">
        <v>8</v>
      </c>
      <c r="C5194" s="60" t="s">
        <v>31</v>
      </c>
      <c r="D5194" s="15">
        <v>-7</v>
      </c>
    </row>
    <row r="5195" spans="1:4" x14ac:dyDescent="0.25">
      <c r="A5195" s="67">
        <v>44166</v>
      </c>
      <c r="B5195" s="60" t="s">
        <v>8</v>
      </c>
      <c r="C5195" s="60" t="s">
        <v>131</v>
      </c>
      <c r="D5195" s="15">
        <v>1</v>
      </c>
    </row>
    <row r="5196" spans="1:4" x14ac:dyDescent="0.25">
      <c r="A5196" s="67">
        <v>44166</v>
      </c>
      <c r="B5196" s="60" t="s">
        <v>8</v>
      </c>
      <c r="C5196" s="60" t="s">
        <v>131</v>
      </c>
      <c r="D5196" s="15">
        <v>-1</v>
      </c>
    </row>
    <row r="5197" spans="1:4" x14ac:dyDescent="0.25">
      <c r="A5197" s="67">
        <v>44166</v>
      </c>
      <c r="B5197" s="60" t="s">
        <v>8</v>
      </c>
      <c r="C5197" s="60" t="s">
        <v>595</v>
      </c>
      <c r="D5197" s="15">
        <v>1</v>
      </c>
    </row>
    <row r="5198" spans="1:4" x14ac:dyDescent="0.25">
      <c r="A5198" s="67">
        <v>44166</v>
      </c>
      <c r="B5198" s="60" t="s">
        <v>8</v>
      </c>
      <c r="C5198" s="60" t="s">
        <v>112</v>
      </c>
      <c r="D5198" s="15">
        <v>4</v>
      </c>
    </row>
    <row r="5199" spans="1:4" x14ac:dyDescent="0.25">
      <c r="A5199" s="67">
        <v>44166</v>
      </c>
      <c r="B5199" s="60" t="s">
        <v>49</v>
      </c>
      <c r="C5199" s="73" t="s">
        <v>49</v>
      </c>
      <c r="D5199" s="15">
        <v>1</v>
      </c>
    </row>
    <row r="5200" spans="1:4" x14ac:dyDescent="0.25">
      <c r="A5200" s="67">
        <v>44166</v>
      </c>
      <c r="B5200" s="60" t="s">
        <v>50</v>
      </c>
      <c r="C5200" s="73" t="s">
        <v>614</v>
      </c>
      <c r="D5200" s="15">
        <v>1</v>
      </c>
    </row>
    <row r="5201" spans="1:4" x14ac:dyDescent="0.25">
      <c r="A5201" s="67">
        <v>44166</v>
      </c>
      <c r="B5201" s="60" t="s">
        <v>50</v>
      </c>
      <c r="C5201" s="60" t="s">
        <v>368</v>
      </c>
      <c r="D5201" s="15">
        <v>-1</v>
      </c>
    </row>
    <row r="5202" spans="1:4" x14ac:dyDescent="0.25">
      <c r="A5202" s="67">
        <v>44166</v>
      </c>
      <c r="B5202" s="60" t="s">
        <v>27</v>
      </c>
      <c r="C5202" s="73" t="s">
        <v>141</v>
      </c>
      <c r="D5202" s="15">
        <v>4</v>
      </c>
    </row>
    <row r="5203" spans="1:4" x14ac:dyDescent="0.25">
      <c r="A5203" s="67">
        <v>44166</v>
      </c>
      <c r="B5203" s="60" t="s">
        <v>27</v>
      </c>
      <c r="C5203" s="60" t="s">
        <v>235</v>
      </c>
      <c r="D5203" s="15">
        <v>-2</v>
      </c>
    </row>
    <row r="5204" spans="1:4" x14ac:dyDescent="0.25">
      <c r="A5204" s="67">
        <v>44166</v>
      </c>
      <c r="B5204" s="60" t="s">
        <v>27</v>
      </c>
      <c r="C5204" s="73" t="s">
        <v>43</v>
      </c>
      <c r="D5204" s="15">
        <v>26</v>
      </c>
    </row>
    <row r="5205" spans="1:4" x14ac:dyDescent="0.25">
      <c r="A5205" s="67">
        <v>44166</v>
      </c>
      <c r="B5205" s="60" t="s">
        <v>27</v>
      </c>
      <c r="C5205" s="60" t="s">
        <v>43</v>
      </c>
      <c r="D5205" s="15">
        <v>-2</v>
      </c>
    </row>
    <row r="5206" spans="1:4" x14ac:dyDescent="0.25">
      <c r="A5206" s="67">
        <v>44166</v>
      </c>
      <c r="B5206" s="60" t="s">
        <v>51</v>
      </c>
      <c r="C5206" s="73" t="s">
        <v>51</v>
      </c>
      <c r="D5206" s="15">
        <v>12</v>
      </c>
    </row>
    <row r="5207" spans="1:4" x14ac:dyDescent="0.25">
      <c r="A5207" s="67">
        <v>44166</v>
      </c>
      <c r="B5207" s="60" t="s">
        <v>10</v>
      </c>
      <c r="C5207" s="73" t="s">
        <v>932</v>
      </c>
      <c r="D5207" s="15">
        <v>2</v>
      </c>
    </row>
    <row r="5208" spans="1:4" x14ac:dyDescent="0.25">
      <c r="A5208" s="67">
        <v>44166</v>
      </c>
      <c r="B5208" s="60" t="s">
        <v>10</v>
      </c>
      <c r="C5208" s="73" t="s">
        <v>10</v>
      </c>
      <c r="D5208" s="15">
        <v>1</v>
      </c>
    </row>
    <row r="5209" spans="1:4" x14ac:dyDescent="0.25">
      <c r="A5209" s="67">
        <v>44167</v>
      </c>
      <c r="B5209" s="60" t="s">
        <v>14</v>
      </c>
      <c r="C5209" s="60" t="s">
        <v>14</v>
      </c>
      <c r="D5209" s="15">
        <v>6</v>
      </c>
    </row>
    <row r="5210" spans="1:4" x14ac:dyDescent="0.25">
      <c r="A5210" s="67">
        <v>44167</v>
      </c>
      <c r="B5210" s="60" t="s">
        <v>14</v>
      </c>
      <c r="C5210" s="60" t="s">
        <v>16</v>
      </c>
      <c r="D5210" s="15">
        <v>2</v>
      </c>
    </row>
    <row r="5211" spans="1:4" x14ac:dyDescent="0.25">
      <c r="A5211" s="67">
        <v>44167</v>
      </c>
      <c r="B5211" s="60" t="s">
        <v>20</v>
      </c>
      <c r="C5211" s="78" t="s">
        <v>854</v>
      </c>
      <c r="D5211" s="15">
        <v>1</v>
      </c>
    </row>
    <row r="5212" spans="1:4" x14ac:dyDescent="0.25">
      <c r="A5212" s="67">
        <v>44167</v>
      </c>
      <c r="B5212" s="60" t="s">
        <v>20</v>
      </c>
      <c r="C5212" s="60" t="s">
        <v>20</v>
      </c>
      <c r="D5212" s="15">
        <v>51</v>
      </c>
    </row>
    <row r="5213" spans="1:4" x14ac:dyDescent="0.25">
      <c r="A5213" s="67">
        <v>44167</v>
      </c>
      <c r="B5213" s="60" t="s">
        <v>20</v>
      </c>
      <c r="C5213" s="60" t="s">
        <v>933</v>
      </c>
      <c r="D5213" s="15">
        <v>1</v>
      </c>
    </row>
    <row r="5214" spans="1:4" x14ac:dyDescent="0.25">
      <c r="A5214" s="67">
        <v>44167</v>
      </c>
      <c r="B5214" s="60" t="s">
        <v>20</v>
      </c>
      <c r="C5214" s="60" t="s">
        <v>366</v>
      </c>
      <c r="D5214" s="15">
        <v>1</v>
      </c>
    </row>
    <row r="5215" spans="1:4" x14ac:dyDescent="0.25">
      <c r="A5215" s="67">
        <v>44167</v>
      </c>
      <c r="B5215" s="60" t="s">
        <v>20</v>
      </c>
      <c r="C5215" s="60" t="s">
        <v>713</v>
      </c>
      <c r="D5215" s="15">
        <v>2</v>
      </c>
    </row>
    <row r="5216" spans="1:4" x14ac:dyDescent="0.25">
      <c r="A5216" s="67">
        <v>44167</v>
      </c>
      <c r="B5216" s="60" t="s">
        <v>13</v>
      </c>
      <c r="C5216" s="60" t="s">
        <v>13</v>
      </c>
      <c r="D5216" s="15">
        <v>2</v>
      </c>
    </row>
    <row r="5217" spans="1:4" x14ac:dyDescent="0.25">
      <c r="A5217" s="67">
        <v>44167</v>
      </c>
      <c r="B5217" s="60" t="s">
        <v>13</v>
      </c>
      <c r="C5217" s="60" t="s">
        <v>226</v>
      </c>
      <c r="D5217" s="15">
        <v>2</v>
      </c>
    </row>
    <row r="5218" spans="1:4" x14ac:dyDescent="0.25">
      <c r="A5218" s="67">
        <v>44167</v>
      </c>
      <c r="B5218" s="60" t="s">
        <v>13</v>
      </c>
      <c r="C5218" s="60" t="s">
        <v>223</v>
      </c>
      <c r="D5218" s="15">
        <v>2</v>
      </c>
    </row>
    <row r="5219" spans="1:4" x14ac:dyDescent="0.25">
      <c r="A5219" s="67">
        <v>44167</v>
      </c>
      <c r="B5219" s="60" t="s">
        <v>24</v>
      </c>
      <c r="C5219" s="60" t="s">
        <v>23</v>
      </c>
      <c r="D5219" s="15">
        <v>26</v>
      </c>
    </row>
    <row r="5220" spans="1:4" x14ac:dyDescent="0.25">
      <c r="A5220" s="67">
        <v>44167</v>
      </c>
      <c r="B5220" s="60" t="s">
        <v>24</v>
      </c>
      <c r="C5220" s="60" t="s">
        <v>927</v>
      </c>
      <c r="D5220" s="15">
        <v>1</v>
      </c>
    </row>
    <row r="5221" spans="1:4" x14ac:dyDescent="0.25">
      <c r="A5221" s="67">
        <v>44167</v>
      </c>
      <c r="B5221" s="60" t="s">
        <v>24</v>
      </c>
      <c r="C5221" s="60" t="s">
        <v>36</v>
      </c>
      <c r="D5221" s="15">
        <v>1</v>
      </c>
    </row>
    <row r="5222" spans="1:4" x14ac:dyDescent="0.25">
      <c r="A5222" s="67">
        <v>44167</v>
      </c>
      <c r="B5222" s="60" t="s">
        <v>47</v>
      </c>
      <c r="C5222" s="60" t="s">
        <v>47</v>
      </c>
      <c r="D5222" s="15">
        <v>2</v>
      </c>
    </row>
    <row r="5223" spans="1:4" x14ac:dyDescent="0.25">
      <c r="A5223" s="67">
        <v>44167</v>
      </c>
      <c r="B5223" s="60" t="s">
        <v>48</v>
      </c>
      <c r="C5223" s="60" t="s">
        <v>48</v>
      </c>
      <c r="D5223" s="15">
        <v>0</v>
      </c>
    </row>
    <row r="5224" spans="1:4" x14ac:dyDescent="0.25">
      <c r="A5224" s="67">
        <v>44167</v>
      </c>
      <c r="B5224" s="60" t="s">
        <v>7</v>
      </c>
      <c r="C5224" s="60" t="s">
        <v>7</v>
      </c>
      <c r="D5224" s="15">
        <v>2</v>
      </c>
    </row>
    <row r="5225" spans="1:4" x14ac:dyDescent="0.25">
      <c r="A5225" s="67">
        <v>44167</v>
      </c>
      <c r="B5225" s="60" t="s">
        <v>9</v>
      </c>
      <c r="C5225" s="60" t="s">
        <v>934</v>
      </c>
      <c r="D5225" s="15">
        <v>1</v>
      </c>
    </row>
    <row r="5226" spans="1:4" x14ac:dyDescent="0.25">
      <c r="A5226" s="67">
        <v>44167</v>
      </c>
      <c r="B5226" s="60" t="s">
        <v>9</v>
      </c>
      <c r="C5226" s="60" t="s">
        <v>935</v>
      </c>
      <c r="D5226" s="15">
        <v>1</v>
      </c>
    </row>
    <row r="5227" spans="1:4" x14ac:dyDescent="0.25">
      <c r="A5227" s="67">
        <v>44167</v>
      </c>
      <c r="B5227" s="60" t="s">
        <v>9</v>
      </c>
      <c r="C5227" s="60" t="s">
        <v>9</v>
      </c>
      <c r="D5227" s="15">
        <v>17</v>
      </c>
    </row>
    <row r="5228" spans="1:4" x14ac:dyDescent="0.25">
      <c r="A5228" s="67">
        <v>44167</v>
      </c>
      <c r="B5228" s="60" t="s">
        <v>9</v>
      </c>
      <c r="C5228" s="60" t="s">
        <v>145</v>
      </c>
      <c r="D5228" s="15">
        <v>1</v>
      </c>
    </row>
    <row r="5229" spans="1:4" x14ac:dyDescent="0.25">
      <c r="A5229" s="67">
        <v>44167</v>
      </c>
      <c r="B5229" s="60" t="s">
        <v>15</v>
      </c>
      <c r="C5229" s="60" t="s">
        <v>61</v>
      </c>
      <c r="D5229" s="15">
        <v>2</v>
      </c>
    </row>
    <row r="5230" spans="1:4" x14ac:dyDescent="0.25">
      <c r="A5230" s="67">
        <v>44167</v>
      </c>
      <c r="B5230" s="60" t="s">
        <v>11</v>
      </c>
      <c r="C5230" s="60" t="s">
        <v>11</v>
      </c>
      <c r="D5230" s="15">
        <v>1</v>
      </c>
    </row>
    <row r="5231" spans="1:4" x14ac:dyDescent="0.25">
      <c r="A5231" s="67">
        <v>44167</v>
      </c>
      <c r="B5231" s="60" t="s">
        <v>11</v>
      </c>
      <c r="C5231" s="60" t="s">
        <v>936</v>
      </c>
      <c r="D5231" s="15">
        <v>1</v>
      </c>
    </row>
    <row r="5232" spans="1:4" x14ac:dyDescent="0.25">
      <c r="A5232" s="67">
        <v>44167</v>
      </c>
      <c r="B5232" s="60" t="s">
        <v>11</v>
      </c>
      <c r="C5232" s="60" t="s">
        <v>135</v>
      </c>
      <c r="D5232" s="15">
        <v>8</v>
      </c>
    </row>
    <row r="5233" spans="1:4" x14ac:dyDescent="0.25">
      <c r="A5233" s="67">
        <v>44167</v>
      </c>
      <c r="B5233" s="60" t="s">
        <v>12</v>
      </c>
      <c r="C5233" s="60" t="s">
        <v>590</v>
      </c>
      <c r="D5233" s="15">
        <v>1</v>
      </c>
    </row>
    <row r="5234" spans="1:4" x14ac:dyDescent="0.25">
      <c r="A5234" s="67">
        <v>44167</v>
      </c>
      <c r="B5234" s="60" t="s">
        <v>12</v>
      </c>
      <c r="C5234" s="60" t="s">
        <v>117</v>
      </c>
      <c r="D5234" s="15">
        <v>2</v>
      </c>
    </row>
    <row r="5235" spans="1:4" x14ac:dyDescent="0.25">
      <c r="A5235" s="67">
        <v>44167</v>
      </c>
      <c r="B5235" s="60" t="s">
        <v>12</v>
      </c>
      <c r="C5235" s="60" t="s">
        <v>12</v>
      </c>
      <c r="D5235" s="15">
        <v>10</v>
      </c>
    </row>
    <row r="5236" spans="1:4" x14ac:dyDescent="0.25">
      <c r="A5236" s="67">
        <v>44167</v>
      </c>
      <c r="B5236" s="60" t="s">
        <v>8</v>
      </c>
      <c r="C5236" s="60" t="s">
        <v>230</v>
      </c>
      <c r="D5236" s="15">
        <v>1</v>
      </c>
    </row>
    <row r="5237" spans="1:4" x14ac:dyDescent="0.25">
      <c r="A5237" s="67">
        <v>44167</v>
      </c>
      <c r="B5237" s="60" t="s">
        <v>8</v>
      </c>
      <c r="C5237" s="60" t="s">
        <v>59</v>
      </c>
      <c r="D5237" s="15">
        <v>4</v>
      </c>
    </row>
    <row r="5238" spans="1:4" x14ac:dyDescent="0.25">
      <c r="A5238" s="67">
        <v>44167</v>
      </c>
      <c r="B5238" s="60" t="s">
        <v>8</v>
      </c>
      <c r="C5238" s="60" t="s">
        <v>134</v>
      </c>
      <c r="D5238" s="15">
        <v>1</v>
      </c>
    </row>
    <row r="5239" spans="1:4" x14ac:dyDescent="0.25">
      <c r="A5239" s="67">
        <v>44167</v>
      </c>
      <c r="B5239" s="60" t="s">
        <v>8</v>
      </c>
      <c r="C5239" s="60" t="s">
        <v>40</v>
      </c>
      <c r="D5239" s="15">
        <v>1</v>
      </c>
    </row>
    <row r="5240" spans="1:4" x14ac:dyDescent="0.25">
      <c r="A5240" s="67">
        <v>44167</v>
      </c>
      <c r="B5240" s="60" t="s">
        <v>8</v>
      </c>
      <c r="C5240" s="60" t="s">
        <v>8</v>
      </c>
      <c r="D5240" s="15">
        <v>68</v>
      </c>
    </row>
    <row r="5241" spans="1:4" x14ac:dyDescent="0.25">
      <c r="A5241" s="67">
        <v>44167</v>
      </c>
      <c r="B5241" s="60" t="s">
        <v>8</v>
      </c>
      <c r="C5241" s="60" t="s">
        <v>187</v>
      </c>
      <c r="D5241" s="15">
        <v>1</v>
      </c>
    </row>
    <row r="5242" spans="1:4" x14ac:dyDescent="0.25">
      <c r="A5242" s="67">
        <v>44167</v>
      </c>
      <c r="B5242" s="60" t="s">
        <v>8</v>
      </c>
      <c r="C5242" s="60" t="s">
        <v>348</v>
      </c>
      <c r="D5242" s="15">
        <v>1</v>
      </c>
    </row>
    <row r="5243" spans="1:4" x14ac:dyDescent="0.25">
      <c r="A5243" s="67">
        <v>44167</v>
      </c>
      <c r="B5243" s="60" t="s">
        <v>49</v>
      </c>
      <c r="C5243" s="60" t="s">
        <v>49</v>
      </c>
      <c r="D5243" s="15">
        <v>0</v>
      </c>
    </row>
    <row r="5244" spans="1:4" x14ac:dyDescent="0.25">
      <c r="A5244" s="67">
        <v>44167</v>
      </c>
      <c r="B5244" s="60" t="s">
        <v>50</v>
      </c>
      <c r="C5244" s="73" t="s">
        <v>368</v>
      </c>
      <c r="D5244" s="15">
        <v>0</v>
      </c>
    </row>
    <row r="5245" spans="1:4" x14ac:dyDescent="0.25">
      <c r="A5245" s="67">
        <v>44167</v>
      </c>
      <c r="B5245" s="60" t="s">
        <v>27</v>
      </c>
      <c r="C5245" s="60" t="s">
        <v>141</v>
      </c>
      <c r="D5245" s="15">
        <v>10</v>
      </c>
    </row>
    <row r="5246" spans="1:4" x14ac:dyDescent="0.25">
      <c r="A5246" s="67">
        <v>44167</v>
      </c>
      <c r="B5246" s="60" t="s">
        <v>27</v>
      </c>
      <c r="C5246" s="60" t="s">
        <v>235</v>
      </c>
      <c r="D5246" s="15">
        <v>1</v>
      </c>
    </row>
    <row r="5247" spans="1:4" x14ac:dyDescent="0.25">
      <c r="A5247" s="67">
        <v>44167</v>
      </c>
      <c r="B5247" s="60" t="s">
        <v>27</v>
      </c>
      <c r="C5247" s="60" t="s">
        <v>43</v>
      </c>
      <c r="D5247" s="15">
        <v>45</v>
      </c>
    </row>
    <row r="5248" spans="1:4" x14ac:dyDescent="0.25">
      <c r="A5248" s="67">
        <v>44167</v>
      </c>
      <c r="B5248" s="60" t="s">
        <v>27</v>
      </c>
      <c r="C5248" s="60" t="s">
        <v>622</v>
      </c>
      <c r="D5248" s="15">
        <v>1</v>
      </c>
    </row>
    <row r="5249" spans="1:4" x14ac:dyDescent="0.25">
      <c r="A5249" s="67">
        <v>44167</v>
      </c>
      <c r="B5249" s="60" t="s">
        <v>27</v>
      </c>
      <c r="C5249" s="60" t="s">
        <v>711</v>
      </c>
      <c r="D5249" s="15">
        <v>1</v>
      </c>
    </row>
    <row r="5250" spans="1:4" x14ac:dyDescent="0.25">
      <c r="A5250" s="67">
        <v>44167</v>
      </c>
      <c r="B5250" s="60" t="s">
        <v>51</v>
      </c>
      <c r="C5250" s="60" t="s">
        <v>51</v>
      </c>
      <c r="D5250" s="15">
        <v>5</v>
      </c>
    </row>
    <row r="5251" spans="1:4" x14ac:dyDescent="0.25">
      <c r="A5251" s="67">
        <v>44167</v>
      </c>
      <c r="B5251" s="60" t="s">
        <v>10</v>
      </c>
      <c r="C5251" s="60" t="s">
        <v>932</v>
      </c>
      <c r="D5251" s="15">
        <v>1</v>
      </c>
    </row>
    <row r="5252" spans="1:4" x14ac:dyDescent="0.25">
      <c r="A5252" s="67">
        <v>44167</v>
      </c>
      <c r="B5252" s="60" t="s">
        <v>10</v>
      </c>
      <c r="C5252" s="60" t="s">
        <v>10</v>
      </c>
      <c r="D5252" s="15">
        <v>4</v>
      </c>
    </row>
    <row r="5253" spans="1:4" x14ac:dyDescent="0.25">
      <c r="A5253" s="67">
        <v>44168</v>
      </c>
      <c r="B5253" s="60" t="s">
        <v>14</v>
      </c>
      <c r="C5253" s="73" t="s">
        <v>14</v>
      </c>
      <c r="D5253" s="15">
        <v>7</v>
      </c>
    </row>
    <row r="5254" spans="1:4" x14ac:dyDescent="0.25">
      <c r="A5254" s="67">
        <v>44168</v>
      </c>
      <c r="B5254" s="60" t="s">
        <v>14</v>
      </c>
      <c r="C5254" s="78" t="s">
        <v>16</v>
      </c>
      <c r="D5254" s="15">
        <v>4</v>
      </c>
    </row>
    <row r="5255" spans="1:4" x14ac:dyDescent="0.25">
      <c r="A5255" s="67">
        <v>44168</v>
      </c>
      <c r="B5255" s="60" t="s">
        <v>14</v>
      </c>
      <c r="C5255" s="73" t="s">
        <v>808</v>
      </c>
      <c r="D5255" s="15">
        <v>1</v>
      </c>
    </row>
    <row r="5256" spans="1:4" x14ac:dyDescent="0.25">
      <c r="A5256" s="67">
        <v>44168</v>
      </c>
      <c r="B5256" s="60" t="s">
        <v>14</v>
      </c>
      <c r="C5256" s="73" t="s">
        <v>86</v>
      </c>
      <c r="D5256" s="15">
        <v>1</v>
      </c>
    </row>
    <row r="5257" spans="1:4" x14ac:dyDescent="0.25">
      <c r="A5257" s="67">
        <v>44168</v>
      </c>
      <c r="B5257" s="73" t="s">
        <v>20</v>
      </c>
      <c r="C5257" s="73" t="s">
        <v>20</v>
      </c>
      <c r="D5257" s="15">
        <v>58</v>
      </c>
    </row>
    <row r="5258" spans="1:4" x14ac:dyDescent="0.25">
      <c r="A5258" s="67">
        <v>44168</v>
      </c>
      <c r="B5258" s="73" t="s">
        <v>20</v>
      </c>
      <c r="C5258" s="73" t="s">
        <v>366</v>
      </c>
      <c r="D5258" s="15">
        <v>2</v>
      </c>
    </row>
    <row r="5259" spans="1:4" x14ac:dyDescent="0.25">
      <c r="A5259" s="67">
        <v>44168</v>
      </c>
      <c r="B5259" s="73" t="s">
        <v>20</v>
      </c>
      <c r="C5259" s="73" t="s">
        <v>652</v>
      </c>
      <c r="D5259" s="15">
        <v>1</v>
      </c>
    </row>
    <row r="5260" spans="1:4" x14ac:dyDescent="0.25">
      <c r="A5260" s="67">
        <v>44168</v>
      </c>
      <c r="B5260" s="73" t="s">
        <v>20</v>
      </c>
      <c r="C5260" s="73" t="s">
        <v>713</v>
      </c>
      <c r="D5260" s="15">
        <v>1</v>
      </c>
    </row>
    <row r="5261" spans="1:4" x14ac:dyDescent="0.25">
      <c r="A5261" s="67">
        <v>44168</v>
      </c>
      <c r="B5261" s="60" t="s">
        <v>13</v>
      </c>
      <c r="C5261" s="60" t="s">
        <v>13</v>
      </c>
      <c r="D5261" s="15">
        <v>1</v>
      </c>
    </row>
    <row r="5262" spans="1:4" x14ac:dyDescent="0.25">
      <c r="A5262" s="67">
        <v>44168</v>
      </c>
      <c r="B5262" s="60" t="s">
        <v>13</v>
      </c>
      <c r="C5262" s="60" t="s">
        <v>305</v>
      </c>
      <c r="D5262" s="15">
        <v>1</v>
      </c>
    </row>
    <row r="5263" spans="1:4" x14ac:dyDescent="0.25">
      <c r="A5263" s="67">
        <v>44168</v>
      </c>
      <c r="B5263" s="60" t="s">
        <v>24</v>
      </c>
      <c r="C5263" s="73" t="s">
        <v>23</v>
      </c>
      <c r="D5263" s="15">
        <v>13</v>
      </c>
    </row>
    <row r="5264" spans="1:4" x14ac:dyDescent="0.25">
      <c r="A5264" s="67">
        <v>44168</v>
      </c>
      <c r="B5264" s="60" t="s">
        <v>24</v>
      </c>
      <c r="C5264" s="60" t="s">
        <v>24</v>
      </c>
      <c r="D5264" s="15">
        <v>2</v>
      </c>
    </row>
    <row r="5265" spans="1:4" x14ac:dyDescent="0.25">
      <c r="A5265" s="67">
        <v>44168</v>
      </c>
      <c r="B5265" s="60" t="s">
        <v>24</v>
      </c>
      <c r="C5265" s="73" t="s">
        <v>36</v>
      </c>
      <c r="D5265" s="15">
        <v>1</v>
      </c>
    </row>
    <row r="5266" spans="1:4" x14ac:dyDescent="0.25">
      <c r="A5266" s="67">
        <v>44168</v>
      </c>
      <c r="B5266" s="60" t="s">
        <v>47</v>
      </c>
      <c r="C5266" s="60" t="s">
        <v>47</v>
      </c>
      <c r="D5266" s="15">
        <v>0</v>
      </c>
    </row>
    <row r="5267" spans="1:4" x14ac:dyDescent="0.25">
      <c r="A5267" s="67">
        <v>44168</v>
      </c>
      <c r="B5267" s="60" t="s">
        <v>48</v>
      </c>
      <c r="C5267" s="60" t="s">
        <v>48</v>
      </c>
      <c r="D5267" s="15">
        <v>0</v>
      </c>
    </row>
    <row r="5268" spans="1:4" x14ac:dyDescent="0.25">
      <c r="A5268" s="67">
        <v>44168</v>
      </c>
      <c r="B5268" s="60" t="s">
        <v>7</v>
      </c>
      <c r="C5268" s="60" t="s">
        <v>116</v>
      </c>
      <c r="D5268" s="15">
        <v>1</v>
      </c>
    </row>
    <row r="5269" spans="1:4" x14ac:dyDescent="0.25">
      <c r="A5269" s="67">
        <v>44168</v>
      </c>
      <c r="B5269" s="60" t="s">
        <v>7</v>
      </c>
      <c r="C5269" s="60" t="s">
        <v>7</v>
      </c>
      <c r="D5269" s="15">
        <v>4</v>
      </c>
    </row>
    <row r="5270" spans="1:4" x14ac:dyDescent="0.25">
      <c r="A5270" s="67">
        <v>44168</v>
      </c>
      <c r="B5270" s="60" t="s">
        <v>9</v>
      </c>
      <c r="C5270" s="73" t="s">
        <v>613</v>
      </c>
      <c r="D5270" s="15">
        <v>2</v>
      </c>
    </row>
    <row r="5271" spans="1:4" x14ac:dyDescent="0.25">
      <c r="A5271" s="67">
        <v>44168</v>
      </c>
      <c r="B5271" s="60" t="s">
        <v>9</v>
      </c>
      <c r="C5271" s="73" t="s">
        <v>9</v>
      </c>
      <c r="D5271" s="15">
        <v>31</v>
      </c>
    </row>
    <row r="5272" spans="1:4" x14ac:dyDescent="0.25">
      <c r="A5272" s="67">
        <v>44168</v>
      </c>
      <c r="B5272" s="60" t="s">
        <v>9</v>
      </c>
      <c r="C5272" s="73" t="s">
        <v>149</v>
      </c>
      <c r="D5272" s="15">
        <v>2</v>
      </c>
    </row>
    <row r="5273" spans="1:4" x14ac:dyDescent="0.25">
      <c r="A5273" s="67">
        <v>44168</v>
      </c>
      <c r="B5273" s="60" t="s">
        <v>15</v>
      </c>
      <c r="C5273" s="60" t="s">
        <v>15</v>
      </c>
      <c r="D5273" s="15">
        <v>0</v>
      </c>
    </row>
    <row r="5274" spans="1:4" x14ac:dyDescent="0.25">
      <c r="A5274" s="67">
        <v>44168</v>
      </c>
      <c r="B5274" s="60" t="s">
        <v>11</v>
      </c>
      <c r="C5274" s="73" t="s">
        <v>65</v>
      </c>
      <c r="D5274" s="15">
        <v>1</v>
      </c>
    </row>
    <row r="5275" spans="1:4" x14ac:dyDescent="0.25">
      <c r="A5275" s="67">
        <v>44168</v>
      </c>
      <c r="B5275" s="60" t="s">
        <v>11</v>
      </c>
      <c r="C5275" s="73" t="s">
        <v>11</v>
      </c>
      <c r="D5275" s="15">
        <v>4</v>
      </c>
    </row>
    <row r="5276" spans="1:4" x14ac:dyDescent="0.25">
      <c r="A5276" s="67">
        <v>44168</v>
      </c>
      <c r="B5276" s="60" t="s">
        <v>11</v>
      </c>
      <c r="C5276" s="73" t="s">
        <v>764</v>
      </c>
      <c r="D5276" s="15">
        <v>2</v>
      </c>
    </row>
    <row r="5277" spans="1:4" x14ac:dyDescent="0.25">
      <c r="A5277" s="67">
        <v>44168</v>
      </c>
      <c r="B5277" s="60" t="s">
        <v>11</v>
      </c>
      <c r="C5277" s="73" t="s">
        <v>135</v>
      </c>
      <c r="D5277" s="15">
        <v>2</v>
      </c>
    </row>
    <row r="5278" spans="1:4" x14ac:dyDescent="0.25">
      <c r="A5278" s="67">
        <v>44168</v>
      </c>
      <c r="B5278" s="60" t="s">
        <v>12</v>
      </c>
      <c r="C5278" s="60" t="s">
        <v>12</v>
      </c>
      <c r="D5278" s="15">
        <v>1</v>
      </c>
    </row>
    <row r="5279" spans="1:4" x14ac:dyDescent="0.25">
      <c r="A5279" s="67">
        <v>44168</v>
      </c>
      <c r="B5279" s="60" t="s">
        <v>8</v>
      </c>
      <c r="C5279" s="73" t="s">
        <v>230</v>
      </c>
      <c r="D5279" s="15">
        <v>3</v>
      </c>
    </row>
    <row r="5280" spans="1:4" x14ac:dyDescent="0.25">
      <c r="A5280" s="67">
        <v>44168</v>
      </c>
      <c r="B5280" s="60" t="s">
        <v>8</v>
      </c>
      <c r="C5280" s="73" t="s">
        <v>59</v>
      </c>
      <c r="D5280" s="15">
        <v>1</v>
      </c>
    </row>
    <row r="5281" spans="1:4" x14ac:dyDescent="0.25">
      <c r="A5281" s="67">
        <v>44168</v>
      </c>
      <c r="B5281" s="60" t="s">
        <v>8</v>
      </c>
      <c r="C5281" s="73" t="s">
        <v>205</v>
      </c>
      <c r="D5281" s="15">
        <v>3</v>
      </c>
    </row>
    <row r="5282" spans="1:4" x14ac:dyDescent="0.25">
      <c r="A5282" s="67">
        <v>44168</v>
      </c>
      <c r="B5282" s="60" t="s">
        <v>8</v>
      </c>
      <c r="C5282" s="73" t="s">
        <v>8</v>
      </c>
      <c r="D5282" s="15">
        <v>22</v>
      </c>
    </row>
    <row r="5283" spans="1:4" x14ac:dyDescent="0.25">
      <c r="A5283" s="67">
        <v>44168</v>
      </c>
      <c r="B5283" s="60" t="s">
        <v>8</v>
      </c>
      <c r="C5283" s="73" t="s">
        <v>31</v>
      </c>
      <c r="D5283" s="15">
        <v>1</v>
      </c>
    </row>
    <row r="5284" spans="1:4" x14ac:dyDescent="0.25">
      <c r="A5284" s="67">
        <v>44168</v>
      </c>
      <c r="B5284" s="60" t="s">
        <v>8</v>
      </c>
      <c r="C5284" s="73" t="s">
        <v>112</v>
      </c>
      <c r="D5284" s="15">
        <v>3</v>
      </c>
    </row>
    <row r="5285" spans="1:4" x14ac:dyDescent="0.25">
      <c r="A5285" s="67">
        <v>44168</v>
      </c>
      <c r="B5285" s="60" t="s">
        <v>49</v>
      </c>
      <c r="C5285" s="60" t="s">
        <v>215</v>
      </c>
      <c r="D5285" s="15">
        <v>1</v>
      </c>
    </row>
    <row r="5286" spans="1:4" x14ac:dyDescent="0.25">
      <c r="A5286" s="67">
        <v>44168</v>
      </c>
      <c r="B5286" s="60" t="s">
        <v>50</v>
      </c>
      <c r="C5286" s="60" t="s">
        <v>709</v>
      </c>
      <c r="D5286" s="15">
        <v>1</v>
      </c>
    </row>
    <row r="5287" spans="1:4" x14ac:dyDescent="0.25">
      <c r="A5287" s="67">
        <v>44168</v>
      </c>
      <c r="B5287" s="60" t="s">
        <v>50</v>
      </c>
      <c r="C5287" s="73" t="s">
        <v>368</v>
      </c>
      <c r="D5287" s="15">
        <v>1</v>
      </c>
    </row>
    <row r="5288" spans="1:4" x14ac:dyDescent="0.25">
      <c r="A5288" s="67">
        <v>44168</v>
      </c>
      <c r="B5288" s="60" t="s">
        <v>27</v>
      </c>
      <c r="C5288" s="73" t="s">
        <v>141</v>
      </c>
      <c r="D5288" s="15">
        <v>2</v>
      </c>
    </row>
    <row r="5289" spans="1:4" x14ac:dyDescent="0.25">
      <c r="A5289" s="67">
        <v>44168</v>
      </c>
      <c r="B5289" s="60" t="s">
        <v>27</v>
      </c>
      <c r="C5289" s="73" t="s">
        <v>43</v>
      </c>
      <c r="D5289" s="15">
        <v>39</v>
      </c>
    </row>
    <row r="5290" spans="1:4" x14ac:dyDescent="0.25">
      <c r="A5290" s="67">
        <v>44168</v>
      </c>
      <c r="B5290" s="60" t="s">
        <v>27</v>
      </c>
      <c r="C5290" s="73" t="s">
        <v>711</v>
      </c>
      <c r="D5290" s="15">
        <v>1</v>
      </c>
    </row>
    <row r="5291" spans="1:4" x14ac:dyDescent="0.25">
      <c r="A5291" s="67">
        <v>44168</v>
      </c>
      <c r="B5291" s="60" t="s">
        <v>51</v>
      </c>
      <c r="C5291" s="73" t="s">
        <v>51</v>
      </c>
      <c r="D5291" s="15">
        <v>8</v>
      </c>
    </row>
    <row r="5292" spans="1:4" x14ac:dyDescent="0.25">
      <c r="A5292" s="67">
        <v>44168</v>
      </c>
      <c r="B5292" s="60" t="s">
        <v>10</v>
      </c>
      <c r="C5292" s="60" t="s">
        <v>10</v>
      </c>
      <c r="D5292" s="15">
        <v>0</v>
      </c>
    </row>
    <row r="5293" spans="1:4" x14ac:dyDescent="0.25">
      <c r="A5293" s="67">
        <v>44169</v>
      </c>
      <c r="B5293" s="60" t="s">
        <v>14</v>
      </c>
      <c r="C5293" s="60" t="s">
        <v>14</v>
      </c>
      <c r="D5293" s="15">
        <v>5</v>
      </c>
    </row>
    <row r="5294" spans="1:4" x14ac:dyDescent="0.25">
      <c r="A5294" s="67">
        <v>44169</v>
      </c>
      <c r="B5294" s="60" t="s">
        <v>14</v>
      </c>
      <c r="C5294" s="60" t="s">
        <v>16</v>
      </c>
      <c r="D5294" s="15">
        <v>5</v>
      </c>
    </row>
    <row r="5295" spans="1:4" x14ac:dyDescent="0.25">
      <c r="A5295" s="67">
        <v>44169</v>
      </c>
      <c r="B5295" s="60" t="s">
        <v>14</v>
      </c>
      <c r="C5295" s="232" t="s">
        <v>808</v>
      </c>
      <c r="D5295" s="15">
        <v>1</v>
      </c>
    </row>
    <row r="5296" spans="1:4" x14ac:dyDescent="0.25">
      <c r="A5296" s="67">
        <v>44169</v>
      </c>
      <c r="B5296" s="60" t="s">
        <v>14</v>
      </c>
      <c r="C5296" s="60" t="s">
        <v>86</v>
      </c>
      <c r="D5296" s="15">
        <v>2</v>
      </c>
    </row>
    <row r="5297" spans="1:4" x14ac:dyDescent="0.25">
      <c r="A5297" s="67">
        <v>44169</v>
      </c>
      <c r="B5297" s="60" t="s">
        <v>20</v>
      </c>
      <c r="C5297" s="60" t="s">
        <v>20</v>
      </c>
      <c r="D5297" s="15">
        <v>71</v>
      </c>
    </row>
    <row r="5298" spans="1:4" x14ac:dyDescent="0.25">
      <c r="A5298" s="67">
        <v>44169</v>
      </c>
      <c r="B5298" s="60" t="s">
        <v>20</v>
      </c>
      <c r="C5298" s="60" t="s">
        <v>366</v>
      </c>
      <c r="D5298" s="15">
        <v>3</v>
      </c>
    </row>
    <row r="5299" spans="1:4" x14ac:dyDescent="0.25">
      <c r="A5299" s="67">
        <v>44169</v>
      </c>
      <c r="B5299" s="60" t="s">
        <v>20</v>
      </c>
      <c r="C5299" s="60" t="s">
        <v>652</v>
      </c>
      <c r="D5299" s="15">
        <v>1</v>
      </c>
    </row>
    <row r="5300" spans="1:4" x14ac:dyDescent="0.25">
      <c r="A5300" s="67">
        <v>44169</v>
      </c>
      <c r="B5300" s="60" t="s">
        <v>20</v>
      </c>
      <c r="C5300" s="60" t="s">
        <v>713</v>
      </c>
      <c r="D5300" s="15">
        <v>1</v>
      </c>
    </row>
    <row r="5301" spans="1:4" x14ac:dyDescent="0.25">
      <c r="A5301" s="67">
        <v>44169</v>
      </c>
      <c r="B5301" s="60" t="s">
        <v>13</v>
      </c>
      <c r="C5301" s="60" t="s">
        <v>13</v>
      </c>
      <c r="D5301" s="15">
        <v>8</v>
      </c>
    </row>
    <row r="5302" spans="1:4" x14ac:dyDescent="0.25">
      <c r="A5302" s="67">
        <v>44169</v>
      </c>
      <c r="B5302" s="60" t="s">
        <v>13</v>
      </c>
      <c r="C5302" s="60" t="s">
        <v>674</v>
      </c>
      <c r="D5302" s="15">
        <v>1</v>
      </c>
    </row>
    <row r="5303" spans="1:4" x14ac:dyDescent="0.25">
      <c r="A5303" s="67">
        <v>44169</v>
      </c>
      <c r="B5303" s="60" t="s">
        <v>13</v>
      </c>
      <c r="C5303" s="60" t="s">
        <v>226</v>
      </c>
      <c r="D5303" s="15">
        <v>1</v>
      </c>
    </row>
    <row r="5304" spans="1:4" x14ac:dyDescent="0.25">
      <c r="A5304" s="67">
        <v>44169</v>
      </c>
      <c r="B5304" s="60" t="s">
        <v>24</v>
      </c>
      <c r="C5304" s="60" t="s">
        <v>23</v>
      </c>
      <c r="D5304" s="15">
        <v>7</v>
      </c>
    </row>
    <row r="5305" spans="1:4" x14ac:dyDescent="0.25">
      <c r="A5305" s="67">
        <v>44169</v>
      </c>
      <c r="B5305" s="60" t="s">
        <v>24</v>
      </c>
      <c r="C5305" s="60" t="s">
        <v>24</v>
      </c>
      <c r="D5305" s="15">
        <v>6</v>
      </c>
    </row>
    <row r="5306" spans="1:4" x14ac:dyDescent="0.25">
      <c r="A5306" s="67">
        <v>44169</v>
      </c>
      <c r="B5306" s="60" t="s">
        <v>24</v>
      </c>
      <c r="C5306" s="60" t="s">
        <v>37</v>
      </c>
      <c r="D5306" s="15">
        <v>1</v>
      </c>
    </row>
    <row r="5307" spans="1:4" x14ac:dyDescent="0.25">
      <c r="A5307" s="67">
        <v>44169</v>
      </c>
      <c r="B5307" s="60" t="s">
        <v>47</v>
      </c>
      <c r="C5307" s="60" t="s">
        <v>47</v>
      </c>
      <c r="D5307" s="15">
        <v>2</v>
      </c>
    </row>
    <row r="5308" spans="1:4" x14ac:dyDescent="0.25">
      <c r="A5308" s="67">
        <v>44169</v>
      </c>
      <c r="B5308" s="60" t="s">
        <v>48</v>
      </c>
      <c r="C5308" s="60" t="s">
        <v>48</v>
      </c>
      <c r="D5308" s="15">
        <v>0</v>
      </c>
    </row>
    <row r="5309" spans="1:4" x14ac:dyDescent="0.25">
      <c r="A5309" s="67">
        <v>44169</v>
      </c>
      <c r="B5309" s="60" t="s">
        <v>7</v>
      </c>
      <c r="C5309" s="60" t="s">
        <v>7</v>
      </c>
      <c r="D5309" s="15">
        <v>1</v>
      </c>
    </row>
    <row r="5310" spans="1:4" x14ac:dyDescent="0.25">
      <c r="A5310" s="67">
        <v>44169</v>
      </c>
      <c r="B5310" s="60" t="s">
        <v>9</v>
      </c>
      <c r="C5310" s="60" t="s">
        <v>613</v>
      </c>
      <c r="D5310" s="15">
        <v>2</v>
      </c>
    </row>
    <row r="5311" spans="1:4" x14ac:dyDescent="0.25">
      <c r="A5311" s="67">
        <v>44169</v>
      </c>
      <c r="B5311" s="60" t="s">
        <v>9</v>
      </c>
      <c r="C5311" s="60" t="s">
        <v>941</v>
      </c>
      <c r="D5311" s="15">
        <v>1</v>
      </c>
    </row>
    <row r="5312" spans="1:4" x14ac:dyDescent="0.25">
      <c r="A5312" s="67">
        <v>44169</v>
      </c>
      <c r="B5312" s="60" t="s">
        <v>9</v>
      </c>
      <c r="C5312" s="60" t="s">
        <v>9</v>
      </c>
      <c r="D5312" s="15">
        <v>14</v>
      </c>
    </row>
    <row r="5313" spans="1:4" x14ac:dyDescent="0.25">
      <c r="A5313" s="67">
        <v>44169</v>
      </c>
      <c r="B5313" s="60" t="s">
        <v>9</v>
      </c>
      <c r="C5313" s="60" t="s">
        <v>149</v>
      </c>
      <c r="D5313" s="15">
        <v>1</v>
      </c>
    </row>
    <row r="5314" spans="1:4" x14ac:dyDescent="0.25">
      <c r="A5314" s="67">
        <v>44169</v>
      </c>
      <c r="B5314" s="60" t="s">
        <v>15</v>
      </c>
      <c r="C5314" s="60" t="s">
        <v>15</v>
      </c>
      <c r="D5314" s="15">
        <v>0</v>
      </c>
    </row>
    <row r="5315" spans="1:4" x14ac:dyDescent="0.25">
      <c r="A5315" s="67">
        <v>44169</v>
      </c>
      <c r="B5315" s="60" t="s">
        <v>11</v>
      </c>
      <c r="C5315" s="60" t="s">
        <v>11</v>
      </c>
      <c r="D5315" s="15">
        <v>6</v>
      </c>
    </row>
    <row r="5316" spans="1:4" x14ac:dyDescent="0.25">
      <c r="A5316" s="67">
        <v>44169</v>
      </c>
      <c r="B5316" s="60" t="s">
        <v>11</v>
      </c>
      <c r="C5316" s="60" t="s">
        <v>764</v>
      </c>
      <c r="D5316" s="15">
        <v>1</v>
      </c>
    </row>
    <row r="5317" spans="1:4" x14ac:dyDescent="0.25">
      <c r="A5317" s="67">
        <v>44169</v>
      </c>
      <c r="B5317" s="60" t="s">
        <v>11</v>
      </c>
      <c r="C5317" s="60" t="s">
        <v>135</v>
      </c>
      <c r="D5317" s="15">
        <v>6</v>
      </c>
    </row>
    <row r="5318" spans="1:4" x14ac:dyDescent="0.25">
      <c r="A5318" s="67">
        <v>44169</v>
      </c>
      <c r="B5318" s="60" t="s">
        <v>12</v>
      </c>
      <c r="C5318" s="60" t="s">
        <v>117</v>
      </c>
      <c r="D5318" s="15">
        <v>2</v>
      </c>
    </row>
    <row r="5319" spans="1:4" x14ac:dyDescent="0.25">
      <c r="A5319" s="67">
        <v>44169</v>
      </c>
      <c r="B5319" s="60" t="s">
        <v>12</v>
      </c>
      <c r="C5319" s="60" t="s">
        <v>12</v>
      </c>
      <c r="D5319" s="15">
        <v>12</v>
      </c>
    </row>
    <row r="5320" spans="1:4" x14ac:dyDescent="0.25">
      <c r="A5320" s="67">
        <v>44169</v>
      </c>
      <c r="B5320" s="60" t="s">
        <v>8</v>
      </c>
      <c r="C5320" s="60" t="s">
        <v>74</v>
      </c>
      <c r="D5320" s="15">
        <v>1</v>
      </c>
    </row>
    <row r="5321" spans="1:4" x14ac:dyDescent="0.25">
      <c r="A5321" s="67">
        <v>44169</v>
      </c>
      <c r="B5321" s="60" t="s">
        <v>8</v>
      </c>
      <c r="C5321" s="60" t="s">
        <v>230</v>
      </c>
      <c r="D5321" s="15">
        <v>4</v>
      </c>
    </row>
    <row r="5322" spans="1:4" x14ac:dyDescent="0.25">
      <c r="A5322" s="67">
        <v>44169</v>
      </c>
      <c r="B5322" s="60" t="s">
        <v>8</v>
      </c>
      <c r="C5322" s="60" t="s">
        <v>59</v>
      </c>
      <c r="D5322" s="15">
        <v>2</v>
      </c>
    </row>
    <row r="5323" spans="1:4" x14ac:dyDescent="0.25">
      <c r="A5323" s="67">
        <v>44169</v>
      </c>
      <c r="B5323" s="60" t="s">
        <v>8</v>
      </c>
      <c r="C5323" s="60" t="s">
        <v>8</v>
      </c>
      <c r="D5323" s="15">
        <v>28</v>
      </c>
    </row>
    <row r="5324" spans="1:4" x14ac:dyDescent="0.25">
      <c r="A5324" s="67">
        <v>44169</v>
      </c>
      <c r="B5324" s="60" t="s">
        <v>8</v>
      </c>
      <c r="C5324" s="60" t="s">
        <v>31</v>
      </c>
      <c r="D5324" s="15">
        <v>4</v>
      </c>
    </row>
    <row r="5325" spans="1:4" x14ac:dyDescent="0.25">
      <c r="A5325" s="67">
        <v>44169</v>
      </c>
      <c r="B5325" s="60" t="s">
        <v>8</v>
      </c>
      <c r="C5325" s="60" t="s">
        <v>112</v>
      </c>
      <c r="D5325" s="15">
        <v>1</v>
      </c>
    </row>
    <row r="5326" spans="1:4" x14ac:dyDescent="0.25">
      <c r="A5326" s="67">
        <v>44169</v>
      </c>
      <c r="B5326" s="60" t="s">
        <v>49</v>
      </c>
      <c r="C5326" s="60" t="s">
        <v>215</v>
      </c>
      <c r="D5326" s="15">
        <v>1</v>
      </c>
    </row>
    <row r="5327" spans="1:4" x14ac:dyDescent="0.25">
      <c r="A5327" s="67">
        <v>44169</v>
      </c>
      <c r="B5327" s="60" t="s">
        <v>49</v>
      </c>
      <c r="C5327" s="60" t="s">
        <v>49</v>
      </c>
      <c r="D5327" s="15">
        <v>3</v>
      </c>
    </row>
    <row r="5328" spans="1:4" x14ac:dyDescent="0.25">
      <c r="A5328" s="67">
        <v>44169</v>
      </c>
      <c r="B5328" s="60" t="s">
        <v>50</v>
      </c>
      <c r="C5328" s="73" t="s">
        <v>368</v>
      </c>
      <c r="D5328" s="15">
        <v>0</v>
      </c>
    </row>
    <row r="5329" spans="1:4" x14ac:dyDescent="0.25">
      <c r="A5329" s="67">
        <v>44169</v>
      </c>
      <c r="B5329" s="60" t="s">
        <v>27</v>
      </c>
      <c r="C5329" s="60" t="s">
        <v>141</v>
      </c>
      <c r="D5329" s="15">
        <v>9</v>
      </c>
    </row>
    <row r="5330" spans="1:4" x14ac:dyDescent="0.25">
      <c r="A5330" s="67">
        <v>44169</v>
      </c>
      <c r="B5330" s="60" t="s">
        <v>27</v>
      </c>
      <c r="C5330" s="60" t="s">
        <v>43</v>
      </c>
      <c r="D5330" s="15">
        <v>43</v>
      </c>
    </row>
    <row r="5331" spans="1:4" x14ac:dyDescent="0.25">
      <c r="A5331" s="67">
        <v>44169</v>
      </c>
      <c r="B5331" s="60" t="s">
        <v>27</v>
      </c>
      <c r="C5331" s="60" t="s">
        <v>940</v>
      </c>
      <c r="D5331" s="15">
        <v>1</v>
      </c>
    </row>
    <row r="5332" spans="1:4" x14ac:dyDescent="0.25">
      <c r="A5332" s="67">
        <v>44169</v>
      </c>
      <c r="B5332" s="60" t="s">
        <v>27</v>
      </c>
      <c r="C5332" s="60" t="s">
        <v>28</v>
      </c>
      <c r="D5332" s="15">
        <v>1</v>
      </c>
    </row>
    <row r="5333" spans="1:4" x14ac:dyDescent="0.25">
      <c r="A5333" s="67">
        <v>44169</v>
      </c>
      <c r="B5333" s="60" t="s">
        <v>51</v>
      </c>
      <c r="C5333" s="60" t="s">
        <v>51</v>
      </c>
      <c r="D5333" s="15">
        <v>5</v>
      </c>
    </row>
    <row r="5334" spans="1:4" x14ac:dyDescent="0.25">
      <c r="A5334" s="67">
        <v>44169</v>
      </c>
      <c r="B5334" s="60" t="s">
        <v>10</v>
      </c>
      <c r="C5334" s="60" t="s">
        <v>10</v>
      </c>
      <c r="D5334" s="15">
        <v>1</v>
      </c>
    </row>
    <row r="5335" spans="1:4" x14ac:dyDescent="0.25">
      <c r="A5335" s="67">
        <v>44170</v>
      </c>
      <c r="B5335" s="60" t="s">
        <v>14</v>
      </c>
      <c r="C5335" s="60" t="s">
        <v>14</v>
      </c>
      <c r="D5335" s="15">
        <v>3</v>
      </c>
    </row>
    <row r="5336" spans="1:4" x14ac:dyDescent="0.25">
      <c r="A5336" s="67">
        <v>44170</v>
      </c>
      <c r="B5336" s="60" t="s">
        <v>14</v>
      </c>
      <c r="C5336" s="60" t="s">
        <v>16</v>
      </c>
      <c r="D5336" s="15">
        <v>2</v>
      </c>
    </row>
    <row r="5337" spans="1:4" x14ac:dyDescent="0.25">
      <c r="A5337" s="67">
        <v>44170</v>
      </c>
      <c r="B5337" s="60" t="s">
        <v>20</v>
      </c>
      <c r="C5337" s="60" t="s">
        <v>20</v>
      </c>
      <c r="D5337" s="15">
        <v>35</v>
      </c>
    </row>
    <row r="5338" spans="1:4" x14ac:dyDescent="0.25">
      <c r="A5338" s="67">
        <v>44170</v>
      </c>
      <c r="B5338" s="60" t="s">
        <v>20</v>
      </c>
      <c r="C5338" s="60" t="s">
        <v>652</v>
      </c>
      <c r="D5338" s="15">
        <v>1</v>
      </c>
    </row>
    <row r="5339" spans="1:4" x14ac:dyDescent="0.25">
      <c r="A5339" s="67">
        <v>44170</v>
      </c>
      <c r="B5339" s="60" t="s">
        <v>13</v>
      </c>
      <c r="C5339" s="60" t="s">
        <v>13</v>
      </c>
      <c r="D5339" s="15">
        <v>2</v>
      </c>
    </row>
    <row r="5340" spans="1:4" x14ac:dyDescent="0.25">
      <c r="A5340" s="67">
        <v>44170</v>
      </c>
      <c r="B5340" s="60" t="s">
        <v>13</v>
      </c>
      <c r="C5340" s="60" t="s">
        <v>226</v>
      </c>
      <c r="D5340" s="15">
        <v>1</v>
      </c>
    </row>
    <row r="5341" spans="1:4" x14ac:dyDescent="0.25">
      <c r="A5341" s="67">
        <v>44170</v>
      </c>
      <c r="B5341" s="60" t="s">
        <v>13</v>
      </c>
      <c r="C5341" s="60" t="s">
        <v>305</v>
      </c>
      <c r="D5341" s="15">
        <v>1</v>
      </c>
    </row>
    <row r="5342" spans="1:4" x14ac:dyDescent="0.25">
      <c r="A5342" s="67">
        <v>44170</v>
      </c>
      <c r="B5342" s="60" t="s">
        <v>13</v>
      </c>
      <c r="C5342" s="60" t="s">
        <v>223</v>
      </c>
      <c r="D5342" s="15">
        <v>1</v>
      </c>
    </row>
    <row r="5343" spans="1:4" x14ac:dyDescent="0.25">
      <c r="A5343" s="67">
        <v>44170</v>
      </c>
      <c r="B5343" s="60" t="s">
        <v>24</v>
      </c>
      <c r="C5343" s="60" t="s">
        <v>23</v>
      </c>
      <c r="D5343" s="15">
        <v>10</v>
      </c>
    </row>
    <row r="5344" spans="1:4" x14ac:dyDescent="0.25">
      <c r="A5344" s="67">
        <v>44170</v>
      </c>
      <c r="B5344" s="60" t="s">
        <v>24</v>
      </c>
      <c r="C5344" s="60" t="s">
        <v>943</v>
      </c>
      <c r="D5344" s="15">
        <v>1</v>
      </c>
    </row>
    <row r="5345" spans="1:4" x14ac:dyDescent="0.25">
      <c r="A5345" s="67">
        <v>44170</v>
      </c>
      <c r="B5345" s="60" t="s">
        <v>24</v>
      </c>
      <c r="C5345" s="60" t="s">
        <v>765</v>
      </c>
      <c r="D5345" s="15">
        <v>1</v>
      </c>
    </row>
    <row r="5346" spans="1:4" x14ac:dyDescent="0.25">
      <c r="A5346" s="67">
        <v>44170</v>
      </c>
      <c r="B5346" s="60" t="s">
        <v>47</v>
      </c>
      <c r="C5346" s="60" t="s">
        <v>47</v>
      </c>
      <c r="D5346" s="15">
        <v>1</v>
      </c>
    </row>
    <row r="5347" spans="1:4" x14ac:dyDescent="0.25">
      <c r="A5347" s="67">
        <v>44170</v>
      </c>
      <c r="B5347" s="60" t="s">
        <v>48</v>
      </c>
      <c r="C5347" s="60" t="s">
        <v>48</v>
      </c>
      <c r="D5347" s="15">
        <v>0</v>
      </c>
    </row>
    <row r="5348" spans="1:4" x14ac:dyDescent="0.25">
      <c r="A5348" s="67">
        <v>44170</v>
      </c>
      <c r="B5348" s="60" t="s">
        <v>7</v>
      </c>
      <c r="C5348" s="60" t="s">
        <v>7</v>
      </c>
      <c r="D5348" s="15">
        <v>7</v>
      </c>
    </row>
    <row r="5349" spans="1:4" x14ac:dyDescent="0.25">
      <c r="A5349" s="67">
        <v>44170</v>
      </c>
      <c r="B5349" s="60" t="s">
        <v>9</v>
      </c>
      <c r="C5349" s="60" t="s">
        <v>365</v>
      </c>
      <c r="D5349" s="15">
        <v>1</v>
      </c>
    </row>
    <row r="5350" spans="1:4" x14ac:dyDescent="0.25">
      <c r="A5350" s="67">
        <v>44170</v>
      </c>
      <c r="B5350" s="60" t="s">
        <v>9</v>
      </c>
      <c r="C5350" s="60" t="s">
        <v>9</v>
      </c>
      <c r="D5350" s="15">
        <v>27</v>
      </c>
    </row>
    <row r="5351" spans="1:4" x14ac:dyDescent="0.25">
      <c r="A5351" s="67">
        <v>44170</v>
      </c>
      <c r="B5351" s="60" t="s">
        <v>15</v>
      </c>
      <c r="C5351" s="60" t="s">
        <v>15</v>
      </c>
      <c r="D5351" s="15">
        <v>0</v>
      </c>
    </row>
    <row r="5352" spans="1:4" x14ac:dyDescent="0.25">
      <c r="A5352" s="67">
        <v>44170</v>
      </c>
      <c r="B5352" s="60" t="s">
        <v>11</v>
      </c>
      <c r="C5352" s="60" t="s">
        <v>11</v>
      </c>
      <c r="D5352" s="15">
        <v>6</v>
      </c>
    </row>
    <row r="5353" spans="1:4" x14ac:dyDescent="0.25">
      <c r="A5353" s="67">
        <v>44170</v>
      </c>
      <c r="B5353" s="60" t="s">
        <v>11</v>
      </c>
      <c r="C5353" s="60" t="s">
        <v>135</v>
      </c>
      <c r="D5353" s="15">
        <v>8</v>
      </c>
    </row>
    <row r="5354" spans="1:4" x14ac:dyDescent="0.25">
      <c r="A5354" s="67">
        <v>44170</v>
      </c>
      <c r="B5354" s="60" t="s">
        <v>12</v>
      </c>
      <c r="C5354" s="60" t="s">
        <v>117</v>
      </c>
      <c r="D5354" s="15">
        <v>3</v>
      </c>
    </row>
    <row r="5355" spans="1:4" x14ac:dyDescent="0.25">
      <c r="A5355" s="67">
        <v>44170</v>
      </c>
      <c r="B5355" s="60" t="s">
        <v>8</v>
      </c>
      <c r="C5355" s="60" t="s">
        <v>74</v>
      </c>
      <c r="D5355" s="15">
        <v>2</v>
      </c>
    </row>
    <row r="5356" spans="1:4" x14ac:dyDescent="0.25">
      <c r="A5356" s="67">
        <v>44170</v>
      </c>
      <c r="B5356" s="60" t="s">
        <v>8</v>
      </c>
      <c r="C5356" s="60" t="s">
        <v>230</v>
      </c>
      <c r="D5356" s="15">
        <v>2</v>
      </c>
    </row>
    <row r="5357" spans="1:4" x14ac:dyDescent="0.25">
      <c r="A5357" s="67">
        <v>44170</v>
      </c>
      <c r="B5357" s="60" t="s">
        <v>8</v>
      </c>
      <c r="C5357" s="60" t="s">
        <v>40</v>
      </c>
      <c r="D5357" s="15">
        <v>1</v>
      </c>
    </row>
    <row r="5358" spans="1:4" x14ac:dyDescent="0.25">
      <c r="A5358" s="67">
        <v>44170</v>
      </c>
      <c r="B5358" s="60" t="s">
        <v>8</v>
      </c>
      <c r="C5358" s="60" t="s">
        <v>8</v>
      </c>
      <c r="D5358" s="15">
        <v>28</v>
      </c>
    </row>
    <row r="5359" spans="1:4" x14ac:dyDescent="0.25">
      <c r="A5359" s="67">
        <v>44170</v>
      </c>
      <c r="B5359" s="60" t="s">
        <v>8</v>
      </c>
      <c r="C5359" s="60" t="s">
        <v>31</v>
      </c>
      <c r="D5359" s="15">
        <v>1</v>
      </c>
    </row>
    <row r="5360" spans="1:4" x14ac:dyDescent="0.25">
      <c r="A5360" s="67">
        <v>44170</v>
      </c>
      <c r="B5360" s="60" t="s">
        <v>8</v>
      </c>
      <c r="C5360" s="60" t="s">
        <v>131</v>
      </c>
      <c r="D5360" s="15">
        <v>1</v>
      </c>
    </row>
    <row r="5361" spans="1:4" x14ac:dyDescent="0.25">
      <c r="A5361" s="67">
        <v>44170</v>
      </c>
      <c r="B5361" s="60" t="s">
        <v>8</v>
      </c>
      <c r="C5361" s="60" t="s">
        <v>112</v>
      </c>
      <c r="D5361" s="15">
        <v>2</v>
      </c>
    </row>
    <row r="5362" spans="1:4" x14ac:dyDescent="0.25">
      <c r="A5362" s="67">
        <v>44170</v>
      </c>
      <c r="B5362" s="60" t="s">
        <v>49</v>
      </c>
      <c r="C5362" s="60" t="s">
        <v>215</v>
      </c>
      <c r="D5362" s="15">
        <v>1</v>
      </c>
    </row>
    <row r="5363" spans="1:4" x14ac:dyDescent="0.25">
      <c r="A5363" s="67">
        <v>44170</v>
      </c>
      <c r="B5363" s="60" t="s">
        <v>49</v>
      </c>
      <c r="C5363" s="232" t="s">
        <v>49</v>
      </c>
      <c r="D5363" s="15">
        <v>2</v>
      </c>
    </row>
    <row r="5364" spans="1:4" x14ac:dyDescent="0.25">
      <c r="A5364" s="67">
        <v>44170</v>
      </c>
      <c r="B5364" s="60" t="s">
        <v>50</v>
      </c>
      <c r="C5364" s="232" t="s">
        <v>232</v>
      </c>
      <c r="D5364" s="15">
        <v>1</v>
      </c>
    </row>
    <row r="5365" spans="1:4" x14ac:dyDescent="0.25">
      <c r="A5365" s="67">
        <v>44170</v>
      </c>
      <c r="B5365" s="60" t="s">
        <v>27</v>
      </c>
      <c r="C5365" s="60" t="s">
        <v>141</v>
      </c>
      <c r="D5365" s="15">
        <v>2</v>
      </c>
    </row>
    <row r="5366" spans="1:4" x14ac:dyDescent="0.25">
      <c r="A5366" s="67">
        <v>44170</v>
      </c>
      <c r="B5366" s="60" t="s">
        <v>27</v>
      </c>
      <c r="C5366" s="351" t="s">
        <v>942</v>
      </c>
      <c r="D5366" s="15">
        <v>1</v>
      </c>
    </row>
    <row r="5367" spans="1:4" x14ac:dyDescent="0.25">
      <c r="A5367" s="67">
        <v>44170</v>
      </c>
      <c r="B5367" s="60" t="s">
        <v>27</v>
      </c>
      <c r="C5367" s="60" t="s">
        <v>43</v>
      </c>
      <c r="D5367" s="15">
        <v>38</v>
      </c>
    </row>
    <row r="5368" spans="1:4" x14ac:dyDescent="0.25">
      <c r="A5368" s="67">
        <v>44170</v>
      </c>
      <c r="B5368" s="60" t="s">
        <v>51</v>
      </c>
      <c r="C5368" s="60" t="s">
        <v>51</v>
      </c>
      <c r="D5368" s="15">
        <v>3</v>
      </c>
    </row>
    <row r="5369" spans="1:4" x14ac:dyDescent="0.25">
      <c r="A5369" s="67">
        <v>44170</v>
      </c>
      <c r="B5369" s="60" t="s">
        <v>10</v>
      </c>
      <c r="C5369" s="60" t="s">
        <v>932</v>
      </c>
      <c r="D5369" s="15">
        <v>6</v>
      </c>
    </row>
    <row r="5370" spans="1:4" x14ac:dyDescent="0.25">
      <c r="A5370" s="67">
        <v>44171</v>
      </c>
      <c r="B5370" s="73" t="s">
        <v>14</v>
      </c>
      <c r="C5370" s="73" t="s">
        <v>14</v>
      </c>
      <c r="D5370" s="15">
        <v>0</v>
      </c>
    </row>
    <row r="5371" spans="1:4" x14ac:dyDescent="0.25">
      <c r="A5371" s="67">
        <v>44171</v>
      </c>
      <c r="B5371" s="60" t="s">
        <v>14</v>
      </c>
      <c r="C5371" s="60" t="s">
        <v>14</v>
      </c>
      <c r="D5371" s="15">
        <v>0</v>
      </c>
    </row>
    <row r="5372" spans="1:4" x14ac:dyDescent="0.25">
      <c r="A5372" s="67">
        <v>44171</v>
      </c>
      <c r="B5372" s="60" t="s">
        <v>20</v>
      </c>
      <c r="C5372" s="60" t="s">
        <v>20</v>
      </c>
      <c r="D5372" s="15">
        <v>0</v>
      </c>
    </row>
    <row r="5373" spans="1:4" x14ac:dyDescent="0.25">
      <c r="A5373" s="67">
        <v>44171</v>
      </c>
      <c r="B5373" s="60" t="s">
        <v>20</v>
      </c>
      <c r="C5373" s="60" t="s">
        <v>20</v>
      </c>
      <c r="D5373" s="15">
        <v>0</v>
      </c>
    </row>
    <row r="5374" spans="1:4" x14ac:dyDescent="0.25">
      <c r="A5374" s="67">
        <v>44171</v>
      </c>
      <c r="B5374" s="60" t="s">
        <v>13</v>
      </c>
      <c r="C5374" s="60" t="s">
        <v>13</v>
      </c>
      <c r="D5374" s="15">
        <v>0</v>
      </c>
    </row>
    <row r="5375" spans="1:4" x14ac:dyDescent="0.25">
      <c r="A5375" s="67">
        <v>44171</v>
      </c>
      <c r="B5375" s="60" t="s">
        <v>13</v>
      </c>
      <c r="C5375" s="60" t="s">
        <v>13</v>
      </c>
      <c r="D5375" s="15">
        <v>0</v>
      </c>
    </row>
    <row r="5376" spans="1:4" x14ac:dyDescent="0.25">
      <c r="A5376" s="67">
        <v>44171</v>
      </c>
      <c r="B5376" s="60" t="s">
        <v>24</v>
      </c>
      <c r="C5376" s="60" t="s">
        <v>24</v>
      </c>
      <c r="D5376" s="15">
        <v>0</v>
      </c>
    </row>
    <row r="5377" spans="1:4" x14ac:dyDescent="0.25">
      <c r="A5377" s="67">
        <v>44171</v>
      </c>
      <c r="B5377" s="60" t="s">
        <v>24</v>
      </c>
      <c r="C5377" s="60" t="s">
        <v>24</v>
      </c>
      <c r="D5377" s="15">
        <v>0</v>
      </c>
    </row>
    <row r="5378" spans="1:4" x14ac:dyDescent="0.25">
      <c r="A5378" s="67">
        <v>44171</v>
      </c>
      <c r="B5378" s="60" t="s">
        <v>47</v>
      </c>
      <c r="C5378" s="60" t="s">
        <v>47</v>
      </c>
      <c r="D5378" s="15">
        <v>0</v>
      </c>
    </row>
    <row r="5379" spans="1:4" x14ac:dyDescent="0.25">
      <c r="A5379" s="67">
        <v>44171</v>
      </c>
      <c r="B5379" s="60" t="s">
        <v>47</v>
      </c>
      <c r="C5379" s="60" t="s">
        <v>47</v>
      </c>
      <c r="D5379" s="15">
        <v>0</v>
      </c>
    </row>
    <row r="5380" spans="1:4" x14ac:dyDescent="0.25">
      <c r="A5380" s="67">
        <v>44171</v>
      </c>
      <c r="B5380" s="60" t="s">
        <v>48</v>
      </c>
      <c r="C5380" s="60" t="s">
        <v>48</v>
      </c>
      <c r="D5380" s="15">
        <v>0</v>
      </c>
    </row>
    <row r="5381" spans="1:4" x14ac:dyDescent="0.25">
      <c r="A5381" s="67">
        <v>44171</v>
      </c>
      <c r="B5381" s="60" t="s">
        <v>48</v>
      </c>
      <c r="C5381" s="60" t="s">
        <v>48</v>
      </c>
      <c r="D5381" s="15">
        <v>0</v>
      </c>
    </row>
    <row r="5382" spans="1:4" x14ac:dyDescent="0.25">
      <c r="A5382" s="67">
        <v>44171</v>
      </c>
      <c r="B5382" s="60" t="s">
        <v>7</v>
      </c>
      <c r="C5382" s="60" t="s">
        <v>7</v>
      </c>
      <c r="D5382" s="15">
        <v>0</v>
      </c>
    </row>
    <row r="5383" spans="1:4" x14ac:dyDescent="0.25">
      <c r="A5383" s="67">
        <v>44171</v>
      </c>
      <c r="B5383" s="60" t="s">
        <v>7</v>
      </c>
      <c r="C5383" s="60" t="s">
        <v>7</v>
      </c>
      <c r="D5383" s="15">
        <v>0</v>
      </c>
    </row>
    <row r="5384" spans="1:4" x14ac:dyDescent="0.25">
      <c r="A5384" s="67">
        <v>44171</v>
      </c>
      <c r="B5384" s="60" t="s">
        <v>9</v>
      </c>
      <c r="C5384" s="60" t="s">
        <v>9</v>
      </c>
      <c r="D5384" s="15">
        <v>0</v>
      </c>
    </row>
    <row r="5385" spans="1:4" x14ac:dyDescent="0.25">
      <c r="A5385" s="67">
        <v>44171</v>
      </c>
      <c r="B5385" s="60" t="s">
        <v>9</v>
      </c>
      <c r="C5385" s="60" t="s">
        <v>9</v>
      </c>
      <c r="D5385" s="15">
        <v>0</v>
      </c>
    </row>
    <row r="5386" spans="1:4" x14ac:dyDescent="0.25">
      <c r="A5386" s="67">
        <v>44171</v>
      </c>
      <c r="B5386" s="60" t="s">
        <v>15</v>
      </c>
      <c r="C5386" s="60" t="s">
        <v>15</v>
      </c>
      <c r="D5386" s="15">
        <v>0</v>
      </c>
    </row>
    <row r="5387" spans="1:4" x14ac:dyDescent="0.25">
      <c r="A5387" s="67">
        <v>44171</v>
      </c>
      <c r="B5387" s="60" t="s">
        <v>15</v>
      </c>
      <c r="C5387" s="60" t="s">
        <v>15</v>
      </c>
      <c r="D5387" s="15">
        <v>0</v>
      </c>
    </row>
    <row r="5388" spans="1:4" x14ac:dyDescent="0.25">
      <c r="A5388" s="67">
        <v>44171</v>
      </c>
      <c r="B5388" s="60" t="s">
        <v>11</v>
      </c>
      <c r="C5388" s="60" t="s">
        <v>11</v>
      </c>
      <c r="D5388" s="15">
        <v>0</v>
      </c>
    </row>
    <row r="5389" spans="1:4" x14ac:dyDescent="0.25">
      <c r="A5389" s="67">
        <v>44171</v>
      </c>
      <c r="B5389" s="60" t="s">
        <v>11</v>
      </c>
      <c r="C5389" s="60" t="s">
        <v>11</v>
      </c>
      <c r="D5389" s="15">
        <v>0</v>
      </c>
    </row>
    <row r="5390" spans="1:4" x14ac:dyDescent="0.25">
      <c r="A5390" s="67">
        <v>44171</v>
      </c>
      <c r="B5390" s="60" t="s">
        <v>12</v>
      </c>
      <c r="C5390" s="60" t="s">
        <v>12</v>
      </c>
      <c r="D5390" s="15">
        <v>0</v>
      </c>
    </row>
    <row r="5391" spans="1:4" x14ac:dyDescent="0.25">
      <c r="A5391" s="67">
        <v>44171</v>
      </c>
      <c r="B5391" s="60" t="s">
        <v>12</v>
      </c>
      <c r="C5391" s="60" t="s">
        <v>12</v>
      </c>
      <c r="D5391" s="15">
        <v>0</v>
      </c>
    </row>
    <row r="5392" spans="1:4" x14ac:dyDescent="0.25">
      <c r="A5392" s="67">
        <v>44171</v>
      </c>
      <c r="B5392" s="73" t="s">
        <v>8</v>
      </c>
      <c r="C5392" s="73" t="s">
        <v>8</v>
      </c>
      <c r="D5392" s="15">
        <v>0</v>
      </c>
    </row>
    <row r="5393" spans="1:4" x14ac:dyDescent="0.25">
      <c r="A5393" s="67">
        <v>44171</v>
      </c>
      <c r="B5393" s="60" t="s">
        <v>8</v>
      </c>
      <c r="C5393" s="60" t="s">
        <v>8</v>
      </c>
      <c r="D5393" s="15">
        <v>0</v>
      </c>
    </row>
    <row r="5394" spans="1:4" x14ac:dyDescent="0.25">
      <c r="A5394" s="67">
        <v>44171</v>
      </c>
      <c r="B5394" s="60" t="s">
        <v>49</v>
      </c>
      <c r="C5394" s="60" t="s">
        <v>49</v>
      </c>
      <c r="D5394" s="15">
        <v>0</v>
      </c>
    </row>
    <row r="5395" spans="1:4" x14ac:dyDescent="0.25">
      <c r="A5395" s="67">
        <v>44171</v>
      </c>
      <c r="B5395" s="60" t="s">
        <v>49</v>
      </c>
      <c r="C5395" s="60" t="s">
        <v>49</v>
      </c>
      <c r="D5395" s="15">
        <v>0</v>
      </c>
    </row>
    <row r="5396" spans="1:4" x14ac:dyDescent="0.25">
      <c r="A5396" s="67">
        <v>44171</v>
      </c>
      <c r="B5396" s="60" t="s">
        <v>50</v>
      </c>
      <c r="C5396" s="73" t="s">
        <v>368</v>
      </c>
      <c r="D5396" s="15">
        <v>0</v>
      </c>
    </row>
    <row r="5397" spans="1:4" x14ac:dyDescent="0.25">
      <c r="A5397" s="67">
        <v>44171</v>
      </c>
      <c r="B5397" s="60" t="s">
        <v>50</v>
      </c>
      <c r="C5397" s="73" t="s">
        <v>368</v>
      </c>
      <c r="D5397" s="15">
        <v>0</v>
      </c>
    </row>
    <row r="5398" spans="1:4" x14ac:dyDescent="0.25">
      <c r="A5398" s="67">
        <v>44171</v>
      </c>
      <c r="B5398" s="60" t="s">
        <v>27</v>
      </c>
      <c r="C5398" s="60" t="s">
        <v>43</v>
      </c>
      <c r="D5398" s="15">
        <v>0</v>
      </c>
    </row>
    <row r="5399" spans="1:4" x14ac:dyDescent="0.25">
      <c r="A5399" s="67">
        <v>44171</v>
      </c>
      <c r="B5399" s="60" t="s">
        <v>27</v>
      </c>
      <c r="C5399" s="60" t="s">
        <v>43</v>
      </c>
      <c r="D5399" s="15">
        <v>0</v>
      </c>
    </row>
    <row r="5400" spans="1:4" x14ac:dyDescent="0.25">
      <c r="A5400" s="67">
        <v>44171</v>
      </c>
      <c r="B5400" s="60" t="s">
        <v>51</v>
      </c>
      <c r="C5400" s="60" t="s">
        <v>51</v>
      </c>
      <c r="D5400" s="15">
        <v>0</v>
      </c>
    </row>
    <row r="5401" spans="1:4" x14ac:dyDescent="0.25">
      <c r="A5401" s="67">
        <v>44171</v>
      </c>
      <c r="B5401" s="60" t="s">
        <v>51</v>
      </c>
      <c r="C5401" s="60" t="s">
        <v>51</v>
      </c>
      <c r="D5401" s="15">
        <v>0</v>
      </c>
    </row>
    <row r="5402" spans="1:4" x14ac:dyDescent="0.25">
      <c r="A5402" s="67">
        <v>44171</v>
      </c>
      <c r="B5402" s="60" t="s">
        <v>10</v>
      </c>
      <c r="C5402" s="60" t="s">
        <v>10</v>
      </c>
      <c r="D5402" s="15">
        <v>0</v>
      </c>
    </row>
    <row r="5403" spans="1:4" x14ac:dyDescent="0.25">
      <c r="A5403" s="67">
        <v>44171</v>
      </c>
      <c r="B5403" s="60" t="s">
        <v>10</v>
      </c>
      <c r="C5403" s="60" t="s">
        <v>10</v>
      </c>
      <c r="D5403" s="15">
        <v>0</v>
      </c>
    </row>
    <row r="5404" spans="1:4" x14ac:dyDescent="0.25">
      <c r="A5404" s="67">
        <v>44172</v>
      </c>
      <c r="B5404" s="60" t="s">
        <v>14</v>
      </c>
      <c r="C5404" s="145" t="s">
        <v>14</v>
      </c>
      <c r="D5404" s="15">
        <v>3</v>
      </c>
    </row>
    <row r="5405" spans="1:4" x14ac:dyDescent="0.25">
      <c r="A5405" s="67">
        <v>44172</v>
      </c>
      <c r="B5405" s="60" t="s">
        <v>14</v>
      </c>
      <c r="C5405" s="145" t="s">
        <v>16</v>
      </c>
      <c r="D5405" s="15">
        <v>8</v>
      </c>
    </row>
    <row r="5406" spans="1:4" x14ac:dyDescent="0.25">
      <c r="A5406" s="67">
        <v>44172</v>
      </c>
      <c r="B5406" s="60" t="s">
        <v>14</v>
      </c>
      <c r="C5406" s="354" t="s">
        <v>808</v>
      </c>
      <c r="D5406" s="15">
        <v>2</v>
      </c>
    </row>
    <row r="5407" spans="1:4" x14ac:dyDescent="0.25">
      <c r="A5407" s="67">
        <v>44172</v>
      </c>
      <c r="B5407" s="60" t="s">
        <v>14</v>
      </c>
      <c r="C5407" s="145" t="s">
        <v>86</v>
      </c>
      <c r="D5407" s="15">
        <v>1</v>
      </c>
    </row>
    <row r="5408" spans="1:4" x14ac:dyDescent="0.25">
      <c r="A5408" s="67">
        <v>44172</v>
      </c>
      <c r="B5408" s="60" t="s">
        <v>20</v>
      </c>
      <c r="C5408" s="145" t="s">
        <v>20</v>
      </c>
      <c r="D5408" s="15">
        <v>55</v>
      </c>
    </row>
    <row r="5409" spans="1:4" x14ac:dyDescent="0.25">
      <c r="A5409" s="67">
        <v>44172</v>
      </c>
      <c r="B5409" s="60" t="s">
        <v>20</v>
      </c>
      <c r="C5409" s="145" t="s">
        <v>652</v>
      </c>
      <c r="D5409" s="15">
        <v>1</v>
      </c>
    </row>
    <row r="5410" spans="1:4" x14ac:dyDescent="0.25">
      <c r="A5410" s="67">
        <v>44172</v>
      </c>
      <c r="B5410" s="60" t="s">
        <v>20</v>
      </c>
      <c r="C5410" s="145" t="s">
        <v>713</v>
      </c>
      <c r="D5410" s="15">
        <v>3</v>
      </c>
    </row>
    <row r="5411" spans="1:4" x14ac:dyDescent="0.25">
      <c r="A5411" s="67">
        <v>44172</v>
      </c>
      <c r="B5411" s="60" t="s">
        <v>13</v>
      </c>
      <c r="C5411" s="145" t="s">
        <v>13</v>
      </c>
      <c r="D5411" s="15">
        <v>4</v>
      </c>
    </row>
    <row r="5412" spans="1:4" x14ac:dyDescent="0.25">
      <c r="A5412" s="67">
        <v>44172</v>
      </c>
      <c r="B5412" s="60" t="s">
        <v>13</v>
      </c>
      <c r="C5412" s="145" t="s">
        <v>223</v>
      </c>
      <c r="D5412" s="15">
        <v>5</v>
      </c>
    </row>
    <row r="5413" spans="1:4" x14ac:dyDescent="0.25">
      <c r="A5413" s="67">
        <v>44172</v>
      </c>
      <c r="B5413" s="60" t="s">
        <v>24</v>
      </c>
      <c r="C5413" s="145" t="s">
        <v>23</v>
      </c>
      <c r="D5413" s="15">
        <v>32</v>
      </c>
    </row>
    <row r="5414" spans="1:4" x14ac:dyDescent="0.25">
      <c r="A5414" s="67">
        <v>44172</v>
      </c>
      <c r="B5414" s="60" t="s">
        <v>24</v>
      </c>
      <c r="C5414" s="60" t="s">
        <v>24</v>
      </c>
      <c r="D5414" s="15">
        <v>11</v>
      </c>
    </row>
    <row r="5415" spans="1:4" x14ac:dyDescent="0.25">
      <c r="A5415" s="67">
        <v>44172</v>
      </c>
      <c r="B5415" s="60" t="s">
        <v>24</v>
      </c>
      <c r="C5415" s="145" t="s">
        <v>944</v>
      </c>
      <c r="D5415" s="15">
        <v>1</v>
      </c>
    </row>
    <row r="5416" spans="1:4" x14ac:dyDescent="0.25">
      <c r="A5416" s="67">
        <v>44172</v>
      </c>
      <c r="B5416" s="60" t="s">
        <v>47</v>
      </c>
      <c r="C5416" s="60" t="s">
        <v>47</v>
      </c>
      <c r="D5416" s="15">
        <v>0</v>
      </c>
    </row>
    <row r="5417" spans="1:4" x14ac:dyDescent="0.25">
      <c r="A5417" s="67">
        <v>44172</v>
      </c>
      <c r="B5417" s="60" t="s">
        <v>48</v>
      </c>
      <c r="C5417" s="60" t="s">
        <v>48</v>
      </c>
      <c r="D5417" s="15">
        <v>3</v>
      </c>
    </row>
    <row r="5418" spans="1:4" x14ac:dyDescent="0.25">
      <c r="A5418" s="67">
        <v>44172</v>
      </c>
      <c r="B5418" s="60" t="s">
        <v>7</v>
      </c>
      <c r="C5418" s="60" t="s">
        <v>7</v>
      </c>
      <c r="D5418" s="15">
        <v>7</v>
      </c>
    </row>
    <row r="5419" spans="1:4" x14ac:dyDescent="0.25">
      <c r="A5419" s="67">
        <v>44172</v>
      </c>
      <c r="B5419" s="60" t="s">
        <v>9</v>
      </c>
      <c r="C5419" s="145" t="s">
        <v>613</v>
      </c>
      <c r="D5419" s="15">
        <v>1</v>
      </c>
    </row>
    <row r="5420" spans="1:4" x14ac:dyDescent="0.25">
      <c r="A5420" s="67">
        <v>44172</v>
      </c>
      <c r="B5420" s="60" t="s">
        <v>9</v>
      </c>
      <c r="C5420" s="145" t="s">
        <v>9</v>
      </c>
      <c r="D5420" s="15">
        <v>42</v>
      </c>
    </row>
    <row r="5421" spans="1:4" x14ac:dyDescent="0.25">
      <c r="A5421" s="67">
        <v>44172</v>
      </c>
      <c r="B5421" s="60" t="s">
        <v>9</v>
      </c>
      <c r="C5421" s="145" t="s">
        <v>145</v>
      </c>
      <c r="D5421" s="15">
        <v>1</v>
      </c>
    </row>
    <row r="5422" spans="1:4" x14ac:dyDescent="0.25">
      <c r="A5422" s="67">
        <v>44172</v>
      </c>
      <c r="B5422" s="60" t="s">
        <v>15</v>
      </c>
      <c r="C5422" s="60" t="s">
        <v>15</v>
      </c>
      <c r="D5422" s="15">
        <v>0</v>
      </c>
    </row>
    <row r="5423" spans="1:4" x14ac:dyDescent="0.25">
      <c r="A5423" s="67">
        <v>44172</v>
      </c>
      <c r="B5423" s="60" t="s">
        <v>11</v>
      </c>
      <c r="C5423" s="145" t="s">
        <v>945</v>
      </c>
      <c r="D5423" s="15">
        <v>1</v>
      </c>
    </row>
    <row r="5424" spans="1:4" x14ac:dyDescent="0.25">
      <c r="A5424" s="67">
        <v>44172</v>
      </c>
      <c r="B5424" s="60" t="s">
        <v>11</v>
      </c>
      <c r="C5424" s="145" t="s">
        <v>11</v>
      </c>
      <c r="D5424" s="15">
        <v>7</v>
      </c>
    </row>
    <row r="5425" spans="1:4" x14ac:dyDescent="0.25">
      <c r="A5425" s="67">
        <v>44172</v>
      </c>
      <c r="B5425" s="60" t="s">
        <v>11</v>
      </c>
      <c r="C5425" s="354" t="s">
        <v>764</v>
      </c>
      <c r="D5425" s="15">
        <v>1</v>
      </c>
    </row>
    <row r="5426" spans="1:4" x14ac:dyDescent="0.25">
      <c r="A5426" s="67">
        <v>44172</v>
      </c>
      <c r="B5426" s="60" t="s">
        <v>11</v>
      </c>
      <c r="C5426" s="145" t="s">
        <v>135</v>
      </c>
      <c r="D5426" s="15">
        <v>3</v>
      </c>
    </row>
    <row r="5427" spans="1:4" x14ac:dyDescent="0.25">
      <c r="A5427" s="67">
        <v>44172</v>
      </c>
      <c r="B5427" s="60" t="s">
        <v>12</v>
      </c>
      <c r="C5427" s="145" t="s">
        <v>117</v>
      </c>
      <c r="D5427" s="15">
        <v>1</v>
      </c>
    </row>
    <row r="5428" spans="1:4" x14ac:dyDescent="0.25">
      <c r="A5428" s="67">
        <v>44172</v>
      </c>
      <c r="B5428" s="60" t="s">
        <v>12</v>
      </c>
      <c r="C5428" s="145" t="s">
        <v>12</v>
      </c>
      <c r="D5428" s="15">
        <v>10</v>
      </c>
    </row>
    <row r="5429" spans="1:4" x14ac:dyDescent="0.25">
      <c r="A5429" s="67">
        <v>44172</v>
      </c>
      <c r="B5429" s="60" t="s">
        <v>8</v>
      </c>
      <c r="C5429" s="60" t="s">
        <v>59</v>
      </c>
      <c r="D5429" s="15">
        <v>1</v>
      </c>
    </row>
    <row r="5430" spans="1:4" x14ac:dyDescent="0.25">
      <c r="A5430" s="67">
        <v>44172</v>
      </c>
      <c r="B5430" s="60" t="s">
        <v>8</v>
      </c>
      <c r="C5430" s="145" t="s">
        <v>234</v>
      </c>
      <c r="D5430" s="15">
        <v>1</v>
      </c>
    </row>
    <row r="5431" spans="1:4" x14ac:dyDescent="0.25">
      <c r="A5431" s="67">
        <v>44172</v>
      </c>
      <c r="B5431" s="60" t="s">
        <v>8</v>
      </c>
      <c r="C5431" s="145" t="s">
        <v>40</v>
      </c>
      <c r="D5431" s="15">
        <v>1</v>
      </c>
    </row>
    <row r="5432" spans="1:4" x14ac:dyDescent="0.25">
      <c r="A5432" s="67">
        <v>44172</v>
      </c>
      <c r="B5432" s="60" t="s">
        <v>8</v>
      </c>
      <c r="C5432" s="60" t="s">
        <v>8</v>
      </c>
      <c r="D5432" s="15">
        <v>28</v>
      </c>
    </row>
    <row r="5433" spans="1:4" x14ac:dyDescent="0.25">
      <c r="A5433" s="67">
        <v>44172</v>
      </c>
      <c r="B5433" s="60" t="s">
        <v>8</v>
      </c>
      <c r="C5433" s="60" t="s">
        <v>187</v>
      </c>
      <c r="D5433" s="15">
        <v>2</v>
      </c>
    </row>
    <row r="5434" spans="1:4" x14ac:dyDescent="0.25">
      <c r="A5434" s="67">
        <v>44172</v>
      </c>
      <c r="B5434" s="60" t="s">
        <v>8</v>
      </c>
      <c r="C5434" s="145" t="s">
        <v>31</v>
      </c>
      <c r="D5434" s="15">
        <v>3</v>
      </c>
    </row>
    <row r="5435" spans="1:4" x14ac:dyDescent="0.25">
      <c r="A5435" s="67">
        <v>44172</v>
      </c>
      <c r="B5435" s="60" t="s">
        <v>8</v>
      </c>
      <c r="C5435" s="145" t="s">
        <v>131</v>
      </c>
      <c r="D5435" s="15">
        <v>1</v>
      </c>
    </row>
    <row r="5436" spans="1:4" x14ac:dyDescent="0.25">
      <c r="A5436" s="67">
        <v>44172</v>
      </c>
      <c r="B5436" s="60" t="s">
        <v>8</v>
      </c>
      <c r="C5436" s="145" t="s">
        <v>81</v>
      </c>
      <c r="D5436" s="15">
        <v>1</v>
      </c>
    </row>
    <row r="5437" spans="1:4" x14ac:dyDescent="0.25">
      <c r="A5437" s="67">
        <v>44172</v>
      </c>
      <c r="B5437" s="60" t="s">
        <v>8</v>
      </c>
      <c r="C5437" s="60" t="s">
        <v>112</v>
      </c>
      <c r="D5437" s="15">
        <v>1</v>
      </c>
    </row>
    <row r="5438" spans="1:4" x14ac:dyDescent="0.25">
      <c r="A5438" s="67">
        <v>44172</v>
      </c>
      <c r="B5438" s="60" t="s">
        <v>49</v>
      </c>
      <c r="C5438" s="60" t="s">
        <v>49</v>
      </c>
      <c r="D5438" s="15">
        <v>0</v>
      </c>
    </row>
    <row r="5439" spans="1:4" x14ac:dyDescent="0.25">
      <c r="A5439" s="67">
        <v>44172</v>
      </c>
      <c r="B5439" s="60" t="s">
        <v>50</v>
      </c>
      <c r="C5439" s="73" t="s">
        <v>368</v>
      </c>
      <c r="D5439" s="15">
        <v>2</v>
      </c>
    </row>
    <row r="5440" spans="1:4" x14ac:dyDescent="0.25">
      <c r="A5440" s="67">
        <v>44172</v>
      </c>
      <c r="B5440" s="60" t="s">
        <v>27</v>
      </c>
      <c r="C5440" s="60" t="s">
        <v>141</v>
      </c>
      <c r="D5440" s="15">
        <v>5</v>
      </c>
    </row>
    <row r="5441" spans="1:4" x14ac:dyDescent="0.25">
      <c r="A5441" s="67">
        <v>44172</v>
      </c>
      <c r="B5441" s="60" t="s">
        <v>27</v>
      </c>
      <c r="C5441" s="60" t="s">
        <v>235</v>
      </c>
      <c r="D5441" s="15">
        <v>3</v>
      </c>
    </row>
    <row r="5442" spans="1:4" x14ac:dyDescent="0.25">
      <c r="A5442" s="67">
        <v>44172</v>
      </c>
      <c r="B5442" s="60" t="s">
        <v>27</v>
      </c>
      <c r="C5442" s="60" t="s">
        <v>43</v>
      </c>
      <c r="D5442" s="15">
        <v>42</v>
      </c>
    </row>
    <row r="5443" spans="1:4" x14ac:dyDescent="0.25">
      <c r="A5443" s="67">
        <v>44172</v>
      </c>
      <c r="B5443" s="60" t="s">
        <v>51</v>
      </c>
      <c r="C5443" s="60" t="s">
        <v>51</v>
      </c>
      <c r="D5443" s="15">
        <v>6</v>
      </c>
    </row>
    <row r="5444" spans="1:4" x14ac:dyDescent="0.25">
      <c r="A5444" s="67">
        <v>44172</v>
      </c>
      <c r="B5444" s="60" t="s">
        <v>10</v>
      </c>
      <c r="C5444" s="60" t="s">
        <v>10</v>
      </c>
      <c r="D5444" s="15">
        <v>0</v>
      </c>
    </row>
    <row r="5445" spans="1:4" x14ac:dyDescent="0.25">
      <c r="A5445" s="67">
        <v>44173</v>
      </c>
      <c r="B5445" s="73" t="s">
        <v>14</v>
      </c>
      <c r="C5445" s="73" t="s">
        <v>14</v>
      </c>
      <c r="D5445" s="15">
        <v>4</v>
      </c>
    </row>
    <row r="5446" spans="1:4" x14ac:dyDescent="0.25">
      <c r="A5446" s="67">
        <v>44173</v>
      </c>
      <c r="B5446" s="73" t="s">
        <v>20</v>
      </c>
      <c r="C5446" s="73" t="s">
        <v>20</v>
      </c>
      <c r="D5446" s="15">
        <v>18</v>
      </c>
    </row>
    <row r="5447" spans="1:4" x14ac:dyDescent="0.25">
      <c r="A5447" s="67">
        <v>44173</v>
      </c>
      <c r="B5447" s="73" t="s">
        <v>13</v>
      </c>
      <c r="C5447" s="73" t="s">
        <v>13</v>
      </c>
      <c r="D5447" s="15">
        <v>1</v>
      </c>
    </row>
    <row r="5448" spans="1:4" x14ac:dyDescent="0.25">
      <c r="A5448" s="67">
        <v>44173</v>
      </c>
      <c r="B5448" s="73" t="s">
        <v>24</v>
      </c>
      <c r="C5448" s="73" t="s">
        <v>24</v>
      </c>
      <c r="D5448" s="15">
        <v>1</v>
      </c>
    </row>
    <row r="5449" spans="1:4" x14ac:dyDescent="0.25">
      <c r="A5449" s="67">
        <v>44173</v>
      </c>
      <c r="B5449" s="60" t="s">
        <v>47</v>
      </c>
      <c r="C5449" s="60" t="s">
        <v>47</v>
      </c>
      <c r="D5449" s="15">
        <v>0</v>
      </c>
    </row>
    <row r="5450" spans="1:4" x14ac:dyDescent="0.25">
      <c r="A5450" s="67">
        <v>44173</v>
      </c>
      <c r="B5450" s="60" t="s">
        <v>48</v>
      </c>
      <c r="C5450" s="60" t="s">
        <v>48</v>
      </c>
      <c r="D5450" s="15">
        <v>0</v>
      </c>
    </row>
    <row r="5451" spans="1:4" x14ac:dyDescent="0.25">
      <c r="A5451" s="67">
        <v>44173</v>
      </c>
      <c r="B5451" s="60" t="s">
        <v>7</v>
      </c>
      <c r="C5451" s="60" t="s">
        <v>7</v>
      </c>
      <c r="D5451" s="15">
        <v>0</v>
      </c>
    </row>
    <row r="5452" spans="1:4" x14ac:dyDescent="0.25">
      <c r="A5452" s="67">
        <v>44173</v>
      </c>
      <c r="B5452" s="73" t="s">
        <v>9</v>
      </c>
      <c r="C5452" s="73" t="s">
        <v>9</v>
      </c>
      <c r="D5452" s="15">
        <v>10</v>
      </c>
    </row>
    <row r="5453" spans="1:4" x14ac:dyDescent="0.25">
      <c r="A5453" s="67">
        <v>44173</v>
      </c>
      <c r="B5453" s="60" t="s">
        <v>15</v>
      </c>
      <c r="C5453" s="60" t="s">
        <v>15</v>
      </c>
      <c r="D5453" s="15">
        <v>0</v>
      </c>
    </row>
    <row r="5454" spans="1:4" x14ac:dyDescent="0.25">
      <c r="A5454" s="67">
        <v>44173</v>
      </c>
      <c r="B5454" s="73" t="s">
        <v>11</v>
      </c>
      <c r="C5454" s="78" t="s">
        <v>11</v>
      </c>
      <c r="D5454" s="15">
        <v>5</v>
      </c>
    </row>
    <row r="5455" spans="1:4" x14ac:dyDescent="0.25">
      <c r="A5455" s="67">
        <v>44173</v>
      </c>
      <c r="B5455" s="73" t="s">
        <v>12</v>
      </c>
      <c r="C5455" s="73" t="s">
        <v>12</v>
      </c>
      <c r="D5455" s="15">
        <v>4</v>
      </c>
    </row>
    <row r="5456" spans="1:4" x14ac:dyDescent="0.25">
      <c r="A5456" s="67">
        <v>44173</v>
      </c>
      <c r="B5456" s="73" t="s">
        <v>8</v>
      </c>
      <c r="C5456" s="73" t="s">
        <v>8</v>
      </c>
      <c r="D5456" s="15">
        <v>12</v>
      </c>
    </row>
    <row r="5457" spans="1:4" x14ac:dyDescent="0.25">
      <c r="A5457" s="67">
        <v>44173</v>
      </c>
      <c r="B5457" s="60" t="s">
        <v>49</v>
      </c>
      <c r="C5457" s="60" t="s">
        <v>49</v>
      </c>
      <c r="D5457" s="15">
        <v>0</v>
      </c>
    </row>
    <row r="5458" spans="1:4" x14ac:dyDescent="0.25">
      <c r="A5458" s="67">
        <v>44173</v>
      </c>
      <c r="B5458" s="73" t="s">
        <v>50</v>
      </c>
      <c r="C5458" s="73" t="s">
        <v>368</v>
      </c>
      <c r="D5458" s="15">
        <v>7</v>
      </c>
    </row>
    <row r="5459" spans="1:4" x14ac:dyDescent="0.25">
      <c r="A5459" s="67">
        <v>44173</v>
      </c>
      <c r="B5459" s="73" t="s">
        <v>27</v>
      </c>
      <c r="C5459" s="73" t="s">
        <v>43</v>
      </c>
      <c r="D5459" s="15">
        <v>16</v>
      </c>
    </row>
    <row r="5460" spans="1:4" x14ac:dyDescent="0.25">
      <c r="A5460" s="67">
        <v>44173</v>
      </c>
      <c r="B5460" s="73" t="s">
        <v>51</v>
      </c>
      <c r="C5460" s="73" t="s">
        <v>51</v>
      </c>
      <c r="D5460" s="15">
        <v>1</v>
      </c>
    </row>
    <row r="5461" spans="1:4" x14ac:dyDescent="0.25">
      <c r="A5461" s="67">
        <v>44173</v>
      </c>
      <c r="B5461" s="73" t="s">
        <v>10</v>
      </c>
      <c r="C5461" s="73" t="s">
        <v>10</v>
      </c>
      <c r="D5461" s="15">
        <v>5</v>
      </c>
    </row>
    <row r="5462" spans="1:4" x14ac:dyDescent="0.25">
      <c r="A5462" s="67">
        <v>44174</v>
      </c>
      <c r="B5462" s="73" t="s">
        <v>14</v>
      </c>
      <c r="C5462" s="73" t="s">
        <v>14</v>
      </c>
      <c r="D5462" s="15">
        <v>6</v>
      </c>
    </row>
    <row r="5463" spans="1:4" x14ac:dyDescent="0.25">
      <c r="A5463" s="67">
        <v>44174</v>
      </c>
      <c r="B5463" s="73" t="s">
        <v>14</v>
      </c>
      <c r="C5463" s="73" t="s">
        <v>16</v>
      </c>
      <c r="D5463" s="15">
        <v>2</v>
      </c>
    </row>
    <row r="5464" spans="1:4" x14ac:dyDescent="0.25">
      <c r="A5464" s="67">
        <v>44174</v>
      </c>
      <c r="B5464" s="73" t="s">
        <v>14</v>
      </c>
      <c r="C5464" s="73" t="s">
        <v>808</v>
      </c>
      <c r="D5464" s="15">
        <v>3</v>
      </c>
    </row>
    <row r="5465" spans="1:4" x14ac:dyDescent="0.25">
      <c r="A5465" s="67">
        <v>44174</v>
      </c>
      <c r="B5465" s="73" t="s">
        <v>14</v>
      </c>
      <c r="C5465" s="73" t="s">
        <v>86</v>
      </c>
      <c r="D5465" s="15">
        <v>1</v>
      </c>
    </row>
    <row r="5466" spans="1:4" x14ac:dyDescent="0.25">
      <c r="A5466" s="67">
        <v>44174</v>
      </c>
      <c r="B5466" s="60" t="s">
        <v>20</v>
      </c>
      <c r="C5466" s="73" t="s">
        <v>854</v>
      </c>
      <c r="D5466" s="15">
        <v>1</v>
      </c>
    </row>
    <row r="5467" spans="1:4" x14ac:dyDescent="0.25">
      <c r="A5467" s="67">
        <v>44174</v>
      </c>
      <c r="B5467" s="60" t="s">
        <v>20</v>
      </c>
      <c r="C5467" s="73" t="s">
        <v>20</v>
      </c>
      <c r="D5467" s="15">
        <v>45</v>
      </c>
    </row>
    <row r="5468" spans="1:4" x14ac:dyDescent="0.25">
      <c r="A5468" s="67">
        <v>44174</v>
      </c>
      <c r="B5468" s="60" t="s">
        <v>13</v>
      </c>
      <c r="C5468" s="73" t="s">
        <v>13</v>
      </c>
      <c r="D5468" s="15">
        <v>2</v>
      </c>
    </row>
    <row r="5469" spans="1:4" x14ac:dyDescent="0.25">
      <c r="A5469" s="67">
        <v>44174</v>
      </c>
      <c r="B5469" s="60" t="s">
        <v>13</v>
      </c>
      <c r="C5469" s="73" t="s">
        <v>226</v>
      </c>
      <c r="D5469" s="15">
        <v>2</v>
      </c>
    </row>
    <row r="5470" spans="1:4" x14ac:dyDescent="0.25">
      <c r="A5470" s="67">
        <v>44174</v>
      </c>
      <c r="B5470" s="60" t="s">
        <v>24</v>
      </c>
      <c r="C5470" s="73" t="s">
        <v>23</v>
      </c>
      <c r="D5470" s="15">
        <v>8</v>
      </c>
    </row>
    <row r="5471" spans="1:4" x14ac:dyDescent="0.25">
      <c r="A5471" s="67">
        <v>44174</v>
      </c>
      <c r="B5471" s="60" t="s">
        <v>24</v>
      </c>
      <c r="C5471" s="73" t="s">
        <v>24</v>
      </c>
      <c r="D5471" s="15">
        <v>2</v>
      </c>
    </row>
    <row r="5472" spans="1:4" x14ac:dyDescent="0.25">
      <c r="A5472" s="67">
        <v>44174</v>
      </c>
      <c r="B5472" s="60" t="s">
        <v>47</v>
      </c>
      <c r="C5472" s="60" t="s">
        <v>47</v>
      </c>
      <c r="D5472" s="15">
        <v>0</v>
      </c>
    </row>
    <row r="5473" spans="1:4" x14ac:dyDescent="0.25">
      <c r="A5473" s="67">
        <v>44174</v>
      </c>
      <c r="B5473" s="60" t="s">
        <v>48</v>
      </c>
      <c r="C5473" s="60" t="s">
        <v>48</v>
      </c>
      <c r="D5473" s="15">
        <v>0</v>
      </c>
    </row>
    <row r="5474" spans="1:4" x14ac:dyDescent="0.25">
      <c r="A5474" s="67">
        <v>44174</v>
      </c>
      <c r="B5474" s="60" t="s">
        <v>7</v>
      </c>
      <c r="C5474" s="60" t="s">
        <v>7</v>
      </c>
      <c r="D5474" s="15">
        <v>0</v>
      </c>
    </row>
    <row r="5475" spans="1:4" x14ac:dyDescent="0.25">
      <c r="A5475" s="67">
        <v>44174</v>
      </c>
      <c r="B5475" s="60" t="s">
        <v>9</v>
      </c>
      <c r="C5475" s="73" t="s">
        <v>613</v>
      </c>
      <c r="D5475" s="15">
        <v>1</v>
      </c>
    </row>
    <row r="5476" spans="1:4" x14ac:dyDescent="0.25">
      <c r="A5476" s="67">
        <v>44174</v>
      </c>
      <c r="B5476" s="60" t="s">
        <v>9</v>
      </c>
      <c r="C5476" s="60" t="s">
        <v>9</v>
      </c>
      <c r="D5476" s="15">
        <v>11</v>
      </c>
    </row>
    <row r="5477" spans="1:4" x14ac:dyDescent="0.25">
      <c r="A5477" s="67">
        <v>44174</v>
      </c>
      <c r="B5477" s="60" t="s">
        <v>9</v>
      </c>
      <c r="C5477" s="73" t="s">
        <v>149</v>
      </c>
      <c r="D5477" s="15">
        <v>1</v>
      </c>
    </row>
    <row r="5478" spans="1:4" x14ac:dyDescent="0.25">
      <c r="A5478" s="67">
        <v>44174</v>
      </c>
      <c r="B5478" s="60" t="s">
        <v>15</v>
      </c>
      <c r="C5478" s="73" t="s">
        <v>285</v>
      </c>
      <c r="D5478" s="15">
        <v>1</v>
      </c>
    </row>
    <row r="5479" spans="1:4" x14ac:dyDescent="0.25">
      <c r="A5479" s="67">
        <v>44174</v>
      </c>
      <c r="B5479" s="60" t="s">
        <v>11</v>
      </c>
      <c r="C5479" s="73" t="s">
        <v>135</v>
      </c>
      <c r="D5479" s="15">
        <v>1</v>
      </c>
    </row>
    <row r="5480" spans="1:4" x14ac:dyDescent="0.25">
      <c r="A5480" s="67">
        <v>44174</v>
      </c>
      <c r="B5480" s="60" t="s">
        <v>12</v>
      </c>
      <c r="C5480" s="73" t="s">
        <v>117</v>
      </c>
      <c r="D5480" s="15">
        <v>2</v>
      </c>
    </row>
    <row r="5481" spans="1:4" x14ac:dyDescent="0.25">
      <c r="A5481" s="67">
        <v>44174</v>
      </c>
      <c r="B5481" s="60" t="s">
        <v>8</v>
      </c>
      <c r="C5481" s="73" t="s">
        <v>59</v>
      </c>
      <c r="D5481" s="15">
        <v>1</v>
      </c>
    </row>
    <row r="5482" spans="1:4" x14ac:dyDescent="0.25">
      <c r="A5482" s="67">
        <v>44174</v>
      </c>
      <c r="B5482" s="60" t="s">
        <v>8</v>
      </c>
      <c r="C5482" s="60" t="s">
        <v>134</v>
      </c>
      <c r="D5482" s="15">
        <v>1</v>
      </c>
    </row>
    <row r="5483" spans="1:4" x14ac:dyDescent="0.25">
      <c r="A5483" s="67">
        <v>44174</v>
      </c>
      <c r="B5483" s="60" t="s">
        <v>8</v>
      </c>
      <c r="C5483" s="60" t="s">
        <v>40</v>
      </c>
      <c r="D5483" s="15">
        <v>2</v>
      </c>
    </row>
    <row r="5484" spans="1:4" x14ac:dyDescent="0.25">
      <c r="A5484" s="67">
        <v>44174</v>
      </c>
      <c r="B5484" s="60" t="s">
        <v>8</v>
      </c>
      <c r="C5484" s="60" t="s">
        <v>8</v>
      </c>
      <c r="D5484" s="15">
        <v>16</v>
      </c>
    </row>
    <row r="5485" spans="1:4" x14ac:dyDescent="0.25">
      <c r="A5485" s="67">
        <v>44174</v>
      </c>
      <c r="B5485" s="60" t="s">
        <v>8</v>
      </c>
      <c r="C5485" s="60" t="s">
        <v>31</v>
      </c>
      <c r="D5485" s="15">
        <v>2</v>
      </c>
    </row>
    <row r="5486" spans="1:4" x14ac:dyDescent="0.25">
      <c r="A5486" s="67">
        <v>44174</v>
      </c>
      <c r="B5486" s="60" t="s">
        <v>49</v>
      </c>
      <c r="C5486" s="60" t="s">
        <v>49</v>
      </c>
      <c r="D5486" s="15">
        <v>0</v>
      </c>
    </row>
    <row r="5487" spans="1:4" x14ac:dyDescent="0.25">
      <c r="A5487" s="67">
        <v>44174</v>
      </c>
      <c r="B5487" s="60" t="s">
        <v>50</v>
      </c>
      <c r="C5487" s="73" t="s">
        <v>368</v>
      </c>
      <c r="D5487" s="15">
        <v>0</v>
      </c>
    </row>
    <row r="5488" spans="1:4" x14ac:dyDescent="0.25">
      <c r="A5488" s="67">
        <v>44174</v>
      </c>
      <c r="B5488" s="60" t="s">
        <v>27</v>
      </c>
      <c r="C5488" s="60" t="s">
        <v>43</v>
      </c>
      <c r="D5488" s="15">
        <v>34</v>
      </c>
    </row>
    <row r="5489" spans="1:4" x14ac:dyDescent="0.25">
      <c r="A5489" s="67">
        <v>44174</v>
      </c>
      <c r="B5489" s="60" t="s">
        <v>51</v>
      </c>
      <c r="C5489" s="60" t="s">
        <v>51</v>
      </c>
      <c r="D5489" s="15">
        <v>12</v>
      </c>
    </row>
    <row r="5490" spans="1:4" x14ac:dyDescent="0.25">
      <c r="A5490" s="67">
        <v>44174</v>
      </c>
      <c r="B5490" s="60" t="s">
        <v>10</v>
      </c>
      <c r="C5490" s="60" t="s">
        <v>10</v>
      </c>
      <c r="D5490" s="15">
        <v>1</v>
      </c>
    </row>
    <row r="5491" spans="1:4" x14ac:dyDescent="0.25">
      <c r="A5491" s="67">
        <v>44175</v>
      </c>
      <c r="B5491" s="73" t="s">
        <v>14</v>
      </c>
      <c r="C5491" s="73" t="s">
        <v>14</v>
      </c>
      <c r="D5491" s="15">
        <v>1</v>
      </c>
    </row>
    <row r="5492" spans="1:4" x14ac:dyDescent="0.25">
      <c r="A5492" s="67">
        <v>44175</v>
      </c>
      <c r="B5492" s="73" t="s">
        <v>14</v>
      </c>
      <c r="C5492" s="73" t="s">
        <v>808</v>
      </c>
      <c r="D5492" s="15">
        <v>1</v>
      </c>
    </row>
    <row r="5493" spans="1:4" x14ac:dyDescent="0.25">
      <c r="A5493" s="67">
        <v>44175</v>
      </c>
      <c r="B5493" s="73" t="s">
        <v>14</v>
      </c>
      <c r="C5493" s="73" t="s">
        <v>86</v>
      </c>
      <c r="D5493" s="15">
        <v>1</v>
      </c>
    </row>
    <row r="5494" spans="1:4" x14ac:dyDescent="0.25">
      <c r="A5494" s="67">
        <v>44175</v>
      </c>
      <c r="B5494" s="60" t="s">
        <v>20</v>
      </c>
      <c r="C5494" s="73" t="s">
        <v>20</v>
      </c>
      <c r="D5494" s="15">
        <v>55</v>
      </c>
    </row>
    <row r="5495" spans="1:4" x14ac:dyDescent="0.25">
      <c r="A5495" s="67">
        <v>44175</v>
      </c>
      <c r="B5495" s="60" t="s">
        <v>20</v>
      </c>
      <c r="C5495" s="73" t="s">
        <v>652</v>
      </c>
      <c r="D5495" s="15">
        <v>5</v>
      </c>
    </row>
    <row r="5496" spans="1:4" x14ac:dyDescent="0.25">
      <c r="A5496" s="67">
        <v>44175</v>
      </c>
      <c r="B5496" s="60" t="s">
        <v>13</v>
      </c>
      <c r="C5496" s="60" t="s">
        <v>13</v>
      </c>
      <c r="D5496" s="15">
        <v>0</v>
      </c>
    </row>
    <row r="5497" spans="1:4" x14ac:dyDescent="0.25">
      <c r="A5497" s="67">
        <v>44175</v>
      </c>
      <c r="B5497" s="60" t="s">
        <v>24</v>
      </c>
      <c r="C5497" s="73" t="s">
        <v>23</v>
      </c>
      <c r="D5497" s="15">
        <v>9</v>
      </c>
    </row>
    <row r="5498" spans="1:4" x14ac:dyDescent="0.25">
      <c r="A5498" s="67">
        <v>44175</v>
      </c>
      <c r="B5498" s="60" t="s">
        <v>24</v>
      </c>
      <c r="C5498" s="73" t="s">
        <v>776</v>
      </c>
      <c r="D5498" s="15">
        <v>1</v>
      </c>
    </row>
    <row r="5499" spans="1:4" x14ac:dyDescent="0.25">
      <c r="A5499" s="67">
        <v>44175</v>
      </c>
      <c r="B5499" s="60" t="s">
        <v>24</v>
      </c>
      <c r="C5499" s="73" t="s">
        <v>24</v>
      </c>
      <c r="D5499" s="15">
        <v>2</v>
      </c>
    </row>
    <row r="5500" spans="1:4" x14ac:dyDescent="0.25">
      <c r="A5500" s="67">
        <v>44175</v>
      </c>
      <c r="B5500" s="60" t="s">
        <v>47</v>
      </c>
      <c r="C5500" s="60" t="s">
        <v>47</v>
      </c>
      <c r="D5500" s="15">
        <v>1</v>
      </c>
    </row>
    <row r="5501" spans="1:4" x14ac:dyDescent="0.25">
      <c r="A5501" s="67">
        <v>44175</v>
      </c>
      <c r="B5501" s="60" t="s">
        <v>48</v>
      </c>
      <c r="C5501" s="73" t="s">
        <v>48</v>
      </c>
      <c r="D5501" s="15">
        <v>1</v>
      </c>
    </row>
    <row r="5502" spans="1:4" x14ac:dyDescent="0.25">
      <c r="A5502" s="67">
        <v>44175</v>
      </c>
      <c r="B5502" s="60" t="s">
        <v>7</v>
      </c>
      <c r="C5502" s="73" t="s">
        <v>116</v>
      </c>
      <c r="D5502" s="15">
        <v>3</v>
      </c>
    </row>
    <row r="5503" spans="1:4" x14ac:dyDescent="0.25">
      <c r="A5503" s="67">
        <v>44175</v>
      </c>
      <c r="B5503" s="60" t="s">
        <v>7</v>
      </c>
      <c r="C5503" s="73" t="s">
        <v>7</v>
      </c>
      <c r="D5503" s="15">
        <v>5</v>
      </c>
    </row>
    <row r="5504" spans="1:4" x14ac:dyDescent="0.25">
      <c r="A5504" s="67">
        <v>44175</v>
      </c>
      <c r="B5504" s="60" t="s">
        <v>9</v>
      </c>
      <c r="C5504" s="60" t="s">
        <v>365</v>
      </c>
      <c r="D5504" s="15">
        <v>1</v>
      </c>
    </row>
    <row r="5505" spans="1:4" x14ac:dyDescent="0.25">
      <c r="A5505" s="67">
        <v>44175</v>
      </c>
      <c r="B5505" s="60" t="s">
        <v>9</v>
      </c>
      <c r="C5505" s="60" t="s">
        <v>9</v>
      </c>
      <c r="D5505" s="15">
        <v>24</v>
      </c>
    </row>
    <row r="5506" spans="1:4" x14ac:dyDescent="0.25">
      <c r="A5506" s="67">
        <v>44175</v>
      </c>
      <c r="B5506" s="60" t="s">
        <v>15</v>
      </c>
      <c r="C5506" s="60" t="s">
        <v>109</v>
      </c>
      <c r="D5506" s="15">
        <v>2</v>
      </c>
    </row>
    <row r="5507" spans="1:4" x14ac:dyDescent="0.25">
      <c r="A5507" s="67">
        <v>44175</v>
      </c>
      <c r="B5507" s="60" t="s">
        <v>11</v>
      </c>
      <c r="C5507" s="60" t="s">
        <v>336</v>
      </c>
      <c r="D5507" s="15">
        <v>2</v>
      </c>
    </row>
    <row r="5508" spans="1:4" x14ac:dyDescent="0.25">
      <c r="A5508" s="67">
        <v>44175</v>
      </c>
      <c r="B5508" s="60" t="s">
        <v>11</v>
      </c>
      <c r="C5508" s="60" t="s">
        <v>11</v>
      </c>
      <c r="D5508" s="15">
        <v>2</v>
      </c>
    </row>
    <row r="5509" spans="1:4" x14ac:dyDescent="0.25">
      <c r="A5509" s="67">
        <v>44175</v>
      </c>
      <c r="B5509" s="60" t="s">
        <v>11</v>
      </c>
      <c r="C5509" s="60" t="s">
        <v>135</v>
      </c>
      <c r="D5509" s="15">
        <v>3</v>
      </c>
    </row>
    <row r="5510" spans="1:4" x14ac:dyDescent="0.25">
      <c r="A5510" s="67">
        <v>44175</v>
      </c>
      <c r="B5510" s="60" t="s">
        <v>12</v>
      </c>
      <c r="C5510" s="60" t="s">
        <v>117</v>
      </c>
      <c r="D5510" s="15">
        <v>5</v>
      </c>
    </row>
    <row r="5511" spans="1:4" x14ac:dyDescent="0.25">
      <c r="A5511" s="67">
        <v>44175</v>
      </c>
      <c r="B5511" s="60" t="s">
        <v>8</v>
      </c>
      <c r="C5511" s="60" t="s">
        <v>134</v>
      </c>
      <c r="D5511" s="15">
        <v>1</v>
      </c>
    </row>
    <row r="5512" spans="1:4" x14ac:dyDescent="0.25">
      <c r="A5512" s="67">
        <v>44175</v>
      </c>
      <c r="B5512" s="60" t="s">
        <v>8</v>
      </c>
      <c r="C5512" s="60" t="s">
        <v>40</v>
      </c>
      <c r="D5512" s="15">
        <v>3</v>
      </c>
    </row>
    <row r="5513" spans="1:4" x14ac:dyDescent="0.25">
      <c r="A5513" s="67">
        <v>44175</v>
      </c>
      <c r="B5513" s="60" t="s">
        <v>8</v>
      </c>
      <c r="C5513" s="60" t="s">
        <v>8</v>
      </c>
      <c r="D5513" s="15">
        <v>45</v>
      </c>
    </row>
    <row r="5514" spans="1:4" x14ac:dyDescent="0.25">
      <c r="A5514" s="67">
        <v>44175</v>
      </c>
      <c r="B5514" s="60" t="s">
        <v>8</v>
      </c>
      <c r="C5514" s="60" t="s">
        <v>187</v>
      </c>
      <c r="D5514" s="15">
        <v>1</v>
      </c>
    </row>
    <row r="5515" spans="1:4" x14ac:dyDescent="0.25">
      <c r="A5515" s="67">
        <v>44175</v>
      </c>
      <c r="B5515" s="60" t="s">
        <v>8</v>
      </c>
      <c r="C5515" s="60" t="s">
        <v>31</v>
      </c>
      <c r="D5515" s="15">
        <v>3</v>
      </c>
    </row>
    <row r="5516" spans="1:4" x14ac:dyDescent="0.25">
      <c r="A5516" s="67">
        <v>44175</v>
      </c>
      <c r="B5516" s="60" t="s">
        <v>8</v>
      </c>
      <c r="C5516" s="60" t="s">
        <v>81</v>
      </c>
      <c r="D5516" s="15">
        <v>1</v>
      </c>
    </row>
    <row r="5517" spans="1:4" x14ac:dyDescent="0.25">
      <c r="A5517" s="67">
        <v>44175</v>
      </c>
      <c r="B5517" s="60" t="s">
        <v>8</v>
      </c>
      <c r="C5517" s="60" t="s">
        <v>112</v>
      </c>
      <c r="D5517" s="15">
        <v>5</v>
      </c>
    </row>
    <row r="5518" spans="1:4" x14ac:dyDescent="0.25">
      <c r="A5518" s="67">
        <v>44175</v>
      </c>
      <c r="B5518" s="60" t="s">
        <v>49</v>
      </c>
      <c r="C5518" s="60" t="s">
        <v>215</v>
      </c>
      <c r="D5518" s="15">
        <v>4</v>
      </c>
    </row>
    <row r="5519" spans="1:4" x14ac:dyDescent="0.25">
      <c r="A5519" s="67">
        <v>44175</v>
      </c>
      <c r="B5519" s="60" t="s">
        <v>50</v>
      </c>
      <c r="C5519" s="60" t="s">
        <v>232</v>
      </c>
      <c r="D5519" s="15">
        <v>1</v>
      </c>
    </row>
    <row r="5520" spans="1:4" x14ac:dyDescent="0.25">
      <c r="A5520" s="67">
        <v>44175</v>
      </c>
      <c r="B5520" s="60" t="s">
        <v>27</v>
      </c>
      <c r="C5520" s="60" t="s">
        <v>43</v>
      </c>
      <c r="D5520" s="15">
        <v>9</v>
      </c>
    </row>
    <row r="5521" spans="1:4" x14ac:dyDescent="0.25">
      <c r="A5521" s="67">
        <v>44175</v>
      </c>
      <c r="B5521" s="60" t="s">
        <v>51</v>
      </c>
      <c r="C5521" s="232" t="s">
        <v>51</v>
      </c>
      <c r="D5521" s="15">
        <v>1</v>
      </c>
    </row>
    <row r="5522" spans="1:4" x14ac:dyDescent="0.25">
      <c r="A5522" s="67">
        <v>44175</v>
      </c>
      <c r="B5522" s="60" t="s">
        <v>10</v>
      </c>
      <c r="C5522" s="60" t="s">
        <v>10</v>
      </c>
      <c r="D5522" s="15">
        <v>5</v>
      </c>
    </row>
    <row r="5523" spans="1:4" x14ac:dyDescent="0.25">
      <c r="A5523" s="67">
        <v>44176</v>
      </c>
      <c r="B5523" s="60" t="s">
        <v>14</v>
      </c>
      <c r="C5523" s="60" t="s">
        <v>14</v>
      </c>
      <c r="D5523" s="15">
        <v>2</v>
      </c>
    </row>
    <row r="5524" spans="1:4" x14ac:dyDescent="0.25">
      <c r="A5524" s="67">
        <v>44176</v>
      </c>
      <c r="B5524" s="60" t="s">
        <v>14</v>
      </c>
      <c r="C5524" s="60" t="s">
        <v>16</v>
      </c>
      <c r="D5524" s="15">
        <v>3</v>
      </c>
    </row>
    <row r="5525" spans="1:4" x14ac:dyDescent="0.25">
      <c r="A5525" s="67">
        <v>44176</v>
      </c>
      <c r="B5525" s="60" t="s">
        <v>20</v>
      </c>
      <c r="C5525" s="73" t="s">
        <v>854</v>
      </c>
      <c r="D5525" s="15">
        <v>1</v>
      </c>
    </row>
    <row r="5526" spans="1:4" x14ac:dyDescent="0.25">
      <c r="A5526" s="67">
        <v>44176</v>
      </c>
      <c r="B5526" s="60" t="s">
        <v>20</v>
      </c>
      <c r="C5526" s="60" t="s">
        <v>20</v>
      </c>
      <c r="D5526" s="15">
        <v>43</v>
      </c>
    </row>
    <row r="5527" spans="1:4" x14ac:dyDescent="0.25">
      <c r="A5527" s="67">
        <v>44176</v>
      </c>
      <c r="B5527" s="60" t="s">
        <v>20</v>
      </c>
      <c r="C5527" s="60" t="s">
        <v>652</v>
      </c>
      <c r="D5527" s="15">
        <v>1</v>
      </c>
    </row>
    <row r="5528" spans="1:4" x14ac:dyDescent="0.25">
      <c r="A5528" s="67">
        <v>44176</v>
      </c>
      <c r="B5528" s="60" t="s">
        <v>13</v>
      </c>
      <c r="C5528" s="60" t="s">
        <v>13</v>
      </c>
      <c r="D5528" s="15">
        <v>1</v>
      </c>
    </row>
    <row r="5529" spans="1:4" x14ac:dyDescent="0.25">
      <c r="A5529" s="67">
        <v>44176</v>
      </c>
      <c r="B5529" s="60" t="s">
        <v>13</v>
      </c>
      <c r="C5529" s="60" t="s">
        <v>223</v>
      </c>
      <c r="D5529" s="15">
        <v>3</v>
      </c>
    </row>
    <row r="5530" spans="1:4" x14ac:dyDescent="0.25">
      <c r="A5530" s="67">
        <v>44176</v>
      </c>
      <c r="B5530" s="60" t="s">
        <v>24</v>
      </c>
      <c r="C5530" s="60" t="s">
        <v>23</v>
      </c>
      <c r="D5530" s="15">
        <v>16</v>
      </c>
    </row>
    <row r="5531" spans="1:4" x14ac:dyDescent="0.25">
      <c r="A5531" s="67">
        <v>44176</v>
      </c>
      <c r="B5531" s="60" t="s">
        <v>24</v>
      </c>
      <c r="C5531" s="60" t="s">
        <v>24</v>
      </c>
      <c r="D5531" s="15">
        <v>4</v>
      </c>
    </row>
    <row r="5532" spans="1:4" x14ac:dyDescent="0.25">
      <c r="A5532" s="67">
        <v>44176</v>
      </c>
      <c r="B5532" s="60" t="s">
        <v>47</v>
      </c>
      <c r="C5532" s="60" t="s">
        <v>47</v>
      </c>
      <c r="D5532" s="15">
        <v>0</v>
      </c>
    </row>
    <row r="5533" spans="1:4" x14ac:dyDescent="0.25">
      <c r="A5533" s="67">
        <v>44176</v>
      </c>
      <c r="B5533" s="60" t="s">
        <v>48</v>
      </c>
      <c r="C5533" s="60" t="s">
        <v>48</v>
      </c>
      <c r="D5533" s="15">
        <v>5</v>
      </c>
    </row>
    <row r="5534" spans="1:4" x14ac:dyDescent="0.25">
      <c r="A5534" s="67">
        <v>44176</v>
      </c>
      <c r="B5534" s="60" t="s">
        <v>7</v>
      </c>
      <c r="C5534" s="60" t="s">
        <v>7</v>
      </c>
      <c r="D5534" s="15">
        <v>3</v>
      </c>
    </row>
    <row r="5535" spans="1:4" x14ac:dyDescent="0.25">
      <c r="A5535" s="67">
        <v>44176</v>
      </c>
      <c r="B5535" s="60" t="s">
        <v>9</v>
      </c>
      <c r="C5535" s="60" t="s">
        <v>613</v>
      </c>
      <c r="D5535" s="15">
        <v>2</v>
      </c>
    </row>
    <row r="5536" spans="1:4" x14ac:dyDescent="0.25">
      <c r="A5536" s="67">
        <v>44176</v>
      </c>
      <c r="B5536" s="60" t="s">
        <v>9</v>
      </c>
      <c r="C5536" s="60" t="s">
        <v>941</v>
      </c>
      <c r="D5536" s="15">
        <v>1</v>
      </c>
    </row>
    <row r="5537" spans="1:4" x14ac:dyDescent="0.25">
      <c r="A5537" s="67">
        <v>44176</v>
      </c>
      <c r="B5537" s="60" t="s">
        <v>9</v>
      </c>
      <c r="C5537" s="60" t="s">
        <v>9</v>
      </c>
      <c r="D5537" s="15">
        <v>21</v>
      </c>
    </row>
    <row r="5538" spans="1:4" x14ac:dyDescent="0.25">
      <c r="A5538" s="67">
        <v>44176</v>
      </c>
      <c r="B5538" s="60" t="s">
        <v>9</v>
      </c>
      <c r="C5538" s="60" t="s">
        <v>145</v>
      </c>
      <c r="D5538" s="15">
        <v>2</v>
      </c>
    </row>
    <row r="5539" spans="1:4" x14ac:dyDescent="0.25">
      <c r="A5539" s="67">
        <v>44176</v>
      </c>
      <c r="B5539" s="60" t="s">
        <v>15</v>
      </c>
      <c r="C5539" s="60" t="s">
        <v>285</v>
      </c>
      <c r="D5539" s="15">
        <v>1</v>
      </c>
    </row>
    <row r="5540" spans="1:4" x14ac:dyDescent="0.25">
      <c r="A5540" s="67">
        <v>44176</v>
      </c>
      <c r="B5540" s="60" t="s">
        <v>11</v>
      </c>
      <c r="C5540" s="60" t="s">
        <v>336</v>
      </c>
      <c r="D5540" s="15">
        <v>1</v>
      </c>
    </row>
    <row r="5541" spans="1:4" x14ac:dyDescent="0.25">
      <c r="A5541" s="67">
        <v>44176</v>
      </c>
      <c r="B5541" s="60" t="s">
        <v>11</v>
      </c>
      <c r="C5541" s="60" t="s">
        <v>11</v>
      </c>
      <c r="D5541" s="15">
        <v>7</v>
      </c>
    </row>
    <row r="5542" spans="1:4" x14ac:dyDescent="0.25">
      <c r="A5542" s="67">
        <v>44176</v>
      </c>
      <c r="B5542" s="60" t="s">
        <v>11</v>
      </c>
      <c r="C5542" s="60" t="s">
        <v>135</v>
      </c>
      <c r="D5542" s="15">
        <v>11</v>
      </c>
    </row>
    <row r="5543" spans="1:4" x14ac:dyDescent="0.25">
      <c r="A5543" s="67">
        <v>44176</v>
      </c>
      <c r="B5543" s="60" t="s">
        <v>12</v>
      </c>
      <c r="C5543" s="60" t="s">
        <v>117</v>
      </c>
      <c r="D5543" s="15">
        <v>6</v>
      </c>
    </row>
    <row r="5544" spans="1:4" x14ac:dyDescent="0.25">
      <c r="A5544" s="67">
        <v>44176</v>
      </c>
      <c r="B5544" s="60" t="s">
        <v>12</v>
      </c>
      <c r="C5544" s="60" t="s">
        <v>12</v>
      </c>
      <c r="D5544" s="15">
        <v>5</v>
      </c>
    </row>
    <row r="5545" spans="1:4" x14ac:dyDescent="0.25">
      <c r="A5545" s="67">
        <v>44176</v>
      </c>
      <c r="B5545" s="60" t="s">
        <v>8</v>
      </c>
      <c r="C5545" s="60" t="s">
        <v>74</v>
      </c>
      <c r="D5545" s="15">
        <v>2</v>
      </c>
    </row>
    <row r="5546" spans="1:4" x14ac:dyDescent="0.25">
      <c r="A5546" s="67">
        <v>44176</v>
      </c>
      <c r="B5546" s="60" t="s">
        <v>8</v>
      </c>
      <c r="C5546" s="60" t="s">
        <v>230</v>
      </c>
      <c r="D5546" s="15">
        <v>1</v>
      </c>
    </row>
    <row r="5547" spans="1:4" x14ac:dyDescent="0.25">
      <c r="A5547" s="67">
        <v>44176</v>
      </c>
      <c r="B5547" s="60" t="s">
        <v>8</v>
      </c>
      <c r="C5547" s="60" t="s">
        <v>134</v>
      </c>
      <c r="D5547" s="15">
        <v>2</v>
      </c>
    </row>
    <row r="5548" spans="1:4" x14ac:dyDescent="0.25">
      <c r="A5548" s="67">
        <v>44176</v>
      </c>
      <c r="B5548" s="60" t="s">
        <v>8</v>
      </c>
      <c r="C5548" s="60" t="s">
        <v>40</v>
      </c>
      <c r="D5548" s="15">
        <v>1</v>
      </c>
    </row>
    <row r="5549" spans="1:4" x14ac:dyDescent="0.25">
      <c r="A5549" s="67">
        <v>44176</v>
      </c>
      <c r="B5549" s="60" t="s">
        <v>8</v>
      </c>
      <c r="C5549" s="60" t="s">
        <v>8</v>
      </c>
      <c r="D5549" s="15">
        <v>18</v>
      </c>
    </row>
    <row r="5550" spans="1:4" x14ac:dyDescent="0.25">
      <c r="A5550" s="67">
        <v>44176</v>
      </c>
      <c r="B5550" s="60" t="s">
        <v>8</v>
      </c>
      <c r="C5550" s="60" t="s">
        <v>595</v>
      </c>
      <c r="D5550" s="15">
        <v>1</v>
      </c>
    </row>
    <row r="5551" spans="1:4" x14ac:dyDescent="0.25">
      <c r="A5551" s="67">
        <v>44176</v>
      </c>
      <c r="B5551" s="60" t="s">
        <v>8</v>
      </c>
      <c r="C5551" s="60" t="s">
        <v>112</v>
      </c>
      <c r="D5551" s="15">
        <v>3</v>
      </c>
    </row>
    <row r="5552" spans="1:4" x14ac:dyDescent="0.25">
      <c r="A5552" s="67">
        <v>44176</v>
      </c>
      <c r="B5552" s="60" t="s">
        <v>49</v>
      </c>
      <c r="C5552" s="60" t="s">
        <v>49</v>
      </c>
      <c r="D5552" s="15">
        <v>0</v>
      </c>
    </row>
    <row r="5553" spans="1:4" x14ac:dyDescent="0.25">
      <c r="A5553" s="67">
        <v>44176</v>
      </c>
      <c r="B5553" s="60" t="s">
        <v>50</v>
      </c>
      <c r="C5553" s="60" t="s">
        <v>232</v>
      </c>
      <c r="D5553" s="15">
        <v>1</v>
      </c>
    </row>
    <row r="5554" spans="1:4" x14ac:dyDescent="0.25">
      <c r="A5554" s="67">
        <v>44176</v>
      </c>
      <c r="B5554" s="60" t="s">
        <v>50</v>
      </c>
      <c r="C5554" s="73" t="s">
        <v>368</v>
      </c>
      <c r="D5554" s="15">
        <v>2</v>
      </c>
    </row>
    <row r="5555" spans="1:4" x14ac:dyDescent="0.25">
      <c r="A5555" s="67">
        <v>44176</v>
      </c>
      <c r="B5555" s="60" t="s">
        <v>27</v>
      </c>
      <c r="C5555" s="60" t="s">
        <v>141</v>
      </c>
      <c r="D5555" s="15">
        <v>3</v>
      </c>
    </row>
    <row r="5556" spans="1:4" x14ac:dyDescent="0.25">
      <c r="A5556" s="67">
        <v>44176</v>
      </c>
      <c r="B5556" s="60" t="s">
        <v>27</v>
      </c>
      <c r="C5556" s="73" t="s">
        <v>946</v>
      </c>
      <c r="D5556" s="15">
        <v>1</v>
      </c>
    </row>
    <row r="5557" spans="1:4" x14ac:dyDescent="0.25">
      <c r="A5557" s="67">
        <v>44176</v>
      </c>
      <c r="B5557" s="60" t="s">
        <v>27</v>
      </c>
      <c r="C5557" s="60" t="s">
        <v>43</v>
      </c>
      <c r="D5557" s="15">
        <v>58</v>
      </c>
    </row>
    <row r="5558" spans="1:4" x14ac:dyDescent="0.25">
      <c r="A5558" s="67">
        <v>44176</v>
      </c>
      <c r="B5558" s="60" t="s">
        <v>27</v>
      </c>
      <c r="C5558" s="60" t="s">
        <v>947</v>
      </c>
      <c r="D5558" s="15">
        <v>1</v>
      </c>
    </row>
    <row r="5559" spans="1:4" x14ac:dyDescent="0.25">
      <c r="A5559" s="67">
        <v>44176</v>
      </c>
      <c r="B5559" s="60" t="s">
        <v>27</v>
      </c>
      <c r="C5559" s="60" t="s">
        <v>711</v>
      </c>
      <c r="D5559" s="15">
        <v>1</v>
      </c>
    </row>
    <row r="5560" spans="1:4" x14ac:dyDescent="0.25">
      <c r="A5560" s="67">
        <v>44176</v>
      </c>
      <c r="B5560" s="60" t="s">
        <v>51</v>
      </c>
      <c r="C5560" s="60" t="s">
        <v>51</v>
      </c>
      <c r="D5560" s="15">
        <v>17</v>
      </c>
    </row>
    <row r="5561" spans="1:4" x14ac:dyDescent="0.25">
      <c r="A5561" s="67">
        <v>44176</v>
      </c>
      <c r="B5561" s="60" t="s">
        <v>10</v>
      </c>
      <c r="C5561" s="232" t="s">
        <v>10</v>
      </c>
      <c r="D5561" s="15">
        <v>2</v>
      </c>
    </row>
    <row r="5562" spans="1:4" x14ac:dyDescent="0.25">
      <c r="A5562" s="67">
        <v>44177</v>
      </c>
      <c r="B5562" s="60" t="s">
        <v>14</v>
      </c>
      <c r="C5562" s="73" t="s">
        <v>14</v>
      </c>
      <c r="D5562" s="15">
        <v>8</v>
      </c>
    </row>
    <row r="5563" spans="1:4" x14ac:dyDescent="0.25">
      <c r="A5563" s="67">
        <v>44177</v>
      </c>
      <c r="B5563" s="60" t="s">
        <v>14</v>
      </c>
      <c r="C5563" s="73" t="s">
        <v>948</v>
      </c>
      <c r="D5563" s="15">
        <v>1</v>
      </c>
    </row>
    <row r="5564" spans="1:4" x14ac:dyDescent="0.25">
      <c r="A5564" s="67">
        <v>44177</v>
      </c>
      <c r="B5564" s="60" t="s">
        <v>14</v>
      </c>
      <c r="C5564" s="73" t="s">
        <v>16</v>
      </c>
      <c r="D5564" s="15">
        <v>4</v>
      </c>
    </row>
    <row r="5565" spans="1:4" x14ac:dyDescent="0.25">
      <c r="A5565" s="67">
        <v>44177</v>
      </c>
      <c r="B5565" s="60" t="s">
        <v>20</v>
      </c>
      <c r="C5565" s="73" t="s">
        <v>854</v>
      </c>
      <c r="D5565" s="15">
        <v>1</v>
      </c>
    </row>
    <row r="5566" spans="1:4" x14ac:dyDescent="0.25">
      <c r="A5566" s="67">
        <v>44177</v>
      </c>
      <c r="B5566" s="60" t="s">
        <v>20</v>
      </c>
      <c r="C5566" s="73" t="s">
        <v>20</v>
      </c>
      <c r="D5566" s="15">
        <v>68</v>
      </c>
    </row>
    <row r="5567" spans="1:4" x14ac:dyDescent="0.25">
      <c r="A5567" s="67">
        <v>44177</v>
      </c>
      <c r="B5567" s="60" t="s">
        <v>20</v>
      </c>
      <c r="C5567" s="73" t="s">
        <v>652</v>
      </c>
      <c r="D5567" s="15">
        <v>2</v>
      </c>
    </row>
    <row r="5568" spans="1:4" x14ac:dyDescent="0.25">
      <c r="A5568" s="67">
        <v>44177</v>
      </c>
      <c r="B5568" s="60" t="s">
        <v>13</v>
      </c>
      <c r="C5568" s="73" t="s">
        <v>226</v>
      </c>
      <c r="D5568" s="15">
        <v>3</v>
      </c>
    </row>
    <row r="5569" spans="1:4" x14ac:dyDescent="0.25">
      <c r="A5569" s="67">
        <v>44177</v>
      </c>
      <c r="B5569" s="60" t="s">
        <v>13</v>
      </c>
      <c r="C5569" s="73" t="s">
        <v>223</v>
      </c>
      <c r="D5569" s="15">
        <v>2</v>
      </c>
    </row>
    <row r="5570" spans="1:4" x14ac:dyDescent="0.25">
      <c r="A5570" s="67">
        <v>44177</v>
      </c>
      <c r="B5570" s="60" t="s">
        <v>24</v>
      </c>
      <c r="C5570" s="73" t="s">
        <v>23</v>
      </c>
      <c r="D5570" s="15">
        <v>40</v>
      </c>
    </row>
    <row r="5571" spans="1:4" x14ac:dyDescent="0.25">
      <c r="A5571" s="67">
        <v>44177</v>
      </c>
      <c r="B5571" s="60" t="s">
        <v>24</v>
      </c>
      <c r="C5571" s="73" t="s">
        <v>24</v>
      </c>
      <c r="D5571" s="15">
        <v>1</v>
      </c>
    </row>
    <row r="5572" spans="1:4" x14ac:dyDescent="0.25">
      <c r="A5572" s="67">
        <v>44177</v>
      </c>
      <c r="B5572" s="60" t="s">
        <v>24</v>
      </c>
      <c r="C5572" s="73" t="s">
        <v>765</v>
      </c>
      <c r="D5572" s="15">
        <v>1</v>
      </c>
    </row>
    <row r="5573" spans="1:4" x14ac:dyDescent="0.25">
      <c r="A5573" s="67">
        <v>44177</v>
      </c>
      <c r="B5573" s="60" t="s">
        <v>47</v>
      </c>
      <c r="C5573" s="73" t="s">
        <v>47</v>
      </c>
      <c r="D5573" s="15">
        <v>1</v>
      </c>
    </row>
    <row r="5574" spans="1:4" x14ac:dyDescent="0.25">
      <c r="A5574" s="67">
        <v>44177</v>
      </c>
      <c r="B5574" s="60" t="s">
        <v>48</v>
      </c>
      <c r="C5574" s="73" t="s">
        <v>48</v>
      </c>
      <c r="D5574" s="15">
        <v>2</v>
      </c>
    </row>
    <row r="5575" spans="1:4" x14ac:dyDescent="0.25">
      <c r="A5575" s="67">
        <v>44177</v>
      </c>
      <c r="B5575" s="60" t="s">
        <v>7</v>
      </c>
      <c r="C5575" s="73" t="s">
        <v>116</v>
      </c>
      <c r="D5575" s="15">
        <v>1</v>
      </c>
    </row>
    <row r="5576" spans="1:4" x14ac:dyDescent="0.25">
      <c r="A5576" s="67">
        <v>44177</v>
      </c>
      <c r="B5576" s="60" t="s">
        <v>7</v>
      </c>
      <c r="C5576" s="73" t="s">
        <v>7</v>
      </c>
      <c r="D5576" s="15">
        <v>1</v>
      </c>
    </row>
    <row r="5577" spans="1:4" x14ac:dyDescent="0.25">
      <c r="A5577" s="67">
        <v>44177</v>
      </c>
      <c r="B5577" s="60" t="s">
        <v>9</v>
      </c>
      <c r="C5577" s="73" t="s">
        <v>613</v>
      </c>
      <c r="D5577" s="15">
        <v>4</v>
      </c>
    </row>
    <row r="5578" spans="1:4" x14ac:dyDescent="0.25">
      <c r="A5578" s="67">
        <v>44177</v>
      </c>
      <c r="B5578" s="60" t="s">
        <v>9</v>
      </c>
      <c r="C5578" s="73" t="s">
        <v>934</v>
      </c>
      <c r="D5578" s="15">
        <v>1</v>
      </c>
    </row>
    <row r="5579" spans="1:4" x14ac:dyDescent="0.25">
      <c r="A5579" s="67">
        <v>44177</v>
      </c>
      <c r="B5579" s="60" t="s">
        <v>9</v>
      </c>
      <c r="C5579" s="73" t="s">
        <v>9</v>
      </c>
      <c r="D5579" s="15">
        <v>23</v>
      </c>
    </row>
    <row r="5580" spans="1:4" x14ac:dyDescent="0.25">
      <c r="A5580" s="67">
        <v>44177</v>
      </c>
      <c r="B5580" s="60" t="s">
        <v>9</v>
      </c>
      <c r="C5580" s="73" t="s">
        <v>145</v>
      </c>
      <c r="D5580" s="15">
        <v>3</v>
      </c>
    </row>
    <row r="5581" spans="1:4" x14ac:dyDescent="0.25">
      <c r="A5581" s="67">
        <v>44177</v>
      </c>
      <c r="B5581" s="60" t="s">
        <v>15</v>
      </c>
      <c r="C5581" s="73" t="s">
        <v>109</v>
      </c>
      <c r="D5581" s="15">
        <v>1</v>
      </c>
    </row>
    <row r="5582" spans="1:4" x14ac:dyDescent="0.25">
      <c r="A5582" s="67">
        <v>44177</v>
      </c>
      <c r="B5582" s="60" t="s">
        <v>15</v>
      </c>
      <c r="C5582" s="73" t="s">
        <v>285</v>
      </c>
      <c r="D5582" s="15">
        <v>2</v>
      </c>
    </row>
    <row r="5583" spans="1:4" x14ac:dyDescent="0.25">
      <c r="A5583" s="67">
        <v>44177</v>
      </c>
      <c r="B5583" s="60" t="s">
        <v>11</v>
      </c>
      <c r="C5583" s="73" t="s">
        <v>11</v>
      </c>
      <c r="D5583" s="15">
        <v>5</v>
      </c>
    </row>
    <row r="5584" spans="1:4" x14ac:dyDescent="0.25">
      <c r="A5584" s="67">
        <v>44177</v>
      </c>
      <c r="B5584" s="60" t="s">
        <v>11</v>
      </c>
      <c r="C5584" s="73" t="s">
        <v>135</v>
      </c>
      <c r="D5584" s="15">
        <v>3</v>
      </c>
    </row>
    <row r="5585" spans="1:4" x14ac:dyDescent="0.25">
      <c r="A5585" s="67">
        <v>44177</v>
      </c>
      <c r="B5585" s="60" t="s">
        <v>12</v>
      </c>
      <c r="C5585" s="73" t="s">
        <v>117</v>
      </c>
      <c r="D5585" s="15">
        <v>4</v>
      </c>
    </row>
    <row r="5586" spans="1:4" x14ac:dyDescent="0.25">
      <c r="A5586" s="67">
        <v>44177</v>
      </c>
      <c r="B5586" s="60" t="s">
        <v>12</v>
      </c>
      <c r="C5586" s="73" t="s">
        <v>12</v>
      </c>
      <c r="D5586" s="15">
        <v>5</v>
      </c>
    </row>
    <row r="5587" spans="1:4" x14ac:dyDescent="0.25">
      <c r="A5587" s="67">
        <v>44177</v>
      </c>
      <c r="B5587" s="73" t="s">
        <v>8</v>
      </c>
      <c r="C5587" s="73" t="s">
        <v>59</v>
      </c>
      <c r="D5587" s="15">
        <v>2</v>
      </c>
    </row>
    <row r="5588" spans="1:4" x14ac:dyDescent="0.25">
      <c r="A5588" s="67">
        <v>44177</v>
      </c>
      <c r="B5588" s="73" t="s">
        <v>8</v>
      </c>
      <c r="C5588" s="73" t="s">
        <v>134</v>
      </c>
      <c r="D5588" s="15">
        <v>1</v>
      </c>
    </row>
    <row r="5589" spans="1:4" x14ac:dyDescent="0.25">
      <c r="A5589" s="67">
        <v>44177</v>
      </c>
      <c r="B5589" s="73" t="s">
        <v>8</v>
      </c>
      <c r="C5589" s="73" t="s">
        <v>40</v>
      </c>
      <c r="D5589" s="15">
        <v>1</v>
      </c>
    </row>
    <row r="5590" spans="1:4" x14ac:dyDescent="0.25">
      <c r="A5590" s="67">
        <v>44177</v>
      </c>
      <c r="B5590" s="73" t="s">
        <v>8</v>
      </c>
      <c r="C5590" s="73" t="s">
        <v>8</v>
      </c>
      <c r="D5590" s="15">
        <v>34</v>
      </c>
    </row>
    <row r="5591" spans="1:4" x14ac:dyDescent="0.25">
      <c r="A5591" s="67">
        <v>44177</v>
      </c>
      <c r="B5591" s="73" t="s">
        <v>8</v>
      </c>
      <c r="C5591" s="73" t="s">
        <v>81</v>
      </c>
      <c r="D5591" s="15">
        <v>4</v>
      </c>
    </row>
    <row r="5592" spans="1:4" x14ac:dyDescent="0.25">
      <c r="A5592" s="67">
        <v>44177</v>
      </c>
      <c r="B5592" s="73" t="s">
        <v>8</v>
      </c>
      <c r="C5592" s="73" t="s">
        <v>112</v>
      </c>
      <c r="D5592" s="15">
        <v>3</v>
      </c>
    </row>
    <row r="5593" spans="1:4" x14ac:dyDescent="0.25">
      <c r="A5593" s="67">
        <v>44177</v>
      </c>
      <c r="B5593" s="60" t="s">
        <v>49</v>
      </c>
      <c r="C5593" s="60" t="s">
        <v>49</v>
      </c>
      <c r="D5593" s="15">
        <v>0</v>
      </c>
    </row>
    <row r="5594" spans="1:4" x14ac:dyDescent="0.25">
      <c r="A5594" s="67">
        <v>44177</v>
      </c>
      <c r="B5594" s="60" t="s">
        <v>50</v>
      </c>
      <c r="C5594" s="73" t="s">
        <v>368</v>
      </c>
      <c r="D5594" s="15">
        <v>2</v>
      </c>
    </row>
    <row r="5595" spans="1:4" x14ac:dyDescent="0.25">
      <c r="A5595" s="67">
        <v>44177</v>
      </c>
      <c r="B5595" s="60" t="s">
        <v>27</v>
      </c>
      <c r="C5595" s="73" t="s">
        <v>141</v>
      </c>
      <c r="D5595" s="15">
        <v>1</v>
      </c>
    </row>
    <row r="5596" spans="1:4" x14ac:dyDescent="0.25">
      <c r="A5596" s="67">
        <v>44177</v>
      </c>
      <c r="B5596" s="60" t="s">
        <v>27</v>
      </c>
      <c r="C5596" s="78" t="s">
        <v>235</v>
      </c>
      <c r="D5596" s="15">
        <v>2</v>
      </c>
    </row>
    <row r="5597" spans="1:4" x14ac:dyDescent="0.25">
      <c r="A5597" s="67">
        <v>44177</v>
      </c>
      <c r="B5597" s="60" t="s">
        <v>27</v>
      </c>
      <c r="C5597" s="78" t="s">
        <v>946</v>
      </c>
      <c r="D5597" s="15">
        <v>1</v>
      </c>
    </row>
    <row r="5598" spans="1:4" x14ac:dyDescent="0.25">
      <c r="A5598" s="67">
        <v>44177</v>
      </c>
      <c r="B5598" s="60" t="s">
        <v>27</v>
      </c>
      <c r="C5598" s="73" t="s">
        <v>43</v>
      </c>
      <c r="D5598" s="15">
        <v>56</v>
      </c>
    </row>
    <row r="5599" spans="1:4" x14ac:dyDescent="0.25">
      <c r="A5599" s="67">
        <v>44177</v>
      </c>
      <c r="B5599" s="60" t="s">
        <v>27</v>
      </c>
      <c r="C5599" s="91" t="s">
        <v>940</v>
      </c>
      <c r="D5599" s="15">
        <v>1</v>
      </c>
    </row>
    <row r="5600" spans="1:4" x14ac:dyDescent="0.25">
      <c r="A5600" s="67">
        <v>44177</v>
      </c>
      <c r="B5600" s="60" t="s">
        <v>27</v>
      </c>
      <c r="C5600" s="73" t="s">
        <v>28</v>
      </c>
      <c r="D5600" s="15">
        <v>2</v>
      </c>
    </row>
    <row r="5601" spans="1:4" x14ac:dyDescent="0.25">
      <c r="A5601" s="67">
        <v>44177</v>
      </c>
      <c r="B5601" s="60" t="s">
        <v>51</v>
      </c>
      <c r="C5601" s="73" t="s">
        <v>51</v>
      </c>
      <c r="D5601" s="15">
        <v>8</v>
      </c>
    </row>
    <row r="5602" spans="1:4" x14ac:dyDescent="0.25">
      <c r="A5602" s="67">
        <v>44177</v>
      </c>
      <c r="B5602" s="60" t="s">
        <v>10</v>
      </c>
      <c r="C5602" s="73" t="s">
        <v>10</v>
      </c>
      <c r="D5602" s="15">
        <v>6</v>
      </c>
    </row>
    <row r="5603" spans="1:4" x14ac:dyDescent="0.25">
      <c r="A5603" s="67">
        <v>44178</v>
      </c>
      <c r="B5603" s="73" t="s">
        <v>14</v>
      </c>
      <c r="C5603" s="73" t="s">
        <v>14</v>
      </c>
      <c r="D5603" s="15">
        <v>0</v>
      </c>
    </row>
    <row r="5604" spans="1:4" x14ac:dyDescent="0.25">
      <c r="A5604" s="67">
        <v>44178</v>
      </c>
      <c r="B5604" s="60" t="s">
        <v>14</v>
      </c>
      <c r="C5604" s="60" t="s">
        <v>14</v>
      </c>
      <c r="D5604" s="15">
        <v>0</v>
      </c>
    </row>
    <row r="5605" spans="1:4" x14ac:dyDescent="0.25">
      <c r="A5605" s="67">
        <v>44178</v>
      </c>
      <c r="B5605" s="60" t="s">
        <v>20</v>
      </c>
      <c r="C5605" s="60" t="s">
        <v>20</v>
      </c>
      <c r="D5605" s="15">
        <v>0</v>
      </c>
    </row>
    <row r="5606" spans="1:4" x14ac:dyDescent="0.25">
      <c r="A5606" s="67">
        <v>44178</v>
      </c>
      <c r="B5606" s="60" t="s">
        <v>20</v>
      </c>
      <c r="C5606" s="60" t="s">
        <v>20</v>
      </c>
      <c r="D5606" s="15">
        <v>0</v>
      </c>
    </row>
    <row r="5607" spans="1:4" x14ac:dyDescent="0.25">
      <c r="A5607" s="67">
        <v>44178</v>
      </c>
      <c r="B5607" s="60" t="s">
        <v>13</v>
      </c>
      <c r="C5607" s="60" t="s">
        <v>13</v>
      </c>
      <c r="D5607" s="15">
        <v>0</v>
      </c>
    </row>
    <row r="5608" spans="1:4" x14ac:dyDescent="0.25">
      <c r="A5608" s="67">
        <v>44178</v>
      </c>
      <c r="B5608" s="60" t="s">
        <v>13</v>
      </c>
      <c r="C5608" s="60" t="s">
        <v>13</v>
      </c>
      <c r="D5608" s="15">
        <v>0</v>
      </c>
    </row>
    <row r="5609" spans="1:4" x14ac:dyDescent="0.25">
      <c r="A5609" s="67">
        <v>44178</v>
      </c>
      <c r="B5609" s="60" t="s">
        <v>24</v>
      </c>
      <c r="C5609" s="60" t="s">
        <v>24</v>
      </c>
      <c r="D5609" s="15">
        <v>0</v>
      </c>
    </row>
    <row r="5610" spans="1:4" x14ac:dyDescent="0.25">
      <c r="A5610" s="67">
        <v>44178</v>
      </c>
      <c r="B5610" s="60" t="s">
        <v>24</v>
      </c>
      <c r="C5610" s="60" t="s">
        <v>24</v>
      </c>
      <c r="D5610" s="15">
        <v>0</v>
      </c>
    </row>
    <row r="5611" spans="1:4" x14ac:dyDescent="0.25">
      <c r="A5611" s="67">
        <v>44178</v>
      </c>
      <c r="B5611" s="60" t="s">
        <v>47</v>
      </c>
      <c r="C5611" s="60" t="s">
        <v>47</v>
      </c>
      <c r="D5611" s="15">
        <v>0</v>
      </c>
    </row>
    <row r="5612" spans="1:4" x14ac:dyDescent="0.25">
      <c r="A5612" s="67">
        <v>44178</v>
      </c>
      <c r="B5612" s="60" t="s">
        <v>47</v>
      </c>
      <c r="C5612" s="60" t="s">
        <v>47</v>
      </c>
      <c r="D5612" s="15">
        <v>0</v>
      </c>
    </row>
    <row r="5613" spans="1:4" x14ac:dyDescent="0.25">
      <c r="A5613" s="67">
        <v>44178</v>
      </c>
      <c r="B5613" s="60" t="s">
        <v>48</v>
      </c>
      <c r="C5613" s="60" t="s">
        <v>48</v>
      </c>
      <c r="D5613" s="15">
        <v>0</v>
      </c>
    </row>
    <row r="5614" spans="1:4" x14ac:dyDescent="0.25">
      <c r="A5614" s="67">
        <v>44178</v>
      </c>
      <c r="B5614" s="60" t="s">
        <v>48</v>
      </c>
      <c r="C5614" s="60" t="s">
        <v>48</v>
      </c>
      <c r="D5614" s="15">
        <v>0</v>
      </c>
    </row>
    <row r="5615" spans="1:4" x14ac:dyDescent="0.25">
      <c r="A5615" s="67">
        <v>44178</v>
      </c>
      <c r="B5615" s="60" t="s">
        <v>7</v>
      </c>
      <c r="C5615" s="60" t="s">
        <v>7</v>
      </c>
      <c r="D5615" s="15">
        <v>0</v>
      </c>
    </row>
    <row r="5616" spans="1:4" x14ac:dyDescent="0.25">
      <c r="A5616" s="67">
        <v>44178</v>
      </c>
      <c r="B5616" s="60" t="s">
        <v>7</v>
      </c>
      <c r="C5616" s="60" t="s">
        <v>7</v>
      </c>
      <c r="D5616" s="15">
        <v>0</v>
      </c>
    </row>
    <row r="5617" spans="1:4" x14ac:dyDescent="0.25">
      <c r="A5617" s="67">
        <v>44178</v>
      </c>
      <c r="B5617" s="60" t="s">
        <v>9</v>
      </c>
      <c r="C5617" s="60" t="s">
        <v>9</v>
      </c>
      <c r="D5617" s="15">
        <v>0</v>
      </c>
    </row>
    <row r="5618" spans="1:4" x14ac:dyDescent="0.25">
      <c r="A5618" s="67">
        <v>44178</v>
      </c>
      <c r="B5618" s="60" t="s">
        <v>9</v>
      </c>
      <c r="C5618" s="60" t="s">
        <v>9</v>
      </c>
      <c r="D5618" s="15">
        <v>0</v>
      </c>
    </row>
    <row r="5619" spans="1:4" x14ac:dyDescent="0.25">
      <c r="A5619" s="67">
        <v>44178</v>
      </c>
      <c r="B5619" s="60" t="s">
        <v>15</v>
      </c>
      <c r="C5619" s="60" t="s">
        <v>15</v>
      </c>
      <c r="D5619" s="15">
        <v>0</v>
      </c>
    </row>
    <row r="5620" spans="1:4" x14ac:dyDescent="0.25">
      <c r="A5620" s="67">
        <v>44178</v>
      </c>
      <c r="B5620" s="60" t="s">
        <v>15</v>
      </c>
      <c r="C5620" s="60" t="s">
        <v>15</v>
      </c>
      <c r="D5620" s="15">
        <v>0</v>
      </c>
    </row>
    <row r="5621" spans="1:4" x14ac:dyDescent="0.25">
      <c r="A5621" s="67">
        <v>44178</v>
      </c>
      <c r="B5621" s="60" t="s">
        <v>11</v>
      </c>
      <c r="C5621" s="60" t="s">
        <v>11</v>
      </c>
      <c r="D5621" s="15">
        <v>0</v>
      </c>
    </row>
    <row r="5622" spans="1:4" x14ac:dyDescent="0.25">
      <c r="A5622" s="67">
        <v>44178</v>
      </c>
      <c r="B5622" s="60" t="s">
        <v>11</v>
      </c>
      <c r="C5622" s="60" t="s">
        <v>11</v>
      </c>
      <c r="D5622" s="15">
        <v>0</v>
      </c>
    </row>
    <row r="5623" spans="1:4" x14ac:dyDescent="0.25">
      <c r="A5623" s="67">
        <v>44178</v>
      </c>
      <c r="B5623" s="60" t="s">
        <v>12</v>
      </c>
      <c r="C5623" s="60" t="s">
        <v>12</v>
      </c>
      <c r="D5623" s="15">
        <v>0</v>
      </c>
    </row>
    <row r="5624" spans="1:4" x14ac:dyDescent="0.25">
      <c r="A5624" s="67">
        <v>44178</v>
      </c>
      <c r="B5624" s="60" t="s">
        <v>12</v>
      </c>
      <c r="C5624" s="60" t="s">
        <v>12</v>
      </c>
      <c r="D5624" s="15">
        <v>0</v>
      </c>
    </row>
    <row r="5625" spans="1:4" x14ac:dyDescent="0.25">
      <c r="A5625" s="67">
        <v>44178</v>
      </c>
      <c r="B5625" s="73" t="s">
        <v>8</v>
      </c>
      <c r="C5625" s="73" t="s">
        <v>8</v>
      </c>
      <c r="D5625" s="15">
        <v>0</v>
      </c>
    </row>
    <row r="5626" spans="1:4" x14ac:dyDescent="0.25">
      <c r="A5626" s="67">
        <v>44178</v>
      </c>
      <c r="B5626" s="60" t="s">
        <v>8</v>
      </c>
      <c r="C5626" s="60" t="s">
        <v>8</v>
      </c>
      <c r="D5626" s="15">
        <v>0</v>
      </c>
    </row>
    <row r="5627" spans="1:4" x14ac:dyDescent="0.25">
      <c r="A5627" s="67">
        <v>44178</v>
      </c>
      <c r="B5627" s="60" t="s">
        <v>49</v>
      </c>
      <c r="C5627" s="60" t="s">
        <v>49</v>
      </c>
      <c r="D5627" s="15">
        <v>0</v>
      </c>
    </row>
    <row r="5628" spans="1:4" x14ac:dyDescent="0.25">
      <c r="A5628" s="67">
        <v>44178</v>
      </c>
      <c r="B5628" s="60" t="s">
        <v>49</v>
      </c>
      <c r="C5628" s="232" t="s">
        <v>49</v>
      </c>
      <c r="D5628" s="15">
        <v>0</v>
      </c>
    </row>
    <row r="5629" spans="1:4" x14ac:dyDescent="0.25">
      <c r="A5629" s="67">
        <v>44178</v>
      </c>
      <c r="B5629" s="60" t="s">
        <v>50</v>
      </c>
      <c r="C5629" s="73" t="s">
        <v>368</v>
      </c>
      <c r="D5629" s="15">
        <v>0</v>
      </c>
    </row>
    <row r="5630" spans="1:4" x14ac:dyDescent="0.25">
      <c r="A5630" s="67">
        <v>44178</v>
      </c>
      <c r="B5630" s="60" t="s">
        <v>50</v>
      </c>
      <c r="C5630" s="73" t="s">
        <v>368</v>
      </c>
      <c r="D5630" s="15">
        <v>0</v>
      </c>
    </row>
    <row r="5631" spans="1:4" x14ac:dyDescent="0.25">
      <c r="A5631" s="67">
        <v>44178</v>
      </c>
      <c r="B5631" s="60" t="s">
        <v>27</v>
      </c>
      <c r="C5631" s="60" t="s">
        <v>43</v>
      </c>
      <c r="D5631" s="15">
        <v>0</v>
      </c>
    </row>
    <row r="5632" spans="1:4" x14ac:dyDescent="0.25">
      <c r="A5632" s="67">
        <v>44178</v>
      </c>
      <c r="B5632" s="60" t="s">
        <v>27</v>
      </c>
      <c r="C5632" s="60" t="s">
        <v>43</v>
      </c>
      <c r="D5632" s="15">
        <v>0</v>
      </c>
    </row>
    <row r="5633" spans="1:4" x14ac:dyDescent="0.25">
      <c r="A5633" s="67">
        <v>44178</v>
      </c>
      <c r="B5633" s="60" t="s">
        <v>51</v>
      </c>
      <c r="C5633" s="60" t="s">
        <v>51</v>
      </c>
      <c r="D5633" s="15">
        <v>0</v>
      </c>
    </row>
    <row r="5634" spans="1:4" x14ac:dyDescent="0.25">
      <c r="A5634" s="67">
        <v>44178</v>
      </c>
      <c r="B5634" s="60" t="s">
        <v>51</v>
      </c>
      <c r="C5634" s="60" t="s">
        <v>51</v>
      </c>
      <c r="D5634" s="15">
        <v>0</v>
      </c>
    </row>
    <row r="5635" spans="1:4" x14ac:dyDescent="0.25">
      <c r="A5635" s="67">
        <v>44178</v>
      </c>
      <c r="B5635" s="60" t="s">
        <v>10</v>
      </c>
      <c r="C5635" s="60" t="s">
        <v>10</v>
      </c>
      <c r="D5635" s="15">
        <v>0</v>
      </c>
    </row>
    <row r="5636" spans="1:4" x14ac:dyDescent="0.25">
      <c r="A5636" s="67">
        <v>44178</v>
      </c>
      <c r="B5636" s="60" t="s">
        <v>10</v>
      </c>
      <c r="C5636" s="60" t="s">
        <v>10</v>
      </c>
      <c r="D5636" s="15">
        <v>0</v>
      </c>
    </row>
    <row r="5637" spans="1:4" x14ac:dyDescent="0.25">
      <c r="A5637" s="67">
        <v>44179</v>
      </c>
      <c r="B5637" s="60" t="s">
        <v>14</v>
      </c>
      <c r="C5637" s="73" t="s">
        <v>14</v>
      </c>
      <c r="D5637" s="15">
        <v>9</v>
      </c>
    </row>
    <row r="5638" spans="1:4" x14ac:dyDescent="0.25">
      <c r="A5638" s="67">
        <v>44179</v>
      </c>
      <c r="B5638" s="60" t="s">
        <v>14</v>
      </c>
      <c r="C5638" s="78" t="s">
        <v>16</v>
      </c>
      <c r="D5638" s="15">
        <v>10</v>
      </c>
    </row>
    <row r="5639" spans="1:4" x14ac:dyDescent="0.25">
      <c r="A5639" s="67">
        <v>44179</v>
      </c>
      <c r="B5639" s="60" t="s">
        <v>14</v>
      </c>
      <c r="C5639" s="73" t="s">
        <v>808</v>
      </c>
      <c r="D5639" s="15">
        <v>1</v>
      </c>
    </row>
    <row r="5640" spans="1:4" x14ac:dyDescent="0.25">
      <c r="A5640" s="67">
        <v>44179</v>
      </c>
      <c r="B5640" s="60" t="s">
        <v>20</v>
      </c>
      <c r="C5640" s="73" t="s">
        <v>854</v>
      </c>
      <c r="D5640" s="15">
        <v>1</v>
      </c>
    </row>
    <row r="5641" spans="1:4" x14ac:dyDescent="0.25">
      <c r="A5641" s="67">
        <v>44179</v>
      </c>
      <c r="B5641" s="60" t="s">
        <v>20</v>
      </c>
      <c r="C5641" s="73" t="s">
        <v>20</v>
      </c>
      <c r="D5641" s="15">
        <v>121</v>
      </c>
    </row>
    <row r="5642" spans="1:4" x14ac:dyDescent="0.25">
      <c r="A5642" s="67">
        <v>44179</v>
      </c>
      <c r="B5642" s="60" t="s">
        <v>20</v>
      </c>
      <c r="C5642" s="73" t="s">
        <v>652</v>
      </c>
      <c r="D5642" s="15">
        <v>4</v>
      </c>
    </row>
    <row r="5643" spans="1:4" x14ac:dyDescent="0.25">
      <c r="A5643" s="67">
        <v>44179</v>
      </c>
      <c r="B5643" s="60" t="s">
        <v>20</v>
      </c>
      <c r="C5643" s="73" t="s">
        <v>713</v>
      </c>
      <c r="D5643" s="15">
        <v>1</v>
      </c>
    </row>
    <row r="5644" spans="1:4" x14ac:dyDescent="0.25">
      <c r="A5644" s="67">
        <v>44179</v>
      </c>
      <c r="B5644" s="60" t="s">
        <v>13</v>
      </c>
      <c r="C5644" s="73" t="s">
        <v>1028</v>
      </c>
      <c r="D5644" s="15">
        <v>1</v>
      </c>
    </row>
    <row r="5645" spans="1:4" x14ac:dyDescent="0.25">
      <c r="A5645" s="67">
        <v>44179</v>
      </c>
      <c r="B5645" s="60" t="s">
        <v>24</v>
      </c>
      <c r="C5645" s="73" t="s">
        <v>23</v>
      </c>
      <c r="D5645" s="15">
        <v>43</v>
      </c>
    </row>
    <row r="5646" spans="1:4" x14ac:dyDescent="0.25">
      <c r="A5646" s="67">
        <v>44179</v>
      </c>
      <c r="B5646" s="60" t="s">
        <v>24</v>
      </c>
      <c r="C5646" s="73" t="s">
        <v>24</v>
      </c>
      <c r="D5646" s="15">
        <v>14</v>
      </c>
    </row>
    <row r="5647" spans="1:4" x14ac:dyDescent="0.25">
      <c r="A5647" s="67">
        <v>44179</v>
      </c>
      <c r="B5647" s="60" t="s">
        <v>24</v>
      </c>
      <c r="C5647" s="73" t="s">
        <v>36</v>
      </c>
      <c r="D5647" s="15">
        <v>1</v>
      </c>
    </row>
    <row r="5648" spans="1:4" x14ac:dyDescent="0.25">
      <c r="A5648" s="67">
        <v>44179</v>
      </c>
      <c r="B5648" s="60" t="s">
        <v>47</v>
      </c>
      <c r="C5648" s="73" t="s">
        <v>47</v>
      </c>
      <c r="D5648" s="15">
        <v>1</v>
      </c>
    </row>
    <row r="5649" spans="1:4" x14ac:dyDescent="0.25">
      <c r="A5649" s="67">
        <v>44179</v>
      </c>
      <c r="B5649" s="60" t="s">
        <v>48</v>
      </c>
      <c r="C5649" s="60" t="s">
        <v>48</v>
      </c>
      <c r="D5649" s="15">
        <v>0</v>
      </c>
    </row>
    <row r="5650" spans="1:4" x14ac:dyDescent="0.25">
      <c r="A5650" s="67">
        <v>44179</v>
      </c>
      <c r="B5650" s="60" t="s">
        <v>7</v>
      </c>
      <c r="C5650" s="60" t="s">
        <v>7</v>
      </c>
      <c r="D5650" s="15">
        <v>0</v>
      </c>
    </row>
    <row r="5651" spans="1:4" x14ac:dyDescent="0.25">
      <c r="A5651" s="67">
        <v>44179</v>
      </c>
      <c r="B5651" s="60" t="s">
        <v>9</v>
      </c>
      <c r="C5651" s="73" t="s">
        <v>613</v>
      </c>
      <c r="D5651" s="15">
        <v>5</v>
      </c>
    </row>
    <row r="5652" spans="1:4" x14ac:dyDescent="0.25">
      <c r="A5652" s="67">
        <v>44179</v>
      </c>
      <c r="B5652" s="60" t="s">
        <v>9</v>
      </c>
      <c r="C5652" s="73" t="s">
        <v>934</v>
      </c>
      <c r="D5652" s="15">
        <v>1</v>
      </c>
    </row>
    <row r="5653" spans="1:4" x14ac:dyDescent="0.25">
      <c r="A5653" s="67">
        <v>44179</v>
      </c>
      <c r="B5653" s="60" t="s">
        <v>9</v>
      </c>
      <c r="C5653" s="73" t="s">
        <v>365</v>
      </c>
      <c r="D5653" s="15">
        <v>1</v>
      </c>
    </row>
    <row r="5654" spans="1:4" x14ac:dyDescent="0.25">
      <c r="A5654" s="67">
        <v>44179</v>
      </c>
      <c r="B5654" s="60" t="s">
        <v>9</v>
      </c>
      <c r="C5654" s="60" t="s">
        <v>9</v>
      </c>
      <c r="D5654" s="15">
        <v>32</v>
      </c>
    </row>
    <row r="5655" spans="1:4" x14ac:dyDescent="0.25">
      <c r="A5655" s="67">
        <v>44179</v>
      </c>
      <c r="B5655" s="60" t="s">
        <v>9</v>
      </c>
      <c r="C5655" s="73" t="s">
        <v>17</v>
      </c>
      <c r="D5655" s="15">
        <v>2</v>
      </c>
    </row>
    <row r="5656" spans="1:4" x14ac:dyDescent="0.25">
      <c r="A5656" s="67">
        <v>44179</v>
      </c>
      <c r="B5656" s="60" t="s">
        <v>9</v>
      </c>
      <c r="C5656" s="73" t="s">
        <v>145</v>
      </c>
      <c r="D5656" s="15">
        <v>1</v>
      </c>
    </row>
    <row r="5657" spans="1:4" x14ac:dyDescent="0.25">
      <c r="A5657" s="67">
        <v>44179</v>
      </c>
      <c r="B5657" s="60" t="s">
        <v>15</v>
      </c>
      <c r="C5657" s="73" t="s">
        <v>285</v>
      </c>
      <c r="D5657" s="15">
        <v>1</v>
      </c>
    </row>
    <row r="5658" spans="1:4" x14ac:dyDescent="0.25">
      <c r="A5658" s="67">
        <v>44179</v>
      </c>
      <c r="B5658" s="60" t="s">
        <v>11</v>
      </c>
      <c r="C5658" s="73" t="s">
        <v>857</v>
      </c>
      <c r="D5658" s="15">
        <v>1</v>
      </c>
    </row>
    <row r="5659" spans="1:4" x14ac:dyDescent="0.25">
      <c r="A5659" s="67">
        <v>44179</v>
      </c>
      <c r="B5659" s="60" t="s">
        <v>11</v>
      </c>
      <c r="C5659" s="73" t="s">
        <v>11</v>
      </c>
      <c r="D5659" s="15">
        <v>1</v>
      </c>
    </row>
    <row r="5660" spans="1:4" x14ac:dyDescent="0.25">
      <c r="A5660" s="67">
        <v>44179</v>
      </c>
      <c r="B5660" s="60" t="s">
        <v>11</v>
      </c>
      <c r="C5660" s="73" t="s">
        <v>135</v>
      </c>
      <c r="D5660" s="15">
        <v>3</v>
      </c>
    </row>
    <row r="5661" spans="1:4" x14ac:dyDescent="0.25">
      <c r="A5661" s="67">
        <v>44179</v>
      </c>
      <c r="B5661" s="60" t="s">
        <v>12</v>
      </c>
      <c r="C5661" s="73" t="s">
        <v>117</v>
      </c>
      <c r="D5661" s="15">
        <v>1</v>
      </c>
    </row>
    <row r="5662" spans="1:4" x14ac:dyDescent="0.25">
      <c r="A5662" s="67">
        <v>44179</v>
      </c>
      <c r="B5662" s="60" t="s">
        <v>12</v>
      </c>
      <c r="C5662" s="73" t="s">
        <v>12</v>
      </c>
      <c r="D5662" s="15">
        <v>5</v>
      </c>
    </row>
    <row r="5663" spans="1:4" x14ac:dyDescent="0.25">
      <c r="A5663" s="67">
        <v>44179</v>
      </c>
      <c r="B5663" s="60" t="s">
        <v>8</v>
      </c>
      <c r="C5663" s="73" t="s">
        <v>59</v>
      </c>
      <c r="D5663" s="15">
        <v>3</v>
      </c>
    </row>
    <row r="5664" spans="1:4" x14ac:dyDescent="0.25">
      <c r="A5664" s="67">
        <v>44179</v>
      </c>
      <c r="B5664" s="60" t="s">
        <v>8</v>
      </c>
      <c r="C5664" s="73" t="s">
        <v>40</v>
      </c>
      <c r="D5664" s="15">
        <v>2</v>
      </c>
    </row>
    <row r="5665" spans="1:4" x14ac:dyDescent="0.25">
      <c r="A5665" s="67">
        <v>44179</v>
      </c>
      <c r="B5665" s="60" t="s">
        <v>8</v>
      </c>
      <c r="C5665" s="73" t="s">
        <v>8</v>
      </c>
      <c r="D5665" s="15">
        <v>13</v>
      </c>
    </row>
    <row r="5666" spans="1:4" x14ac:dyDescent="0.25">
      <c r="A5666" s="67">
        <v>44179</v>
      </c>
      <c r="B5666" s="60" t="s">
        <v>8</v>
      </c>
      <c r="C5666" s="73" t="s">
        <v>187</v>
      </c>
      <c r="D5666" s="15">
        <v>2</v>
      </c>
    </row>
    <row r="5667" spans="1:4" x14ac:dyDescent="0.25">
      <c r="A5667" s="67">
        <v>44179</v>
      </c>
      <c r="B5667" s="60" t="s">
        <v>8</v>
      </c>
      <c r="C5667" s="73" t="s">
        <v>31</v>
      </c>
      <c r="D5667" s="15">
        <v>2</v>
      </c>
    </row>
    <row r="5668" spans="1:4" x14ac:dyDescent="0.25">
      <c r="A5668" s="67">
        <v>44179</v>
      </c>
      <c r="B5668" s="60" t="s">
        <v>8</v>
      </c>
      <c r="C5668" s="73" t="s">
        <v>81</v>
      </c>
      <c r="D5668" s="15">
        <v>1</v>
      </c>
    </row>
    <row r="5669" spans="1:4" x14ac:dyDescent="0.25">
      <c r="A5669" s="67">
        <v>44179</v>
      </c>
      <c r="B5669" s="60" t="s">
        <v>8</v>
      </c>
      <c r="C5669" s="73" t="s">
        <v>112</v>
      </c>
      <c r="D5669" s="15">
        <v>3</v>
      </c>
    </row>
    <row r="5670" spans="1:4" x14ac:dyDescent="0.25">
      <c r="A5670" s="67">
        <v>44179</v>
      </c>
      <c r="B5670" s="60" t="s">
        <v>49</v>
      </c>
      <c r="C5670" s="73" t="s">
        <v>215</v>
      </c>
      <c r="D5670" s="15">
        <v>1</v>
      </c>
    </row>
    <row r="5671" spans="1:4" x14ac:dyDescent="0.25">
      <c r="A5671" s="67">
        <v>44179</v>
      </c>
      <c r="B5671" s="60" t="s">
        <v>50</v>
      </c>
      <c r="C5671" s="73" t="s">
        <v>368</v>
      </c>
      <c r="D5671" s="15">
        <v>0</v>
      </c>
    </row>
    <row r="5672" spans="1:4" x14ac:dyDescent="0.25">
      <c r="A5672" s="67">
        <v>44179</v>
      </c>
      <c r="B5672" s="60" t="s">
        <v>27</v>
      </c>
      <c r="C5672" s="73" t="s">
        <v>141</v>
      </c>
      <c r="D5672" s="15">
        <v>7</v>
      </c>
    </row>
    <row r="5673" spans="1:4" x14ac:dyDescent="0.25">
      <c r="A5673" s="67">
        <v>44179</v>
      </c>
      <c r="B5673" s="60" t="s">
        <v>27</v>
      </c>
      <c r="C5673" s="78" t="s">
        <v>235</v>
      </c>
      <c r="D5673" s="15">
        <v>1</v>
      </c>
    </row>
    <row r="5674" spans="1:4" x14ac:dyDescent="0.25">
      <c r="A5674" s="67">
        <v>44179</v>
      </c>
      <c r="B5674" s="60" t="s">
        <v>27</v>
      </c>
      <c r="C5674" s="73" t="s">
        <v>43</v>
      </c>
      <c r="D5674" s="15">
        <v>45</v>
      </c>
    </row>
    <row r="5675" spans="1:4" x14ac:dyDescent="0.25">
      <c r="A5675" s="67">
        <v>44179</v>
      </c>
      <c r="B5675" s="60" t="s">
        <v>27</v>
      </c>
      <c r="C5675" s="73" t="s">
        <v>28</v>
      </c>
      <c r="D5675" s="15">
        <v>2</v>
      </c>
    </row>
    <row r="5676" spans="1:4" x14ac:dyDescent="0.25">
      <c r="A5676" s="67">
        <v>44179</v>
      </c>
      <c r="B5676" s="60" t="s">
        <v>27</v>
      </c>
      <c r="C5676" s="73" t="s">
        <v>610</v>
      </c>
      <c r="D5676" s="15">
        <v>1</v>
      </c>
    </row>
    <row r="5677" spans="1:4" x14ac:dyDescent="0.25">
      <c r="A5677" s="67">
        <v>44179</v>
      </c>
      <c r="B5677" s="60" t="s">
        <v>51</v>
      </c>
      <c r="C5677" s="73" t="s">
        <v>51</v>
      </c>
      <c r="D5677" s="15">
        <v>18</v>
      </c>
    </row>
    <row r="5678" spans="1:4" x14ac:dyDescent="0.25">
      <c r="A5678" s="67">
        <v>44179</v>
      </c>
      <c r="B5678" s="60" t="s">
        <v>10</v>
      </c>
      <c r="C5678" s="73" t="s">
        <v>10</v>
      </c>
      <c r="D5678" s="15">
        <v>3</v>
      </c>
    </row>
    <row r="5679" spans="1:4" x14ac:dyDescent="0.25">
      <c r="A5679" s="67">
        <v>44180</v>
      </c>
      <c r="B5679" s="60" t="s">
        <v>14</v>
      </c>
      <c r="C5679" s="73" t="s">
        <v>14</v>
      </c>
      <c r="D5679" s="15">
        <v>1</v>
      </c>
    </row>
    <row r="5680" spans="1:4" x14ac:dyDescent="0.25">
      <c r="A5680" s="67">
        <v>44180</v>
      </c>
      <c r="B5680" s="60" t="s">
        <v>14</v>
      </c>
      <c r="C5680" s="73" t="s">
        <v>16</v>
      </c>
      <c r="D5680" s="15">
        <v>5</v>
      </c>
    </row>
    <row r="5681" spans="1:4" x14ac:dyDescent="0.25">
      <c r="A5681" s="67">
        <v>44180</v>
      </c>
      <c r="B5681" s="60" t="s">
        <v>20</v>
      </c>
      <c r="C5681" s="73" t="s">
        <v>20</v>
      </c>
      <c r="D5681" s="15">
        <v>46</v>
      </c>
    </row>
    <row r="5682" spans="1:4" x14ac:dyDescent="0.25">
      <c r="A5682" s="67">
        <v>44180</v>
      </c>
      <c r="B5682" s="60" t="s">
        <v>20</v>
      </c>
      <c r="C5682" s="73" t="s">
        <v>366</v>
      </c>
      <c r="D5682" s="15">
        <v>1</v>
      </c>
    </row>
    <row r="5683" spans="1:4" x14ac:dyDescent="0.25">
      <c r="A5683" s="67">
        <v>44180</v>
      </c>
      <c r="B5683" s="60" t="s">
        <v>20</v>
      </c>
      <c r="C5683" s="73" t="s">
        <v>652</v>
      </c>
      <c r="D5683" s="15">
        <v>1</v>
      </c>
    </row>
    <row r="5684" spans="1:4" x14ac:dyDescent="0.25">
      <c r="A5684" s="67">
        <v>44180</v>
      </c>
      <c r="B5684" s="60" t="s">
        <v>13</v>
      </c>
      <c r="C5684" s="73" t="s">
        <v>13</v>
      </c>
      <c r="D5684" s="15">
        <v>1</v>
      </c>
    </row>
    <row r="5685" spans="1:4" x14ac:dyDescent="0.25">
      <c r="A5685" s="67">
        <v>44180</v>
      </c>
      <c r="B5685" s="60" t="s">
        <v>13</v>
      </c>
      <c r="C5685" s="73" t="s">
        <v>223</v>
      </c>
      <c r="D5685" s="15">
        <v>1</v>
      </c>
    </row>
    <row r="5686" spans="1:4" x14ac:dyDescent="0.25">
      <c r="A5686" s="67">
        <v>44180</v>
      </c>
      <c r="B5686" s="60" t="s">
        <v>24</v>
      </c>
      <c r="C5686" s="73" t="s">
        <v>23</v>
      </c>
      <c r="D5686" s="15">
        <v>6</v>
      </c>
    </row>
    <row r="5687" spans="1:4" x14ac:dyDescent="0.25">
      <c r="A5687" s="67">
        <v>44180</v>
      </c>
      <c r="B5687" s="60" t="s">
        <v>24</v>
      </c>
      <c r="C5687" s="73" t="s">
        <v>24</v>
      </c>
      <c r="D5687" s="15">
        <v>4</v>
      </c>
    </row>
    <row r="5688" spans="1:4" x14ac:dyDescent="0.25">
      <c r="A5688" s="67">
        <v>44180</v>
      </c>
      <c r="B5688" s="60" t="s">
        <v>47</v>
      </c>
      <c r="C5688" s="73" t="s">
        <v>47</v>
      </c>
      <c r="D5688" s="15">
        <v>3</v>
      </c>
    </row>
    <row r="5689" spans="1:4" x14ac:dyDescent="0.25">
      <c r="A5689" s="67">
        <v>44180</v>
      </c>
      <c r="B5689" s="60" t="s">
        <v>47</v>
      </c>
      <c r="C5689" s="73" t="s">
        <v>925</v>
      </c>
      <c r="D5689" s="15">
        <v>1</v>
      </c>
    </row>
    <row r="5690" spans="1:4" x14ac:dyDescent="0.25">
      <c r="A5690" s="67">
        <v>44180</v>
      </c>
      <c r="B5690" s="60" t="s">
        <v>48</v>
      </c>
      <c r="C5690" s="73" t="s">
        <v>48</v>
      </c>
      <c r="D5690" s="15">
        <v>4</v>
      </c>
    </row>
    <row r="5691" spans="1:4" x14ac:dyDescent="0.25">
      <c r="A5691" s="67">
        <v>44180</v>
      </c>
      <c r="B5691" s="60" t="s">
        <v>7</v>
      </c>
      <c r="C5691" s="73" t="s">
        <v>116</v>
      </c>
      <c r="D5691" s="15">
        <v>2</v>
      </c>
    </row>
    <row r="5692" spans="1:4" x14ac:dyDescent="0.25">
      <c r="A5692" s="67">
        <v>44180</v>
      </c>
      <c r="B5692" s="60" t="s">
        <v>9</v>
      </c>
      <c r="C5692" s="73" t="s">
        <v>613</v>
      </c>
      <c r="D5692" s="15">
        <v>3</v>
      </c>
    </row>
    <row r="5693" spans="1:4" x14ac:dyDescent="0.25">
      <c r="A5693" s="67">
        <v>44180</v>
      </c>
      <c r="B5693" s="60" t="s">
        <v>9</v>
      </c>
      <c r="C5693" s="60" t="s">
        <v>9</v>
      </c>
      <c r="D5693" s="15">
        <v>32</v>
      </c>
    </row>
    <row r="5694" spans="1:4" x14ac:dyDescent="0.25">
      <c r="A5694" s="67">
        <v>44180</v>
      </c>
      <c r="B5694" s="60" t="s">
        <v>15</v>
      </c>
      <c r="C5694" s="60" t="s">
        <v>285</v>
      </c>
      <c r="D5694" s="15">
        <v>1</v>
      </c>
    </row>
    <row r="5695" spans="1:4" x14ac:dyDescent="0.25">
      <c r="A5695" s="67">
        <v>44180</v>
      </c>
      <c r="B5695" s="60" t="s">
        <v>11</v>
      </c>
      <c r="C5695" s="60" t="s">
        <v>11</v>
      </c>
      <c r="D5695" s="15">
        <v>4</v>
      </c>
    </row>
    <row r="5696" spans="1:4" x14ac:dyDescent="0.25">
      <c r="A5696" s="67">
        <v>44180</v>
      </c>
      <c r="B5696" s="60" t="s">
        <v>11</v>
      </c>
      <c r="C5696" s="60" t="s">
        <v>764</v>
      </c>
      <c r="D5696" s="15">
        <v>1</v>
      </c>
    </row>
    <row r="5697" spans="1:4" x14ac:dyDescent="0.25">
      <c r="A5697" s="67">
        <v>44180</v>
      </c>
      <c r="B5697" s="60" t="s">
        <v>12</v>
      </c>
      <c r="C5697" s="60" t="s">
        <v>117</v>
      </c>
      <c r="D5697" s="15">
        <v>7</v>
      </c>
    </row>
    <row r="5698" spans="1:4" x14ac:dyDescent="0.25">
      <c r="A5698" s="67">
        <v>44180</v>
      </c>
      <c r="B5698" s="60" t="s">
        <v>12</v>
      </c>
      <c r="C5698" s="60" t="s">
        <v>12</v>
      </c>
      <c r="D5698" s="15">
        <v>2</v>
      </c>
    </row>
    <row r="5699" spans="1:4" x14ac:dyDescent="0.25">
      <c r="A5699" s="67">
        <v>44180</v>
      </c>
      <c r="B5699" s="60" t="s">
        <v>8</v>
      </c>
      <c r="C5699" s="60" t="s">
        <v>74</v>
      </c>
      <c r="D5699" s="15">
        <v>1</v>
      </c>
    </row>
    <row r="5700" spans="1:4" x14ac:dyDescent="0.25">
      <c r="A5700" s="67">
        <v>44180</v>
      </c>
      <c r="B5700" s="60" t="s">
        <v>8</v>
      </c>
      <c r="C5700" s="60" t="s">
        <v>142</v>
      </c>
      <c r="D5700" s="15">
        <v>1</v>
      </c>
    </row>
    <row r="5701" spans="1:4" x14ac:dyDescent="0.25">
      <c r="A5701" s="67">
        <v>44180</v>
      </c>
      <c r="B5701" s="60" t="s">
        <v>8</v>
      </c>
      <c r="C5701" s="60" t="s">
        <v>205</v>
      </c>
      <c r="D5701" s="15">
        <v>3</v>
      </c>
    </row>
    <row r="5702" spans="1:4" x14ac:dyDescent="0.25">
      <c r="A5702" s="67">
        <v>44180</v>
      </c>
      <c r="B5702" s="60" t="s">
        <v>8</v>
      </c>
      <c r="C5702" s="60" t="s">
        <v>40</v>
      </c>
      <c r="D5702" s="15">
        <v>1</v>
      </c>
    </row>
    <row r="5703" spans="1:4" x14ac:dyDescent="0.25">
      <c r="A5703" s="67">
        <v>44180</v>
      </c>
      <c r="B5703" s="60" t="s">
        <v>8</v>
      </c>
      <c r="C5703" s="60" t="s">
        <v>8</v>
      </c>
      <c r="D5703" s="15">
        <v>39</v>
      </c>
    </row>
    <row r="5704" spans="1:4" x14ac:dyDescent="0.25">
      <c r="A5704" s="67">
        <v>44180</v>
      </c>
      <c r="B5704" s="60" t="s">
        <v>8</v>
      </c>
      <c r="C5704" s="60" t="s">
        <v>31</v>
      </c>
      <c r="D5704" s="15">
        <v>3</v>
      </c>
    </row>
    <row r="5705" spans="1:4" x14ac:dyDescent="0.25">
      <c r="A5705" s="67">
        <v>44180</v>
      </c>
      <c r="B5705" s="60" t="s">
        <v>49</v>
      </c>
      <c r="C5705" s="60" t="s">
        <v>49</v>
      </c>
      <c r="D5705" s="15">
        <v>0</v>
      </c>
    </row>
    <row r="5706" spans="1:4" x14ac:dyDescent="0.25">
      <c r="A5706" s="67">
        <v>44180</v>
      </c>
      <c r="B5706" s="60" t="s">
        <v>50</v>
      </c>
      <c r="C5706" s="73" t="s">
        <v>368</v>
      </c>
      <c r="D5706" s="15">
        <v>1</v>
      </c>
    </row>
    <row r="5707" spans="1:4" x14ac:dyDescent="0.25">
      <c r="A5707" s="67">
        <v>44180</v>
      </c>
      <c r="B5707" s="60" t="s">
        <v>27</v>
      </c>
      <c r="C5707" s="60" t="s">
        <v>141</v>
      </c>
      <c r="D5707" s="15">
        <v>2</v>
      </c>
    </row>
    <row r="5708" spans="1:4" x14ac:dyDescent="0.25">
      <c r="A5708" s="67">
        <v>44180</v>
      </c>
      <c r="B5708" s="60" t="s">
        <v>27</v>
      </c>
      <c r="C5708" s="60" t="s">
        <v>43</v>
      </c>
      <c r="D5708" s="15">
        <v>52</v>
      </c>
    </row>
    <row r="5709" spans="1:4" x14ac:dyDescent="0.25">
      <c r="A5709" s="67">
        <v>44180</v>
      </c>
      <c r="B5709" s="60" t="s">
        <v>51</v>
      </c>
      <c r="C5709" s="60" t="s">
        <v>51</v>
      </c>
      <c r="D5709" s="15">
        <v>5</v>
      </c>
    </row>
    <row r="5710" spans="1:4" x14ac:dyDescent="0.25">
      <c r="A5710" s="67">
        <v>44180</v>
      </c>
      <c r="B5710" s="60" t="s">
        <v>10</v>
      </c>
      <c r="C5710" s="60" t="s">
        <v>10</v>
      </c>
      <c r="D5710" s="15">
        <v>3</v>
      </c>
    </row>
    <row r="5711" spans="1:4" x14ac:dyDescent="0.25">
      <c r="A5711" s="67">
        <v>44181</v>
      </c>
      <c r="B5711" s="73" t="s">
        <v>14</v>
      </c>
      <c r="C5711" s="73" t="s">
        <v>14</v>
      </c>
      <c r="D5711" s="15">
        <v>3</v>
      </c>
    </row>
    <row r="5712" spans="1:4" x14ac:dyDescent="0.25">
      <c r="A5712" s="67">
        <v>44181</v>
      </c>
      <c r="B5712" s="73" t="s">
        <v>14</v>
      </c>
      <c r="C5712" s="73" t="s">
        <v>16</v>
      </c>
      <c r="D5712" s="15">
        <v>1</v>
      </c>
    </row>
    <row r="5713" spans="1:4" x14ac:dyDescent="0.25">
      <c r="A5713" s="67">
        <v>44181</v>
      </c>
      <c r="B5713" s="60" t="s">
        <v>20</v>
      </c>
      <c r="C5713" s="73" t="s">
        <v>20</v>
      </c>
      <c r="D5713" s="15">
        <v>57</v>
      </c>
    </row>
    <row r="5714" spans="1:4" x14ac:dyDescent="0.25">
      <c r="A5714" s="67">
        <v>44181</v>
      </c>
      <c r="B5714" s="60" t="s">
        <v>20</v>
      </c>
      <c r="C5714" s="73" t="s">
        <v>680</v>
      </c>
      <c r="D5714" s="15">
        <v>1</v>
      </c>
    </row>
    <row r="5715" spans="1:4" x14ac:dyDescent="0.25">
      <c r="A5715" s="67">
        <v>44181</v>
      </c>
      <c r="B5715" s="60" t="s">
        <v>20</v>
      </c>
      <c r="C5715" s="73" t="s">
        <v>652</v>
      </c>
      <c r="D5715" s="15">
        <v>1</v>
      </c>
    </row>
    <row r="5716" spans="1:4" x14ac:dyDescent="0.25">
      <c r="A5716" s="67">
        <v>44181</v>
      </c>
      <c r="B5716" s="60" t="s">
        <v>13</v>
      </c>
      <c r="C5716" s="73" t="s">
        <v>13</v>
      </c>
      <c r="D5716" s="15">
        <v>1</v>
      </c>
    </row>
    <row r="5717" spans="1:4" x14ac:dyDescent="0.25">
      <c r="A5717" s="67">
        <v>44181</v>
      </c>
      <c r="B5717" s="60" t="s">
        <v>13</v>
      </c>
      <c r="C5717" s="73" t="s">
        <v>226</v>
      </c>
      <c r="D5717" s="15">
        <v>3</v>
      </c>
    </row>
    <row r="5718" spans="1:4" x14ac:dyDescent="0.25">
      <c r="A5718" s="67">
        <v>44181</v>
      </c>
      <c r="B5718" s="60" t="s">
        <v>13</v>
      </c>
      <c r="C5718" s="78" t="s">
        <v>327</v>
      </c>
      <c r="D5718" s="15">
        <v>1</v>
      </c>
    </row>
    <row r="5719" spans="1:4" x14ac:dyDescent="0.25">
      <c r="A5719" s="67">
        <v>44181</v>
      </c>
      <c r="B5719" s="60" t="s">
        <v>13</v>
      </c>
      <c r="C5719" s="73" t="s">
        <v>223</v>
      </c>
      <c r="D5719" s="15">
        <v>1</v>
      </c>
    </row>
    <row r="5720" spans="1:4" x14ac:dyDescent="0.25">
      <c r="A5720" s="67">
        <v>44181</v>
      </c>
      <c r="B5720" s="60" t="s">
        <v>24</v>
      </c>
      <c r="C5720" s="73" t="s">
        <v>23</v>
      </c>
      <c r="D5720" s="15">
        <v>17</v>
      </c>
    </row>
    <row r="5721" spans="1:4" x14ac:dyDescent="0.25">
      <c r="A5721" s="67">
        <v>44181</v>
      </c>
      <c r="B5721" s="60" t="s">
        <v>24</v>
      </c>
      <c r="C5721" s="73" t="s">
        <v>949</v>
      </c>
      <c r="D5721" s="15">
        <v>1</v>
      </c>
    </row>
    <row r="5722" spans="1:4" x14ac:dyDescent="0.25">
      <c r="A5722" s="67">
        <v>44181</v>
      </c>
      <c r="B5722" s="60" t="s">
        <v>24</v>
      </c>
      <c r="C5722" s="73" t="s">
        <v>24</v>
      </c>
      <c r="D5722" s="15">
        <v>3</v>
      </c>
    </row>
    <row r="5723" spans="1:4" x14ac:dyDescent="0.25">
      <c r="A5723" s="67">
        <v>44181</v>
      </c>
      <c r="B5723" s="60" t="s">
        <v>24</v>
      </c>
      <c r="C5723" s="73" t="s">
        <v>765</v>
      </c>
      <c r="D5723" s="15">
        <v>1</v>
      </c>
    </row>
    <row r="5724" spans="1:4" x14ac:dyDescent="0.25">
      <c r="A5724" s="67">
        <v>44181</v>
      </c>
      <c r="B5724" s="60" t="s">
        <v>47</v>
      </c>
      <c r="C5724" s="73" t="s">
        <v>47</v>
      </c>
      <c r="D5724" s="15">
        <v>4</v>
      </c>
    </row>
    <row r="5725" spans="1:4" x14ac:dyDescent="0.25">
      <c r="A5725" s="67">
        <v>44181</v>
      </c>
      <c r="B5725" s="60" t="s">
        <v>48</v>
      </c>
      <c r="C5725" s="73" t="s">
        <v>48</v>
      </c>
      <c r="D5725" s="15">
        <v>5</v>
      </c>
    </row>
    <row r="5726" spans="1:4" x14ac:dyDescent="0.25">
      <c r="A5726" s="67">
        <v>44181</v>
      </c>
      <c r="B5726" s="60" t="s">
        <v>7</v>
      </c>
      <c r="C5726" s="60" t="s">
        <v>7</v>
      </c>
      <c r="D5726" s="15">
        <v>0</v>
      </c>
    </row>
    <row r="5727" spans="1:4" x14ac:dyDescent="0.25">
      <c r="A5727" s="67">
        <v>44181</v>
      </c>
      <c r="B5727" s="60" t="s">
        <v>9</v>
      </c>
      <c r="C5727" s="73" t="s">
        <v>613</v>
      </c>
      <c r="D5727" s="15">
        <v>4</v>
      </c>
    </row>
    <row r="5728" spans="1:4" x14ac:dyDescent="0.25">
      <c r="A5728" s="67">
        <v>44181</v>
      </c>
      <c r="B5728" s="60" t="s">
        <v>9</v>
      </c>
      <c r="C5728" s="73" t="s">
        <v>632</v>
      </c>
      <c r="D5728" s="15">
        <v>1</v>
      </c>
    </row>
    <row r="5729" spans="1:4" x14ac:dyDescent="0.25">
      <c r="A5729" s="67">
        <v>44181</v>
      </c>
      <c r="B5729" s="60" t="s">
        <v>9</v>
      </c>
      <c r="C5729" s="60" t="s">
        <v>9</v>
      </c>
      <c r="D5729" s="15">
        <v>22</v>
      </c>
    </row>
    <row r="5730" spans="1:4" x14ac:dyDescent="0.25">
      <c r="A5730" s="67">
        <v>44181</v>
      </c>
      <c r="B5730" s="60" t="s">
        <v>9</v>
      </c>
      <c r="C5730" s="73" t="s">
        <v>17</v>
      </c>
      <c r="D5730" s="15">
        <v>2</v>
      </c>
    </row>
    <row r="5731" spans="1:4" x14ac:dyDescent="0.25">
      <c r="A5731" s="67">
        <v>44181</v>
      </c>
      <c r="B5731" s="60" t="s">
        <v>9</v>
      </c>
      <c r="C5731" s="73" t="s">
        <v>149</v>
      </c>
      <c r="D5731" s="15">
        <v>1</v>
      </c>
    </row>
    <row r="5732" spans="1:4" x14ac:dyDescent="0.25">
      <c r="A5732" s="67">
        <v>44181</v>
      </c>
      <c r="B5732" s="60" t="s">
        <v>9</v>
      </c>
      <c r="C5732" s="73" t="s">
        <v>145</v>
      </c>
      <c r="D5732" s="15">
        <v>1</v>
      </c>
    </row>
    <row r="5733" spans="1:4" x14ac:dyDescent="0.25">
      <c r="A5733" s="67">
        <v>44181</v>
      </c>
      <c r="B5733" s="60" t="s">
        <v>15</v>
      </c>
      <c r="C5733" s="73" t="s">
        <v>285</v>
      </c>
      <c r="D5733" s="15">
        <v>1</v>
      </c>
    </row>
    <row r="5734" spans="1:4" x14ac:dyDescent="0.25">
      <c r="A5734" s="67">
        <v>44181</v>
      </c>
      <c r="B5734" s="60" t="s">
        <v>11</v>
      </c>
      <c r="C5734" s="73" t="s">
        <v>65</v>
      </c>
      <c r="D5734" s="15">
        <v>1</v>
      </c>
    </row>
    <row r="5735" spans="1:4" x14ac:dyDescent="0.25">
      <c r="A5735" s="67">
        <v>44181</v>
      </c>
      <c r="B5735" s="60" t="s">
        <v>11</v>
      </c>
      <c r="C5735" s="73" t="s">
        <v>336</v>
      </c>
      <c r="D5735" s="15">
        <v>1</v>
      </c>
    </row>
    <row r="5736" spans="1:4" x14ac:dyDescent="0.25">
      <c r="A5736" s="67">
        <v>44181</v>
      </c>
      <c r="B5736" s="60" t="s">
        <v>11</v>
      </c>
      <c r="C5736" s="73" t="s">
        <v>135</v>
      </c>
      <c r="D5736" s="15">
        <v>4</v>
      </c>
    </row>
    <row r="5737" spans="1:4" x14ac:dyDescent="0.25">
      <c r="A5737" s="67">
        <v>44181</v>
      </c>
      <c r="B5737" s="60" t="s">
        <v>12</v>
      </c>
      <c r="C5737" s="73" t="s">
        <v>117</v>
      </c>
      <c r="D5737" s="15">
        <v>2</v>
      </c>
    </row>
    <row r="5738" spans="1:4" x14ac:dyDescent="0.25">
      <c r="A5738" s="67">
        <v>44181</v>
      </c>
      <c r="B5738" s="60" t="s">
        <v>8</v>
      </c>
      <c r="C5738" s="73" t="s">
        <v>59</v>
      </c>
      <c r="D5738" s="15">
        <v>1</v>
      </c>
    </row>
    <row r="5739" spans="1:4" x14ac:dyDescent="0.25">
      <c r="A5739" s="67">
        <v>44181</v>
      </c>
      <c r="B5739" s="60" t="s">
        <v>8</v>
      </c>
      <c r="C5739" s="73" t="s">
        <v>115</v>
      </c>
      <c r="D5739" s="15">
        <v>0</v>
      </c>
    </row>
    <row r="5740" spans="1:4" x14ac:dyDescent="0.25">
      <c r="A5740" s="67">
        <v>44181</v>
      </c>
      <c r="B5740" s="60" t="s">
        <v>8</v>
      </c>
      <c r="C5740" s="73" t="s">
        <v>134</v>
      </c>
      <c r="D5740" s="15">
        <v>2</v>
      </c>
    </row>
    <row r="5741" spans="1:4" x14ac:dyDescent="0.25">
      <c r="A5741" s="67">
        <v>44181</v>
      </c>
      <c r="B5741" s="60" t="s">
        <v>8</v>
      </c>
      <c r="C5741" s="73" t="s">
        <v>205</v>
      </c>
      <c r="D5741" s="15">
        <v>1</v>
      </c>
    </row>
    <row r="5742" spans="1:4" x14ac:dyDescent="0.25">
      <c r="A5742" s="67">
        <v>44181</v>
      </c>
      <c r="B5742" s="60" t="s">
        <v>8</v>
      </c>
      <c r="C5742" s="73" t="s">
        <v>40</v>
      </c>
      <c r="D5742" s="15">
        <v>2</v>
      </c>
    </row>
    <row r="5743" spans="1:4" x14ac:dyDescent="0.25">
      <c r="A5743" s="67">
        <v>44181</v>
      </c>
      <c r="B5743" s="60" t="s">
        <v>8</v>
      </c>
      <c r="C5743" s="73" t="s">
        <v>8</v>
      </c>
      <c r="D5743" s="15">
        <v>59</v>
      </c>
    </row>
    <row r="5744" spans="1:4" x14ac:dyDescent="0.25">
      <c r="A5744" s="67">
        <v>44181</v>
      </c>
      <c r="B5744" s="60" t="s">
        <v>8</v>
      </c>
      <c r="C5744" s="73" t="s">
        <v>187</v>
      </c>
      <c r="D5744" s="15">
        <v>1</v>
      </c>
    </row>
    <row r="5745" spans="1:4" x14ac:dyDescent="0.25">
      <c r="A5745" s="67">
        <v>44181</v>
      </c>
      <c r="B5745" s="60" t="s">
        <v>8</v>
      </c>
      <c r="C5745" s="73" t="s">
        <v>31</v>
      </c>
      <c r="D5745" s="15">
        <v>8</v>
      </c>
    </row>
    <row r="5746" spans="1:4" x14ac:dyDescent="0.25">
      <c r="A5746" s="67">
        <v>44181</v>
      </c>
      <c r="B5746" s="60" t="s">
        <v>8</v>
      </c>
      <c r="C5746" s="73" t="s">
        <v>81</v>
      </c>
      <c r="D5746" s="15">
        <v>2</v>
      </c>
    </row>
    <row r="5747" spans="1:4" x14ac:dyDescent="0.25">
      <c r="A5747" s="67">
        <v>44181</v>
      </c>
      <c r="B5747" s="60" t="s">
        <v>8</v>
      </c>
      <c r="C5747" s="73" t="s">
        <v>595</v>
      </c>
      <c r="D5747" s="15">
        <v>1</v>
      </c>
    </row>
    <row r="5748" spans="1:4" x14ac:dyDescent="0.25">
      <c r="A5748" s="67">
        <v>44181</v>
      </c>
      <c r="B5748" s="60" t="s">
        <v>8</v>
      </c>
      <c r="C5748" s="73" t="s">
        <v>112</v>
      </c>
      <c r="D5748" s="15">
        <v>2</v>
      </c>
    </row>
    <row r="5749" spans="1:4" x14ac:dyDescent="0.25">
      <c r="A5749" s="67">
        <v>44181</v>
      </c>
      <c r="B5749" s="60" t="s">
        <v>49</v>
      </c>
      <c r="C5749" s="60" t="s">
        <v>49</v>
      </c>
      <c r="D5749" s="15">
        <v>0</v>
      </c>
    </row>
    <row r="5750" spans="1:4" x14ac:dyDescent="0.25">
      <c r="A5750" s="67">
        <v>44181</v>
      </c>
      <c r="B5750" s="60" t="s">
        <v>50</v>
      </c>
      <c r="C5750" s="73" t="s">
        <v>232</v>
      </c>
      <c r="D5750" s="15">
        <v>1</v>
      </c>
    </row>
    <row r="5751" spans="1:4" x14ac:dyDescent="0.25">
      <c r="A5751" s="67">
        <v>44181</v>
      </c>
      <c r="B5751" s="60" t="s">
        <v>50</v>
      </c>
      <c r="C5751" s="73" t="s">
        <v>368</v>
      </c>
      <c r="D5751" s="15">
        <v>7</v>
      </c>
    </row>
    <row r="5752" spans="1:4" x14ac:dyDescent="0.25">
      <c r="A5752" s="67">
        <v>44181</v>
      </c>
      <c r="B5752" s="60" t="s">
        <v>27</v>
      </c>
      <c r="C5752" s="73" t="s">
        <v>141</v>
      </c>
      <c r="D5752" s="15">
        <v>3</v>
      </c>
    </row>
    <row r="5753" spans="1:4" x14ac:dyDescent="0.25">
      <c r="A5753" s="67">
        <v>44181</v>
      </c>
      <c r="B5753" s="60" t="s">
        <v>27</v>
      </c>
      <c r="C5753" s="78" t="s">
        <v>43</v>
      </c>
      <c r="D5753" s="15">
        <v>28</v>
      </c>
    </row>
    <row r="5754" spans="1:4" x14ac:dyDescent="0.25">
      <c r="A5754" s="67">
        <v>44181</v>
      </c>
      <c r="B5754" s="60" t="s">
        <v>51</v>
      </c>
      <c r="C5754" s="73" t="s">
        <v>51</v>
      </c>
      <c r="D5754" s="15">
        <v>8</v>
      </c>
    </row>
    <row r="5755" spans="1:4" x14ac:dyDescent="0.25">
      <c r="A5755" s="67">
        <v>44181</v>
      </c>
      <c r="B5755" s="60" t="s">
        <v>10</v>
      </c>
      <c r="C5755" s="73" t="s">
        <v>10</v>
      </c>
      <c r="D5755" s="15">
        <v>2</v>
      </c>
    </row>
    <row r="5756" spans="1:4" x14ac:dyDescent="0.25">
      <c r="A5756" s="67">
        <v>44182</v>
      </c>
      <c r="B5756" s="60" t="s">
        <v>14</v>
      </c>
      <c r="C5756" s="73" t="s">
        <v>14</v>
      </c>
      <c r="D5756" s="15">
        <v>1</v>
      </c>
    </row>
    <row r="5757" spans="1:4" x14ac:dyDescent="0.25">
      <c r="A5757" s="67">
        <v>44182</v>
      </c>
      <c r="B5757" s="60" t="s">
        <v>14</v>
      </c>
      <c r="C5757" s="73" t="s">
        <v>16</v>
      </c>
      <c r="D5757" s="15">
        <v>4</v>
      </c>
    </row>
    <row r="5758" spans="1:4" x14ac:dyDescent="0.25">
      <c r="A5758" s="67">
        <v>44182</v>
      </c>
      <c r="B5758" s="60" t="s">
        <v>20</v>
      </c>
      <c r="C5758" s="73" t="s">
        <v>20</v>
      </c>
      <c r="D5758" s="15">
        <v>87</v>
      </c>
    </row>
    <row r="5759" spans="1:4" x14ac:dyDescent="0.25">
      <c r="A5759" s="67">
        <v>44182</v>
      </c>
      <c r="B5759" s="60" t="s">
        <v>20</v>
      </c>
      <c r="C5759" s="73" t="s">
        <v>652</v>
      </c>
      <c r="D5759" s="15">
        <v>3</v>
      </c>
    </row>
    <row r="5760" spans="1:4" x14ac:dyDescent="0.25">
      <c r="A5760" s="67">
        <v>44182</v>
      </c>
      <c r="B5760" s="60" t="s">
        <v>13</v>
      </c>
      <c r="C5760" s="73" t="s">
        <v>226</v>
      </c>
      <c r="D5760" s="15">
        <v>2</v>
      </c>
    </row>
    <row r="5761" spans="1:4" x14ac:dyDescent="0.25">
      <c r="A5761" s="67">
        <v>44182</v>
      </c>
      <c r="B5761" s="60" t="s">
        <v>13</v>
      </c>
      <c r="C5761" s="73" t="s">
        <v>223</v>
      </c>
      <c r="D5761" s="15">
        <v>1</v>
      </c>
    </row>
    <row r="5762" spans="1:4" x14ac:dyDescent="0.25">
      <c r="A5762" s="67">
        <v>44182</v>
      </c>
      <c r="B5762" s="60" t="s">
        <v>24</v>
      </c>
      <c r="C5762" s="73" t="s">
        <v>23</v>
      </c>
      <c r="D5762" s="15">
        <v>8</v>
      </c>
    </row>
    <row r="5763" spans="1:4" x14ac:dyDescent="0.25">
      <c r="A5763" s="67">
        <v>44182</v>
      </c>
      <c r="B5763" s="60" t="s">
        <v>24</v>
      </c>
      <c r="C5763" s="73" t="s">
        <v>776</v>
      </c>
      <c r="D5763" s="15">
        <v>1</v>
      </c>
    </row>
    <row r="5764" spans="1:4" x14ac:dyDescent="0.25">
      <c r="A5764" s="67">
        <v>44182</v>
      </c>
      <c r="B5764" s="60" t="s">
        <v>24</v>
      </c>
      <c r="C5764" s="73" t="s">
        <v>950</v>
      </c>
      <c r="D5764" s="15">
        <v>1</v>
      </c>
    </row>
    <row r="5765" spans="1:4" x14ac:dyDescent="0.25">
      <c r="A5765" s="67">
        <v>44182</v>
      </c>
      <c r="B5765" s="60" t="s">
        <v>24</v>
      </c>
      <c r="C5765" s="73" t="s">
        <v>24</v>
      </c>
      <c r="D5765" s="15">
        <v>10</v>
      </c>
    </row>
    <row r="5766" spans="1:4" x14ac:dyDescent="0.25">
      <c r="A5766" s="67">
        <v>44182</v>
      </c>
      <c r="B5766" s="60" t="s">
        <v>47</v>
      </c>
      <c r="C5766" s="73" t="s">
        <v>47</v>
      </c>
      <c r="D5766" s="15">
        <v>3</v>
      </c>
    </row>
    <row r="5767" spans="1:4" x14ac:dyDescent="0.25">
      <c r="A5767" s="67">
        <v>44182</v>
      </c>
      <c r="B5767" s="60" t="s">
        <v>48</v>
      </c>
      <c r="C5767" s="73" t="s">
        <v>951</v>
      </c>
      <c r="D5767" s="15">
        <v>1</v>
      </c>
    </row>
    <row r="5768" spans="1:4" x14ac:dyDescent="0.25">
      <c r="A5768" s="67">
        <v>44182</v>
      </c>
      <c r="B5768" s="60" t="s">
        <v>48</v>
      </c>
      <c r="C5768" s="73" t="s">
        <v>48</v>
      </c>
      <c r="D5768" s="15">
        <v>1</v>
      </c>
    </row>
    <row r="5769" spans="1:4" x14ac:dyDescent="0.25">
      <c r="A5769" s="67">
        <v>44182</v>
      </c>
      <c r="B5769" s="60" t="s">
        <v>7</v>
      </c>
      <c r="C5769" s="73" t="s">
        <v>7</v>
      </c>
      <c r="D5769" s="15">
        <v>4</v>
      </c>
    </row>
    <row r="5770" spans="1:4" x14ac:dyDescent="0.25">
      <c r="A5770" s="67">
        <v>44182</v>
      </c>
      <c r="B5770" s="60" t="s">
        <v>9</v>
      </c>
      <c r="C5770" s="73" t="s">
        <v>365</v>
      </c>
      <c r="D5770" s="15">
        <v>1</v>
      </c>
    </row>
    <row r="5771" spans="1:4" x14ac:dyDescent="0.25">
      <c r="A5771" s="67">
        <v>44182</v>
      </c>
      <c r="B5771" s="60" t="s">
        <v>9</v>
      </c>
      <c r="C5771" s="73" t="s">
        <v>9</v>
      </c>
      <c r="D5771" s="15">
        <v>14</v>
      </c>
    </row>
    <row r="5772" spans="1:4" x14ac:dyDescent="0.25">
      <c r="A5772" s="67">
        <v>44182</v>
      </c>
      <c r="B5772" s="60" t="s">
        <v>9</v>
      </c>
      <c r="C5772" s="73" t="s">
        <v>17</v>
      </c>
      <c r="D5772" s="15">
        <v>1</v>
      </c>
    </row>
    <row r="5773" spans="1:4" x14ac:dyDescent="0.25">
      <c r="A5773" s="67">
        <v>44182</v>
      </c>
      <c r="B5773" s="60" t="s">
        <v>9</v>
      </c>
      <c r="C5773" s="73" t="s">
        <v>149</v>
      </c>
      <c r="D5773" s="15">
        <v>1</v>
      </c>
    </row>
    <row r="5774" spans="1:4" x14ac:dyDescent="0.25">
      <c r="A5774" s="67">
        <v>44182</v>
      </c>
      <c r="B5774" s="60" t="s">
        <v>15</v>
      </c>
      <c r="C5774" s="73" t="s">
        <v>285</v>
      </c>
      <c r="D5774" s="15">
        <v>1</v>
      </c>
    </row>
    <row r="5775" spans="1:4" x14ac:dyDescent="0.25">
      <c r="A5775" s="67">
        <v>44182</v>
      </c>
      <c r="B5775" s="60" t="s">
        <v>11</v>
      </c>
      <c r="C5775" s="73" t="s">
        <v>11</v>
      </c>
      <c r="D5775" s="15">
        <v>2</v>
      </c>
    </row>
    <row r="5776" spans="1:4" x14ac:dyDescent="0.25">
      <c r="A5776" s="67">
        <v>44182</v>
      </c>
      <c r="B5776" s="60" t="s">
        <v>11</v>
      </c>
      <c r="C5776" s="73" t="s">
        <v>135</v>
      </c>
      <c r="D5776" s="15">
        <v>3</v>
      </c>
    </row>
    <row r="5777" spans="1:4" x14ac:dyDescent="0.25">
      <c r="A5777" s="67">
        <v>44182</v>
      </c>
      <c r="B5777" s="60" t="s">
        <v>12</v>
      </c>
      <c r="C5777" s="73" t="s">
        <v>12</v>
      </c>
      <c r="D5777" s="15">
        <v>2</v>
      </c>
    </row>
    <row r="5778" spans="1:4" x14ac:dyDescent="0.25">
      <c r="A5778" s="67">
        <v>44182</v>
      </c>
      <c r="B5778" s="60" t="s">
        <v>8</v>
      </c>
      <c r="C5778" s="73" t="s">
        <v>74</v>
      </c>
      <c r="D5778" s="15">
        <v>1</v>
      </c>
    </row>
    <row r="5779" spans="1:4" x14ac:dyDescent="0.25">
      <c r="A5779" s="67">
        <v>44182</v>
      </c>
      <c r="B5779" s="60" t="s">
        <v>8</v>
      </c>
      <c r="C5779" s="73" t="s">
        <v>59</v>
      </c>
      <c r="D5779" s="15">
        <v>3</v>
      </c>
    </row>
    <row r="5780" spans="1:4" x14ac:dyDescent="0.25">
      <c r="A5780" s="67">
        <v>44182</v>
      </c>
      <c r="B5780" s="60" t="s">
        <v>8</v>
      </c>
      <c r="C5780" s="73" t="s">
        <v>234</v>
      </c>
      <c r="D5780" s="15">
        <v>1</v>
      </c>
    </row>
    <row r="5781" spans="1:4" x14ac:dyDescent="0.25">
      <c r="A5781" s="67">
        <v>44182</v>
      </c>
      <c r="B5781" s="60" t="s">
        <v>8</v>
      </c>
      <c r="C5781" s="73" t="s">
        <v>205</v>
      </c>
      <c r="D5781" s="15">
        <v>4</v>
      </c>
    </row>
    <row r="5782" spans="1:4" x14ac:dyDescent="0.25">
      <c r="A5782" s="67">
        <v>44182</v>
      </c>
      <c r="B5782" s="60" t="s">
        <v>8</v>
      </c>
      <c r="C5782" s="73" t="s">
        <v>40</v>
      </c>
      <c r="D5782" s="15">
        <v>3</v>
      </c>
    </row>
    <row r="5783" spans="1:4" x14ac:dyDescent="0.25">
      <c r="A5783" s="67">
        <v>44182</v>
      </c>
      <c r="B5783" s="60" t="s">
        <v>8</v>
      </c>
      <c r="C5783" s="73" t="s">
        <v>8</v>
      </c>
      <c r="D5783" s="15">
        <v>28</v>
      </c>
    </row>
    <row r="5784" spans="1:4" x14ac:dyDescent="0.25">
      <c r="A5784" s="67">
        <v>44182</v>
      </c>
      <c r="B5784" s="60" t="s">
        <v>8</v>
      </c>
      <c r="C5784" s="73" t="s">
        <v>81</v>
      </c>
      <c r="D5784" s="15">
        <v>3</v>
      </c>
    </row>
    <row r="5785" spans="1:4" x14ac:dyDescent="0.25">
      <c r="A5785" s="67">
        <v>44182</v>
      </c>
      <c r="B5785" s="60" t="s">
        <v>49</v>
      </c>
      <c r="C5785" s="60" t="s">
        <v>49</v>
      </c>
      <c r="D5785" s="15">
        <v>0</v>
      </c>
    </row>
    <row r="5786" spans="1:4" x14ac:dyDescent="0.25">
      <c r="A5786" s="67">
        <v>44182</v>
      </c>
      <c r="B5786" s="60" t="s">
        <v>50</v>
      </c>
      <c r="C5786" s="73" t="s">
        <v>368</v>
      </c>
      <c r="D5786" s="15">
        <v>1</v>
      </c>
    </row>
    <row r="5787" spans="1:4" x14ac:dyDescent="0.25">
      <c r="A5787" s="67">
        <v>44182</v>
      </c>
      <c r="B5787" s="60" t="s">
        <v>27</v>
      </c>
      <c r="C5787" s="73" t="s">
        <v>141</v>
      </c>
      <c r="D5787" s="15">
        <v>8</v>
      </c>
    </row>
    <row r="5788" spans="1:4" x14ac:dyDescent="0.25">
      <c r="A5788" s="67">
        <v>44182</v>
      </c>
      <c r="B5788" s="60" t="s">
        <v>27</v>
      </c>
      <c r="C5788" s="73" t="s">
        <v>43</v>
      </c>
      <c r="D5788" s="15">
        <v>57</v>
      </c>
    </row>
    <row r="5789" spans="1:4" x14ac:dyDescent="0.25">
      <c r="A5789" s="67">
        <v>44182</v>
      </c>
      <c r="B5789" s="60" t="s">
        <v>27</v>
      </c>
      <c r="C5789" s="73" t="s">
        <v>28</v>
      </c>
      <c r="D5789" s="15">
        <v>1</v>
      </c>
    </row>
    <row r="5790" spans="1:4" x14ac:dyDescent="0.25">
      <c r="A5790" s="67">
        <v>44182</v>
      </c>
      <c r="B5790" s="60" t="s">
        <v>27</v>
      </c>
      <c r="C5790" s="73" t="s">
        <v>610</v>
      </c>
      <c r="D5790" s="15">
        <v>1</v>
      </c>
    </row>
    <row r="5791" spans="1:4" x14ac:dyDescent="0.25">
      <c r="A5791" s="67">
        <v>44182</v>
      </c>
      <c r="B5791" s="60" t="s">
        <v>51</v>
      </c>
      <c r="C5791" s="73" t="s">
        <v>51</v>
      </c>
      <c r="D5791" s="15">
        <v>7</v>
      </c>
    </row>
    <row r="5792" spans="1:4" x14ac:dyDescent="0.25">
      <c r="A5792" s="67">
        <v>44182</v>
      </c>
      <c r="B5792" s="60" t="s">
        <v>10</v>
      </c>
      <c r="C5792" s="73" t="s">
        <v>10</v>
      </c>
      <c r="D5792" s="15">
        <v>4</v>
      </c>
    </row>
    <row r="5793" spans="1:4" x14ac:dyDescent="0.25">
      <c r="A5793" s="67">
        <v>44183</v>
      </c>
      <c r="B5793" s="60" t="s">
        <v>14</v>
      </c>
      <c r="C5793" s="60" t="s">
        <v>14</v>
      </c>
      <c r="D5793" s="15">
        <v>5</v>
      </c>
    </row>
    <row r="5794" spans="1:4" x14ac:dyDescent="0.25">
      <c r="A5794" s="67">
        <v>44183</v>
      </c>
      <c r="B5794" s="60" t="s">
        <v>14</v>
      </c>
      <c r="C5794" s="78" t="s">
        <v>16</v>
      </c>
      <c r="D5794" s="15">
        <v>4</v>
      </c>
    </row>
    <row r="5795" spans="1:4" x14ac:dyDescent="0.25">
      <c r="A5795" s="67">
        <v>44183</v>
      </c>
      <c r="B5795" s="60" t="s">
        <v>14</v>
      </c>
      <c r="C5795" s="73" t="s">
        <v>808</v>
      </c>
      <c r="D5795" s="15">
        <v>2</v>
      </c>
    </row>
    <row r="5796" spans="1:4" x14ac:dyDescent="0.25">
      <c r="A5796" s="67">
        <v>44183</v>
      </c>
      <c r="B5796" s="60" t="s">
        <v>20</v>
      </c>
      <c r="C5796" s="73" t="s">
        <v>854</v>
      </c>
      <c r="D5796" s="15">
        <v>1</v>
      </c>
    </row>
    <row r="5797" spans="1:4" x14ac:dyDescent="0.25">
      <c r="A5797" s="67">
        <v>44183</v>
      </c>
      <c r="B5797" s="60" t="s">
        <v>20</v>
      </c>
      <c r="C5797" s="60" t="s">
        <v>20</v>
      </c>
      <c r="D5797" s="15">
        <v>57</v>
      </c>
    </row>
    <row r="5798" spans="1:4" x14ac:dyDescent="0.25">
      <c r="A5798" s="67">
        <v>44183</v>
      </c>
      <c r="B5798" s="60" t="s">
        <v>20</v>
      </c>
      <c r="C5798" s="73" t="s">
        <v>652</v>
      </c>
      <c r="D5798" s="15">
        <v>1</v>
      </c>
    </row>
    <row r="5799" spans="1:4" x14ac:dyDescent="0.25">
      <c r="A5799" s="67">
        <v>44183</v>
      </c>
      <c r="B5799" s="60" t="s">
        <v>13</v>
      </c>
      <c r="C5799" s="73" t="s">
        <v>13</v>
      </c>
      <c r="D5799" s="15">
        <v>1</v>
      </c>
    </row>
    <row r="5800" spans="1:4" x14ac:dyDescent="0.25">
      <c r="A5800" s="67">
        <v>44183</v>
      </c>
      <c r="B5800" s="60" t="s">
        <v>13</v>
      </c>
      <c r="C5800" s="73" t="s">
        <v>226</v>
      </c>
      <c r="D5800" s="15">
        <v>2</v>
      </c>
    </row>
    <row r="5801" spans="1:4" x14ac:dyDescent="0.25">
      <c r="A5801" s="67">
        <v>44183</v>
      </c>
      <c r="B5801" s="60" t="s">
        <v>24</v>
      </c>
      <c r="C5801" s="73" t="s">
        <v>23</v>
      </c>
      <c r="D5801" s="15">
        <v>8</v>
      </c>
    </row>
    <row r="5802" spans="1:4" x14ac:dyDescent="0.25">
      <c r="A5802" s="67">
        <v>44183</v>
      </c>
      <c r="B5802" s="60" t="s">
        <v>24</v>
      </c>
      <c r="C5802" s="73" t="s">
        <v>24</v>
      </c>
      <c r="D5802" s="15">
        <v>17</v>
      </c>
    </row>
    <row r="5803" spans="1:4" x14ac:dyDescent="0.25">
      <c r="A5803" s="67">
        <v>44183</v>
      </c>
      <c r="B5803" s="60" t="s">
        <v>47</v>
      </c>
      <c r="C5803" s="73" t="s">
        <v>47</v>
      </c>
      <c r="D5803" s="15">
        <v>0</v>
      </c>
    </row>
    <row r="5804" spans="1:4" x14ac:dyDescent="0.25">
      <c r="A5804" s="67">
        <v>44183</v>
      </c>
      <c r="B5804" s="60" t="s">
        <v>48</v>
      </c>
      <c r="C5804" s="73" t="s">
        <v>48</v>
      </c>
      <c r="D5804" s="15">
        <v>11</v>
      </c>
    </row>
    <row r="5805" spans="1:4" x14ac:dyDescent="0.25">
      <c r="A5805" s="67">
        <v>44183</v>
      </c>
      <c r="B5805" s="60" t="s">
        <v>7</v>
      </c>
      <c r="C5805" s="73" t="s">
        <v>7</v>
      </c>
      <c r="D5805" s="15">
        <v>7</v>
      </c>
    </row>
    <row r="5806" spans="1:4" x14ac:dyDescent="0.25">
      <c r="A5806" s="67">
        <v>44183</v>
      </c>
      <c r="B5806" s="60" t="s">
        <v>9</v>
      </c>
      <c r="C5806" s="73" t="s">
        <v>613</v>
      </c>
      <c r="D5806" s="15">
        <v>4</v>
      </c>
    </row>
    <row r="5807" spans="1:4" x14ac:dyDescent="0.25">
      <c r="A5807" s="67">
        <v>44183</v>
      </c>
      <c r="B5807" s="60" t="s">
        <v>9</v>
      </c>
      <c r="C5807" s="73" t="s">
        <v>365</v>
      </c>
      <c r="D5807" s="15">
        <v>2</v>
      </c>
    </row>
    <row r="5808" spans="1:4" x14ac:dyDescent="0.25">
      <c r="A5808" s="67">
        <v>44183</v>
      </c>
      <c r="B5808" s="60" t="s">
        <v>9</v>
      </c>
      <c r="C5808" s="60" t="s">
        <v>9</v>
      </c>
      <c r="D5808" s="15">
        <v>18</v>
      </c>
    </row>
    <row r="5809" spans="1:4" x14ac:dyDescent="0.25">
      <c r="A5809" s="67">
        <v>44183</v>
      </c>
      <c r="B5809" s="60" t="s">
        <v>9</v>
      </c>
      <c r="C5809" s="73" t="s">
        <v>17</v>
      </c>
      <c r="D5809" s="15">
        <v>1</v>
      </c>
    </row>
    <row r="5810" spans="1:4" x14ac:dyDescent="0.25">
      <c r="A5810" s="67">
        <v>44183</v>
      </c>
      <c r="B5810" s="60" t="s">
        <v>9</v>
      </c>
      <c r="C5810" s="73" t="s">
        <v>952</v>
      </c>
      <c r="D5810" s="15">
        <v>1</v>
      </c>
    </row>
    <row r="5811" spans="1:4" x14ac:dyDescent="0.25">
      <c r="A5811" s="67">
        <v>44183</v>
      </c>
      <c r="B5811" s="60" t="s">
        <v>9</v>
      </c>
      <c r="C5811" s="73" t="s">
        <v>145</v>
      </c>
      <c r="D5811" s="15">
        <v>2</v>
      </c>
    </row>
    <row r="5812" spans="1:4" x14ac:dyDescent="0.25">
      <c r="A5812" s="67">
        <v>44183</v>
      </c>
      <c r="B5812" s="60" t="s">
        <v>15</v>
      </c>
      <c r="C5812" s="73" t="s">
        <v>61</v>
      </c>
      <c r="D5812" s="15">
        <v>0</v>
      </c>
    </row>
    <row r="5813" spans="1:4" x14ac:dyDescent="0.25">
      <c r="A5813" s="67">
        <v>44183</v>
      </c>
      <c r="B5813" s="60" t="s">
        <v>11</v>
      </c>
      <c r="C5813" s="73" t="s">
        <v>65</v>
      </c>
      <c r="D5813" s="15">
        <v>4</v>
      </c>
    </row>
    <row r="5814" spans="1:4" x14ac:dyDescent="0.25">
      <c r="A5814" s="67">
        <v>44183</v>
      </c>
      <c r="B5814" s="60" t="s">
        <v>11</v>
      </c>
      <c r="C5814" s="73" t="s">
        <v>336</v>
      </c>
      <c r="D5814" s="15">
        <v>3</v>
      </c>
    </row>
    <row r="5815" spans="1:4" x14ac:dyDescent="0.25">
      <c r="A5815" s="67">
        <v>44183</v>
      </c>
      <c r="B5815" s="60" t="s">
        <v>11</v>
      </c>
      <c r="C5815" s="73" t="s">
        <v>11</v>
      </c>
      <c r="D5815" s="15">
        <v>2</v>
      </c>
    </row>
    <row r="5816" spans="1:4" x14ac:dyDescent="0.25">
      <c r="A5816" s="67">
        <v>44183</v>
      </c>
      <c r="B5816" s="60" t="s">
        <v>11</v>
      </c>
      <c r="C5816" s="73" t="s">
        <v>135</v>
      </c>
      <c r="D5816" s="15">
        <v>4</v>
      </c>
    </row>
    <row r="5817" spans="1:4" x14ac:dyDescent="0.25">
      <c r="A5817" s="67">
        <v>44183</v>
      </c>
      <c r="B5817" s="60" t="s">
        <v>12</v>
      </c>
      <c r="C5817" s="73" t="s">
        <v>117</v>
      </c>
      <c r="D5817" s="15">
        <v>1</v>
      </c>
    </row>
    <row r="5818" spans="1:4" x14ac:dyDescent="0.25">
      <c r="A5818" s="67">
        <v>44183</v>
      </c>
      <c r="B5818" s="60" t="s">
        <v>12</v>
      </c>
      <c r="C5818" s="73" t="s">
        <v>12</v>
      </c>
      <c r="D5818" s="15">
        <v>11</v>
      </c>
    </row>
    <row r="5819" spans="1:4" x14ac:dyDescent="0.25">
      <c r="A5819" s="67">
        <v>44183</v>
      </c>
      <c r="B5819" s="60" t="s">
        <v>8</v>
      </c>
      <c r="C5819" s="73" t="s">
        <v>230</v>
      </c>
      <c r="D5819" s="15">
        <v>1</v>
      </c>
    </row>
    <row r="5820" spans="1:4" x14ac:dyDescent="0.25">
      <c r="A5820" s="67">
        <v>44183</v>
      </c>
      <c r="B5820" s="60" t="s">
        <v>8</v>
      </c>
      <c r="C5820" s="73" t="s">
        <v>134</v>
      </c>
      <c r="D5820" s="15">
        <v>3</v>
      </c>
    </row>
    <row r="5821" spans="1:4" x14ac:dyDescent="0.25">
      <c r="A5821" s="67">
        <v>44183</v>
      </c>
      <c r="B5821" s="60" t="s">
        <v>8</v>
      </c>
      <c r="C5821" s="73" t="s">
        <v>205</v>
      </c>
      <c r="D5821" s="15">
        <v>2</v>
      </c>
    </row>
    <row r="5822" spans="1:4" x14ac:dyDescent="0.25">
      <c r="A5822" s="67">
        <v>44183</v>
      </c>
      <c r="B5822" s="60" t="s">
        <v>8</v>
      </c>
      <c r="C5822" s="73" t="s">
        <v>8</v>
      </c>
      <c r="D5822" s="15">
        <v>28</v>
      </c>
    </row>
    <row r="5823" spans="1:4" x14ac:dyDescent="0.25">
      <c r="A5823" s="67">
        <v>44183</v>
      </c>
      <c r="B5823" s="60" t="s">
        <v>8</v>
      </c>
      <c r="C5823" s="73" t="s">
        <v>31</v>
      </c>
      <c r="D5823" s="15">
        <v>3</v>
      </c>
    </row>
    <row r="5824" spans="1:4" x14ac:dyDescent="0.25">
      <c r="A5824" s="67">
        <v>44183</v>
      </c>
      <c r="B5824" s="60" t="s">
        <v>8</v>
      </c>
      <c r="C5824" s="73" t="s">
        <v>112</v>
      </c>
      <c r="D5824" s="15">
        <v>1</v>
      </c>
    </row>
    <row r="5825" spans="1:4" x14ac:dyDescent="0.25">
      <c r="A5825" s="67">
        <v>44183</v>
      </c>
      <c r="B5825" s="60" t="s">
        <v>49</v>
      </c>
      <c r="C5825" s="232" t="s">
        <v>49</v>
      </c>
      <c r="D5825" s="15">
        <v>0</v>
      </c>
    </row>
    <row r="5826" spans="1:4" x14ac:dyDescent="0.25">
      <c r="A5826" s="67">
        <v>44183</v>
      </c>
      <c r="B5826" s="60" t="s">
        <v>50</v>
      </c>
      <c r="C5826" s="73" t="s">
        <v>232</v>
      </c>
      <c r="D5826" s="15">
        <v>2</v>
      </c>
    </row>
    <row r="5827" spans="1:4" x14ac:dyDescent="0.25">
      <c r="A5827" s="67">
        <v>44183</v>
      </c>
      <c r="B5827" s="60" t="s">
        <v>50</v>
      </c>
      <c r="C5827" s="73" t="s">
        <v>368</v>
      </c>
      <c r="D5827" s="15">
        <v>1</v>
      </c>
    </row>
    <row r="5828" spans="1:4" x14ac:dyDescent="0.25">
      <c r="A5828" s="67">
        <v>44183</v>
      </c>
      <c r="B5828" s="60" t="s">
        <v>27</v>
      </c>
      <c r="C5828" s="73" t="s">
        <v>141</v>
      </c>
      <c r="D5828" s="15">
        <v>5</v>
      </c>
    </row>
    <row r="5829" spans="1:4" x14ac:dyDescent="0.25">
      <c r="A5829" s="67">
        <v>44183</v>
      </c>
      <c r="B5829" s="60" t="s">
        <v>27</v>
      </c>
      <c r="C5829" s="73" t="s">
        <v>946</v>
      </c>
      <c r="D5829" s="15">
        <v>1</v>
      </c>
    </row>
    <row r="5830" spans="1:4" x14ac:dyDescent="0.25">
      <c r="A5830" s="67">
        <v>44183</v>
      </c>
      <c r="B5830" s="60" t="s">
        <v>27</v>
      </c>
      <c r="C5830" s="73" t="s">
        <v>43</v>
      </c>
      <c r="D5830" s="15">
        <v>48</v>
      </c>
    </row>
    <row r="5831" spans="1:4" x14ac:dyDescent="0.25">
      <c r="A5831" s="67">
        <v>44183</v>
      </c>
      <c r="B5831" s="60" t="s">
        <v>27</v>
      </c>
      <c r="C5831" s="73" t="s">
        <v>28</v>
      </c>
      <c r="D5831" s="15">
        <v>2</v>
      </c>
    </row>
    <row r="5832" spans="1:4" x14ac:dyDescent="0.25">
      <c r="A5832" s="67">
        <v>44183</v>
      </c>
      <c r="B5832" s="60" t="s">
        <v>51</v>
      </c>
      <c r="C5832" s="60" t="s">
        <v>51</v>
      </c>
      <c r="D5832" s="15">
        <v>11</v>
      </c>
    </row>
    <row r="5833" spans="1:4" x14ac:dyDescent="0.25">
      <c r="A5833" s="67">
        <v>44183</v>
      </c>
      <c r="B5833" s="60" t="s">
        <v>10</v>
      </c>
      <c r="C5833" s="60" t="s">
        <v>10</v>
      </c>
      <c r="D5833" s="15">
        <v>3</v>
      </c>
    </row>
    <row r="5834" spans="1:4" x14ac:dyDescent="0.25">
      <c r="A5834" s="67">
        <v>44184</v>
      </c>
      <c r="B5834" s="73" t="s">
        <v>14</v>
      </c>
      <c r="C5834" s="78" t="s">
        <v>14</v>
      </c>
      <c r="D5834" s="15">
        <v>6</v>
      </c>
    </row>
    <row r="5835" spans="1:4" x14ac:dyDescent="0.25">
      <c r="A5835" s="67">
        <v>44184</v>
      </c>
      <c r="B5835" s="73" t="s">
        <v>14</v>
      </c>
      <c r="C5835" s="73" t="s">
        <v>16</v>
      </c>
      <c r="D5835" s="15">
        <v>2</v>
      </c>
    </row>
    <row r="5836" spans="1:4" x14ac:dyDescent="0.25">
      <c r="A5836" s="67">
        <v>44184</v>
      </c>
      <c r="B5836" s="60" t="s">
        <v>20</v>
      </c>
      <c r="C5836" s="73" t="s">
        <v>854</v>
      </c>
      <c r="D5836" s="15">
        <v>5</v>
      </c>
    </row>
    <row r="5837" spans="1:4" x14ac:dyDescent="0.25">
      <c r="A5837" s="67">
        <v>44184</v>
      </c>
      <c r="B5837" s="60" t="s">
        <v>20</v>
      </c>
      <c r="C5837" s="73" t="s">
        <v>953</v>
      </c>
      <c r="D5837" s="15">
        <v>1</v>
      </c>
    </row>
    <row r="5838" spans="1:4" x14ac:dyDescent="0.25">
      <c r="A5838" s="67">
        <v>44184</v>
      </c>
      <c r="B5838" s="60" t="s">
        <v>20</v>
      </c>
      <c r="C5838" s="73" t="s">
        <v>20</v>
      </c>
      <c r="D5838" s="15">
        <v>80</v>
      </c>
    </row>
    <row r="5839" spans="1:4" x14ac:dyDescent="0.25">
      <c r="A5839" s="67">
        <v>44184</v>
      </c>
      <c r="B5839" s="60" t="s">
        <v>20</v>
      </c>
      <c r="C5839" s="73" t="s">
        <v>366</v>
      </c>
      <c r="D5839" s="15">
        <v>1</v>
      </c>
    </row>
    <row r="5840" spans="1:4" x14ac:dyDescent="0.25">
      <c r="A5840" s="67">
        <v>44184</v>
      </c>
      <c r="B5840" s="60" t="s">
        <v>20</v>
      </c>
      <c r="C5840" s="73" t="s">
        <v>652</v>
      </c>
      <c r="D5840" s="15">
        <v>1</v>
      </c>
    </row>
    <row r="5841" spans="1:4" x14ac:dyDescent="0.25">
      <c r="A5841" s="67">
        <v>44184</v>
      </c>
      <c r="B5841" s="60" t="s">
        <v>13</v>
      </c>
      <c r="C5841" s="73" t="s">
        <v>1028</v>
      </c>
      <c r="D5841" s="15">
        <v>1</v>
      </c>
    </row>
    <row r="5842" spans="1:4" x14ac:dyDescent="0.25">
      <c r="A5842" s="67">
        <v>44184</v>
      </c>
      <c r="B5842" s="60" t="s">
        <v>13</v>
      </c>
      <c r="C5842" s="73" t="s">
        <v>226</v>
      </c>
      <c r="D5842" s="15">
        <v>2</v>
      </c>
    </row>
    <row r="5843" spans="1:4" x14ac:dyDescent="0.25">
      <c r="A5843" s="67">
        <v>44184</v>
      </c>
      <c r="B5843" s="60" t="s">
        <v>13</v>
      </c>
      <c r="C5843" s="73" t="s">
        <v>223</v>
      </c>
      <c r="D5843" s="15">
        <v>1</v>
      </c>
    </row>
    <row r="5844" spans="1:4" x14ac:dyDescent="0.25">
      <c r="A5844" s="67">
        <v>44184</v>
      </c>
      <c r="B5844" s="60" t="s">
        <v>24</v>
      </c>
      <c r="C5844" s="73" t="s">
        <v>23</v>
      </c>
      <c r="D5844" s="15">
        <v>11</v>
      </c>
    </row>
    <row r="5845" spans="1:4" x14ac:dyDescent="0.25">
      <c r="A5845" s="67">
        <v>44184</v>
      </c>
      <c r="B5845" s="60" t="s">
        <v>24</v>
      </c>
      <c r="C5845" s="73" t="s">
        <v>24</v>
      </c>
      <c r="D5845" s="15">
        <v>11</v>
      </c>
    </row>
    <row r="5846" spans="1:4" x14ac:dyDescent="0.25">
      <c r="A5846" s="67">
        <v>44184</v>
      </c>
      <c r="B5846" s="60" t="s">
        <v>24</v>
      </c>
      <c r="C5846" s="73" t="s">
        <v>657</v>
      </c>
      <c r="D5846" s="15">
        <v>1</v>
      </c>
    </row>
    <row r="5847" spans="1:4" x14ac:dyDescent="0.25">
      <c r="A5847" s="67">
        <v>44184</v>
      </c>
      <c r="B5847" s="60" t="s">
        <v>47</v>
      </c>
      <c r="C5847" s="60" t="s">
        <v>47</v>
      </c>
      <c r="D5847" s="15">
        <v>0</v>
      </c>
    </row>
    <row r="5848" spans="1:4" x14ac:dyDescent="0.25">
      <c r="A5848" s="67">
        <v>44184</v>
      </c>
      <c r="B5848" s="60" t="s">
        <v>48</v>
      </c>
      <c r="C5848" s="73" t="s">
        <v>48</v>
      </c>
      <c r="D5848" s="15">
        <v>1</v>
      </c>
    </row>
    <row r="5849" spans="1:4" x14ac:dyDescent="0.25">
      <c r="A5849" s="67">
        <v>44184</v>
      </c>
      <c r="B5849" s="60" t="s">
        <v>7</v>
      </c>
      <c r="C5849" s="60" t="s">
        <v>7</v>
      </c>
      <c r="D5849" s="15">
        <v>6</v>
      </c>
    </row>
    <row r="5850" spans="1:4" x14ac:dyDescent="0.25">
      <c r="A5850" s="67">
        <v>44184</v>
      </c>
      <c r="B5850" s="60" t="s">
        <v>9</v>
      </c>
      <c r="C5850" s="73" t="s">
        <v>365</v>
      </c>
      <c r="D5850" s="15">
        <v>1</v>
      </c>
    </row>
    <row r="5851" spans="1:4" x14ac:dyDescent="0.25">
      <c r="A5851" s="67">
        <v>44184</v>
      </c>
      <c r="B5851" s="60" t="s">
        <v>9</v>
      </c>
      <c r="C5851" s="60" t="s">
        <v>9</v>
      </c>
      <c r="D5851" s="15">
        <v>30</v>
      </c>
    </row>
    <row r="5852" spans="1:4" x14ac:dyDescent="0.25">
      <c r="A5852" s="67">
        <v>44184</v>
      </c>
      <c r="B5852" s="60" t="s">
        <v>9</v>
      </c>
      <c r="C5852" s="73" t="s">
        <v>149</v>
      </c>
      <c r="D5852" s="15">
        <v>1</v>
      </c>
    </row>
    <row r="5853" spans="1:4" x14ac:dyDescent="0.25">
      <c r="A5853" s="67">
        <v>44184</v>
      </c>
      <c r="B5853" s="60" t="s">
        <v>15</v>
      </c>
      <c r="C5853" s="73" t="s">
        <v>61</v>
      </c>
      <c r="D5853" s="15">
        <v>0</v>
      </c>
    </row>
    <row r="5854" spans="1:4" x14ac:dyDescent="0.25">
      <c r="A5854" s="67">
        <v>44184</v>
      </c>
      <c r="B5854" s="60" t="s">
        <v>11</v>
      </c>
      <c r="C5854" s="73" t="s">
        <v>135</v>
      </c>
      <c r="D5854" s="15">
        <v>1</v>
      </c>
    </row>
    <row r="5855" spans="1:4" x14ac:dyDescent="0.25">
      <c r="A5855" s="67">
        <v>44184</v>
      </c>
      <c r="B5855" s="60" t="s">
        <v>12</v>
      </c>
      <c r="C5855" s="73" t="s">
        <v>117</v>
      </c>
      <c r="D5855" s="15">
        <v>2</v>
      </c>
    </row>
    <row r="5856" spans="1:4" x14ac:dyDescent="0.25">
      <c r="A5856" s="67">
        <v>44184</v>
      </c>
      <c r="B5856" s="60" t="s">
        <v>12</v>
      </c>
      <c r="C5856" s="78" t="s">
        <v>12</v>
      </c>
      <c r="D5856" s="15">
        <v>1</v>
      </c>
    </row>
    <row r="5857" spans="1:4" x14ac:dyDescent="0.25">
      <c r="A5857" s="67">
        <v>44184</v>
      </c>
      <c r="B5857" s="60" t="s">
        <v>8</v>
      </c>
      <c r="C5857" s="73" t="s">
        <v>1082</v>
      </c>
      <c r="D5857" s="15">
        <v>0</v>
      </c>
    </row>
    <row r="5858" spans="1:4" x14ac:dyDescent="0.25">
      <c r="A5858" s="67">
        <v>44184</v>
      </c>
      <c r="B5858" s="60" t="s">
        <v>8</v>
      </c>
      <c r="C5858" s="73" t="s">
        <v>230</v>
      </c>
      <c r="D5858" s="15">
        <v>1</v>
      </c>
    </row>
    <row r="5859" spans="1:4" x14ac:dyDescent="0.25">
      <c r="A5859" s="67">
        <v>44184</v>
      </c>
      <c r="B5859" s="60" t="s">
        <v>8</v>
      </c>
      <c r="C5859" s="73" t="s">
        <v>134</v>
      </c>
      <c r="D5859" s="15">
        <v>3</v>
      </c>
    </row>
    <row r="5860" spans="1:4" x14ac:dyDescent="0.25">
      <c r="A5860" s="67">
        <v>44184</v>
      </c>
      <c r="B5860" s="60" t="s">
        <v>8</v>
      </c>
      <c r="C5860" s="73" t="s">
        <v>40</v>
      </c>
      <c r="D5860" s="15">
        <v>1</v>
      </c>
    </row>
    <row r="5861" spans="1:4" x14ac:dyDescent="0.25">
      <c r="A5861" s="67">
        <v>44184</v>
      </c>
      <c r="B5861" s="60" t="s">
        <v>8</v>
      </c>
      <c r="C5861" s="73" t="s">
        <v>8</v>
      </c>
      <c r="D5861" s="15">
        <v>22</v>
      </c>
    </row>
    <row r="5862" spans="1:4" x14ac:dyDescent="0.25">
      <c r="A5862" s="67">
        <v>44184</v>
      </c>
      <c r="B5862" s="60" t="s">
        <v>8</v>
      </c>
      <c r="C5862" s="73" t="s">
        <v>187</v>
      </c>
      <c r="D5862" s="15">
        <v>0</v>
      </c>
    </row>
    <row r="5863" spans="1:4" x14ac:dyDescent="0.25">
      <c r="A5863" s="67">
        <v>44184</v>
      </c>
      <c r="B5863" s="60" t="s">
        <v>8</v>
      </c>
      <c r="C5863" s="73" t="s">
        <v>31</v>
      </c>
      <c r="D5863" s="15">
        <v>2</v>
      </c>
    </row>
    <row r="5864" spans="1:4" x14ac:dyDescent="0.25">
      <c r="A5864" s="67">
        <v>44184</v>
      </c>
      <c r="B5864" s="60" t="s">
        <v>8</v>
      </c>
      <c r="C5864" s="73" t="s">
        <v>112</v>
      </c>
      <c r="D5864" s="15">
        <v>1</v>
      </c>
    </row>
    <row r="5865" spans="1:4" x14ac:dyDescent="0.25">
      <c r="A5865" s="67">
        <v>44184</v>
      </c>
      <c r="B5865" s="60" t="s">
        <v>8</v>
      </c>
      <c r="C5865" s="73" t="s">
        <v>348</v>
      </c>
      <c r="D5865" s="15">
        <v>2</v>
      </c>
    </row>
    <row r="5866" spans="1:4" x14ac:dyDescent="0.25">
      <c r="A5866" s="67">
        <v>44184</v>
      </c>
      <c r="B5866" s="60" t="s">
        <v>49</v>
      </c>
      <c r="C5866" s="73" t="s">
        <v>215</v>
      </c>
      <c r="D5866" s="15">
        <v>2</v>
      </c>
    </row>
    <row r="5867" spans="1:4" x14ac:dyDescent="0.25">
      <c r="A5867" s="67">
        <v>44184</v>
      </c>
      <c r="B5867" s="60" t="s">
        <v>50</v>
      </c>
      <c r="C5867" s="73" t="s">
        <v>368</v>
      </c>
      <c r="D5867" s="15">
        <v>3</v>
      </c>
    </row>
    <row r="5868" spans="1:4" x14ac:dyDescent="0.25">
      <c r="A5868" s="67">
        <v>44184</v>
      </c>
      <c r="B5868" s="60" t="s">
        <v>27</v>
      </c>
      <c r="C5868" s="73" t="s">
        <v>141</v>
      </c>
      <c r="D5868" s="15">
        <v>2</v>
      </c>
    </row>
    <row r="5869" spans="1:4" x14ac:dyDescent="0.25">
      <c r="A5869" s="67">
        <v>44184</v>
      </c>
      <c r="B5869" s="60" t="s">
        <v>27</v>
      </c>
      <c r="C5869" s="73" t="s">
        <v>946</v>
      </c>
      <c r="D5869" s="15">
        <v>3</v>
      </c>
    </row>
    <row r="5870" spans="1:4" x14ac:dyDescent="0.25">
      <c r="A5870" s="67">
        <v>44184</v>
      </c>
      <c r="B5870" s="60" t="s">
        <v>27</v>
      </c>
      <c r="C5870" s="73" t="s">
        <v>43</v>
      </c>
      <c r="D5870" s="15">
        <v>78</v>
      </c>
    </row>
    <row r="5871" spans="1:4" x14ac:dyDescent="0.25">
      <c r="A5871" s="67">
        <v>44184</v>
      </c>
      <c r="B5871" s="60" t="s">
        <v>27</v>
      </c>
      <c r="C5871" s="73" t="s">
        <v>940</v>
      </c>
      <c r="D5871" s="15">
        <v>1</v>
      </c>
    </row>
    <row r="5872" spans="1:4" x14ac:dyDescent="0.25">
      <c r="A5872" s="67">
        <v>44184</v>
      </c>
      <c r="B5872" s="60" t="s">
        <v>27</v>
      </c>
      <c r="C5872" s="73" t="s">
        <v>954</v>
      </c>
      <c r="D5872" s="15">
        <v>1</v>
      </c>
    </row>
    <row r="5873" spans="1:4" x14ac:dyDescent="0.25">
      <c r="A5873" s="67">
        <v>44184</v>
      </c>
      <c r="B5873" s="60" t="s">
        <v>51</v>
      </c>
      <c r="C5873" s="60" t="s">
        <v>51</v>
      </c>
      <c r="D5873" s="15">
        <v>8</v>
      </c>
    </row>
    <row r="5874" spans="1:4" x14ac:dyDescent="0.25">
      <c r="A5874" s="67">
        <v>44184</v>
      </c>
      <c r="B5874" s="60" t="s">
        <v>10</v>
      </c>
      <c r="C5874" s="73" t="s">
        <v>932</v>
      </c>
      <c r="D5874" s="15">
        <v>2</v>
      </c>
    </row>
    <row r="5875" spans="1:4" x14ac:dyDescent="0.25">
      <c r="A5875" s="67">
        <v>44184</v>
      </c>
      <c r="B5875" s="60" t="s">
        <v>10</v>
      </c>
      <c r="C5875" s="60" t="s">
        <v>10</v>
      </c>
      <c r="D5875" s="15">
        <v>2</v>
      </c>
    </row>
    <row r="5876" spans="1:4" x14ac:dyDescent="0.25">
      <c r="A5876" s="67">
        <v>44185</v>
      </c>
      <c r="B5876" s="60" t="s">
        <v>14</v>
      </c>
      <c r="C5876" s="60" t="s">
        <v>14</v>
      </c>
      <c r="D5876" s="15">
        <v>0</v>
      </c>
    </row>
    <row r="5877" spans="1:4" x14ac:dyDescent="0.25">
      <c r="A5877" s="67">
        <v>44185</v>
      </c>
      <c r="B5877" s="60" t="s">
        <v>20</v>
      </c>
      <c r="C5877" s="60" t="s">
        <v>20</v>
      </c>
      <c r="D5877" s="15">
        <v>0</v>
      </c>
    </row>
    <row r="5878" spans="1:4" x14ac:dyDescent="0.25">
      <c r="A5878" s="67">
        <v>44185</v>
      </c>
      <c r="B5878" s="60" t="s">
        <v>13</v>
      </c>
      <c r="C5878" s="60" t="s">
        <v>13</v>
      </c>
      <c r="D5878" s="15">
        <v>0</v>
      </c>
    </row>
    <row r="5879" spans="1:4" x14ac:dyDescent="0.25">
      <c r="A5879" s="67">
        <v>44185</v>
      </c>
      <c r="B5879" s="60" t="s">
        <v>24</v>
      </c>
      <c r="C5879" s="60" t="s">
        <v>24</v>
      </c>
      <c r="D5879" s="15">
        <v>0</v>
      </c>
    </row>
    <row r="5880" spans="1:4" x14ac:dyDescent="0.25">
      <c r="A5880" s="67">
        <v>44185</v>
      </c>
      <c r="B5880" s="60" t="s">
        <v>47</v>
      </c>
      <c r="C5880" s="60" t="s">
        <v>47</v>
      </c>
      <c r="D5880" s="15">
        <v>0</v>
      </c>
    </row>
    <row r="5881" spans="1:4" x14ac:dyDescent="0.25">
      <c r="A5881" s="67">
        <v>44185</v>
      </c>
      <c r="B5881" s="60" t="s">
        <v>48</v>
      </c>
      <c r="C5881" s="60" t="s">
        <v>48</v>
      </c>
      <c r="D5881" s="15">
        <v>0</v>
      </c>
    </row>
    <row r="5882" spans="1:4" x14ac:dyDescent="0.25">
      <c r="A5882" s="67">
        <v>44185</v>
      </c>
      <c r="B5882" s="60" t="s">
        <v>7</v>
      </c>
      <c r="C5882" s="60" t="s">
        <v>7</v>
      </c>
      <c r="D5882" s="15">
        <v>0</v>
      </c>
    </row>
    <row r="5883" spans="1:4" x14ac:dyDescent="0.25">
      <c r="A5883" s="67">
        <v>44185</v>
      </c>
      <c r="B5883" s="60" t="s">
        <v>9</v>
      </c>
      <c r="C5883" s="60" t="s">
        <v>9</v>
      </c>
      <c r="D5883" s="15">
        <v>0</v>
      </c>
    </row>
    <row r="5884" spans="1:4" x14ac:dyDescent="0.25">
      <c r="A5884" s="67">
        <v>44185</v>
      </c>
      <c r="B5884" s="60" t="s">
        <v>15</v>
      </c>
      <c r="C5884" s="60" t="s">
        <v>61</v>
      </c>
      <c r="D5884" s="15">
        <v>0</v>
      </c>
    </row>
    <row r="5885" spans="1:4" x14ac:dyDescent="0.25">
      <c r="A5885" s="67">
        <v>44185</v>
      </c>
      <c r="B5885" s="60" t="s">
        <v>11</v>
      </c>
      <c r="C5885" s="60" t="s">
        <v>11</v>
      </c>
      <c r="D5885" s="15">
        <v>0</v>
      </c>
    </row>
    <row r="5886" spans="1:4" x14ac:dyDescent="0.25">
      <c r="A5886" s="67">
        <v>44185</v>
      </c>
      <c r="B5886" s="60" t="s">
        <v>12</v>
      </c>
      <c r="C5886" s="60" t="s">
        <v>12</v>
      </c>
      <c r="D5886" s="15">
        <v>0</v>
      </c>
    </row>
    <row r="5887" spans="1:4" x14ac:dyDescent="0.25">
      <c r="A5887" s="67">
        <v>44185</v>
      </c>
      <c r="B5887" s="60" t="s">
        <v>8</v>
      </c>
      <c r="C5887" s="60" t="s">
        <v>8</v>
      </c>
      <c r="D5887" s="15">
        <v>0</v>
      </c>
    </row>
    <row r="5888" spans="1:4" x14ac:dyDescent="0.25">
      <c r="A5888" s="67">
        <v>44185</v>
      </c>
      <c r="B5888" s="60" t="s">
        <v>49</v>
      </c>
      <c r="C5888" s="60" t="s">
        <v>49</v>
      </c>
      <c r="D5888" s="15">
        <v>0</v>
      </c>
    </row>
    <row r="5889" spans="1:4" x14ac:dyDescent="0.25">
      <c r="A5889" s="67">
        <v>44185</v>
      </c>
      <c r="B5889" s="60" t="s">
        <v>50</v>
      </c>
      <c r="C5889" s="73" t="s">
        <v>368</v>
      </c>
      <c r="D5889" s="15">
        <v>0</v>
      </c>
    </row>
    <row r="5890" spans="1:4" x14ac:dyDescent="0.25">
      <c r="A5890" s="67">
        <v>44185</v>
      </c>
      <c r="B5890" s="60" t="s">
        <v>27</v>
      </c>
      <c r="C5890" s="60" t="s">
        <v>43</v>
      </c>
      <c r="D5890" s="15">
        <v>0</v>
      </c>
    </row>
    <row r="5891" spans="1:4" x14ac:dyDescent="0.25">
      <c r="A5891" s="67">
        <v>44185</v>
      </c>
      <c r="B5891" s="60" t="s">
        <v>51</v>
      </c>
      <c r="C5891" s="60" t="s">
        <v>51</v>
      </c>
      <c r="D5891" s="15">
        <v>0</v>
      </c>
    </row>
    <row r="5892" spans="1:4" x14ac:dyDescent="0.25">
      <c r="A5892" s="67">
        <v>44185</v>
      </c>
      <c r="B5892" s="60" t="s">
        <v>10</v>
      </c>
      <c r="C5892" s="60" t="s">
        <v>10</v>
      </c>
      <c r="D5892" s="15">
        <v>0</v>
      </c>
    </row>
    <row r="5893" spans="1:4" x14ac:dyDescent="0.25">
      <c r="A5893" s="67">
        <v>44186</v>
      </c>
      <c r="B5893" s="60" t="s">
        <v>14</v>
      </c>
      <c r="C5893" s="73" t="s">
        <v>955</v>
      </c>
      <c r="D5893" s="15">
        <v>3</v>
      </c>
    </row>
    <row r="5894" spans="1:4" x14ac:dyDescent="0.25">
      <c r="A5894" s="67">
        <v>44186</v>
      </c>
      <c r="B5894" s="60" t="s">
        <v>14</v>
      </c>
      <c r="C5894" s="73" t="s">
        <v>14</v>
      </c>
      <c r="D5894" s="15">
        <v>15</v>
      </c>
    </row>
    <row r="5895" spans="1:4" x14ac:dyDescent="0.25">
      <c r="A5895" s="67">
        <v>44186</v>
      </c>
      <c r="B5895" s="60" t="s">
        <v>14</v>
      </c>
      <c r="C5895" s="73" t="s">
        <v>16</v>
      </c>
      <c r="D5895" s="15">
        <v>4</v>
      </c>
    </row>
    <row r="5896" spans="1:4" x14ac:dyDescent="0.25">
      <c r="A5896" s="67">
        <v>44186</v>
      </c>
      <c r="B5896" s="60" t="s">
        <v>20</v>
      </c>
      <c r="C5896" s="73" t="s">
        <v>854</v>
      </c>
      <c r="D5896" s="15">
        <v>3</v>
      </c>
    </row>
    <row r="5897" spans="1:4" x14ac:dyDescent="0.25">
      <c r="A5897" s="67">
        <v>44186</v>
      </c>
      <c r="B5897" s="232" t="s">
        <v>20</v>
      </c>
      <c r="C5897" s="78" t="s">
        <v>20</v>
      </c>
      <c r="D5897" s="236">
        <v>78</v>
      </c>
    </row>
    <row r="5898" spans="1:4" x14ac:dyDescent="0.25">
      <c r="A5898" s="67">
        <v>44186</v>
      </c>
      <c r="B5898" s="232" t="s">
        <v>20</v>
      </c>
      <c r="C5898" s="78" t="s">
        <v>366</v>
      </c>
      <c r="D5898" s="236">
        <v>2</v>
      </c>
    </row>
    <row r="5899" spans="1:4" x14ac:dyDescent="0.25">
      <c r="A5899" s="67">
        <v>44186</v>
      </c>
      <c r="B5899" s="232" t="s">
        <v>20</v>
      </c>
      <c r="C5899" s="78" t="s">
        <v>652</v>
      </c>
      <c r="D5899" s="236">
        <v>1</v>
      </c>
    </row>
    <row r="5900" spans="1:4" x14ac:dyDescent="0.25">
      <c r="A5900" s="67">
        <v>44186</v>
      </c>
      <c r="B5900" s="232" t="s">
        <v>13</v>
      </c>
      <c r="C5900" s="78" t="s">
        <v>226</v>
      </c>
      <c r="D5900" s="236">
        <v>4</v>
      </c>
    </row>
    <row r="5901" spans="1:4" x14ac:dyDescent="0.25">
      <c r="A5901" s="67">
        <v>44186</v>
      </c>
      <c r="B5901" s="60" t="s">
        <v>24</v>
      </c>
      <c r="C5901" s="78" t="s">
        <v>23</v>
      </c>
      <c r="D5901" s="236">
        <v>10</v>
      </c>
    </row>
    <row r="5902" spans="1:4" x14ac:dyDescent="0.25">
      <c r="A5902" s="67">
        <v>44186</v>
      </c>
      <c r="B5902" s="60" t="s">
        <v>24</v>
      </c>
      <c r="C5902" s="78" t="s">
        <v>24</v>
      </c>
      <c r="D5902" s="236">
        <v>14</v>
      </c>
    </row>
    <row r="5903" spans="1:4" x14ac:dyDescent="0.25">
      <c r="A5903" s="67">
        <v>44186</v>
      </c>
      <c r="B5903" s="60" t="s">
        <v>47</v>
      </c>
      <c r="C5903" s="78" t="s">
        <v>47</v>
      </c>
      <c r="D5903" s="236">
        <v>2</v>
      </c>
    </row>
    <row r="5904" spans="1:4" x14ac:dyDescent="0.25">
      <c r="A5904" s="67">
        <v>44186</v>
      </c>
      <c r="B5904" s="60" t="s">
        <v>48</v>
      </c>
      <c r="C5904" s="78" t="s">
        <v>48</v>
      </c>
      <c r="D5904" s="236">
        <v>1</v>
      </c>
    </row>
    <row r="5905" spans="1:4" x14ac:dyDescent="0.25">
      <c r="A5905" s="67">
        <v>44186</v>
      </c>
      <c r="B5905" s="60" t="s">
        <v>7</v>
      </c>
      <c r="C5905" s="232" t="s">
        <v>7</v>
      </c>
      <c r="D5905" s="236">
        <v>5</v>
      </c>
    </row>
    <row r="5906" spans="1:4" x14ac:dyDescent="0.25">
      <c r="A5906" s="67">
        <v>44186</v>
      </c>
      <c r="B5906" s="60" t="s">
        <v>9</v>
      </c>
      <c r="C5906" s="232" t="s">
        <v>9</v>
      </c>
      <c r="D5906" s="236">
        <v>36</v>
      </c>
    </row>
    <row r="5907" spans="1:4" x14ac:dyDescent="0.25">
      <c r="A5907" s="67">
        <v>44186</v>
      </c>
      <c r="B5907" s="60" t="s">
        <v>9</v>
      </c>
      <c r="C5907" s="78" t="s">
        <v>17</v>
      </c>
      <c r="D5907" s="236">
        <v>1</v>
      </c>
    </row>
    <row r="5908" spans="1:4" x14ac:dyDescent="0.25">
      <c r="A5908" s="67">
        <v>44186</v>
      </c>
      <c r="B5908" s="60" t="s">
        <v>9</v>
      </c>
      <c r="C5908" s="78" t="s">
        <v>149</v>
      </c>
      <c r="D5908" s="236">
        <v>1</v>
      </c>
    </row>
    <row r="5909" spans="1:4" x14ac:dyDescent="0.25">
      <c r="A5909" s="67">
        <v>44186</v>
      </c>
      <c r="B5909" s="60" t="s">
        <v>15</v>
      </c>
      <c r="C5909" s="78" t="s">
        <v>61</v>
      </c>
      <c r="D5909" s="236">
        <v>2</v>
      </c>
    </row>
    <row r="5910" spans="1:4" x14ac:dyDescent="0.25">
      <c r="A5910" s="67">
        <v>44186</v>
      </c>
      <c r="B5910" s="60" t="s">
        <v>11</v>
      </c>
      <c r="C5910" s="78" t="s">
        <v>11</v>
      </c>
      <c r="D5910" s="236">
        <v>2</v>
      </c>
    </row>
    <row r="5911" spans="1:4" x14ac:dyDescent="0.25">
      <c r="A5911" s="67">
        <v>44186</v>
      </c>
      <c r="B5911" s="60" t="s">
        <v>12</v>
      </c>
      <c r="C5911" s="78" t="s">
        <v>75</v>
      </c>
      <c r="D5911" s="236">
        <v>1</v>
      </c>
    </row>
    <row r="5912" spans="1:4" x14ac:dyDescent="0.25">
      <c r="A5912" s="67">
        <v>44186</v>
      </c>
      <c r="B5912" s="60" t="s">
        <v>12</v>
      </c>
      <c r="C5912" s="73" t="s">
        <v>956</v>
      </c>
      <c r="D5912" s="236">
        <v>1</v>
      </c>
    </row>
    <row r="5913" spans="1:4" x14ac:dyDescent="0.25">
      <c r="A5913" s="67">
        <v>44186</v>
      </c>
      <c r="B5913" s="60" t="s">
        <v>12</v>
      </c>
      <c r="C5913" s="78" t="s">
        <v>117</v>
      </c>
      <c r="D5913" s="236">
        <v>16</v>
      </c>
    </row>
    <row r="5914" spans="1:4" x14ac:dyDescent="0.25">
      <c r="A5914" s="67">
        <v>44186</v>
      </c>
      <c r="B5914" s="60" t="s">
        <v>12</v>
      </c>
      <c r="C5914" s="78" t="s">
        <v>12</v>
      </c>
      <c r="D5914" s="236">
        <v>8</v>
      </c>
    </row>
    <row r="5915" spans="1:4" x14ac:dyDescent="0.25">
      <c r="A5915" s="67">
        <v>44186</v>
      </c>
      <c r="B5915" s="60" t="s">
        <v>8</v>
      </c>
      <c r="C5915" s="73" t="s">
        <v>134</v>
      </c>
      <c r="D5915" s="236">
        <v>2</v>
      </c>
    </row>
    <row r="5916" spans="1:4" x14ac:dyDescent="0.25">
      <c r="A5916" s="67">
        <v>44186</v>
      </c>
      <c r="B5916" s="60" t="s">
        <v>8</v>
      </c>
      <c r="C5916" s="78" t="s">
        <v>205</v>
      </c>
      <c r="D5916" s="236">
        <v>3</v>
      </c>
    </row>
    <row r="5917" spans="1:4" x14ac:dyDescent="0.25">
      <c r="A5917" s="67">
        <v>44186</v>
      </c>
      <c r="B5917" s="60" t="s">
        <v>8</v>
      </c>
      <c r="C5917" s="78" t="s">
        <v>40</v>
      </c>
      <c r="D5917" s="236">
        <v>1</v>
      </c>
    </row>
    <row r="5918" spans="1:4" x14ac:dyDescent="0.25">
      <c r="A5918" s="67">
        <v>44186</v>
      </c>
      <c r="B5918" s="60" t="s">
        <v>8</v>
      </c>
      <c r="C5918" s="78" t="s">
        <v>8</v>
      </c>
      <c r="D5918" s="236">
        <v>24</v>
      </c>
    </row>
    <row r="5919" spans="1:4" x14ac:dyDescent="0.25">
      <c r="A5919" s="67">
        <v>44186</v>
      </c>
      <c r="B5919" s="60" t="s">
        <v>8</v>
      </c>
      <c r="C5919" s="78" t="s">
        <v>31</v>
      </c>
      <c r="D5919" s="236">
        <v>2</v>
      </c>
    </row>
    <row r="5920" spans="1:4" x14ac:dyDescent="0.25">
      <c r="A5920" s="67">
        <v>44186</v>
      </c>
      <c r="B5920" s="60" t="s">
        <v>8</v>
      </c>
      <c r="C5920" s="78" t="s">
        <v>81</v>
      </c>
      <c r="D5920" s="236">
        <v>2</v>
      </c>
    </row>
    <row r="5921" spans="1:4" x14ac:dyDescent="0.25">
      <c r="A5921" s="67">
        <v>44186</v>
      </c>
      <c r="B5921" s="60" t="s">
        <v>8</v>
      </c>
      <c r="C5921" s="78" t="s">
        <v>112</v>
      </c>
      <c r="D5921" s="236">
        <v>7</v>
      </c>
    </row>
    <row r="5922" spans="1:4" x14ac:dyDescent="0.25">
      <c r="A5922" s="67">
        <v>44186</v>
      </c>
      <c r="B5922" s="60" t="s">
        <v>49</v>
      </c>
      <c r="C5922" s="78" t="s">
        <v>215</v>
      </c>
      <c r="D5922" s="236">
        <v>1</v>
      </c>
    </row>
    <row r="5923" spans="1:4" x14ac:dyDescent="0.25">
      <c r="A5923" s="67">
        <v>44186</v>
      </c>
      <c r="B5923" s="60" t="s">
        <v>49</v>
      </c>
      <c r="C5923" s="78" t="s">
        <v>49</v>
      </c>
      <c r="D5923" s="236">
        <v>1</v>
      </c>
    </row>
    <row r="5924" spans="1:4" x14ac:dyDescent="0.25">
      <c r="A5924" s="67">
        <v>44186</v>
      </c>
      <c r="B5924" s="60" t="s">
        <v>50</v>
      </c>
      <c r="C5924" s="78" t="s">
        <v>232</v>
      </c>
      <c r="D5924" s="236">
        <v>1</v>
      </c>
    </row>
    <row r="5925" spans="1:4" x14ac:dyDescent="0.25">
      <c r="A5925" s="67">
        <v>44186</v>
      </c>
      <c r="B5925" s="60" t="s">
        <v>27</v>
      </c>
      <c r="C5925" s="78" t="s">
        <v>141</v>
      </c>
      <c r="D5925" s="236">
        <v>1</v>
      </c>
    </row>
    <row r="5926" spans="1:4" x14ac:dyDescent="0.25">
      <c r="A5926" s="67">
        <v>44186</v>
      </c>
      <c r="B5926" s="60" t="s">
        <v>27</v>
      </c>
      <c r="C5926" s="78" t="s">
        <v>43</v>
      </c>
      <c r="D5926" s="236">
        <v>39</v>
      </c>
    </row>
    <row r="5927" spans="1:4" x14ac:dyDescent="0.25">
      <c r="A5927" s="67">
        <v>44186</v>
      </c>
      <c r="B5927" s="60" t="s">
        <v>27</v>
      </c>
      <c r="C5927" s="78" t="s">
        <v>28</v>
      </c>
      <c r="D5927" s="236">
        <v>1</v>
      </c>
    </row>
    <row r="5928" spans="1:4" x14ac:dyDescent="0.25">
      <c r="A5928" s="67">
        <v>44186</v>
      </c>
      <c r="B5928" s="60" t="s">
        <v>51</v>
      </c>
      <c r="C5928" s="60" t="s">
        <v>51</v>
      </c>
      <c r="D5928" s="236">
        <v>8</v>
      </c>
    </row>
    <row r="5929" spans="1:4" x14ac:dyDescent="0.25">
      <c r="A5929" s="67">
        <v>44186</v>
      </c>
      <c r="B5929" s="60" t="s">
        <v>10</v>
      </c>
      <c r="C5929" s="60" t="s">
        <v>10</v>
      </c>
      <c r="D5929" s="236">
        <v>4</v>
      </c>
    </row>
    <row r="5930" spans="1:4" x14ac:dyDescent="0.25">
      <c r="A5930" s="67">
        <v>44187</v>
      </c>
      <c r="B5930" s="73" t="s">
        <v>14</v>
      </c>
      <c r="C5930" s="78" t="s">
        <v>14</v>
      </c>
      <c r="D5930" s="1">
        <v>2</v>
      </c>
    </row>
    <row r="5931" spans="1:4" x14ac:dyDescent="0.25">
      <c r="A5931" s="67">
        <v>44187</v>
      </c>
      <c r="B5931" s="73" t="s">
        <v>20</v>
      </c>
      <c r="C5931" s="78" t="s">
        <v>854</v>
      </c>
      <c r="D5931" s="1">
        <v>1</v>
      </c>
    </row>
    <row r="5932" spans="1:4" x14ac:dyDescent="0.25">
      <c r="A5932" s="67">
        <v>44187</v>
      </c>
      <c r="B5932" s="73" t="s">
        <v>20</v>
      </c>
      <c r="C5932" s="78" t="s">
        <v>20</v>
      </c>
      <c r="D5932" s="1">
        <v>51</v>
      </c>
    </row>
    <row r="5933" spans="1:4" x14ac:dyDescent="0.25">
      <c r="A5933" s="67">
        <v>44187</v>
      </c>
      <c r="B5933" s="73" t="s">
        <v>20</v>
      </c>
      <c r="C5933" s="78" t="s">
        <v>652</v>
      </c>
      <c r="D5933" s="1">
        <v>2</v>
      </c>
    </row>
    <row r="5934" spans="1:4" x14ac:dyDescent="0.25">
      <c r="A5934" s="67">
        <v>44187</v>
      </c>
      <c r="B5934" s="60" t="s">
        <v>13</v>
      </c>
      <c r="C5934" s="78" t="s">
        <v>226</v>
      </c>
      <c r="D5934" s="1">
        <v>1</v>
      </c>
    </row>
    <row r="5935" spans="1:4" x14ac:dyDescent="0.25">
      <c r="A5935" s="67">
        <v>44187</v>
      </c>
      <c r="B5935" s="60" t="s">
        <v>13</v>
      </c>
      <c r="C5935" s="78" t="s">
        <v>223</v>
      </c>
      <c r="D5935" s="1">
        <v>2</v>
      </c>
    </row>
    <row r="5936" spans="1:4" x14ac:dyDescent="0.25">
      <c r="A5936" s="67">
        <v>44187</v>
      </c>
      <c r="B5936" s="60" t="s">
        <v>24</v>
      </c>
      <c r="C5936" s="78" t="s">
        <v>23</v>
      </c>
      <c r="D5936" s="1">
        <v>32</v>
      </c>
    </row>
    <row r="5937" spans="1:4" x14ac:dyDescent="0.25">
      <c r="A5937" s="67">
        <v>44187</v>
      </c>
      <c r="B5937" s="60" t="s">
        <v>24</v>
      </c>
      <c r="C5937" s="78" t="s">
        <v>24</v>
      </c>
      <c r="D5937" s="1">
        <v>4</v>
      </c>
    </row>
    <row r="5938" spans="1:4" x14ac:dyDescent="0.25">
      <c r="A5938" s="67">
        <v>44187</v>
      </c>
      <c r="B5938" s="60" t="s">
        <v>24</v>
      </c>
      <c r="C5938" s="78" t="s">
        <v>37</v>
      </c>
      <c r="D5938" s="1">
        <v>1</v>
      </c>
    </row>
    <row r="5939" spans="1:4" x14ac:dyDescent="0.25">
      <c r="A5939" s="67">
        <v>44187</v>
      </c>
      <c r="B5939" s="60" t="s">
        <v>24</v>
      </c>
      <c r="C5939" s="78" t="s">
        <v>36</v>
      </c>
      <c r="D5939" s="1">
        <v>1</v>
      </c>
    </row>
    <row r="5940" spans="1:4" x14ac:dyDescent="0.25">
      <c r="A5940" s="67">
        <v>44187</v>
      </c>
      <c r="B5940" s="60" t="s">
        <v>47</v>
      </c>
      <c r="C5940" s="78" t="s">
        <v>957</v>
      </c>
      <c r="D5940" s="1">
        <v>1</v>
      </c>
    </row>
    <row r="5941" spans="1:4" x14ac:dyDescent="0.25">
      <c r="A5941" s="67">
        <v>44187</v>
      </c>
      <c r="B5941" s="60" t="s">
        <v>47</v>
      </c>
      <c r="C5941" s="78" t="s">
        <v>47</v>
      </c>
      <c r="D5941" s="1">
        <v>2</v>
      </c>
    </row>
    <row r="5942" spans="1:4" x14ac:dyDescent="0.25">
      <c r="A5942" s="67">
        <v>44187</v>
      </c>
      <c r="B5942" s="60" t="s">
        <v>48</v>
      </c>
      <c r="C5942" s="73" t="s">
        <v>48</v>
      </c>
      <c r="D5942" s="1">
        <v>3</v>
      </c>
    </row>
    <row r="5943" spans="1:4" x14ac:dyDescent="0.25">
      <c r="A5943" s="67">
        <v>44187</v>
      </c>
      <c r="B5943" s="60" t="s">
        <v>7</v>
      </c>
      <c r="C5943" s="73" t="s">
        <v>7</v>
      </c>
      <c r="D5943" s="1">
        <v>0</v>
      </c>
    </row>
    <row r="5944" spans="1:4" x14ac:dyDescent="0.25">
      <c r="A5944" s="67">
        <v>44187</v>
      </c>
      <c r="B5944" s="60" t="s">
        <v>9</v>
      </c>
      <c r="C5944" s="78" t="s">
        <v>613</v>
      </c>
      <c r="D5944" s="1">
        <v>5</v>
      </c>
    </row>
    <row r="5945" spans="1:4" x14ac:dyDescent="0.25">
      <c r="A5945" s="67">
        <v>44187</v>
      </c>
      <c r="B5945" s="60" t="s">
        <v>9</v>
      </c>
      <c r="C5945" s="232" t="s">
        <v>9</v>
      </c>
      <c r="D5945" s="1">
        <v>16</v>
      </c>
    </row>
    <row r="5946" spans="1:4" x14ac:dyDescent="0.25">
      <c r="A5946" s="67">
        <v>44187</v>
      </c>
      <c r="B5946" s="60" t="s">
        <v>15</v>
      </c>
      <c r="C5946" s="78" t="s">
        <v>61</v>
      </c>
      <c r="D5946" s="1">
        <v>2</v>
      </c>
    </row>
    <row r="5947" spans="1:4" x14ac:dyDescent="0.25">
      <c r="A5947" s="67">
        <v>44187</v>
      </c>
      <c r="B5947" s="60" t="s">
        <v>11</v>
      </c>
      <c r="C5947" s="78" t="s">
        <v>65</v>
      </c>
      <c r="D5947" s="1">
        <v>2</v>
      </c>
    </row>
    <row r="5948" spans="1:4" x14ac:dyDescent="0.25">
      <c r="A5948" s="67">
        <v>44187</v>
      </c>
      <c r="B5948" s="60" t="s">
        <v>11</v>
      </c>
      <c r="C5948" s="78" t="s">
        <v>11</v>
      </c>
      <c r="D5948" s="1">
        <v>6</v>
      </c>
    </row>
    <row r="5949" spans="1:4" x14ac:dyDescent="0.25">
      <c r="A5949" s="67">
        <v>44187</v>
      </c>
      <c r="B5949" s="60" t="s">
        <v>12</v>
      </c>
      <c r="C5949" s="73" t="s">
        <v>117</v>
      </c>
      <c r="D5949" s="1">
        <v>7</v>
      </c>
    </row>
    <row r="5950" spans="1:4" x14ac:dyDescent="0.25">
      <c r="A5950" s="67">
        <v>44187</v>
      </c>
      <c r="B5950" s="60" t="s">
        <v>8</v>
      </c>
      <c r="C5950" s="78" t="s">
        <v>722</v>
      </c>
      <c r="D5950" s="1">
        <v>1</v>
      </c>
    </row>
    <row r="5951" spans="1:4" x14ac:dyDescent="0.25">
      <c r="A5951" s="67">
        <v>44187</v>
      </c>
      <c r="B5951" s="60" t="s">
        <v>8</v>
      </c>
      <c r="C5951" s="78" t="s">
        <v>134</v>
      </c>
      <c r="D5951" s="1">
        <v>1</v>
      </c>
    </row>
    <row r="5952" spans="1:4" x14ac:dyDescent="0.25">
      <c r="A5952" s="67">
        <v>44187</v>
      </c>
      <c r="B5952" s="60" t="s">
        <v>8</v>
      </c>
      <c r="C5952" s="78" t="s">
        <v>40</v>
      </c>
      <c r="D5952" s="1">
        <v>3</v>
      </c>
    </row>
    <row r="5953" spans="1:4" x14ac:dyDescent="0.25">
      <c r="A5953" s="67">
        <v>44187</v>
      </c>
      <c r="B5953" s="60" t="s">
        <v>8</v>
      </c>
      <c r="C5953" s="78" t="s">
        <v>8</v>
      </c>
      <c r="D5953" s="1">
        <v>35</v>
      </c>
    </row>
    <row r="5954" spans="1:4" x14ac:dyDescent="0.25">
      <c r="A5954" s="67">
        <v>44187</v>
      </c>
      <c r="B5954" s="60" t="s">
        <v>49</v>
      </c>
      <c r="C5954" s="78" t="s">
        <v>49</v>
      </c>
      <c r="D5954" s="1">
        <v>0</v>
      </c>
    </row>
    <row r="5955" spans="1:4" x14ac:dyDescent="0.25">
      <c r="A5955" s="67">
        <v>44187</v>
      </c>
      <c r="B5955" s="60" t="s">
        <v>50</v>
      </c>
      <c r="C5955" s="78" t="s">
        <v>232</v>
      </c>
      <c r="D5955" s="1">
        <v>1</v>
      </c>
    </row>
    <row r="5956" spans="1:4" x14ac:dyDescent="0.25">
      <c r="A5956" s="67">
        <v>44187</v>
      </c>
      <c r="B5956" s="60" t="s">
        <v>50</v>
      </c>
      <c r="C5956" s="78" t="s">
        <v>819</v>
      </c>
      <c r="D5956" s="1">
        <v>1</v>
      </c>
    </row>
    <row r="5957" spans="1:4" x14ac:dyDescent="0.25">
      <c r="A5957" s="67">
        <v>44187</v>
      </c>
      <c r="B5957" s="60" t="s">
        <v>50</v>
      </c>
      <c r="C5957" s="78" t="s">
        <v>368</v>
      </c>
      <c r="D5957" s="1">
        <v>4</v>
      </c>
    </row>
    <row r="5958" spans="1:4" x14ac:dyDescent="0.25">
      <c r="A5958" s="67">
        <v>44187</v>
      </c>
      <c r="B5958" s="60" t="s">
        <v>27</v>
      </c>
      <c r="C5958" s="78" t="s">
        <v>141</v>
      </c>
      <c r="D5958" s="1">
        <v>5</v>
      </c>
    </row>
    <row r="5959" spans="1:4" x14ac:dyDescent="0.25">
      <c r="A5959" s="67">
        <v>44187</v>
      </c>
      <c r="B5959" s="60" t="s">
        <v>27</v>
      </c>
      <c r="C5959" s="78" t="s">
        <v>43</v>
      </c>
      <c r="D5959" s="1">
        <v>43</v>
      </c>
    </row>
    <row r="5960" spans="1:4" x14ac:dyDescent="0.25">
      <c r="A5960" s="67">
        <v>44187</v>
      </c>
      <c r="B5960" s="60" t="s">
        <v>27</v>
      </c>
      <c r="C5960" s="78" t="s">
        <v>867</v>
      </c>
      <c r="D5960" s="1">
        <v>1</v>
      </c>
    </row>
    <row r="5961" spans="1:4" x14ac:dyDescent="0.25">
      <c r="A5961" s="67">
        <v>44187</v>
      </c>
      <c r="B5961" s="60" t="s">
        <v>51</v>
      </c>
      <c r="C5961" s="232" t="s">
        <v>51</v>
      </c>
      <c r="D5961" s="1">
        <v>2</v>
      </c>
    </row>
    <row r="5962" spans="1:4" x14ac:dyDescent="0.25">
      <c r="A5962" s="67">
        <v>44187</v>
      </c>
      <c r="B5962" s="60" t="s">
        <v>10</v>
      </c>
      <c r="C5962" s="232" t="s">
        <v>10</v>
      </c>
      <c r="D5962" s="1">
        <v>2</v>
      </c>
    </row>
    <row r="5963" spans="1:4" x14ac:dyDescent="0.25">
      <c r="A5963" s="67">
        <v>44188</v>
      </c>
      <c r="B5963" s="60" t="s">
        <v>14</v>
      </c>
      <c r="C5963" s="78" t="s">
        <v>14</v>
      </c>
      <c r="D5963" s="1">
        <v>5</v>
      </c>
    </row>
    <row r="5964" spans="1:4" x14ac:dyDescent="0.25">
      <c r="A5964" s="67">
        <v>44188</v>
      </c>
      <c r="B5964" s="60" t="s">
        <v>14</v>
      </c>
      <c r="C5964" s="78" t="s">
        <v>16</v>
      </c>
      <c r="D5964" s="1">
        <v>2</v>
      </c>
    </row>
    <row r="5965" spans="1:4" x14ac:dyDescent="0.25">
      <c r="A5965" s="67">
        <v>44188</v>
      </c>
      <c r="B5965" s="60" t="s">
        <v>20</v>
      </c>
      <c r="C5965" s="73" t="s">
        <v>854</v>
      </c>
      <c r="D5965" s="1">
        <v>1</v>
      </c>
    </row>
    <row r="5966" spans="1:4" x14ac:dyDescent="0.25">
      <c r="A5966" s="67">
        <v>44188</v>
      </c>
      <c r="B5966" s="60" t="s">
        <v>20</v>
      </c>
      <c r="C5966" s="78" t="s">
        <v>20</v>
      </c>
      <c r="D5966" s="1">
        <v>72</v>
      </c>
    </row>
    <row r="5967" spans="1:4" x14ac:dyDescent="0.25">
      <c r="A5967" s="67">
        <v>44188</v>
      </c>
      <c r="B5967" s="60" t="s">
        <v>13</v>
      </c>
      <c r="C5967" s="78" t="s">
        <v>13</v>
      </c>
      <c r="D5967" s="1">
        <v>1</v>
      </c>
    </row>
    <row r="5968" spans="1:4" x14ac:dyDescent="0.25">
      <c r="A5968" s="67">
        <v>44188</v>
      </c>
      <c r="B5968" s="60" t="s">
        <v>13</v>
      </c>
      <c r="C5968" s="78" t="s">
        <v>226</v>
      </c>
      <c r="D5968" s="1">
        <v>2</v>
      </c>
    </row>
    <row r="5969" spans="1:4" x14ac:dyDescent="0.25">
      <c r="A5969" s="67">
        <v>44188</v>
      </c>
      <c r="B5969" s="60" t="s">
        <v>13</v>
      </c>
      <c r="C5969" s="78" t="s">
        <v>223</v>
      </c>
      <c r="D5969" s="1">
        <v>1</v>
      </c>
    </row>
    <row r="5970" spans="1:4" x14ac:dyDescent="0.25">
      <c r="A5970" s="67">
        <v>44188</v>
      </c>
      <c r="B5970" s="60" t="s">
        <v>24</v>
      </c>
      <c r="C5970" s="78" t="s">
        <v>23</v>
      </c>
      <c r="D5970" s="1">
        <v>20</v>
      </c>
    </row>
    <row r="5971" spans="1:4" x14ac:dyDescent="0.25">
      <c r="A5971" s="67">
        <v>44188</v>
      </c>
      <c r="B5971" s="60" t="s">
        <v>24</v>
      </c>
      <c r="C5971" s="78" t="s">
        <v>776</v>
      </c>
      <c r="D5971" s="1">
        <v>2</v>
      </c>
    </row>
    <row r="5972" spans="1:4" x14ac:dyDescent="0.25">
      <c r="A5972" s="67">
        <v>44188</v>
      </c>
      <c r="B5972" s="60" t="s">
        <v>24</v>
      </c>
      <c r="C5972" s="78" t="s">
        <v>24</v>
      </c>
      <c r="D5972" s="1">
        <v>20</v>
      </c>
    </row>
    <row r="5973" spans="1:4" x14ac:dyDescent="0.25">
      <c r="A5973" s="67">
        <v>44188</v>
      </c>
      <c r="B5973" s="60" t="s">
        <v>47</v>
      </c>
      <c r="C5973" s="78" t="s">
        <v>47</v>
      </c>
      <c r="D5973" s="1">
        <v>1</v>
      </c>
    </row>
    <row r="5974" spans="1:4" x14ac:dyDescent="0.25">
      <c r="A5974" s="67">
        <v>44188</v>
      </c>
      <c r="B5974" s="60" t="s">
        <v>48</v>
      </c>
      <c r="C5974" s="78" t="s">
        <v>48</v>
      </c>
      <c r="D5974" s="1">
        <v>0</v>
      </c>
    </row>
    <row r="5975" spans="1:4" x14ac:dyDescent="0.25">
      <c r="A5975" s="67">
        <v>44188</v>
      </c>
      <c r="B5975" s="60" t="s">
        <v>7</v>
      </c>
      <c r="C5975" s="232" t="s">
        <v>7</v>
      </c>
      <c r="D5975" s="1">
        <v>6</v>
      </c>
    </row>
    <row r="5976" spans="1:4" x14ac:dyDescent="0.25">
      <c r="A5976" s="67">
        <v>44188</v>
      </c>
      <c r="B5976" s="60" t="s">
        <v>9</v>
      </c>
      <c r="C5976" s="232" t="s">
        <v>9</v>
      </c>
      <c r="D5976" s="1">
        <v>27</v>
      </c>
    </row>
    <row r="5977" spans="1:4" x14ac:dyDescent="0.25">
      <c r="A5977" s="67">
        <v>44188</v>
      </c>
      <c r="B5977" s="60" t="s">
        <v>9</v>
      </c>
      <c r="C5977" s="78" t="s">
        <v>145</v>
      </c>
      <c r="D5977" s="1">
        <v>1</v>
      </c>
    </row>
    <row r="5978" spans="1:4" x14ac:dyDescent="0.25">
      <c r="A5978" s="67">
        <v>44188</v>
      </c>
      <c r="B5978" s="60" t="s">
        <v>15</v>
      </c>
      <c r="C5978" s="78" t="s">
        <v>61</v>
      </c>
      <c r="D5978" s="1">
        <v>0</v>
      </c>
    </row>
    <row r="5979" spans="1:4" x14ac:dyDescent="0.25">
      <c r="A5979" s="67">
        <v>44188</v>
      </c>
      <c r="B5979" s="60" t="s">
        <v>11</v>
      </c>
      <c r="C5979" s="78" t="s">
        <v>336</v>
      </c>
      <c r="D5979" s="1">
        <v>1</v>
      </c>
    </row>
    <row r="5980" spans="1:4" x14ac:dyDescent="0.25">
      <c r="A5980" s="67">
        <v>44188</v>
      </c>
      <c r="B5980" s="60" t="s">
        <v>11</v>
      </c>
      <c r="C5980" s="78" t="s">
        <v>11</v>
      </c>
      <c r="D5980" s="1">
        <v>6</v>
      </c>
    </row>
    <row r="5981" spans="1:4" x14ac:dyDescent="0.25">
      <c r="A5981" s="67">
        <v>44188</v>
      </c>
      <c r="B5981" s="60" t="s">
        <v>12</v>
      </c>
      <c r="C5981" s="78" t="s">
        <v>117</v>
      </c>
      <c r="D5981" s="1">
        <v>1</v>
      </c>
    </row>
    <row r="5982" spans="1:4" x14ac:dyDescent="0.25">
      <c r="A5982" s="67">
        <v>44188</v>
      </c>
      <c r="B5982" s="60" t="s">
        <v>12</v>
      </c>
      <c r="C5982" s="78" t="s">
        <v>12</v>
      </c>
      <c r="D5982" s="1">
        <v>1</v>
      </c>
    </row>
    <row r="5983" spans="1:4" x14ac:dyDescent="0.25">
      <c r="A5983" s="67">
        <v>44188</v>
      </c>
      <c r="B5983" s="60" t="s">
        <v>8</v>
      </c>
      <c r="C5983" s="78" t="s">
        <v>230</v>
      </c>
      <c r="D5983" s="1">
        <v>2</v>
      </c>
    </row>
    <row r="5984" spans="1:4" x14ac:dyDescent="0.25">
      <c r="A5984" s="67">
        <v>44188</v>
      </c>
      <c r="B5984" s="60" t="s">
        <v>8</v>
      </c>
      <c r="C5984" s="78" t="s">
        <v>59</v>
      </c>
      <c r="D5984" s="1">
        <v>2</v>
      </c>
    </row>
    <row r="5985" spans="1:4" x14ac:dyDescent="0.25">
      <c r="A5985" s="67">
        <v>44188</v>
      </c>
      <c r="B5985" s="60" t="s">
        <v>8</v>
      </c>
      <c r="C5985" s="78" t="s">
        <v>115</v>
      </c>
      <c r="D5985" s="1">
        <v>1</v>
      </c>
    </row>
    <row r="5986" spans="1:4" x14ac:dyDescent="0.25">
      <c r="A5986" s="67">
        <v>44188</v>
      </c>
      <c r="B5986" s="60" t="s">
        <v>8</v>
      </c>
      <c r="C5986" s="73" t="s">
        <v>142</v>
      </c>
      <c r="D5986" s="1">
        <v>1</v>
      </c>
    </row>
    <row r="5987" spans="1:4" x14ac:dyDescent="0.25">
      <c r="A5987" s="67">
        <v>44188</v>
      </c>
      <c r="B5987" s="60" t="s">
        <v>8</v>
      </c>
      <c r="C5987" s="78" t="s">
        <v>134</v>
      </c>
      <c r="D5987" s="1">
        <v>3</v>
      </c>
    </row>
    <row r="5988" spans="1:4" x14ac:dyDescent="0.25">
      <c r="A5988" s="67">
        <v>44188</v>
      </c>
      <c r="B5988" s="60" t="s">
        <v>8</v>
      </c>
      <c r="C5988" s="78" t="s">
        <v>205</v>
      </c>
      <c r="D5988" s="1">
        <v>2</v>
      </c>
    </row>
    <row r="5989" spans="1:4" x14ac:dyDescent="0.25">
      <c r="A5989" s="67">
        <v>44188</v>
      </c>
      <c r="B5989" s="60" t="s">
        <v>8</v>
      </c>
      <c r="C5989" s="78" t="s">
        <v>8</v>
      </c>
      <c r="D5989" s="1">
        <v>32</v>
      </c>
    </row>
    <row r="5990" spans="1:4" x14ac:dyDescent="0.25">
      <c r="A5990" s="67">
        <v>44188</v>
      </c>
      <c r="B5990" s="60" t="s">
        <v>8</v>
      </c>
      <c r="C5990" s="78" t="s">
        <v>31</v>
      </c>
      <c r="D5990" s="1">
        <v>1</v>
      </c>
    </row>
    <row r="5991" spans="1:4" x14ac:dyDescent="0.25">
      <c r="A5991" s="67">
        <v>44188</v>
      </c>
      <c r="B5991" s="60" t="s">
        <v>8</v>
      </c>
      <c r="C5991" s="78" t="s">
        <v>595</v>
      </c>
      <c r="D5991" s="1">
        <v>1</v>
      </c>
    </row>
    <row r="5992" spans="1:4" x14ac:dyDescent="0.25">
      <c r="A5992" s="67">
        <v>44188</v>
      </c>
      <c r="B5992" s="60" t="s">
        <v>8</v>
      </c>
      <c r="C5992" s="78" t="s">
        <v>112</v>
      </c>
      <c r="D5992" s="1">
        <v>2</v>
      </c>
    </row>
    <row r="5993" spans="1:4" x14ac:dyDescent="0.25">
      <c r="A5993" s="67">
        <v>44188</v>
      </c>
      <c r="B5993" s="60" t="s">
        <v>49</v>
      </c>
      <c r="C5993" s="78" t="s">
        <v>49</v>
      </c>
      <c r="D5993" s="1">
        <v>0</v>
      </c>
    </row>
    <row r="5994" spans="1:4" x14ac:dyDescent="0.25">
      <c r="A5994" s="67">
        <v>44188</v>
      </c>
      <c r="B5994" s="60" t="s">
        <v>50</v>
      </c>
      <c r="C5994" s="78" t="s">
        <v>368</v>
      </c>
      <c r="D5994" s="1">
        <v>2</v>
      </c>
    </row>
    <row r="5995" spans="1:4" x14ac:dyDescent="0.25">
      <c r="A5995" s="67">
        <v>44188</v>
      </c>
      <c r="B5995" s="60" t="s">
        <v>27</v>
      </c>
      <c r="C5995" s="78" t="s">
        <v>141</v>
      </c>
      <c r="D5995" s="1">
        <v>11</v>
      </c>
    </row>
    <row r="5996" spans="1:4" x14ac:dyDescent="0.25">
      <c r="A5996" s="67">
        <v>44188</v>
      </c>
      <c r="B5996" s="60" t="s">
        <v>27</v>
      </c>
      <c r="C5996" s="78" t="s">
        <v>43</v>
      </c>
      <c r="D5996" s="1">
        <v>42</v>
      </c>
    </row>
    <row r="5997" spans="1:4" x14ac:dyDescent="0.25">
      <c r="A5997" s="67">
        <v>44188</v>
      </c>
      <c r="B5997" s="60" t="s">
        <v>51</v>
      </c>
      <c r="C5997" s="78" t="s">
        <v>51</v>
      </c>
      <c r="D5997" s="1">
        <v>15</v>
      </c>
    </row>
    <row r="5998" spans="1:4" x14ac:dyDescent="0.25">
      <c r="A5998" s="67">
        <v>44188</v>
      </c>
      <c r="B5998" s="60" t="s">
        <v>10</v>
      </c>
      <c r="C5998" s="232" t="s">
        <v>367</v>
      </c>
      <c r="D5998" s="1">
        <v>1</v>
      </c>
    </row>
    <row r="5999" spans="1:4" x14ac:dyDescent="0.25">
      <c r="A5999" s="67">
        <v>44188</v>
      </c>
      <c r="B5999" s="60" t="s">
        <v>10</v>
      </c>
      <c r="C5999" s="78" t="s">
        <v>10</v>
      </c>
      <c r="D5999" s="1">
        <v>11</v>
      </c>
    </row>
    <row r="6000" spans="1:4" x14ac:dyDescent="0.25">
      <c r="A6000" s="67">
        <v>44189</v>
      </c>
      <c r="B6000" s="60" t="s">
        <v>14</v>
      </c>
      <c r="C6000" s="78" t="s">
        <v>14</v>
      </c>
      <c r="D6000" s="1">
        <v>6</v>
      </c>
    </row>
    <row r="6001" spans="1:4" x14ac:dyDescent="0.25">
      <c r="A6001" s="67">
        <v>44189</v>
      </c>
      <c r="B6001" s="60" t="s">
        <v>14</v>
      </c>
      <c r="C6001" s="78" t="s">
        <v>16</v>
      </c>
      <c r="D6001" s="1">
        <v>1</v>
      </c>
    </row>
    <row r="6002" spans="1:4" x14ac:dyDescent="0.25">
      <c r="A6002" s="67">
        <v>44189</v>
      </c>
      <c r="B6002" s="60" t="s">
        <v>20</v>
      </c>
      <c r="C6002" s="78" t="s">
        <v>854</v>
      </c>
      <c r="D6002" s="1">
        <v>1</v>
      </c>
    </row>
    <row r="6003" spans="1:4" x14ac:dyDescent="0.25">
      <c r="A6003" s="67">
        <v>44189</v>
      </c>
      <c r="B6003" s="60" t="s">
        <v>20</v>
      </c>
      <c r="C6003" s="78" t="s">
        <v>20</v>
      </c>
      <c r="D6003" s="1">
        <v>70</v>
      </c>
    </row>
    <row r="6004" spans="1:4" x14ac:dyDescent="0.25">
      <c r="A6004" s="67">
        <v>44189</v>
      </c>
      <c r="B6004" s="60" t="s">
        <v>20</v>
      </c>
      <c r="C6004" s="73" t="s">
        <v>652</v>
      </c>
      <c r="D6004" s="1">
        <v>3</v>
      </c>
    </row>
    <row r="6005" spans="1:4" x14ac:dyDescent="0.25">
      <c r="A6005" s="67">
        <v>44189</v>
      </c>
      <c r="B6005" s="60" t="s">
        <v>20</v>
      </c>
      <c r="C6005" s="73" t="s">
        <v>713</v>
      </c>
      <c r="D6005" s="1">
        <v>1</v>
      </c>
    </row>
    <row r="6006" spans="1:4" x14ac:dyDescent="0.25">
      <c r="A6006" s="67">
        <v>44189</v>
      </c>
      <c r="B6006" s="60" t="s">
        <v>13</v>
      </c>
      <c r="C6006" s="73" t="s">
        <v>13</v>
      </c>
      <c r="D6006" s="1">
        <v>2</v>
      </c>
    </row>
    <row r="6007" spans="1:4" x14ac:dyDescent="0.25">
      <c r="A6007" s="67">
        <v>44189</v>
      </c>
      <c r="B6007" s="60" t="s">
        <v>13</v>
      </c>
      <c r="C6007" s="73" t="s">
        <v>226</v>
      </c>
      <c r="D6007" s="1">
        <v>2</v>
      </c>
    </row>
    <row r="6008" spans="1:4" x14ac:dyDescent="0.25">
      <c r="A6008" s="67">
        <v>44189</v>
      </c>
      <c r="B6008" s="60" t="s">
        <v>13</v>
      </c>
      <c r="C6008" s="73" t="s">
        <v>223</v>
      </c>
      <c r="D6008" s="1">
        <v>4</v>
      </c>
    </row>
    <row r="6009" spans="1:4" x14ac:dyDescent="0.25">
      <c r="A6009" s="67">
        <v>44189</v>
      </c>
      <c r="B6009" s="60" t="s">
        <v>24</v>
      </c>
      <c r="C6009" s="73" t="s">
        <v>23</v>
      </c>
      <c r="D6009" s="1">
        <v>18</v>
      </c>
    </row>
    <row r="6010" spans="1:4" x14ac:dyDescent="0.25">
      <c r="A6010" s="67">
        <v>44189</v>
      </c>
      <c r="B6010" s="60" t="s">
        <v>24</v>
      </c>
      <c r="C6010" s="73" t="s">
        <v>958</v>
      </c>
      <c r="D6010" s="1">
        <v>1</v>
      </c>
    </row>
    <row r="6011" spans="1:4" x14ac:dyDescent="0.25">
      <c r="A6011" s="67">
        <v>44189</v>
      </c>
      <c r="B6011" s="60" t="s">
        <v>24</v>
      </c>
      <c r="C6011" s="73" t="s">
        <v>24</v>
      </c>
      <c r="D6011" s="1">
        <v>2</v>
      </c>
    </row>
    <row r="6012" spans="1:4" x14ac:dyDescent="0.25">
      <c r="A6012" s="67">
        <v>44189</v>
      </c>
      <c r="B6012" s="60" t="s">
        <v>47</v>
      </c>
      <c r="C6012" s="73" t="s">
        <v>47</v>
      </c>
      <c r="D6012" s="1">
        <v>1</v>
      </c>
    </row>
    <row r="6013" spans="1:4" x14ac:dyDescent="0.25">
      <c r="A6013" s="67">
        <v>44189</v>
      </c>
      <c r="B6013" s="60" t="s">
        <v>48</v>
      </c>
      <c r="C6013" s="73" t="s">
        <v>48</v>
      </c>
      <c r="D6013" s="1">
        <v>0</v>
      </c>
    </row>
    <row r="6014" spans="1:4" x14ac:dyDescent="0.25">
      <c r="A6014" s="67">
        <v>44189</v>
      </c>
      <c r="B6014" s="60" t="s">
        <v>7</v>
      </c>
      <c r="C6014" s="73" t="s">
        <v>7</v>
      </c>
      <c r="D6014" s="1">
        <v>2</v>
      </c>
    </row>
    <row r="6015" spans="1:4" x14ac:dyDescent="0.25">
      <c r="A6015" s="67">
        <v>44189</v>
      </c>
      <c r="B6015" s="60" t="s">
        <v>9</v>
      </c>
      <c r="C6015" s="73" t="s">
        <v>613</v>
      </c>
      <c r="D6015" s="1">
        <v>2</v>
      </c>
    </row>
    <row r="6016" spans="1:4" x14ac:dyDescent="0.25">
      <c r="A6016" s="67">
        <v>44189</v>
      </c>
      <c r="B6016" s="60" t="s">
        <v>9</v>
      </c>
      <c r="C6016" s="73" t="s">
        <v>9</v>
      </c>
      <c r="D6016" s="1">
        <v>43</v>
      </c>
    </row>
    <row r="6017" spans="1:4" x14ac:dyDescent="0.25">
      <c r="A6017" s="67">
        <v>44189</v>
      </c>
      <c r="B6017" s="60" t="s">
        <v>9</v>
      </c>
      <c r="C6017" s="78" t="s">
        <v>149</v>
      </c>
      <c r="D6017" s="1">
        <v>1</v>
      </c>
    </row>
    <row r="6018" spans="1:4" x14ac:dyDescent="0.25">
      <c r="A6018" s="67">
        <v>44189</v>
      </c>
      <c r="B6018" s="60" t="s">
        <v>15</v>
      </c>
      <c r="C6018" s="91" t="s">
        <v>109</v>
      </c>
      <c r="D6018" s="1">
        <v>1</v>
      </c>
    </row>
    <row r="6019" spans="1:4" x14ac:dyDescent="0.25">
      <c r="A6019" s="67">
        <v>44189</v>
      </c>
      <c r="B6019" s="60" t="s">
        <v>15</v>
      </c>
      <c r="C6019" s="73" t="s">
        <v>623</v>
      </c>
      <c r="D6019" s="1">
        <v>1</v>
      </c>
    </row>
    <row r="6020" spans="1:4" x14ac:dyDescent="0.25">
      <c r="A6020" s="67">
        <v>44189</v>
      </c>
      <c r="B6020" s="60" t="s">
        <v>11</v>
      </c>
      <c r="C6020" s="73" t="s">
        <v>143</v>
      </c>
      <c r="D6020" s="1">
        <v>1</v>
      </c>
    </row>
    <row r="6021" spans="1:4" x14ac:dyDescent="0.25">
      <c r="A6021" s="67">
        <v>44189</v>
      </c>
      <c r="B6021" s="60" t="s">
        <v>11</v>
      </c>
      <c r="C6021" s="78" t="s">
        <v>135</v>
      </c>
      <c r="D6021" s="1">
        <v>1</v>
      </c>
    </row>
    <row r="6022" spans="1:4" x14ac:dyDescent="0.25">
      <c r="A6022" s="67">
        <v>44189</v>
      </c>
      <c r="B6022" s="60" t="s">
        <v>12</v>
      </c>
      <c r="C6022" s="78" t="s">
        <v>117</v>
      </c>
      <c r="D6022" s="1">
        <v>1</v>
      </c>
    </row>
    <row r="6023" spans="1:4" x14ac:dyDescent="0.25">
      <c r="A6023" s="67">
        <v>44189</v>
      </c>
      <c r="B6023" s="60" t="s">
        <v>12</v>
      </c>
      <c r="C6023" s="78" t="s">
        <v>12</v>
      </c>
      <c r="D6023" s="1">
        <v>4</v>
      </c>
    </row>
    <row r="6024" spans="1:4" x14ac:dyDescent="0.25">
      <c r="A6024" s="67">
        <v>44189</v>
      </c>
      <c r="B6024" s="60" t="s">
        <v>8</v>
      </c>
      <c r="C6024" s="78" t="s">
        <v>59</v>
      </c>
      <c r="D6024" s="1">
        <v>1</v>
      </c>
    </row>
    <row r="6025" spans="1:4" x14ac:dyDescent="0.25">
      <c r="A6025" s="67">
        <v>44189</v>
      </c>
      <c r="B6025" s="60" t="s">
        <v>8</v>
      </c>
      <c r="C6025" s="78" t="s">
        <v>115</v>
      </c>
      <c r="D6025" s="1">
        <v>1</v>
      </c>
    </row>
    <row r="6026" spans="1:4" x14ac:dyDescent="0.25">
      <c r="A6026" s="67">
        <v>44189</v>
      </c>
      <c r="B6026" s="60" t="s">
        <v>8</v>
      </c>
      <c r="C6026" s="78" t="s">
        <v>134</v>
      </c>
      <c r="D6026" s="1">
        <v>4</v>
      </c>
    </row>
    <row r="6027" spans="1:4" x14ac:dyDescent="0.25">
      <c r="A6027" s="67">
        <v>44189</v>
      </c>
      <c r="B6027" s="60" t="s">
        <v>8</v>
      </c>
      <c r="C6027" s="78" t="s">
        <v>40</v>
      </c>
      <c r="D6027" s="1">
        <v>1</v>
      </c>
    </row>
    <row r="6028" spans="1:4" x14ac:dyDescent="0.25">
      <c r="A6028" s="67">
        <v>44189</v>
      </c>
      <c r="B6028" s="60" t="s">
        <v>8</v>
      </c>
      <c r="C6028" s="78" t="s">
        <v>8</v>
      </c>
      <c r="D6028" s="1">
        <v>19</v>
      </c>
    </row>
    <row r="6029" spans="1:4" x14ac:dyDescent="0.25">
      <c r="A6029" s="67">
        <v>44189</v>
      </c>
      <c r="B6029" s="60" t="s">
        <v>8</v>
      </c>
      <c r="C6029" s="78" t="s">
        <v>31</v>
      </c>
      <c r="D6029" s="1">
        <v>1</v>
      </c>
    </row>
    <row r="6030" spans="1:4" x14ac:dyDescent="0.25">
      <c r="A6030" s="67">
        <v>44189</v>
      </c>
      <c r="B6030" s="60" t="s">
        <v>49</v>
      </c>
      <c r="C6030" s="78" t="s">
        <v>215</v>
      </c>
      <c r="D6030" s="1">
        <v>3</v>
      </c>
    </row>
    <row r="6031" spans="1:4" x14ac:dyDescent="0.25">
      <c r="A6031" s="67">
        <v>44189</v>
      </c>
      <c r="B6031" s="60" t="s">
        <v>50</v>
      </c>
      <c r="C6031" s="78" t="s">
        <v>368</v>
      </c>
      <c r="D6031" s="1">
        <v>1</v>
      </c>
    </row>
    <row r="6032" spans="1:4" x14ac:dyDescent="0.25">
      <c r="A6032" s="67">
        <v>44189</v>
      </c>
      <c r="B6032" s="60" t="s">
        <v>27</v>
      </c>
      <c r="C6032" s="78" t="s">
        <v>141</v>
      </c>
      <c r="D6032" s="1">
        <v>6</v>
      </c>
    </row>
    <row r="6033" spans="1:4" x14ac:dyDescent="0.25">
      <c r="A6033" s="67">
        <v>44189</v>
      </c>
      <c r="B6033" s="60" t="s">
        <v>27</v>
      </c>
      <c r="C6033" s="78" t="s">
        <v>43</v>
      </c>
      <c r="D6033" s="1">
        <v>34</v>
      </c>
    </row>
    <row r="6034" spans="1:4" x14ac:dyDescent="0.25">
      <c r="A6034" s="67">
        <v>44189</v>
      </c>
      <c r="B6034" s="60" t="s">
        <v>27</v>
      </c>
      <c r="C6034" s="78" t="s">
        <v>28</v>
      </c>
      <c r="D6034" s="1">
        <v>4</v>
      </c>
    </row>
    <row r="6035" spans="1:4" x14ac:dyDescent="0.25">
      <c r="A6035" s="67">
        <v>44189</v>
      </c>
      <c r="B6035" s="60" t="s">
        <v>51</v>
      </c>
      <c r="C6035" s="78" t="s">
        <v>51</v>
      </c>
      <c r="D6035" s="1">
        <v>9</v>
      </c>
    </row>
    <row r="6036" spans="1:4" x14ac:dyDescent="0.25">
      <c r="A6036" s="67">
        <v>44189</v>
      </c>
      <c r="B6036" s="60" t="s">
        <v>10</v>
      </c>
      <c r="C6036" s="78" t="s">
        <v>10</v>
      </c>
      <c r="D6036" s="1">
        <v>0</v>
      </c>
    </row>
    <row r="6037" spans="1:4" x14ac:dyDescent="0.25">
      <c r="A6037" s="67">
        <v>44190</v>
      </c>
      <c r="B6037" s="234" t="s">
        <v>14</v>
      </c>
      <c r="C6037" s="232" t="s">
        <v>14</v>
      </c>
      <c r="D6037" s="1">
        <v>0</v>
      </c>
    </row>
    <row r="6038" spans="1:4" x14ac:dyDescent="0.25">
      <c r="A6038" s="67">
        <v>44190</v>
      </c>
      <c r="B6038" s="60" t="s">
        <v>20</v>
      </c>
      <c r="C6038" s="60" t="s">
        <v>20</v>
      </c>
      <c r="D6038" s="15">
        <v>0</v>
      </c>
    </row>
    <row r="6039" spans="1:4" x14ac:dyDescent="0.25">
      <c r="A6039" s="67">
        <v>44190</v>
      </c>
      <c r="B6039" s="60" t="s">
        <v>13</v>
      </c>
      <c r="C6039" s="60" t="s">
        <v>13</v>
      </c>
      <c r="D6039" s="15">
        <v>0</v>
      </c>
    </row>
    <row r="6040" spans="1:4" x14ac:dyDescent="0.25">
      <c r="A6040" s="67">
        <v>44190</v>
      </c>
      <c r="B6040" s="60" t="s">
        <v>24</v>
      </c>
      <c r="C6040" s="60" t="s">
        <v>24</v>
      </c>
      <c r="D6040" s="15">
        <v>0</v>
      </c>
    </row>
    <row r="6041" spans="1:4" x14ac:dyDescent="0.25">
      <c r="A6041" s="67">
        <v>44190</v>
      </c>
      <c r="B6041" s="60" t="s">
        <v>47</v>
      </c>
      <c r="C6041" s="60" t="s">
        <v>47</v>
      </c>
      <c r="D6041" s="15">
        <v>0</v>
      </c>
    </row>
    <row r="6042" spans="1:4" x14ac:dyDescent="0.25">
      <c r="A6042" s="67">
        <v>44190</v>
      </c>
      <c r="B6042" s="60" t="s">
        <v>48</v>
      </c>
      <c r="C6042" s="60" t="s">
        <v>48</v>
      </c>
      <c r="D6042" s="15">
        <v>0</v>
      </c>
    </row>
    <row r="6043" spans="1:4" x14ac:dyDescent="0.25">
      <c r="A6043" s="67">
        <v>44190</v>
      </c>
      <c r="B6043" s="60" t="s">
        <v>7</v>
      </c>
      <c r="C6043" s="60" t="s">
        <v>7</v>
      </c>
      <c r="D6043" s="15">
        <v>0</v>
      </c>
    </row>
    <row r="6044" spans="1:4" x14ac:dyDescent="0.25">
      <c r="A6044" s="67">
        <v>44190</v>
      </c>
      <c r="B6044" s="60" t="s">
        <v>9</v>
      </c>
      <c r="C6044" s="60" t="s">
        <v>9</v>
      </c>
      <c r="D6044" s="15">
        <v>0</v>
      </c>
    </row>
    <row r="6045" spans="1:4" x14ac:dyDescent="0.25">
      <c r="A6045" s="67">
        <v>44190</v>
      </c>
      <c r="B6045" s="60" t="s">
        <v>15</v>
      </c>
      <c r="C6045" s="60" t="s">
        <v>15</v>
      </c>
      <c r="D6045" s="15">
        <v>0</v>
      </c>
    </row>
    <row r="6046" spans="1:4" x14ac:dyDescent="0.25">
      <c r="A6046" s="67">
        <v>44190</v>
      </c>
      <c r="B6046" s="60" t="s">
        <v>11</v>
      </c>
      <c r="C6046" s="60" t="s">
        <v>11</v>
      </c>
      <c r="D6046" s="15">
        <v>0</v>
      </c>
    </row>
    <row r="6047" spans="1:4" x14ac:dyDescent="0.25">
      <c r="A6047" s="67">
        <v>44190</v>
      </c>
      <c r="B6047" s="60" t="s">
        <v>12</v>
      </c>
      <c r="C6047" s="60" t="s">
        <v>12</v>
      </c>
      <c r="D6047" s="15">
        <v>0</v>
      </c>
    </row>
    <row r="6048" spans="1:4" x14ac:dyDescent="0.25">
      <c r="A6048" s="67">
        <v>44190</v>
      </c>
      <c r="B6048" s="60" t="s">
        <v>8</v>
      </c>
      <c r="C6048" s="60" t="s">
        <v>8</v>
      </c>
      <c r="D6048" s="15">
        <v>0</v>
      </c>
    </row>
    <row r="6049" spans="1:4" x14ac:dyDescent="0.25">
      <c r="A6049" s="67">
        <v>44190</v>
      </c>
      <c r="B6049" s="60" t="s">
        <v>49</v>
      </c>
      <c r="C6049" s="60" t="s">
        <v>49</v>
      </c>
      <c r="D6049" s="15">
        <v>0</v>
      </c>
    </row>
    <row r="6050" spans="1:4" x14ac:dyDescent="0.25">
      <c r="A6050" s="67">
        <v>44190</v>
      </c>
      <c r="B6050" s="60" t="s">
        <v>50</v>
      </c>
      <c r="C6050" s="73" t="s">
        <v>368</v>
      </c>
      <c r="D6050" s="15">
        <v>0</v>
      </c>
    </row>
    <row r="6051" spans="1:4" x14ac:dyDescent="0.25">
      <c r="A6051" s="67">
        <v>44190</v>
      </c>
      <c r="B6051" s="60" t="s">
        <v>27</v>
      </c>
      <c r="C6051" s="60" t="s">
        <v>43</v>
      </c>
      <c r="D6051" s="15">
        <v>0</v>
      </c>
    </row>
    <row r="6052" spans="1:4" x14ac:dyDescent="0.25">
      <c r="A6052" s="67">
        <v>44190</v>
      </c>
      <c r="B6052" s="60" t="s">
        <v>51</v>
      </c>
      <c r="C6052" s="60" t="s">
        <v>51</v>
      </c>
      <c r="D6052" s="15">
        <v>0</v>
      </c>
    </row>
    <row r="6053" spans="1:4" x14ac:dyDescent="0.25">
      <c r="A6053" s="67">
        <v>44190</v>
      </c>
      <c r="B6053" s="60" t="s">
        <v>10</v>
      </c>
      <c r="C6053" s="232" t="s">
        <v>10</v>
      </c>
      <c r="D6053" s="15">
        <v>0</v>
      </c>
    </row>
    <row r="6054" spans="1:4" x14ac:dyDescent="0.25">
      <c r="A6054" s="67">
        <v>44191</v>
      </c>
      <c r="B6054" s="60" t="s">
        <v>14</v>
      </c>
      <c r="C6054" s="73" t="s">
        <v>959</v>
      </c>
      <c r="D6054" s="15">
        <v>1</v>
      </c>
    </row>
    <row r="6055" spans="1:4" x14ac:dyDescent="0.25">
      <c r="A6055" s="67">
        <v>44191</v>
      </c>
      <c r="B6055" s="60" t="s">
        <v>14</v>
      </c>
      <c r="C6055" s="73" t="s">
        <v>14</v>
      </c>
      <c r="D6055" s="15">
        <v>7</v>
      </c>
    </row>
    <row r="6056" spans="1:4" x14ac:dyDescent="0.25">
      <c r="A6056" s="67">
        <v>44191</v>
      </c>
      <c r="B6056" s="60" t="s">
        <v>14</v>
      </c>
      <c r="C6056" s="73" t="s">
        <v>16</v>
      </c>
      <c r="D6056" s="15">
        <v>7</v>
      </c>
    </row>
    <row r="6057" spans="1:4" x14ac:dyDescent="0.25">
      <c r="A6057" s="67">
        <v>44191</v>
      </c>
      <c r="B6057" s="60" t="s">
        <v>14</v>
      </c>
      <c r="C6057" s="73" t="s">
        <v>86</v>
      </c>
      <c r="D6057" s="15">
        <v>1</v>
      </c>
    </row>
    <row r="6058" spans="1:4" x14ac:dyDescent="0.25">
      <c r="A6058" s="67">
        <v>44191</v>
      </c>
      <c r="B6058" s="60" t="s">
        <v>20</v>
      </c>
      <c r="C6058" s="73" t="s">
        <v>20</v>
      </c>
      <c r="D6058" s="15">
        <v>107</v>
      </c>
    </row>
    <row r="6059" spans="1:4" x14ac:dyDescent="0.25">
      <c r="A6059" s="67">
        <v>44191</v>
      </c>
      <c r="B6059" s="60" t="s">
        <v>20</v>
      </c>
      <c r="C6059" s="73" t="s">
        <v>366</v>
      </c>
      <c r="D6059" s="15">
        <v>2</v>
      </c>
    </row>
    <row r="6060" spans="1:4" x14ac:dyDescent="0.25">
      <c r="A6060" s="67">
        <v>44191</v>
      </c>
      <c r="B6060" s="60" t="s">
        <v>20</v>
      </c>
      <c r="C6060" s="73" t="s">
        <v>652</v>
      </c>
      <c r="D6060" s="15">
        <v>1</v>
      </c>
    </row>
    <row r="6061" spans="1:4" x14ac:dyDescent="0.25">
      <c r="A6061" s="67">
        <v>44191</v>
      </c>
      <c r="B6061" s="60" t="s">
        <v>13</v>
      </c>
      <c r="C6061" s="73" t="s">
        <v>13</v>
      </c>
      <c r="D6061" s="15">
        <v>2</v>
      </c>
    </row>
    <row r="6062" spans="1:4" x14ac:dyDescent="0.25">
      <c r="A6062" s="67">
        <v>44191</v>
      </c>
      <c r="B6062" s="60" t="s">
        <v>13</v>
      </c>
      <c r="C6062" s="73" t="s">
        <v>226</v>
      </c>
      <c r="D6062" s="15">
        <v>2</v>
      </c>
    </row>
    <row r="6063" spans="1:4" x14ac:dyDescent="0.25">
      <c r="A6063" s="67">
        <v>44191</v>
      </c>
      <c r="B6063" s="60" t="s">
        <v>24</v>
      </c>
      <c r="C6063" s="73" t="s">
        <v>23</v>
      </c>
      <c r="D6063" s="15">
        <v>9</v>
      </c>
    </row>
    <row r="6064" spans="1:4" x14ac:dyDescent="0.25">
      <c r="A6064" s="67">
        <v>44191</v>
      </c>
      <c r="B6064" s="60" t="s">
        <v>24</v>
      </c>
      <c r="C6064" s="73" t="s">
        <v>24</v>
      </c>
      <c r="D6064" s="15">
        <v>4</v>
      </c>
    </row>
    <row r="6065" spans="1:4" x14ac:dyDescent="0.25">
      <c r="A6065" s="67">
        <v>44191</v>
      </c>
      <c r="B6065" s="60" t="s">
        <v>24</v>
      </c>
      <c r="C6065" s="73" t="s">
        <v>36</v>
      </c>
      <c r="D6065" s="15">
        <v>1</v>
      </c>
    </row>
    <row r="6066" spans="1:4" x14ac:dyDescent="0.25">
      <c r="A6066" s="67">
        <v>44191</v>
      </c>
      <c r="B6066" s="60" t="s">
        <v>47</v>
      </c>
      <c r="C6066" s="73" t="s">
        <v>47</v>
      </c>
      <c r="D6066" s="15">
        <v>2</v>
      </c>
    </row>
    <row r="6067" spans="1:4" x14ac:dyDescent="0.25">
      <c r="A6067" s="67">
        <v>44191</v>
      </c>
      <c r="B6067" s="60" t="s">
        <v>48</v>
      </c>
      <c r="C6067" s="73" t="s">
        <v>48</v>
      </c>
      <c r="D6067" s="15">
        <v>0</v>
      </c>
    </row>
    <row r="6068" spans="1:4" x14ac:dyDescent="0.25">
      <c r="A6068" s="67">
        <v>44191</v>
      </c>
      <c r="B6068" s="60" t="s">
        <v>7</v>
      </c>
      <c r="C6068" s="73" t="s">
        <v>116</v>
      </c>
      <c r="D6068" s="15">
        <v>2</v>
      </c>
    </row>
    <row r="6069" spans="1:4" x14ac:dyDescent="0.25">
      <c r="A6069" s="67">
        <v>44191</v>
      </c>
      <c r="B6069" s="60" t="s">
        <v>7</v>
      </c>
      <c r="C6069" s="73" t="s">
        <v>7</v>
      </c>
      <c r="D6069" s="15">
        <v>5</v>
      </c>
    </row>
    <row r="6070" spans="1:4" x14ac:dyDescent="0.25">
      <c r="A6070" s="67">
        <v>44191</v>
      </c>
      <c r="B6070" s="60" t="s">
        <v>9</v>
      </c>
      <c r="C6070" s="73" t="s">
        <v>613</v>
      </c>
      <c r="D6070" s="15">
        <v>1</v>
      </c>
    </row>
    <row r="6071" spans="1:4" x14ac:dyDescent="0.25">
      <c r="A6071" s="67">
        <v>44191</v>
      </c>
      <c r="B6071" s="60" t="s">
        <v>9</v>
      </c>
      <c r="C6071" s="232" t="s">
        <v>9</v>
      </c>
      <c r="D6071" s="15">
        <v>43</v>
      </c>
    </row>
    <row r="6072" spans="1:4" x14ac:dyDescent="0.25">
      <c r="A6072" s="67">
        <v>44191</v>
      </c>
      <c r="B6072" s="60" t="s">
        <v>9</v>
      </c>
      <c r="C6072" s="91" t="s">
        <v>17</v>
      </c>
      <c r="D6072" s="15">
        <v>1</v>
      </c>
    </row>
    <row r="6073" spans="1:4" x14ac:dyDescent="0.25">
      <c r="A6073" s="67">
        <v>44191</v>
      </c>
      <c r="B6073" s="60" t="s">
        <v>9</v>
      </c>
      <c r="C6073" s="73" t="s">
        <v>145</v>
      </c>
      <c r="D6073" s="15">
        <v>2</v>
      </c>
    </row>
    <row r="6074" spans="1:4" x14ac:dyDescent="0.25">
      <c r="A6074" s="67">
        <v>44191</v>
      </c>
      <c r="B6074" s="60" t="s">
        <v>15</v>
      </c>
      <c r="C6074" s="73" t="s">
        <v>960</v>
      </c>
      <c r="D6074" s="15">
        <v>1</v>
      </c>
    </row>
    <row r="6075" spans="1:4" x14ac:dyDescent="0.25">
      <c r="A6075" s="67">
        <v>44191</v>
      </c>
      <c r="B6075" s="60" t="s">
        <v>15</v>
      </c>
      <c r="C6075" s="78" t="s">
        <v>61</v>
      </c>
      <c r="D6075" s="236">
        <v>3</v>
      </c>
    </row>
    <row r="6076" spans="1:4" x14ac:dyDescent="0.25">
      <c r="A6076" s="67">
        <v>44191</v>
      </c>
      <c r="B6076" s="60" t="s">
        <v>11</v>
      </c>
      <c r="C6076" s="78" t="s">
        <v>11</v>
      </c>
      <c r="D6076" s="236">
        <v>3</v>
      </c>
    </row>
    <row r="6077" spans="1:4" x14ac:dyDescent="0.25">
      <c r="A6077" s="67">
        <v>44191</v>
      </c>
      <c r="B6077" s="60" t="s">
        <v>11</v>
      </c>
      <c r="C6077" s="78" t="s">
        <v>135</v>
      </c>
      <c r="D6077" s="236">
        <v>3</v>
      </c>
    </row>
    <row r="6078" spans="1:4" x14ac:dyDescent="0.25">
      <c r="A6078" s="67">
        <v>44191</v>
      </c>
      <c r="B6078" s="60" t="s">
        <v>12</v>
      </c>
      <c r="C6078" s="78" t="s">
        <v>117</v>
      </c>
      <c r="D6078" s="236">
        <v>1</v>
      </c>
    </row>
    <row r="6079" spans="1:4" x14ac:dyDescent="0.25">
      <c r="A6079" s="67">
        <v>44191</v>
      </c>
      <c r="B6079" s="60" t="s">
        <v>12</v>
      </c>
      <c r="C6079" s="78" t="s">
        <v>12</v>
      </c>
      <c r="D6079" s="236">
        <v>2</v>
      </c>
    </row>
    <row r="6080" spans="1:4" x14ac:dyDescent="0.25">
      <c r="A6080" s="67">
        <v>44191</v>
      </c>
      <c r="B6080" s="60" t="s">
        <v>8</v>
      </c>
      <c r="C6080" s="78" t="s">
        <v>134</v>
      </c>
      <c r="D6080" s="236">
        <v>2</v>
      </c>
    </row>
    <row r="6081" spans="1:4" x14ac:dyDescent="0.25">
      <c r="A6081" s="67">
        <v>44191</v>
      </c>
      <c r="B6081" s="60" t="s">
        <v>8</v>
      </c>
      <c r="C6081" s="78" t="s">
        <v>205</v>
      </c>
      <c r="D6081" s="236">
        <v>2</v>
      </c>
    </row>
    <row r="6082" spans="1:4" x14ac:dyDescent="0.25">
      <c r="A6082" s="67">
        <v>44191</v>
      </c>
      <c r="B6082" s="60" t="s">
        <v>8</v>
      </c>
      <c r="C6082" s="78" t="s">
        <v>8</v>
      </c>
      <c r="D6082" s="236">
        <v>26</v>
      </c>
    </row>
    <row r="6083" spans="1:4" x14ac:dyDescent="0.25">
      <c r="A6083" s="67">
        <v>44191</v>
      </c>
      <c r="B6083" s="60" t="s">
        <v>8</v>
      </c>
      <c r="C6083" s="78" t="s">
        <v>31</v>
      </c>
      <c r="D6083" s="236">
        <v>2</v>
      </c>
    </row>
    <row r="6084" spans="1:4" x14ac:dyDescent="0.25">
      <c r="A6084" s="67">
        <v>44191</v>
      </c>
      <c r="B6084" s="60" t="s">
        <v>8</v>
      </c>
      <c r="C6084" s="78" t="s">
        <v>112</v>
      </c>
      <c r="D6084" s="236">
        <v>1</v>
      </c>
    </row>
    <row r="6085" spans="1:4" x14ac:dyDescent="0.25">
      <c r="A6085" s="67">
        <v>44191</v>
      </c>
      <c r="B6085" s="60" t="s">
        <v>49</v>
      </c>
      <c r="C6085" s="232" t="s">
        <v>49</v>
      </c>
      <c r="D6085" s="236">
        <v>1</v>
      </c>
    </row>
    <row r="6086" spans="1:4" x14ac:dyDescent="0.25">
      <c r="A6086" s="67">
        <v>44191</v>
      </c>
      <c r="B6086" s="60" t="s">
        <v>50</v>
      </c>
      <c r="C6086" s="78" t="s">
        <v>368</v>
      </c>
      <c r="D6086" s="236">
        <v>2</v>
      </c>
    </row>
    <row r="6087" spans="1:4" x14ac:dyDescent="0.25">
      <c r="A6087" s="67">
        <v>44191</v>
      </c>
      <c r="B6087" s="60" t="s">
        <v>27</v>
      </c>
      <c r="C6087" s="78" t="s">
        <v>141</v>
      </c>
      <c r="D6087" s="236">
        <v>6</v>
      </c>
    </row>
    <row r="6088" spans="1:4" x14ac:dyDescent="0.25">
      <c r="A6088" s="67">
        <v>44191</v>
      </c>
      <c r="B6088" s="60" t="s">
        <v>27</v>
      </c>
      <c r="C6088" s="78" t="s">
        <v>43</v>
      </c>
      <c r="D6088" s="236">
        <v>30</v>
      </c>
    </row>
    <row r="6089" spans="1:4" x14ac:dyDescent="0.25">
      <c r="A6089" s="67">
        <v>44191</v>
      </c>
      <c r="B6089" s="60" t="s">
        <v>51</v>
      </c>
      <c r="C6089" s="78" t="s">
        <v>51</v>
      </c>
      <c r="D6089" s="236">
        <v>15</v>
      </c>
    </row>
    <row r="6090" spans="1:4" x14ac:dyDescent="0.25">
      <c r="A6090" s="67">
        <v>44191</v>
      </c>
      <c r="B6090" s="60" t="s">
        <v>10</v>
      </c>
      <c r="C6090" s="78" t="s">
        <v>10</v>
      </c>
      <c r="D6090" s="236">
        <v>9</v>
      </c>
    </row>
    <row r="6091" spans="1:4" x14ac:dyDescent="0.25">
      <c r="A6091" s="67">
        <v>44192</v>
      </c>
      <c r="B6091" s="60" t="s">
        <v>14</v>
      </c>
      <c r="C6091" s="232" t="s">
        <v>14</v>
      </c>
      <c r="D6091" s="236">
        <v>0</v>
      </c>
    </row>
    <row r="6092" spans="1:4" x14ac:dyDescent="0.25">
      <c r="A6092" s="67">
        <v>44192</v>
      </c>
      <c r="B6092" s="60" t="s">
        <v>20</v>
      </c>
      <c r="C6092" s="232" t="s">
        <v>20</v>
      </c>
      <c r="D6092" s="236">
        <v>0</v>
      </c>
    </row>
    <row r="6093" spans="1:4" x14ac:dyDescent="0.25">
      <c r="A6093" s="67">
        <v>44192</v>
      </c>
      <c r="B6093" s="60" t="s">
        <v>13</v>
      </c>
      <c r="C6093" s="232" t="s">
        <v>13</v>
      </c>
      <c r="D6093" s="236">
        <v>0</v>
      </c>
    </row>
    <row r="6094" spans="1:4" x14ac:dyDescent="0.25">
      <c r="A6094" s="67">
        <v>44192</v>
      </c>
      <c r="B6094" s="60" t="s">
        <v>24</v>
      </c>
      <c r="C6094" s="232" t="s">
        <v>24</v>
      </c>
      <c r="D6094" s="236">
        <v>0</v>
      </c>
    </row>
    <row r="6095" spans="1:4" x14ac:dyDescent="0.25">
      <c r="A6095" s="67">
        <v>44192</v>
      </c>
      <c r="B6095" s="60" t="s">
        <v>47</v>
      </c>
      <c r="C6095" s="232" t="s">
        <v>47</v>
      </c>
      <c r="D6095" s="236">
        <v>0</v>
      </c>
    </row>
    <row r="6096" spans="1:4" x14ac:dyDescent="0.25">
      <c r="A6096" s="67">
        <v>44192</v>
      </c>
      <c r="B6096" s="60" t="s">
        <v>48</v>
      </c>
      <c r="C6096" s="232" t="s">
        <v>48</v>
      </c>
      <c r="D6096" s="236">
        <v>0</v>
      </c>
    </row>
    <row r="6097" spans="1:4" x14ac:dyDescent="0.25">
      <c r="A6097" s="67">
        <v>44192</v>
      </c>
      <c r="B6097" s="60" t="s">
        <v>7</v>
      </c>
      <c r="C6097" s="232" t="s">
        <v>7</v>
      </c>
      <c r="D6097" s="236">
        <v>0</v>
      </c>
    </row>
    <row r="6098" spans="1:4" x14ac:dyDescent="0.25">
      <c r="A6098" s="67">
        <v>44192</v>
      </c>
      <c r="B6098" s="60" t="s">
        <v>9</v>
      </c>
      <c r="C6098" s="232" t="s">
        <v>9</v>
      </c>
      <c r="D6098" s="236">
        <v>0</v>
      </c>
    </row>
    <row r="6099" spans="1:4" x14ac:dyDescent="0.25">
      <c r="A6099" s="67">
        <v>44192</v>
      </c>
      <c r="B6099" s="60" t="s">
        <v>15</v>
      </c>
      <c r="C6099" s="232" t="s">
        <v>15</v>
      </c>
      <c r="D6099" s="236">
        <v>0</v>
      </c>
    </row>
    <row r="6100" spans="1:4" x14ac:dyDescent="0.25">
      <c r="A6100" s="67">
        <v>44192</v>
      </c>
      <c r="B6100" s="60" t="s">
        <v>11</v>
      </c>
      <c r="C6100" s="232" t="s">
        <v>11</v>
      </c>
      <c r="D6100" s="236">
        <v>0</v>
      </c>
    </row>
    <row r="6101" spans="1:4" x14ac:dyDescent="0.25">
      <c r="A6101" s="67">
        <v>44192</v>
      </c>
      <c r="B6101" s="60" t="s">
        <v>12</v>
      </c>
      <c r="C6101" s="232" t="s">
        <v>12</v>
      </c>
      <c r="D6101" s="236">
        <v>0</v>
      </c>
    </row>
    <row r="6102" spans="1:4" x14ac:dyDescent="0.25">
      <c r="A6102" s="67">
        <v>44192</v>
      </c>
      <c r="B6102" s="60" t="s">
        <v>8</v>
      </c>
      <c r="C6102" s="232" t="s">
        <v>8</v>
      </c>
      <c r="D6102" s="236">
        <v>0</v>
      </c>
    </row>
    <row r="6103" spans="1:4" x14ac:dyDescent="0.25">
      <c r="A6103" s="67">
        <v>44192</v>
      </c>
      <c r="B6103" s="60" t="s">
        <v>49</v>
      </c>
      <c r="C6103" s="232" t="s">
        <v>49</v>
      </c>
      <c r="D6103" s="236">
        <v>0</v>
      </c>
    </row>
    <row r="6104" spans="1:4" x14ac:dyDescent="0.25">
      <c r="A6104" s="67">
        <v>44192</v>
      </c>
      <c r="B6104" s="60" t="s">
        <v>50</v>
      </c>
      <c r="C6104" s="78" t="s">
        <v>368</v>
      </c>
      <c r="D6104" s="236">
        <v>0</v>
      </c>
    </row>
    <row r="6105" spans="1:4" x14ac:dyDescent="0.25">
      <c r="A6105" s="67">
        <v>44192</v>
      </c>
      <c r="B6105" s="60" t="s">
        <v>27</v>
      </c>
      <c r="C6105" s="232" t="s">
        <v>43</v>
      </c>
      <c r="D6105" s="236">
        <v>0</v>
      </c>
    </row>
    <row r="6106" spans="1:4" x14ac:dyDescent="0.25">
      <c r="A6106" s="67">
        <v>44192</v>
      </c>
      <c r="B6106" s="60" t="s">
        <v>51</v>
      </c>
      <c r="C6106" s="232" t="s">
        <v>51</v>
      </c>
      <c r="D6106" s="236">
        <v>0</v>
      </c>
    </row>
    <row r="6107" spans="1:4" ht="15.75" thickBot="1" x14ac:dyDescent="0.3">
      <c r="A6107" s="233">
        <v>44192</v>
      </c>
      <c r="B6107" s="234" t="s">
        <v>10</v>
      </c>
      <c r="C6107" s="232" t="s">
        <v>10</v>
      </c>
      <c r="D6107" s="236">
        <v>0</v>
      </c>
    </row>
    <row r="6108" spans="1:4" x14ac:dyDescent="0.25">
      <c r="A6108" s="269">
        <v>44193</v>
      </c>
      <c r="B6108" s="270" t="s">
        <v>14</v>
      </c>
      <c r="C6108" s="271" t="s">
        <v>14</v>
      </c>
      <c r="D6108" s="272">
        <v>7</v>
      </c>
    </row>
    <row r="6109" spans="1:4" x14ac:dyDescent="0.25">
      <c r="A6109" s="273">
        <v>44193</v>
      </c>
      <c r="B6109" s="60" t="s">
        <v>14</v>
      </c>
      <c r="C6109" s="78" t="s">
        <v>16</v>
      </c>
      <c r="D6109" s="274">
        <v>3</v>
      </c>
    </row>
    <row r="6110" spans="1:4" x14ac:dyDescent="0.25">
      <c r="A6110" s="273">
        <v>44193</v>
      </c>
      <c r="B6110" s="60" t="s">
        <v>14</v>
      </c>
      <c r="C6110" s="78" t="s">
        <v>808</v>
      </c>
      <c r="D6110" s="274">
        <v>1</v>
      </c>
    </row>
    <row r="6111" spans="1:4" x14ac:dyDescent="0.25">
      <c r="A6111" s="273">
        <v>44193</v>
      </c>
      <c r="B6111" s="60" t="s">
        <v>20</v>
      </c>
      <c r="C6111" s="78" t="s">
        <v>20</v>
      </c>
      <c r="D6111" s="274">
        <v>73</v>
      </c>
    </row>
    <row r="6112" spans="1:4" x14ac:dyDescent="0.25">
      <c r="A6112" s="273">
        <v>44193</v>
      </c>
      <c r="B6112" s="60" t="s">
        <v>13</v>
      </c>
      <c r="C6112" s="78" t="s">
        <v>226</v>
      </c>
      <c r="D6112" s="274">
        <v>1</v>
      </c>
    </row>
    <row r="6113" spans="1:4" x14ac:dyDescent="0.25">
      <c r="A6113" s="273">
        <v>44193</v>
      </c>
      <c r="B6113" s="60" t="s">
        <v>24</v>
      </c>
      <c r="C6113" s="78" t="s">
        <v>23</v>
      </c>
      <c r="D6113" s="274">
        <v>17</v>
      </c>
    </row>
    <row r="6114" spans="1:4" x14ac:dyDescent="0.25">
      <c r="A6114" s="273">
        <v>44193</v>
      </c>
      <c r="B6114" s="60" t="s">
        <v>24</v>
      </c>
      <c r="C6114" s="78" t="s">
        <v>24</v>
      </c>
      <c r="D6114" s="274">
        <v>6</v>
      </c>
    </row>
    <row r="6115" spans="1:4" x14ac:dyDescent="0.25">
      <c r="A6115" s="273">
        <v>44193</v>
      </c>
      <c r="B6115" s="60" t="s">
        <v>24</v>
      </c>
      <c r="C6115" s="78" t="s">
        <v>707</v>
      </c>
      <c r="D6115" s="274">
        <v>1</v>
      </c>
    </row>
    <row r="6116" spans="1:4" x14ac:dyDescent="0.25">
      <c r="A6116" s="273">
        <v>44193</v>
      </c>
      <c r="B6116" s="60" t="s">
        <v>47</v>
      </c>
      <c r="C6116" s="78" t="s">
        <v>47</v>
      </c>
      <c r="D6116" s="274">
        <v>4</v>
      </c>
    </row>
    <row r="6117" spans="1:4" x14ac:dyDescent="0.25">
      <c r="A6117" s="273">
        <v>44193</v>
      </c>
      <c r="B6117" s="60" t="s">
        <v>48</v>
      </c>
      <c r="C6117" s="78" t="s">
        <v>48</v>
      </c>
      <c r="D6117" s="274">
        <v>0</v>
      </c>
    </row>
    <row r="6118" spans="1:4" x14ac:dyDescent="0.25">
      <c r="A6118" s="273">
        <v>44193</v>
      </c>
      <c r="B6118" s="60" t="s">
        <v>7</v>
      </c>
      <c r="C6118" s="73" t="s">
        <v>7</v>
      </c>
      <c r="D6118" s="274">
        <v>4</v>
      </c>
    </row>
    <row r="6119" spans="1:4" x14ac:dyDescent="0.25">
      <c r="A6119" s="273">
        <v>44193</v>
      </c>
      <c r="B6119" s="60" t="s">
        <v>9</v>
      </c>
      <c r="C6119" s="73" t="s">
        <v>613</v>
      </c>
      <c r="D6119" s="274">
        <v>5</v>
      </c>
    </row>
    <row r="6120" spans="1:4" x14ac:dyDescent="0.25">
      <c r="A6120" s="273">
        <v>44193</v>
      </c>
      <c r="B6120" s="60" t="s">
        <v>9</v>
      </c>
      <c r="C6120" s="78" t="s">
        <v>9</v>
      </c>
      <c r="D6120" s="274">
        <v>47</v>
      </c>
    </row>
    <row r="6121" spans="1:4" x14ac:dyDescent="0.25">
      <c r="A6121" s="273">
        <v>44193</v>
      </c>
      <c r="B6121" s="60" t="s">
        <v>9</v>
      </c>
      <c r="C6121" s="73" t="s">
        <v>710</v>
      </c>
      <c r="D6121" s="274">
        <v>1</v>
      </c>
    </row>
    <row r="6122" spans="1:4" x14ac:dyDescent="0.25">
      <c r="A6122" s="273">
        <v>44193</v>
      </c>
      <c r="B6122" s="60" t="s">
        <v>9</v>
      </c>
      <c r="C6122" s="78" t="s">
        <v>17</v>
      </c>
      <c r="D6122" s="274">
        <v>1</v>
      </c>
    </row>
    <row r="6123" spans="1:4" x14ac:dyDescent="0.25">
      <c r="A6123" s="273">
        <v>44193</v>
      </c>
      <c r="B6123" s="60" t="s">
        <v>15</v>
      </c>
      <c r="C6123" s="78" t="s">
        <v>61</v>
      </c>
      <c r="D6123" s="274">
        <v>4</v>
      </c>
    </row>
    <row r="6124" spans="1:4" x14ac:dyDescent="0.25">
      <c r="A6124" s="273">
        <v>44193</v>
      </c>
      <c r="B6124" s="60" t="s">
        <v>11</v>
      </c>
      <c r="C6124" s="78" t="s">
        <v>65</v>
      </c>
      <c r="D6124" s="274">
        <v>5</v>
      </c>
    </row>
    <row r="6125" spans="1:4" x14ac:dyDescent="0.25">
      <c r="A6125" s="273">
        <v>44193</v>
      </c>
      <c r="B6125" s="60" t="s">
        <v>11</v>
      </c>
      <c r="C6125" s="78" t="s">
        <v>336</v>
      </c>
      <c r="D6125" s="274">
        <v>1</v>
      </c>
    </row>
    <row r="6126" spans="1:4" x14ac:dyDescent="0.25">
      <c r="A6126" s="273">
        <v>44193</v>
      </c>
      <c r="B6126" s="60" t="s">
        <v>11</v>
      </c>
      <c r="C6126" s="78" t="s">
        <v>135</v>
      </c>
      <c r="D6126" s="274">
        <v>1</v>
      </c>
    </row>
    <row r="6127" spans="1:4" x14ac:dyDescent="0.25">
      <c r="A6127" s="273">
        <v>44193</v>
      </c>
      <c r="B6127" s="60" t="s">
        <v>12</v>
      </c>
      <c r="C6127" s="73" t="s">
        <v>117</v>
      </c>
      <c r="D6127" s="274">
        <v>2</v>
      </c>
    </row>
    <row r="6128" spans="1:4" x14ac:dyDescent="0.25">
      <c r="A6128" s="273">
        <v>44193</v>
      </c>
      <c r="B6128" s="60" t="s">
        <v>12</v>
      </c>
      <c r="C6128" s="78" t="s">
        <v>12</v>
      </c>
      <c r="D6128" s="274">
        <v>3</v>
      </c>
    </row>
    <row r="6129" spans="1:4" x14ac:dyDescent="0.25">
      <c r="A6129" s="273">
        <v>44193</v>
      </c>
      <c r="B6129" s="60" t="s">
        <v>8</v>
      </c>
      <c r="C6129" s="78" t="s">
        <v>115</v>
      </c>
      <c r="D6129" s="274">
        <v>1</v>
      </c>
    </row>
    <row r="6130" spans="1:4" x14ac:dyDescent="0.25">
      <c r="A6130" s="273">
        <v>44193</v>
      </c>
      <c r="B6130" s="60" t="s">
        <v>8</v>
      </c>
      <c r="C6130" s="78" t="s">
        <v>134</v>
      </c>
      <c r="D6130" s="274">
        <v>3</v>
      </c>
    </row>
    <row r="6131" spans="1:4" x14ac:dyDescent="0.25">
      <c r="A6131" s="273">
        <v>44193</v>
      </c>
      <c r="B6131" s="60" t="s">
        <v>8</v>
      </c>
      <c r="C6131" s="78" t="s">
        <v>8</v>
      </c>
      <c r="D6131" s="274">
        <v>42</v>
      </c>
    </row>
    <row r="6132" spans="1:4" x14ac:dyDescent="0.25">
      <c r="A6132" s="273">
        <v>44193</v>
      </c>
      <c r="B6132" s="60" t="s">
        <v>8</v>
      </c>
      <c r="C6132" s="78" t="s">
        <v>31</v>
      </c>
      <c r="D6132" s="274">
        <v>1</v>
      </c>
    </row>
    <row r="6133" spans="1:4" x14ac:dyDescent="0.25">
      <c r="A6133" s="273">
        <v>44193</v>
      </c>
      <c r="B6133" s="60" t="s">
        <v>8</v>
      </c>
      <c r="C6133" s="78" t="s">
        <v>112</v>
      </c>
      <c r="D6133" s="274">
        <v>1</v>
      </c>
    </row>
    <row r="6134" spans="1:4" x14ac:dyDescent="0.25">
      <c r="A6134" s="273">
        <v>44193</v>
      </c>
      <c r="B6134" s="60" t="s">
        <v>49</v>
      </c>
      <c r="C6134" s="78" t="s">
        <v>215</v>
      </c>
      <c r="D6134" s="274">
        <v>1</v>
      </c>
    </row>
    <row r="6135" spans="1:4" x14ac:dyDescent="0.25">
      <c r="A6135" s="273">
        <v>44193</v>
      </c>
      <c r="B6135" s="60" t="s">
        <v>50</v>
      </c>
      <c r="C6135" s="78" t="s">
        <v>818</v>
      </c>
      <c r="D6135" s="274">
        <v>1</v>
      </c>
    </row>
    <row r="6136" spans="1:4" x14ac:dyDescent="0.25">
      <c r="A6136" s="273">
        <v>44193</v>
      </c>
      <c r="B6136" s="60" t="s">
        <v>50</v>
      </c>
      <c r="C6136" s="78" t="s">
        <v>232</v>
      </c>
      <c r="D6136" s="274">
        <v>1</v>
      </c>
    </row>
    <row r="6137" spans="1:4" x14ac:dyDescent="0.25">
      <c r="A6137" s="273">
        <v>44193</v>
      </c>
      <c r="B6137" s="60" t="s">
        <v>50</v>
      </c>
      <c r="C6137" s="78" t="s">
        <v>368</v>
      </c>
      <c r="D6137" s="274">
        <v>1</v>
      </c>
    </row>
    <row r="6138" spans="1:4" x14ac:dyDescent="0.25">
      <c r="A6138" s="273">
        <v>44193</v>
      </c>
      <c r="B6138" s="60" t="s">
        <v>27</v>
      </c>
      <c r="C6138" s="78" t="s">
        <v>43</v>
      </c>
      <c r="D6138" s="274">
        <v>40</v>
      </c>
    </row>
    <row r="6139" spans="1:4" x14ac:dyDescent="0.25">
      <c r="A6139" s="273">
        <v>44193</v>
      </c>
      <c r="B6139" s="60" t="s">
        <v>51</v>
      </c>
      <c r="C6139" s="78" t="s">
        <v>51</v>
      </c>
      <c r="D6139" s="274">
        <v>6</v>
      </c>
    </row>
    <row r="6140" spans="1:4" x14ac:dyDescent="0.25">
      <c r="A6140" s="273">
        <v>44193</v>
      </c>
      <c r="B6140" s="60" t="s">
        <v>10</v>
      </c>
      <c r="C6140" s="73" t="s">
        <v>10</v>
      </c>
      <c r="D6140" s="274">
        <v>6</v>
      </c>
    </row>
    <row r="6141" spans="1:4" x14ac:dyDescent="0.25">
      <c r="A6141" s="273">
        <v>44194</v>
      </c>
      <c r="B6141" s="60" t="s">
        <v>14</v>
      </c>
      <c r="C6141" s="78" t="s">
        <v>14</v>
      </c>
      <c r="D6141" s="274">
        <v>16</v>
      </c>
    </row>
    <row r="6142" spans="1:4" x14ac:dyDescent="0.25">
      <c r="A6142" s="273">
        <v>44194</v>
      </c>
      <c r="B6142" s="60" t="s">
        <v>14</v>
      </c>
      <c r="C6142" s="78" t="s">
        <v>16</v>
      </c>
      <c r="D6142" s="274">
        <v>6</v>
      </c>
    </row>
    <row r="6143" spans="1:4" x14ac:dyDescent="0.25">
      <c r="A6143" s="273">
        <v>44194</v>
      </c>
      <c r="B6143" s="60" t="s">
        <v>20</v>
      </c>
      <c r="C6143" s="78" t="s">
        <v>854</v>
      </c>
      <c r="D6143" s="274">
        <v>1</v>
      </c>
    </row>
    <row r="6144" spans="1:4" s="22" customFormat="1" x14ac:dyDescent="0.25">
      <c r="A6144" s="273">
        <v>44194</v>
      </c>
      <c r="B6144" s="60" t="s">
        <v>20</v>
      </c>
      <c r="C6144" s="78" t="s">
        <v>20</v>
      </c>
      <c r="D6144" s="274">
        <v>72</v>
      </c>
    </row>
    <row r="6145" spans="1:4" x14ac:dyDescent="0.25">
      <c r="A6145" s="273">
        <v>44194</v>
      </c>
      <c r="B6145" s="60" t="s">
        <v>20</v>
      </c>
      <c r="C6145" s="78" t="s">
        <v>366</v>
      </c>
      <c r="D6145" s="274">
        <v>1</v>
      </c>
    </row>
    <row r="6146" spans="1:4" x14ac:dyDescent="0.25">
      <c r="A6146" s="273">
        <v>44194</v>
      </c>
      <c r="B6146" s="60" t="s">
        <v>13</v>
      </c>
      <c r="C6146" s="78" t="s">
        <v>13</v>
      </c>
      <c r="D6146" s="274">
        <v>2</v>
      </c>
    </row>
    <row r="6147" spans="1:4" ht="15.75" thickBot="1" x14ac:dyDescent="0.3">
      <c r="A6147" s="278">
        <v>44194</v>
      </c>
      <c r="B6147" s="234" t="s">
        <v>13</v>
      </c>
      <c r="C6147" s="352" t="s">
        <v>226</v>
      </c>
      <c r="D6147" s="279">
        <v>1</v>
      </c>
    </row>
    <row r="6148" spans="1:4" x14ac:dyDescent="0.25">
      <c r="A6148" s="269">
        <v>44194</v>
      </c>
      <c r="B6148" s="270" t="s">
        <v>24</v>
      </c>
      <c r="C6148" s="280" t="s">
        <v>23</v>
      </c>
      <c r="D6148" s="272">
        <v>8</v>
      </c>
    </row>
    <row r="6149" spans="1:4" x14ac:dyDescent="0.25">
      <c r="A6149" s="273">
        <v>44194</v>
      </c>
      <c r="B6149" s="60" t="s">
        <v>24</v>
      </c>
      <c r="C6149" s="73" t="s">
        <v>36</v>
      </c>
      <c r="D6149" s="274">
        <v>2</v>
      </c>
    </row>
    <row r="6150" spans="1:4" x14ac:dyDescent="0.25">
      <c r="A6150" s="273">
        <v>44194</v>
      </c>
      <c r="B6150" s="60" t="s">
        <v>47</v>
      </c>
      <c r="C6150" s="73" t="s">
        <v>47</v>
      </c>
      <c r="D6150" s="274">
        <v>3</v>
      </c>
    </row>
    <row r="6151" spans="1:4" x14ac:dyDescent="0.25">
      <c r="A6151" s="273">
        <v>44194</v>
      </c>
      <c r="B6151" s="60" t="s">
        <v>48</v>
      </c>
      <c r="C6151" s="60" t="s">
        <v>48</v>
      </c>
      <c r="D6151" s="274">
        <v>0</v>
      </c>
    </row>
    <row r="6152" spans="1:4" x14ac:dyDescent="0.25">
      <c r="A6152" s="273">
        <v>44194</v>
      </c>
      <c r="B6152" s="60" t="s">
        <v>7</v>
      </c>
      <c r="C6152" s="60" t="s">
        <v>7</v>
      </c>
      <c r="D6152" s="274">
        <v>9</v>
      </c>
    </row>
    <row r="6153" spans="1:4" x14ac:dyDescent="0.25">
      <c r="A6153" s="273">
        <v>44194</v>
      </c>
      <c r="B6153" s="60" t="s">
        <v>9</v>
      </c>
      <c r="C6153" s="73" t="s">
        <v>613</v>
      </c>
      <c r="D6153" s="274">
        <v>1</v>
      </c>
    </row>
    <row r="6154" spans="1:4" x14ac:dyDescent="0.25">
      <c r="A6154" s="273">
        <v>44194</v>
      </c>
      <c r="B6154" s="60" t="s">
        <v>9</v>
      </c>
      <c r="C6154" s="60" t="s">
        <v>9</v>
      </c>
      <c r="D6154" s="274">
        <v>58</v>
      </c>
    </row>
    <row r="6155" spans="1:4" x14ac:dyDescent="0.25">
      <c r="A6155" s="273">
        <v>44194</v>
      </c>
      <c r="B6155" s="60" t="s">
        <v>9</v>
      </c>
      <c r="C6155" s="73" t="s">
        <v>17</v>
      </c>
      <c r="D6155" s="274">
        <v>1</v>
      </c>
    </row>
    <row r="6156" spans="1:4" x14ac:dyDescent="0.25">
      <c r="A6156" s="273">
        <v>44194</v>
      </c>
      <c r="B6156" s="60" t="s">
        <v>9</v>
      </c>
      <c r="C6156" s="73" t="s">
        <v>149</v>
      </c>
      <c r="D6156" s="274">
        <v>3</v>
      </c>
    </row>
    <row r="6157" spans="1:4" x14ac:dyDescent="0.25">
      <c r="A6157" s="273">
        <v>44194</v>
      </c>
      <c r="B6157" s="60" t="s">
        <v>9</v>
      </c>
      <c r="C6157" s="73" t="s">
        <v>1015</v>
      </c>
      <c r="D6157" s="274">
        <v>1</v>
      </c>
    </row>
    <row r="6158" spans="1:4" x14ac:dyDescent="0.25">
      <c r="A6158" s="273">
        <v>44194</v>
      </c>
      <c r="B6158" s="60" t="s">
        <v>9</v>
      </c>
      <c r="C6158" s="73" t="s">
        <v>1016</v>
      </c>
      <c r="D6158" s="274">
        <v>2</v>
      </c>
    </row>
    <row r="6159" spans="1:4" x14ac:dyDescent="0.25">
      <c r="A6159" s="273">
        <v>44194</v>
      </c>
      <c r="B6159" s="60" t="s">
        <v>15</v>
      </c>
      <c r="C6159" s="73" t="s">
        <v>61</v>
      </c>
      <c r="D6159" s="274">
        <v>1</v>
      </c>
    </row>
    <row r="6160" spans="1:4" x14ac:dyDescent="0.25">
      <c r="A6160" s="273">
        <v>44194</v>
      </c>
      <c r="B6160" s="60" t="s">
        <v>11</v>
      </c>
      <c r="C6160" s="73" t="s">
        <v>65</v>
      </c>
      <c r="D6160" s="274">
        <v>8</v>
      </c>
    </row>
    <row r="6161" spans="1:4" x14ac:dyDescent="0.25">
      <c r="A6161" s="273">
        <v>44194</v>
      </c>
      <c r="B6161" s="60" t="s">
        <v>11</v>
      </c>
      <c r="C6161" s="73" t="s">
        <v>11</v>
      </c>
      <c r="D6161" s="274">
        <v>7</v>
      </c>
    </row>
    <row r="6162" spans="1:4" x14ac:dyDescent="0.25">
      <c r="A6162" s="273">
        <v>44194</v>
      </c>
      <c r="B6162" s="60" t="s">
        <v>11</v>
      </c>
      <c r="C6162" s="73" t="s">
        <v>135</v>
      </c>
      <c r="D6162" s="274">
        <v>1</v>
      </c>
    </row>
    <row r="6163" spans="1:4" x14ac:dyDescent="0.25">
      <c r="A6163" s="273">
        <v>44194</v>
      </c>
      <c r="B6163" s="60" t="s">
        <v>12</v>
      </c>
      <c r="C6163" s="73" t="s">
        <v>117</v>
      </c>
      <c r="D6163" s="274">
        <v>5</v>
      </c>
    </row>
    <row r="6164" spans="1:4" x14ac:dyDescent="0.25">
      <c r="A6164" s="273">
        <v>44194</v>
      </c>
      <c r="B6164" s="60" t="s">
        <v>12</v>
      </c>
      <c r="C6164" s="73" t="s">
        <v>12</v>
      </c>
      <c r="D6164" s="274">
        <v>2</v>
      </c>
    </row>
    <row r="6165" spans="1:4" x14ac:dyDescent="0.25">
      <c r="A6165" s="273">
        <v>44194</v>
      </c>
      <c r="B6165" s="60" t="s">
        <v>8</v>
      </c>
      <c r="C6165" s="73" t="s">
        <v>230</v>
      </c>
      <c r="D6165" s="274">
        <v>1</v>
      </c>
    </row>
    <row r="6166" spans="1:4" x14ac:dyDescent="0.25">
      <c r="A6166" s="273">
        <v>44194</v>
      </c>
      <c r="B6166" s="60" t="s">
        <v>8</v>
      </c>
      <c r="C6166" s="73" t="s">
        <v>59</v>
      </c>
      <c r="D6166" s="274">
        <v>2</v>
      </c>
    </row>
    <row r="6167" spans="1:4" x14ac:dyDescent="0.25">
      <c r="A6167" s="273">
        <v>44194</v>
      </c>
      <c r="B6167" s="60" t="s">
        <v>8</v>
      </c>
      <c r="C6167" s="73" t="s">
        <v>722</v>
      </c>
      <c r="D6167" s="274">
        <v>1</v>
      </c>
    </row>
    <row r="6168" spans="1:4" x14ac:dyDescent="0.25">
      <c r="A6168" s="273">
        <v>44194</v>
      </c>
      <c r="B6168" s="60" t="s">
        <v>8</v>
      </c>
      <c r="C6168" s="73" t="s">
        <v>134</v>
      </c>
      <c r="D6168" s="274">
        <v>2</v>
      </c>
    </row>
    <row r="6169" spans="1:4" x14ac:dyDescent="0.25">
      <c r="A6169" s="273">
        <v>44194</v>
      </c>
      <c r="B6169" s="60" t="s">
        <v>8</v>
      </c>
      <c r="C6169" s="73" t="s">
        <v>205</v>
      </c>
      <c r="D6169" s="274">
        <v>2</v>
      </c>
    </row>
    <row r="6170" spans="1:4" x14ac:dyDescent="0.25">
      <c r="A6170" s="273">
        <v>44194</v>
      </c>
      <c r="B6170" s="60" t="s">
        <v>8</v>
      </c>
      <c r="C6170" s="73" t="s">
        <v>40</v>
      </c>
      <c r="D6170" s="274">
        <v>1</v>
      </c>
    </row>
    <row r="6171" spans="1:4" x14ac:dyDescent="0.25">
      <c r="A6171" s="273">
        <v>44194</v>
      </c>
      <c r="B6171" s="60" t="s">
        <v>8</v>
      </c>
      <c r="C6171" s="73" t="s">
        <v>8</v>
      </c>
      <c r="D6171" s="274">
        <v>46</v>
      </c>
    </row>
    <row r="6172" spans="1:4" x14ac:dyDescent="0.25">
      <c r="A6172" s="273">
        <v>44194</v>
      </c>
      <c r="B6172" s="60" t="s">
        <v>8</v>
      </c>
      <c r="C6172" s="73" t="s">
        <v>131</v>
      </c>
      <c r="D6172" s="274">
        <v>1</v>
      </c>
    </row>
    <row r="6173" spans="1:4" x14ac:dyDescent="0.25">
      <c r="A6173" s="273">
        <v>44194</v>
      </c>
      <c r="B6173" s="60" t="s">
        <v>49</v>
      </c>
      <c r="C6173" s="60" t="s">
        <v>49</v>
      </c>
      <c r="D6173" s="274">
        <v>0</v>
      </c>
    </row>
    <row r="6174" spans="1:4" x14ac:dyDescent="0.25">
      <c r="A6174" s="273">
        <v>44194</v>
      </c>
      <c r="B6174" s="60" t="s">
        <v>50</v>
      </c>
      <c r="C6174" s="73" t="s">
        <v>368</v>
      </c>
      <c r="D6174" s="274">
        <v>3</v>
      </c>
    </row>
    <row r="6175" spans="1:4" x14ac:dyDescent="0.25">
      <c r="A6175" s="273">
        <v>44194</v>
      </c>
      <c r="B6175" s="60" t="s">
        <v>27</v>
      </c>
      <c r="C6175" s="73" t="s">
        <v>141</v>
      </c>
      <c r="D6175" s="274">
        <v>14</v>
      </c>
    </row>
    <row r="6176" spans="1:4" x14ac:dyDescent="0.25">
      <c r="A6176" s="273">
        <v>44194</v>
      </c>
      <c r="B6176" s="60" t="s">
        <v>27</v>
      </c>
      <c r="C6176" s="73" t="s">
        <v>43</v>
      </c>
      <c r="D6176" s="274">
        <v>49</v>
      </c>
    </row>
    <row r="6177" spans="1:4" x14ac:dyDescent="0.25">
      <c r="A6177" s="273">
        <v>44194</v>
      </c>
      <c r="B6177" s="60" t="s">
        <v>27</v>
      </c>
      <c r="C6177" s="73" t="s">
        <v>940</v>
      </c>
      <c r="D6177" s="274">
        <v>1</v>
      </c>
    </row>
    <row r="6178" spans="1:4" x14ac:dyDescent="0.25">
      <c r="A6178" s="273">
        <v>44194</v>
      </c>
      <c r="B6178" s="60" t="s">
        <v>51</v>
      </c>
      <c r="C6178" s="73" t="s">
        <v>1017</v>
      </c>
      <c r="D6178" s="274">
        <v>1</v>
      </c>
    </row>
    <row r="6179" spans="1:4" x14ac:dyDescent="0.25">
      <c r="A6179" s="273">
        <v>44194</v>
      </c>
      <c r="B6179" s="60" t="s">
        <v>51</v>
      </c>
      <c r="C6179" s="73" t="s">
        <v>51</v>
      </c>
      <c r="D6179" s="274">
        <v>4</v>
      </c>
    </row>
    <row r="6180" spans="1:4" x14ac:dyDescent="0.25">
      <c r="A6180" s="273">
        <v>44194</v>
      </c>
      <c r="B6180" s="60" t="s">
        <v>10</v>
      </c>
      <c r="C6180" s="60" t="s">
        <v>10</v>
      </c>
      <c r="D6180" s="274">
        <v>0</v>
      </c>
    </row>
    <row r="6181" spans="1:4" x14ac:dyDescent="0.25">
      <c r="A6181" s="273">
        <v>44195</v>
      </c>
      <c r="B6181" s="60" t="s">
        <v>14</v>
      </c>
      <c r="C6181" s="73" t="s">
        <v>14</v>
      </c>
      <c r="D6181" s="274">
        <v>6</v>
      </c>
    </row>
    <row r="6182" spans="1:4" x14ac:dyDescent="0.25">
      <c r="A6182" s="273">
        <v>44195</v>
      </c>
      <c r="B6182" s="60" t="s">
        <v>14</v>
      </c>
      <c r="C6182" s="73" t="s">
        <v>16</v>
      </c>
      <c r="D6182" s="274">
        <v>10</v>
      </c>
    </row>
    <row r="6183" spans="1:4" x14ac:dyDescent="0.25">
      <c r="A6183" s="273">
        <v>44195</v>
      </c>
      <c r="B6183" s="60" t="s">
        <v>20</v>
      </c>
      <c r="C6183" s="73" t="s">
        <v>854</v>
      </c>
      <c r="D6183" s="274">
        <v>1</v>
      </c>
    </row>
    <row r="6184" spans="1:4" x14ac:dyDescent="0.25">
      <c r="A6184" s="273">
        <v>44195</v>
      </c>
      <c r="B6184" s="60" t="s">
        <v>20</v>
      </c>
      <c r="C6184" s="73" t="s">
        <v>20</v>
      </c>
      <c r="D6184" s="274">
        <v>68</v>
      </c>
    </row>
    <row r="6185" spans="1:4" x14ac:dyDescent="0.25">
      <c r="A6185" s="273">
        <v>44195</v>
      </c>
      <c r="B6185" s="60" t="s">
        <v>20</v>
      </c>
      <c r="C6185" s="73" t="s">
        <v>680</v>
      </c>
      <c r="D6185" s="274">
        <v>1</v>
      </c>
    </row>
    <row r="6186" spans="1:4" x14ac:dyDescent="0.25">
      <c r="A6186" s="273">
        <v>44195</v>
      </c>
      <c r="B6186" s="60" t="s">
        <v>13</v>
      </c>
      <c r="C6186" s="73" t="s">
        <v>13</v>
      </c>
      <c r="D6186" s="274">
        <v>2</v>
      </c>
    </row>
    <row r="6187" spans="1:4" x14ac:dyDescent="0.25">
      <c r="A6187" s="273">
        <v>44195</v>
      </c>
      <c r="B6187" s="60" t="s">
        <v>13</v>
      </c>
      <c r="C6187" s="73" t="s">
        <v>226</v>
      </c>
      <c r="D6187" s="274">
        <v>3</v>
      </c>
    </row>
    <row r="6188" spans="1:4" x14ac:dyDescent="0.25">
      <c r="A6188" s="273">
        <v>44195</v>
      </c>
      <c r="B6188" s="60" t="s">
        <v>24</v>
      </c>
      <c r="C6188" s="73" t="s">
        <v>23</v>
      </c>
      <c r="D6188" s="274">
        <v>21</v>
      </c>
    </row>
    <row r="6189" spans="1:4" ht="15.75" thickBot="1" x14ac:dyDescent="0.3">
      <c r="A6189" s="275">
        <v>44195</v>
      </c>
      <c r="B6189" s="276" t="s">
        <v>24</v>
      </c>
      <c r="C6189" s="353" t="s">
        <v>24</v>
      </c>
      <c r="D6189" s="277">
        <v>10</v>
      </c>
    </row>
    <row r="6190" spans="1:4" x14ac:dyDescent="0.25">
      <c r="A6190" s="278">
        <v>44195</v>
      </c>
      <c r="B6190" s="234" t="s">
        <v>24</v>
      </c>
      <c r="C6190" s="352" t="s">
        <v>37</v>
      </c>
      <c r="D6190" s="236">
        <v>1</v>
      </c>
    </row>
    <row r="6191" spans="1:4" x14ac:dyDescent="0.25">
      <c r="A6191" s="281">
        <v>44195</v>
      </c>
      <c r="B6191" s="282" t="s">
        <v>24</v>
      </c>
      <c r="C6191" s="283" t="s">
        <v>36</v>
      </c>
      <c r="D6191" s="284">
        <v>4</v>
      </c>
    </row>
    <row r="6192" spans="1:4" x14ac:dyDescent="0.25">
      <c r="A6192" s="281">
        <v>44195</v>
      </c>
      <c r="B6192" s="282" t="s">
        <v>47</v>
      </c>
      <c r="C6192" s="283" t="s">
        <v>47</v>
      </c>
      <c r="D6192" s="284">
        <v>3</v>
      </c>
    </row>
    <row r="6193" spans="1:4" x14ac:dyDescent="0.25">
      <c r="A6193" s="281">
        <v>44195</v>
      </c>
      <c r="B6193" s="282" t="s">
        <v>48</v>
      </c>
      <c r="C6193" s="282" t="s">
        <v>48</v>
      </c>
      <c r="D6193" s="284">
        <v>0</v>
      </c>
    </row>
    <row r="6194" spans="1:4" x14ac:dyDescent="0.25">
      <c r="A6194" s="281">
        <v>44195</v>
      </c>
      <c r="B6194" s="282" t="s">
        <v>7</v>
      </c>
      <c r="C6194" s="282" t="s">
        <v>7</v>
      </c>
      <c r="D6194" s="284">
        <v>8</v>
      </c>
    </row>
    <row r="6195" spans="1:4" x14ac:dyDescent="0.25">
      <c r="A6195" s="281">
        <v>44195</v>
      </c>
      <c r="B6195" s="282" t="s">
        <v>9</v>
      </c>
      <c r="C6195" s="283" t="s">
        <v>613</v>
      </c>
      <c r="D6195" s="284">
        <v>6</v>
      </c>
    </row>
    <row r="6196" spans="1:4" x14ac:dyDescent="0.25">
      <c r="A6196" s="281">
        <v>44195</v>
      </c>
      <c r="B6196" s="282" t="s">
        <v>9</v>
      </c>
      <c r="C6196" s="282" t="s">
        <v>9</v>
      </c>
      <c r="D6196" s="284">
        <v>39</v>
      </c>
    </row>
    <row r="6197" spans="1:4" x14ac:dyDescent="0.25">
      <c r="A6197" s="281">
        <v>44195</v>
      </c>
      <c r="B6197" s="282" t="s">
        <v>9</v>
      </c>
      <c r="C6197" s="283" t="s">
        <v>17</v>
      </c>
      <c r="D6197" s="284">
        <v>1</v>
      </c>
    </row>
    <row r="6198" spans="1:4" x14ac:dyDescent="0.25">
      <c r="A6198" s="281">
        <v>44195</v>
      </c>
      <c r="B6198" s="282" t="s">
        <v>9</v>
      </c>
      <c r="C6198" s="283" t="s">
        <v>1019</v>
      </c>
      <c r="D6198" s="284">
        <v>1</v>
      </c>
    </row>
    <row r="6199" spans="1:4" x14ac:dyDescent="0.25">
      <c r="A6199" s="281">
        <v>44195</v>
      </c>
      <c r="B6199" s="282" t="s">
        <v>9</v>
      </c>
      <c r="C6199" s="283" t="s">
        <v>149</v>
      </c>
      <c r="D6199" s="284">
        <v>3</v>
      </c>
    </row>
    <row r="6200" spans="1:4" x14ac:dyDescent="0.25">
      <c r="A6200" s="281">
        <v>44195</v>
      </c>
      <c r="B6200" s="282" t="s">
        <v>9</v>
      </c>
      <c r="C6200" s="283" t="s">
        <v>145</v>
      </c>
      <c r="D6200" s="284">
        <v>1</v>
      </c>
    </row>
    <row r="6201" spans="1:4" x14ac:dyDescent="0.25">
      <c r="A6201" s="281">
        <v>44195</v>
      </c>
      <c r="B6201" s="282" t="s">
        <v>15</v>
      </c>
      <c r="C6201" s="283" t="s">
        <v>61</v>
      </c>
      <c r="D6201" s="284">
        <v>0</v>
      </c>
    </row>
    <row r="6202" spans="1:4" x14ac:dyDescent="0.25">
      <c r="A6202" s="281">
        <v>44195</v>
      </c>
      <c r="B6202" s="282" t="s">
        <v>11</v>
      </c>
      <c r="C6202" s="283" t="s">
        <v>11</v>
      </c>
      <c r="D6202" s="284">
        <v>5</v>
      </c>
    </row>
    <row r="6203" spans="1:4" x14ac:dyDescent="0.25">
      <c r="A6203" s="281">
        <v>44195</v>
      </c>
      <c r="B6203" s="282" t="s">
        <v>11</v>
      </c>
      <c r="C6203" s="283" t="s">
        <v>855</v>
      </c>
      <c r="D6203" s="284">
        <v>1</v>
      </c>
    </row>
    <row r="6204" spans="1:4" x14ac:dyDescent="0.25">
      <c r="A6204" s="281">
        <v>44195</v>
      </c>
      <c r="B6204" s="282" t="s">
        <v>11</v>
      </c>
      <c r="C6204" s="283" t="s">
        <v>135</v>
      </c>
      <c r="D6204" s="284">
        <v>2</v>
      </c>
    </row>
    <row r="6205" spans="1:4" x14ac:dyDescent="0.25">
      <c r="A6205" s="281">
        <v>44195</v>
      </c>
      <c r="B6205" s="282" t="s">
        <v>12</v>
      </c>
      <c r="C6205" s="283" t="s">
        <v>12</v>
      </c>
      <c r="D6205" s="284">
        <v>4</v>
      </c>
    </row>
    <row r="6206" spans="1:4" x14ac:dyDescent="0.25">
      <c r="A6206" s="281">
        <v>44195</v>
      </c>
      <c r="B6206" s="282" t="s">
        <v>8</v>
      </c>
      <c r="C6206" s="283" t="s">
        <v>74</v>
      </c>
      <c r="D6206" s="284">
        <v>1</v>
      </c>
    </row>
    <row r="6207" spans="1:4" x14ac:dyDescent="0.25">
      <c r="A6207" s="281">
        <v>44195</v>
      </c>
      <c r="B6207" s="282" t="s">
        <v>8</v>
      </c>
      <c r="C6207" s="283" t="s">
        <v>230</v>
      </c>
      <c r="D6207" s="284">
        <v>2</v>
      </c>
    </row>
    <row r="6208" spans="1:4" x14ac:dyDescent="0.25">
      <c r="A6208" s="281">
        <v>44195</v>
      </c>
      <c r="B6208" s="282" t="s">
        <v>8</v>
      </c>
      <c r="C6208" s="283" t="s">
        <v>59</v>
      </c>
      <c r="D6208" s="284">
        <v>1</v>
      </c>
    </row>
    <row r="6209" spans="1:4" x14ac:dyDescent="0.25">
      <c r="A6209" s="281">
        <v>44195</v>
      </c>
      <c r="B6209" s="282" t="s">
        <v>8</v>
      </c>
      <c r="C6209" s="283" t="s">
        <v>134</v>
      </c>
      <c r="D6209" s="284">
        <v>2</v>
      </c>
    </row>
    <row r="6210" spans="1:4" x14ac:dyDescent="0.25">
      <c r="A6210" s="281">
        <v>44195</v>
      </c>
      <c r="B6210" s="282" t="s">
        <v>8</v>
      </c>
      <c r="C6210" s="73" t="s">
        <v>234</v>
      </c>
      <c r="D6210" s="284">
        <v>1</v>
      </c>
    </row>
    <row r="6211" spans="1:4" x14ac:dyDescent="0.25">
      <c r="A6211" s="281">
        <v>44195</v>
      </c>
      <c r="B6211" s="282" t="s">
        <v>8</v>
      </c>
      <c r="C6211" s="283" t="s">
        <v>40</v>
      </c>
      <c r="D6211" s="284">
        <v>1</v>
      </c>
    </row>
    <row r="6212" spans="1:4" x14ac:dyDescent="0.25">
      <c r="A6212" s="281">
        <v>44195</v>
      </c>
      <c r="B6212" s="60" t="s">
        <v>8</v>
      </c>
      <c r="C6212" s="283" t="s">
        <v>8</v>
      </c>
      <c r="D6212" s="284">
        <v>60</v>
      </c>
    </row>
    <row r="6213" spans="1:4" x14ac:dyDescent="0.25">
      <c r="A6213" s="281">
        <v>44195</v>
      </c>
      <c r="B6213" s="282" t="s">
        <v>8</v>
      </c>
      <c r="C6213" s="283" t="s">
        <v>31</v>
      </c>
      <c r="D6213" s="284">
        <v>4</v>
      </c>
    </row>
    <row r="6214" spans="1:4" x14ac:dyDescent="0.25">
      <c r="A6214" s="281">
        <v>44195</v>
      </c>
      <c r="B6214" s="282" t="s">
        <v>8</v>
      </c>
      <c r="C6214" s="283" t="s">
        <v>112</v>
      </c>
      <c r="D6214" s="284">
        <v>6</v>
      </c>
    </row>
    <row r="6215" spans="1:4" x14ac:dyDescent="0.25">
      <c r="A6215" s="281">
        <v>44195</v>
      </c>
      <c r="B6215" s="282" t="s">
        <v>49</v>
      </c>
      <c r="C6215" s="282" t="s">
        <v>49</v>
      </c>
      <c r="D6215" s="284">
        <v>5</v>
      </c>
    </row>
    <row r="6216" spans="1:4" x14ac:dyDescent="0.25">
      <c r="A6216" s="281">
        <v>44195</v>
      </c>
      <c r="B6216" s="282" t="s">
        <v>50</v>
      </c>
      <c r="C6216" s="282" t="s">
        <v>368</v>
      </c>
      <c r="D6216" s="284">
        <v>4</v>
      </c>
    </row>
    <row r="6217" spans="1:4" x14ac:dyDescent="0.25">
      <c r="A6217" s="281">
        <v>44195</v>
      </c>
      <c r="B6217" s="282" t="s">
        <v>27</v>
      </c>
      <c r="C6217" s="282" t="s">
        <v>141</v>
      </c>
      <c r="D6217" s="284">
        <v>5</v>
      </c>
    </row>
    <row r="6218" spans="1:4" x14ac:dyDescent="0.25">
      <c r="A6218" s="281">
        <v>44195</v>
      </c>
      <c r="B6218" s="282" t="s">
        <v>27</v>
      </c>
      <c r="C6218" s="282" t="s">
        <v>235</v>
      </c>
      <c r="D6218" s="284">
        <v>1</v>
      </c>
    </row>
    <row r="6219" spans="1:4" x14ac:dyDescent="0.25">
      <c r="A6219" s="281">
        <v>44195</v>
      </c>
      <c r="B6219" s="282" t="s">
        <v>27</v>
      </c>
      <c r="C6219" s="282" t="s">
        <v>43</v>
      </c>
      <c r="D6219" s="284">
        <v>26</v>
      </c>
    </row>
    <row r="6220" spans="1:4" x14ac:dyDescent="0.25">
      <c r="A6220" s="281">
        <v>44195</v>
      </c>
      <c r="B6220" s="282" t="s">
        <v>27</v>
      </c>
      <c r="C6220" s="282" t="s">
        <v>711</v>
      </c>
      <c r="D6220" s="284">
        <v>1</v>
      </c>
    </row>
    <row r="6221" spans="1:4" x14ac:dyDescent="0.25">
      <c r="A6221" s="281">
        <v>44195</v>
      </c>
      <c r="B6221" s="282" t="s">
        <v>51</v>
      </c>
      <c r="C6221" s="282" t="s">
        <v>51</v>
      </c>
      <c r="D6221" s="284">
        <v>17</v>
      </c>
    </row>
    <row r="6222" spans="1:4" x14ac:dyDescent="0.25">
      <c r="A6222" s="281">
        <v>44195</v>
      </c>
      <c r="B6222" s="282" t="s">
        <v>10</v>
      </c>
      <c r="C6222" s="282" t="s">
        <v>10</v>
      </c>
      <c r="D6222" s="284">
        <v>10</v>
      </c>
    </row>
    <row r="6223" spans="1:4" x14ac:dyDescent="0.25">
      <c r="A6223" s="281">
        <v>44196</v>
      </c>
      <c r="B6223" s="282" t="s">
        <v>14</v>
      </c>
      <c r="C6223" s="282" t="s">
        <v>14</v>
      </c>
      <c r="D6223" s="284">
        <v>11</v>
      </c>
    </row>
    <row r="6224" spans="1:4" x14ac:dyDescent="0.25">
      <c r="A6224" s="281">
        <v>44196</v>
      </c>
      <c r="B6224" s="282" t="s">
        <v>14</v>
      </c>
      <c r="C6224" s="282" t="s">
        <v>14</v>
      </c>
      <c r="D6224" s="284">
        <v>-4</v>
      </c>
    </row>
    <row r="6225" spans="1:4" x14ac:dyDescent="0.25">
      <c r="A6225" s="281">
        <v>44196</v>
      </c>
      <c r="B6225" s="282" t="s">
        <v>14</v>
      </c>
      <c r="C6225" s="283" t="s">
        <v>16</v>
      </c>
      <c r="D6225" s="284">
        <v>4</v>
      </c>
    </row>
    <row r="6226" spans="1:4" x14ac:dyDescent="0.25">
      <c r="A6226" s="281">
        <v>44196</v>
      </c>
      <c r="B6226" s="282" t="s">
        <v>20</v>
      </c>
      <c r="C6226" s="283" t="s">
        <v>854</v>
      </c>
      <c r="D6226" s="284">
        <v>3</v>
      </c>
    </row>
    <row r="6227" spans="1:4" x14ac:dyDescent="0.25">
      <c r="A6227" s="281">
        <v>44196</v>
      </c>
      <c r="B6227" s="282" t="s">
        <v>20</v>
      </c>
      <c r="C6227" s="283" t="s">
        <v>953</v>
      </c>
      <c r="D6227" s="284">
        <v>1</v>
      </c>
    </row>
    <row r="6228" spans="1:4" x14ac:dyDescent="0.25">
      <c r="A6228" s="281">
        <v>44196</v>
      </c>
      <c r="B6228" s="282" t="s">
        <v>20</v>
      </c>
      <c r="C6228" s="283" t="s">
        <v>20</v>
      </c>
      <c r="D6228" s="284">
        <v>91</v>
      </c>
    </row>
    <row r="6229" spans="1:4" x14ac:dyDescent="0.25">
      <c r="A6229" s="281">
        <v>44196</v>
      </c>
      <c r="B6229" s="282" t="s">
        <v>20</v>
      </c>
      <c r="C6229" s="282" t="s">
        <v>20</v>
      </c>
      <c r="D6229" s="284">
        <v>-3</v>
      </c>
    </row>
    <row r="6230" spans="1:4" x14ac:dyDescent="0.25">
      <c r="A6230" s="281">
        <v>44196</v>
      </c>
      <c r="B6230" s="282" t="s">
        <v>20</v>
      </c>
      <c r="C6230" s="283" t="s">
        <v>366</v>
      </c>
      <c r="D6230" s="284">
        <v>2</v>
      </c>
    </row>
    <row r="6231" spans="1:4" x14ac:dyDescent="0.25">
      <c r="A6231" s="281">
        <v>44196</v>
      </c>
      <c r="B6231" s="282" t="s">
        <v>20</v>
      </c>
      <c r="C6231" s="283" t="s">
        <v>652</v>
      </c>
      <c r="D6231" s="284">
        <v>1</v>
      </c>
    </row>
    <row r="6232" spans="1:4" x14ac:dyDescent="0.25">
      <c r="A6232" s="281">
        <v>44196</v>
      </c>
      <c r="B6232" s="282" t="s">
        <v>13</v>
      </c>
      <c r="C6232" s="283" t="s">
        <v>13</v>
      </c>
      <c r="D6232" s="284">
        <v>1</v>
      </c>
    </row>
    <row r="6233" spans="1:4" x14ac:dyDescent="0.25">
      <c r="A6233" s="281">
        <v>44196</v>
      </c>
      <c r="B6233" s="282" t="s">
        <v>13</v>
      </c>
      <c r="C6233" s="282" t="s">
        <v>13</v>
      </c>
      <c r="D6233" s="284">
        <v>-1</v>
      </c>
    </row>
    <row r="6234" spans="1:4" x14ac:dyDescent="0.25">
      <c r="A6234" s="281">
        <v>44196</v>
      </c>
      <c r="B6234" s="282" t="s">
        <v>24</v>
      </c>
      <c r="C6234" s="283" t="s">
        <v>23</v>
      </c>
      <c r="D6234" s="284">
        <v>11</v>
      </c>
    </row>
    <row r="6235" spans="1:4" x14ac:dyDescent="0.25">
      <c r="A6235" s="281">
        <v>44196</v>
      </c>
      <c r="B6235" s="282" t="s">
        <v>24</v>
      </c>
      <c r="C6235" s="283" t="s">
        <v>24</v>
      </c>
      <c r="D6235" s="284">
        <v>20</v>
      </c>
    </row>
    <row r="6236" spans="1:4" x14ac:dyDescent="0.25">
      <c r="A6236" s="281">
        <v>44196</v>
      </c>
      <c r="B6236" s="282" t="s">
        <v>24</v>
      </c>
      <c r="C6236" s="282" t="s">
        <v>24</v>
      </c>
      <c r="D6236" s="284">
        <v>0</v>
      </c>
    </row>
    <row r="6237" spans="1:4" x14ac:dyDescent="0.25">
      <c r="A6237" s="281">
        <v>44196</v>
      </c>
      <c r="B6237" s="60" t="s">
        <v>24</v>
      </c>
      <c r="C6237" s="73" t="s">
        <v>36</v>
      </c>
      <c r="D6237" s="284">
        <v>2</v>
      </c>
    </row>
    <row r="6238" spans="1:4" x14ac:dyDescent="0.25">
      <c r="A6238" s="281">
        <v>44196</v>
      </c>
      <c r="B6238" s="60" t="s">
        <v>47</v>
      </c>
      <c r="C6238" s="60" t="s">
        <v>47</v>
      </c>
      <c r="D6238" s="284">
        <v>0</v>
      </c>
    </row>
    <row r="6239" spans="1:4" x14ac:dyDescent="0.25">
      <c r="A6239" s="281">
        <v>44196</v>
      </c>
      <c r="B6239" s="60" t="s">
        <v>47</v>
      </c>
      <c r="C6239" s="60" t="s">
        <v>47</v>
      </c>
      <c r="D6239" s="284">
        <v>-1</v>
      </c>
    </row>
    <row r="6240" spans="1:4" x14ac:dyDescent="0.25">
      <c r="A6240" s="281">
        <v>44196</v>
      </c>
      <c r="B6240" s="60" t="s">
        <v>48</v>
      </c>
      <c r="C6240" s="60" t="s">
        <v>48</v>
      </c>
      <c r="D6240" s="284">
        <v>0</v>
      </c>
    </row>
    <row r="6241" spans="1:4" x14ac:dyDescent="0.25">
      <c r="A6241" s="281">
        <v>44196</v>
      </c>
      <c r="B6241" s="60" t="s">
        <v>48</v>
      </c>
      <c r="C6241" s="60" t="s">
        <v>48</v>
      </c>
      <c r="D6241" s="284">
        <v>0</v>
      </c>
    </row>
    <row r="6242" spans="1:4" x14ac:dyDescent="0.25">
      <c r="A6242" s="281">
        <v>44196</v>
      </c>
      <c r="B6242" s="60" t="s">
        <v>7</v>
      </c>
      <c r="C6242" s="60" t="s">
        <v>7</v>
      </c>
      <c r="D6242" s="284">
        <v>10</v>
      </c>
    </row>
    <row r="6243" spans="1:4" x14ac:dyDescent="0.25">
      <c r="A6243" s="281">
        <v>44196</v>
      </c>
      <c r="B6243" s="60" t="s">
        <v>7</v>
      </c>
      <c r="C6243" s="60" t="s">
        <v>7</v>
      </c>
      <c r="D6243" s="284">
        <v>-1</v>
      </c>
    </row>
    <row r="6244" spans="1:4" x14ac:dyDescent="0.25">
      <c r="A6244" s="281">
        <v>44196</v>
      </c>
      <c r="B6244" s="60" t="s">
        <v>9</v>
      </c>
      <c r="C6244" s="73" t="s">
        <v>1020</v>
      </c>
      <c r="D6244" s="284">
        <v>1</v>
      </c>
    </row>
    <row r="6245" spans="1:4" x14ac:dyDescent="0.25">
      <c r="A6245" s="281">
        <v>44196</v>
      </c>
      <c r="B6245" s="60" t="s">
        <v>9</v>
      </c>
      <c r="C6245" s="60" t="s">
        <v>9</v>
      </c>
      <c r="D6245" s="284">
        <v>50</v>
      </c>
    </row>
    <row r="6246" spans="1:4" x14ac:dyDescent="0.25">
      <c r="A6246" s="281">
        <v>44196</v>
      </c>
      <c r="B6246" s="60" t="s">
        <v>9</v>
      </c>
      <c r="C6246" s="60" t="s">
        <v>9</v>
      </c>
      <c r="D6246" s="284">
        <v>-1</v>
      </c>
    </row>
    <row r="6247" spans="1:4" x14ac:dyDescent="0.25">
      <c r="A6247" s="281">
        <v>44196</v>
      </c>
      <c r="B6247" s="60" t="s">
        <v>9</v>
      </c>
      <c r="C6247" s="73" t="s">
        <v>17</v>
      </c>
      <c r="D6247" s="284">
        <v>1</v>
      </c>
    </row>
    <row r="6248" spans="1:4" x14ac:dyDescent="0.25">
      <c r="A6248" s="281">
        <v>44196</v>
      </c>
      <c r="B6248" s="60" t="s">
        <v>9</v>
      </c>
      <c r="C6248" s="73" t="s">
        <v>149</v>
      </c>
      <c r="D6248" s="284">
        <v>1</v>
      </c>
    </row>
    <row r="6249" spans="1:4" x14ac:dyDescent="0.25">
      <c r="A6249" s="281">
        <v>44196</v>
      </c>
      <c r="B6249" s="60" t="s">
        <v>15</v>
      </c>
      <c r="C6249" s="73" t="s">
        <v>61</v>
      </c>
      <c r="D6249" s="284">
        <v>0</v>
      </c>
    </row>
    <row r="6250" spans="1:4" x14ac:dyDescent="0.25">
      <c r="A6250" s="281">
        <v>44196</v>
      </c>
      <c r="B6250" s="60" t="s">
        <v>15</v>
      </c>
      <c r="C6250" s="60" t="s">
        <v>15</v>
      </c>
      <c r="D6250" s="284">
        <v>-1</v>
      </c>
    </row>
    <row r="6251" spans="1:4" x14ac:dyDescent="0.25">
      <c r="A6251" s="281">
        <v>44196</v>
      </c>
      <c r="B6251" s="60" t="s">
        <v>11</v>
      </c>
      <c r="C6251" s="73" t="s">
        <v>11</v>
      </c>
      <c r="D6251" s="284">
        <v>8</v>
      </c>
    </row>
    <row r="6252" spans="1:4" x14ac:dyDescent="0.25">
      <c r="A6252" s="281">
        <v>44196</v>
      </c>
      <c r="B6252" s="60" t="s">
        <v>11</v>
      </c>
      <c r="C6252" s="60" t="s">
        <v>11</v>
      </c>
      <c r="D6252" s="284">
        <v>-2</v>
      </c>
    </row>
    <row r="6253" spans="1:4" x14ac:dyDescent="0.25">
      <c r="A6253" s="281">
        <v>44196</v>
      </c>
      <c r="B6253" s="234" t="s">
        <v>11</v>
      </c>
      <c r="C6253" s="352" t="s">
        <v>855</v>
      </c>
      <c r="D6253" s="290">
        <v>2</v>
      </c>
    </row>
    <row r="6254" spans="1:4" x14ac:dyDescent="0.25">
      <c r="A6254" s="289">
        <v>44196</v>
      </c>
      <c r="B6254" s="60" t="s">
        <v>11</v>
      </c>
      <c r="C6254" s="73" t="s">
        <v>135</v>
      </c>
      <c r="D6254" s="15">
        <v>6</v>
      </c>
    </row>
    <row r="6255" spans="1:4" x14ac:dyDescent="0.25">
      <c r="A6255" s="289">
        <v>44196</v>
      </c>
      <c r="B6255" s="60" t="s">
        <v>12</v>
      </c>
      <c r="C6255" s="73" t="s">
        <v>117</v>
      </c>
      <c r="D6255" s="15">
        <v>1</v>
      </c>
    </row>
    <row r="6256" spans="1:4" x14ac:dyDescent="0.25">
      <c r="A6256" s="289">
        <v>44196</v>
      </c>
      <c r="B6256" s="60" t="s">
        <v>12</v>
      </c>
      <c r="C6256" s="73" t="s">
        <v>12</v>
      </c>
      <c r="D6256" s="15">
        <v>1</v>
      </c>
    </row>
    <row r="6257" spans="1:4" x14ac:dyDescent="0.25">
      <c r="A6257" s="289">
        <v>44196</v>
      </c>
      <c r="B6257" s="60" t="s">
        <v>12</v>
      </c>
      <c r="C6257" s="60" t="s">
        <v>12</v>
      </c>
      <c r="D6257" s="15">
        <v>-1</v>
      </c>
    </row>
    <row r="6258" spans="1:4" x14ac:dyDescent="0.25">
      <c r="A6258" s="289">
        <v>44196</v>
      </c>
      <c r="B6258" s="60" t="s">
        <v>8</v>
      </c>
      <c r="C6258" s="73" t="s">
        <v>74</v>
      </c>
      <c r="D6258" s="15">
        <v>5</v>
      </c>
    </row>
    <row r="6259" spans="1:4" x14ac:dyDescent="0.25">
      <c r="A6259" s="289">
        <v>44196</v>
      </c>
      <c r="B6259" s="60" t="s">
        <v>8</v>
      </c>
      <c r="C6259" s="73" t="s">
        <v>59</v>
      </c>
      <c r="D6259" s="15">
        <v>6</v>
      </c>
    </row>
    <row r="6260" spans="1:4" x14ac:dyDescent="0.25">
      <c r="A6260" s="289">
        <v>44196</v>
      </c>
      <c r="B6260" s="60" t="s">
        <v>8</v>
      </c>
      <c r="C6260" s="73" t="s">
        <v>142</v>
      </c>
      <c r="D6260" s="15">
        <v>2</v>
      </c>
    </row>
    <row r="6261" spans="1:4" x14ac:dyDescent="0.25">
      <c r="A6261" s="289">
        <v>44196</v>
      </c>
      <c r="B6261" s="60" t="s">
        <v>8</v>
      </c>
      <c r="C6261" s="73" t="s">
        <v>134</v>
      </c>
      <c r="D6261" s="15">
        <v>7</v>
      </c>
    </row>
    <row r="6262" spans="1:4" x14ac:dyDescent="0.25">
      <c r="A6262" s="289">
        <v>44196</v>
      </c>
      <c r="B6262" s="60" t="s">
        <v>8</v>
      </c>
      <c r="C6262" s="73" t="s">
        <v>205</v>
      </c>
      <c r="D6262" s="15">
        <v>5</v>
      </c>
    </row>
    <row r="6263" spans="1:4" x14ac:dyDescent="0.25">
      <c r="A6263" s="289">
        <v>44196</v>
      </c>
      <c r="B6263" s="60" t="s">
        <v>8</v>
      </c>
      <c r="C6263" s="73" t="s">
        <v>8</v>
      </c>
      <c r="D6263" s="15">
        <v>43</v>
      </c>
    </row>
    <row r="6264" spans="1:4" x14ac:dyDescent="0.25">
      <c r="A6264" s="289">
        <v>44196</v>
      </c>
      <c r="B6264" s="60" t="s">
        <v>8</v>
      </c>
      <c r="C6264" s="60" t="s">
        <v>8</v>
      </c>
      <c r="D6264" s="15">
        <v>-10</v>
      </c>
    </row>
    <row r="6265" spans="1:4" x14ac:dyDescent="0.25">
      <c r="A6265" s="289">
        <v>44196</v>
      </c>
      <c r="B6265" s="60" t="s">
        <v>8</v>
      </c>
      <c r="C6265" s="73" t="s">
        <v>31</v>
      </c>
      <c r="D6265" s="15">
        <v>2</v>
      </c>
    </row>
    <row r="6266" spans="1:4" x14ac:dyDescent="0.25">
      <c r="A6266" s="289">
        <v>44196</v>
      </c>
      <c r="B6266" s="60" t="s">
        <v>8</v>
      </c>
      <c r="C6266" s="73" t="s">
        <v>131</v>
      </c>
      <c r="D6266" s="15">
        <v>0</v>
      </c>
    </row>
    <row r="6267" spans="1:4" x14ac:dyDescent="0.25">
      <c r="A6267" s="289">
        <v>44196</v>
      </c>
      <c r="B6267" s="60" t="s">
        <v>8</v>
      </c>
      <c r="C6267" s="73" t="s">
        <v>112</v>
      </c>
      <c r="D6267" s="15">
        <v>7</v>
      </c>
    </row>
    <row r="6268" spans="1:4" x14ac:dyDescent="0.25">
      <c r="A6268" s="289">
        <v>44196</v>
      </c>
      <c r="B6268" s="60" t="s">
        <v>8</v>
      </c>
      <c r="C6268" s="73" t="s">
        <v>348</v>
      </c>
      <c r="D6268" s="15">
        <v>1</v>
      </c>
    </row>
    <row r="6269" spans="1:4" x14ac:dyDescent="0.25">
      <c r="A6269" s="289">
        <v>44196</v>
      </c>
      <c r="B6269" s="60" t="s">
        <v>49</v>
      </c>
      <c r="C6269" s="73" t="s">
        <v>215</v>
      </c>
      <c r="D6269" s="15">
        <v>4</v>
      </c>
    </row>
    <row r="6270" spans="1:4" x14ac:dyDescent="0.25">
      <c r="A6270" s="289">
        <v>44196</v>
      </c>
      <c r="B6270" s="60" t="s">
        <v>49</v>
      </c>
      <c r="C6270" s="60" t="s">
        <v>49</v>
      </c>
      <c r="D6270" s="15">
        <v>1</v>
      </c>
    </row>
    <row r="6271" spans="1:4" x14ac:dyDescent="0.25">
      <c r="A6271" s="289">
        <v>44196</v>
      </c>
      <c r="B6271" s="60" t="s">
        <v>49</v>
      </c>
      <c r="C6271" s="60" t="s">
        <v>49</v>
      </c>
      <c r="D6271" s="15">
        <v>-1</v>
      </c>
    </row>
    <row r="6272" spans="1:4" x14ac:dyDescent="0.25">
      <c r="A6272" s="289">
        <v>44196</v>
      </c>
      <c r="B6272" s="60" t="s">
        <v>50</v>
      </c>
      <c r="C6272" s="73" t="s">
        <v>232</v>
      </c>
      <c r="D6272" s="15">
        <v>5</v>
      </c>
    </row>
    <row r="6273" spans="1:4" x14ac:dyDescent="0.25">
      <c r="A6273" s="289">
        <v>44196</v>
      </c>
      <c r="B6273" s="60" t="s">
        <v>50</v>
      </c>
      <c r="C6273" s="73" t="s">
        <v>368</v>
      </c>
      <c r="D6273" s="15">
        <v>1</v>
      </c>
    </row>
    <row r="6274" spans="1:4" x14ac:dyDescent="0.25">
      <c r="A6274" s="289">
        <v>44196</v>
      </c>
      <c r="B6274" s="60" t="s">
        <v>50</v>
      </c>
      <c r="C6274" s="60" t="s">
        <v>50</v>
      </c>
      <c r="D6274" s="15">
        <v>0</v>
      </c>
    </row>
    <row r="6275" spans="1:4" x14ac:dyDescent="0.25">
      <c r="A6275" s="289">
        <v>44196</v>
      </c>
      <c r="B6275" s="60" t="s">
        <v>27</v>
      </c>
      <c r="C6275" s="73" t="s">
        <v>141</v>
      </c>
      <c r="D6275" s="15">
        <v>7</v>
      </c>
    </row>
    <row r="6276" spans="1:4" x14ac:dyDescent="0.25">
      <c r="A6276" s="289">
        <v>44196</v>
      </c>
      <c r="B6276" s="60" t="s">
        <v>27</v>
      </c>
      <c r="C6276" s="73" t="s">
        <v>43</v>
      </c>
      <c r="D6276" s="15">
        <v>36</v>
      </c>
    </row>
    <row r="6277" spans="1:4" x14ac:dyDescent="0.25">
      <c r="A6277" s="289">
        <v>44196</v>
      </c>
      <c r="B6277" s="60" t="s">
        <v>27</v>
      </c>
      <c r="C6277" s="73" t="s">
        <v>940</v>
      </c>
      <c r="D6277" s="15">
        <v>3</v>
      </c>
    </row>
    <row r="6278" spans="1:4" x14ac:dyDescent="0.25">
      <c r="A6278" s="289">
        <v>44196</v>
      </c>
      <c r="B6278" s="60" t="s">
        <v>27</v>
      </c>
      <c r="C6278" s="73" t="s">
        <v>1021</v>
      </c>
      <c r="D6278" s="15">
        <v>1</v>
      </c>
    </row>
    <row r="6279" spans="1:4" x14ac:dyDescent="0.25">
      <c r="A6279" s="289">
        <v>44196</v>
      </c>
      <c r="B6279" s="60" t="s">
        <v>27</v>
      </c>
      <c r="C6279" s="73" t="s">
        <v>28</v>
      </c>
      <c r="D6279" s="15">
        <v>2</v>
      </c>
    </row>
    <row r="6280" spans="1:4" x14ac:dyDescent="0.25">
      <c r="A6280" s="289">
        <v>44196</v>
      </c>
      <c r="B6280" s="60" t="s">
        <v>27</v>
      </c>
      <c r="C6280" s="73" t="s">
        <v>622</v>
      </c>
      <c r="D6280" s="15">
        <v>2</v>
      </c>
    </row>
    <row r="6281" spans="1:4" x14ac:dyDescent="0.25">
      <c r="A6281" s="289">
        <v>44196</v>
      </c>
      <c r="B6281" s="60" t="s">
        <v>27</v>
      </c>
      <c r="C6281" s="60" t="s">
        <v>27</v>
      </c>
      <c r="D6281" s="15">
        <v>-3</v>
      </c>
    </row>
    <row r="6282" spans="1:4" x14ac:dyDescent="0.25">
      <c r="A6282" s="289">
        <v>44196</v>
      </c>
      <c r="B6282" s="60" t="s">
        <v>51</v>
      </c>
      <c r="C6282" s="60" t="s">
        <v>51</v>
      </c>
      <c r="D6282" s="15">
        <v>19</v>
      </c>
    </row>
    <row r="6283" spans="1:4" x14ac:dyDescent="0.25">
      <c r="A6283" s="289">
        <v>44196</v>
      </c>
      <c r="B6283" s="60" t="s">
        <v>51</v>
      </c>
      <c r="C6283" s="60" t="s">
        <v>51</v>
      </c>
      <c r="D6283" s="15">
        <v>-2</v>
      </c>
    </row>
    <row r="6284" spans="1:4" x14ac:dyDescent="0.25">
      <c r="A6284" s="289">
        <v>44196</v>
      </c>
      <c r="B6284" s="60" t="s">
        <v>10</v>
      </c>
      <c r="C6284" s="73" t="s">
        <v>343</v>
      </c>
      <c r="D6284" s="15">
        <v>2</v>
      </c>
    </row>
    <row r="6285" spans="1:4" x14ac:dyDescent="0.25">
      <c r="A6285" s="289">
        <v>44196</v>
      </c>
      <c r="B6285" s="60" t="s">
        <v>10</v>
      </c>
      <c r="C6285" s="60" t="s">
        <v>10</v>
      </c>
      <c r="D6285" s="15">
        <v>0</v>
      </c>
    </row>
    <row r="6286" spans="1:4" x14ac:dyDescent="0.25">
      <c r="A6286" s="289">
        <v>44196</v>
      </c>
      <c r="B6286" s="60" t="s">
        <v>10</v>
      </c>
      <c r="C6286" s="60" t="s">
        <v>10</v>
      </c>
      <c r="D6286" s="15">
        <v>-2</v>
      </c>
    </row>
    <row r="6287" spans="1:4" x14ac:dyDescent="0.25">
      <c r="A6287" s="289">
        <v>44197</v>
      </c>
      <c r="B6287" s="60" t="s">
        <v>14</v>
      </c>
      <c r="C6287" s="60" t="s">
        <v>14</v>
      </c>
      <c r="D6287" s="15">
        <v>0</v>
      </c>
    </row>
    <row r="6288" spans="1:4" x14ac:dyDescent="0.25">
      <c r="A6288" s="289">
        <v>44197</v>
      </c>
      <c r="B6288" s="60" t="s">
        <v>20</v>
      </c>
      <c r="C6288" s="60" t="s">
        <v>20</v>
      </c>
      <c r="D6288" s="15">
        <v>0</v>
      </c>
    </row>
    <row r="6289" spans="1:4" x14ac:dyDescent="0.25">
      <c r="A6289" s="289">
        <v>44197</v>
      </c>
      <c r="B6289" s="60" t="s">
        <v>13</v>
      </c>
      <c r="C6289" s="60" t="s">
        <v>13</v>
      </c>
      <c r="D6289" s="15">
        <v>0</v>
      </c>
    </row>
    <row r="6290" spans="1:4" x14ac:dyDescent="0.25">
      <c r="A6290" s="289">
        <v>44197</v>
      </c>
      <c r="B6290" s="60" t="s">
        <v>24</v>
      </c>
      <c r="C6290" s="60" t="s">
        <v>24</v>
      </c>
      <c r="D6290" s="15">
        <v>0</v>
      </c>
    </row>
    <row r="6291" spans="1:4" x14ac:dyDescent="0.25">
      <c r="A6291" s="289">
        <v>44197</v>
      </c>
      <c r="B6291" s="60" t="s">
        <v>47</v>
      </c>
      <c r="C6291" s="60" t="s">
        <v>47</v>
      </c>
      <c r="D6291" s="15">
        <v>0</v>
      </c>
    </row>
    <row r="6292" spans="1:4" x14ac:dyDescent="0.25">
      <c r="A6292" s="289">
        <v>44197</v>
      </c>
      <c r="B6292" s="60" t="s">
        <v>48</v>
      </c>
      <c r="C6292" s="60" t="s">
        <v>48</v>
      </c>
      <c r="D6292" s="15">
        <v>0</v>
      </c>
    </row>
    <row r="6293" spans="1:4" x14ac:dyDescent="0.25">
      <c r="A6293" s="289">
        <v>44197</v>
      </c>
      <c r="B6293" s="60" t="s">
        <v>7</v>
      </c>
      <c r="C6293" s="60" t="s">
        <v>7</v>
      </c>
      <c r="D6293" s="15">
        <v>0</v>
      </c>
    </row>
    <row r="6294" spans="1:4" x14ac:dyDescent="0.25">
      <c r="A6294" s="289">
        <v>44197</v>
      </c>
      <c r="B6294" s="60" t="s">
        <v>9</v>
      </c>
      <c r="C6294" s="60" t="s">
        <v>9</v>
      </c>
      <c r="D6294" s="15">
        <v>0</v>
      </c>
    </row>
    <row r="6295" spans="1:4" x14ac:dyDescent="0.25">
      <c r="A6295" s="289">
        <v>44197</v>
      </c>
      <c r="B6295" s="60" t="s">
        <v>15</v>
      </c>
      <c r="C6295" s="60" t="s">
        <v>15</v>
      </c>
      <c r="D6295" s="15">
        <v>0</v>
      </c>
    </row>
    <row r="6296" spans="1:4" x14ac:dyDescent="0.25">
      <c r="A6296" s="289">
        <v>44197</v>
      </c>
      <c r="B6296" s="60" t="s">
        <v>11</v>
      </c>
      <c r="C6296" s="60" t="s">
        <v>11</v>
      </c>
      <c r="D6296" s="15">
        <v>0</v>
      </c>
    </row>
    <row r="6297" spans="1:4" x14ac:dyDescent="0.25">
      <c r="A6297" s="289">
        <v>44197</v>
      </c>
      <c r="B6297" s="60" t="s">
        <v>12</v>
      </c>
      <c r="C6297" s="60" t="s">
        <v>12</v>
      </c>
      <c r="D6297" s="15">
        <v>0</v>
      </c>
    </row>
    <row r="6298" spans="1:4" x14ac:dyDescent="0.25">
      <c r="A6298" s="289">
        <v>44197</v>
      </c>
      <c r="B6298" s="60" t="s">
        <v>8</v>
      </c>
      <c r="C6298" s="60" t="s">
        <v>8</v>
      </c>
      <c r="D6298" s="15">
        <v>0</v>
      </c>
    </row>
    <row r="6299" spans="1:4" x14ac:dyDescent="0.25">
      <c r="A6299" s="289">
        <v>44197</v>
      </c>
      <c r="B6299" s="60" t="s">
        <v>49</v>
      </c>
      <c r="C6299" s="60" t="s">
        <v>49</v>
      </c>
      <c r="D6299" s="236">
        <v>0</v>
      </c>
    </row>
    <row r="6300" spans="1:4" x14ac:dyDescent="0.25">
      <c r="A6300" s="289">
        <v>44197</v>
      </c>
      <c r="B6300" s="60" t="s">
        <v>50</v>
      </c>
      <c r="C6300" s="60" t="s">
        <v>50</v>
      </c>
      <c r="D6300" s="236">
        <v>0</v>
      </c>
    </row>
    <row r="6301" spans="1:4" x14ac:dyDescent="0.25">
      <c r="A6301" s="289">
        <v>44197</v>
      </c>
      <c r="B6301" s="60" t="s">
        <v>27</v>
      </c>
      <c r="C6301" s="60" t="s">
        <v>27</v>
      </c>
      <c r="D6301" s="236">
        <v>0</v>
      </c>
    </row>
    <row r="6302" spans="1:4" x14ac:dyDescent="0.25">
      <c r="A6302" s="289">
        <v>44197</v>
      </c>
      <c r="B6302" s="60" t="s">
        <v>51</v>
      </c>
      <c r="C6302" s="60" t="s">
        <v>51</v>
      </c>
      <c r="D6302" s="236">
        <v>0</v>
      </c>
    </row>
    <row r="6303" spans="1:4" x14ac:dyDescent="0.25">
      <c r="A6303" s="289">
        <v>44197</v>
      </c>
      <c r="B6303" s="60" t="s">
        <v>10</v>
      </c>
      <c r="C6303" s="60" t="s">
        <v>10</v>
      </c>
      <c r="D6303" s="236">
        <v>0</v>
      </c>
    </row>
    <row r="6304" spans="1:4" x14ac:dyDescent="0.25">
      <c r="A6304" s="289">
        <v>44198</v>
      </c>
      <c r="B6304" s="60" t="s">
        <v>14</v>
      </c>
      <c r="C6304" s="73" t="s">
        <v>14</v>
      </c>
      <c r="D6304" s="236">
        <v>17</v>
      </c>
    </row>
    <row r="6305" spans="1:4" x14ac:dyDescent="0.25">
      <c r="A6305" s="289">
        <v>44198</v>
      </c>
      <c r="B6305" s="60" t="s">
        <v>14</v>
      </c>
      <c r="C6305" s="73" t="s">
        <v>16</v>
      </c>
      <c r="D6305" s="236">
        <v>17</v>
      </c>
    </row>
    <row r="6306" spans="1:4" x14ac:dyDescent="0.25">
      <c r="A6306" s="289">
        <v>44198</v>
      </c>
      <c r="B6306" s="60" t="s">
        <v>14</v>
      </c>
      <c r="C6306" s="73" t="s">
        <v>808</v>
      </c>
      <c r="D6306" s="236">
        <v>1</v>
      </c>
    </row>
    <row r="6307" spans="1:4" x14ac:dyDescent="0.25">
      <c r="A6307" s="289">
        <v>44198</v>
      </c>
      <c r="B6307" s="60" t="s">
        <v>20</v>
      </c>
      <c r="C6307" s="73" t="s">
        <v>854</v>
      </c>
      <c r="D6307" s="236">
        <v>1</v>
      </c>
    </row>
    <row r="6308" spans="1:4" x14ac:dyDescent="0.25">
      <c r="A6308" s="289">
        <v>44198</v>
      </c>
      <c r="B6308" s="60" t="s">
        <v>20</v>
      </c>
      <c r="C6308" s="73" t="s">
        <v>20</v>
      </c>
      <c r="D6308" s="236">
        <v>165</v>
      </c>
    </row>
    <row r="6309" spans="1:4" x14ac:dyDescent="0.25">
      <c r="A6309" s="289">
        <v>44198</v>
      </c>
      <c r="B6309" s="60" t="s">
        <v>20</v>
      </c>
      <c r="C6309" s="73" t="s">
        <v>366</v>
      </c>
      <c r="D6309" s="236">
        <v>1</v>
      </c>
    </row>
    <row r="6310" spans="1:4" x14ac:dyDescent="0.25">
      <c r="A6310" s="289">
        <v>44198</v>
      </c>
      <c r="B6310" s="60" t="s">
        <v>20</v>
      </c>
      <c r="C6310" s="73" t="s">
        <v>877</v>
      </c>
      <c r="D6310" s="236">
        <v>1</v>
      </c>
    </row>
    <row r="6311" spans="1:4" x14ac:dyDescent="0.25">
      <c r="A6311" s="289">
        <v>44198</v>
      </c>
      <c r="B6311" s="60" t="s">
        <v>13</v>
      </c>
      <c r="C6311" s="73" t="s">
        <v>13</v>
      </c>
      <c r="D6311" s="236">
        <v>1</v>
      </c>
    </row>
    <row r="6312" spans="1:4" x14ac:dyDescent="0.25">
      <c r="A6312" s="289">
        <v>44198</v>
      </c>
      <c r="B6312" s="60" t="s">
        <v>13</v>
      </c>
      <c r="C6312" s="73" t="s">
        <v>226</v>
      </c>
      <c r="D6312" s="236">
        <v>1</v>
      </c>
    </row>
    <row r="6313" spans="1:4" x14ac:dyDescent="0.25">
      <c r="A6313" s="289">
        <v>44198</v>
      </c>
      <c r="B6313" s="60" t="s">
        <v>13</v>
      </c>
      <c r="C6313" s="73" t="s">
        <v>305</v>
      </c>
      <c r="D6313" s="236">
        <v>1</v>
      </c>
    </row>
    <row r="6314" spans="1:4" x14ac:dyDescent="0.25">
      <c r="A6314" s="289">
        <v>44198</v>
      </c>
      <c r="B6314" s="60" t="s">
        <v>24</v>
      </c>
      <c r="C6314" s="73" t="s">
        <v>23</v>
      </c>
      <c r="D6314" s="236">
        <v>41</v>
      </c>
    </row>
    <row r="6315" spans="1:4" x14ac:dyDescent="0.25">
      <c r="A6315" s="289">
        <v>44198</v>
      </c>
      <c r="B6315" s="60" t="s">
        <v>24</v>
      </c>
      <c r="C6315" s="73" t="s">
        <v>776</v>
      </c>
      <c r="D6315" s="236">
        <v>1</v>
      </c>
    </row>
    <row r="6316" spans="1:4" x14ac:dyDescent="0.25">
      <c r="A6316" s="289">
        <v>44198</v>
      </c>
      <c r="B6316" s="351" t="s">
        <v>24</v>
      </c>
      <c r="C6316" s="78" t="s">
        <v>24</v>
      </c>
      <c r="D6316" s="236">
        <v>8</v>
      </c>
    </row>
    <row r="6317" spans="1:4" x14ac:dyDescent="0.25">
      <c r="A6317" s="289">
        <v>44198</v>
      </c>
      <c r="B6317" s="351" t="s">
        <v>24</v>
      </c>
      <c r="C6317" s="78" t="s">
        <v>707</v>
      </c>
      <c r="D6317" s="236">
        <v>1</v>
      </c>
    </row>
    <row r="6318" spans="1:4" x14ac:dyDescent="0.25">
      <c r="A6318" s="289">
        <v>44198</v>
      </c>
      <c r="B6318" s="351" t="s">
        <v>24</v>
      </c>
      <c r="C6318" s="78" t="s">
        <v>36</v>
      </c>
      <c r="D6318" s="236">
        <v>4</v>
      </c>
    </row>
    <row r="6319" spans="1:4" x14ac:dyDescent="0.25">
      <c r="A6319" s="289">
        <v>44198</v>
      </c>
      <c r="B6319" s="351" t="s">
        <v>47</v>
      </c>
      <c r="C6319" s="78" t="s">
        <v>47</v>
      </c>
      <c r="D6319" s="236">
        <v>3</v>
      </c>
    </row>
    <row r="6320" spans="1:4" x14ac:dyDescent="0.25">
      <c r="A6320" s="289">
        <v>44198</v>
      </c>
      <c r="B6320" s="351" t="s">
        <v>48</v>
      </c>
      <c r="C6320" s="78" t="s">
        <v>48</v>
      </c>
      <c r="D6320" s="236">
        <v>7</v>
      </c>
    </row>
    <row r="6321" spans="1:4" x14ac:dyDescent="0.25">
      <c r="A6321" s="289">
        <v>44198</v>
      </c>
      <c r="B6321" s="351" t="s">
        <v>7</v>
      </c>
      <c r="C6321" s="232" t="s">
        <v>7</v>
      </c>
      <c r="D6321" s="236">
        <v>11</v>
      </c>
    </row>
    <row r="6322" spans="1:4" x14ac:dyDescent="0.25">
      <c r="A6322" s="289">
        <v>44198</v>
      </c>
      <c r="B6322" s="351" t="s">
        <v>9</v>
      </c>
      <c r="C6322" s="232" t="s">
        <v>9</v>
      </c>
      <c r="D6322" s="236">
        <v>59</v>
      </c>
    </row>
    <row r="6323" spans="1:4" x14ac:dyDescent="0.25">
      <c r="A6323" s="289">
        <v>44198</v>
      </c>
      <c r="B6323" s="351" t="s">
        <v>9</v>
      </c>
      <c r="C6323" s="78" t="s">
        <v>17</v>
      </c>
      <c r="D6323" s="236">
        <v>1</v>
      </c>
    </row>
    <row r="6324" spans="1:4" x14ac:dyDescent="0.25">
      <c r="A6324" s="289">
        <v>44198</v>
      </c>
      <c r="B6324" s="351" t="s">
        <v>9</v>
      </c>
      <c r="C6324" s="78" t="s">
        <v>149</v>
      </c>
      <c r="D6324" s="236">
        <v>3</v>
      </c>
    </row>
    <row r="6325" spans="1:4" x14ac:dyDescent="0.25">
      <c r="A6325" s="289">
        <v>44198</v>
      </c>
      <c r="B6325" s="351" t="s">
        <v>15</v>
      </c>
      <c r="C6325" s="78" t="s">
        <v>109</v>
      </c>
      <c r="D6325" s="236">
        <v>1</v>
      </c>
    </row>
    <row r="6326" spans="1:4" x14ac:dyDescent="0.25">
      <c r="A6326" s="289">
        <v>44198</v>
      </c>
      <c r="B6326" s="351" t="s">
        <v>15</v>
      </c>
      <c r="C6326" s="78" t="s">
        <v>61</v>
      </c>
      <c r="D6326" s="236">
        <v>2</v>
      </c>
    </row>
    <row r="6327" spans="1:4" x14ac:dyDescent="0.25">
      <c r="A6327" s="289">
        <v>44198</v>
      </c>
      <c r="B6327" s="351" t="s">
        <v>11</v>
      </c>
      <c r="C6327" s="78" t="s">
        <v>11</v>
      </c>
      <c r="D6327" s="236">
        <v>11</v>
      </c>
    </row>
    <row r="6328" spans="1:4" x14ac:dyDescent="0.25">
      <c r="A6328" s="289">
        <v>44198</v>
      </c>
      <c r="B6328" s="351" t="s">
        <v>11</v>
      </c>
      <c r="C6328" s="78" t="s">
        <v>855</v>
      </c>
      <c r="D6328" s="236">
        <v>1</v>
      </c>
    </row>
    <row r="6329" spans="1:4" x14ac:dyDescent="0.25">
      <c r="A6329" s="289">
        <v>44198</v>
      </c>
      <c r="B6329" s="351" t="s">
        <v>11</v>
      </c>
      <c r="C6329" s="78" t="s">
        <v>135</v>
      </c>
      <c r="D6329" s="236">
        <v>1</v>
      </c>
    </row>
    <row r="6330" spans="1:4" x14ac:dyDescent="0.25">
      <c r="A6330" s="289">
        <v>44198</v>
      </c>
      <c r="B6330" s="351" t="s">
        <v>12</v>
      </c>
      <c r="C6330" s="78" t="s">
        <v>12</v>
      </c>
      <c r="D6330" s="236">
        <v>1</v>
      </c>
    </row>
    <row r="6331" spans="1:4" x14ac:dyDescent="0.25">
      <c r="A6331" s="289">
        <v>44198</v>
      </c>
      <c r="B6331" s="351" t="s">
        <v>8</v>
      </c>
      <c r="C6331" s="78" t="s">
        <v>74</v>
      </c>
      <c r="D6331" s="236">
        <v>3</v>
      </c>
    </row>
    <row r="6332" spans="1:4" x14ac:dyDescent="0.25">
      <c r="A6332" s="289">
        <v>44198</v>
      </c>
      <c r="B6332" s="351" t="s">
        <v>8</v>
      </c>
      <c r="C6332" s="78" t="s">
        <v>230</v>
      </c>
      <c r="D6332" s="236">
        <v>2</v>
      </c>
    </row>
    <row r="6333" spans="1:4" x14ac:dyDescent="0.25">
      <c r="A6333" s="289">
        <v>44198</v>
      </c>
      <c r="B6333" s="351" t="s">
        <v>8</v>
      </c>
      <c r="C6333" s="78" t="s">
        <v>59</v>
      </c>
      <c r="D6333" s="236">
        <v>11</v>
      </c>
    </row>
    <row r="6334" spans="1:4" x14ac:dyDescent="0.25">
      <c r="A6334" s="289">
        <v>44198</v>
      </c>
      <c r="B6334" s="351" t="s">
        <v>8</v>
      </c>
      <c r="C6334" s="78" t="s">
        <v>134</v>
      </c>
      <c r="D6334" s="236">
        <v>1</v>
      </c>
    </row>
    <row r="6335" spans="1:4" x14ac:dyDescent="0.25">
      <c r="A6335" s="289">
        <v>44198</v>
      </c>
      <c r="B6335" s="351" t="s">
        <v>8</v>
      </c>
      <c r="C6335" s="78" t="s">
        <v>234</v>
      </c>
      <c r="D6335" s="236">
        <v>2</v>
      </c>
    </row>
    <row r="6336" spans="1:4" x14ac:dyDescent="0.25">
      <c r="A6336" s="289">
        <v>44198</v>
      </c>
      <c r="B6336" s="351" t="s">
        <v>8</v>
      </c>
      <c r="C6336" s="78" t="s">
        <v>205</v>
      </c>
      <c r="D6336" s="236">
        <v>3</v>
      </c>
    </row>
    <row r="6337" spans="1:4" x14ac:dyDescent="0.25">
      <c r="A6337" s="289">
        <v>44198</v>
      </c>
      <c r="B6337" s="351" t="s">
        <v>8</v>
      </c>
      <c r="C6337" s="78" t="s">
        <v>40</v>
      </c>
      <c r="D6337" s="236">
        <v>1</v>
      </c>
    </row>
    <row r="6338" spans="1:4" x14ac:dyDescent="0.25">
      <c r="A6338" s="289">
        <v>44198</v>
      </c>
      <c r="B6338" s="351" t="s">
        <v>8</v>
      </c>
      <c r="C6338" s="78" t="s">
        <v>8</v>
      </c>
      <c r="D6338" s="236">
        <v>65</v>
      </c>
    </row>
    <row r="6339" spans="1:4" x14ac:dyDescent="0.25">
      <c r="A6339" s="289">
        <v>44198</v>
      </c>
      <c r="B6339" s="351" t="s">
        <v>8</v>
      </c>
      <c r="C6339" s="78" t="s">
        <v>131</v>
      </c>
      <c r="D6339" s="236">
        <v>2</v>
      </c>
    </row>
    <row r="6340" spans="1:4" x14ac:dyDescent="0.25">
      <c r="A6340" s="289">
        <v>44198</v>
      </c>
      <c r="B6340" s="351" t="s">
        <v>8</v>
      </c>
      <c r="C6340" s="78" t="s">
        <v>595</v>
      </c>
      <c r="D6340" s="236">
        <v>1</v>
      </c>
    </row>
    <row r="6341" spans="1:4" x14ac:dyDescent="0.25">
      <c r="A6341" s="289">
        <v>44198</v>
      </c>
      <c r="B6341" s="351" t="s">
        <v>49</v>
      </c>
      <c r="C6341" s="232" t="s">
        <v>49</v>
      </c>
      <c r="D6341" s="236">
        <v>0</v>
      </c>
    </row>
    <row r="6342" spans="1:4" x14ac:dyDescent="0.25">
      <c r="A6342" s="289">
        <v>44198</v>
      </c>
      <c r="B6342" s="351" t="s">
        <v>50</v>
      </c>
      <c r="C6342" s="78" t="s">
        <v>368</v>
      </c>
      <c r="D6342" s="236">
        <v>3</v>
      </c>
    </row>
    <row r="6343" spans="1:4" x14ac:dyDescent="0.25">
      <c r="A6343" s="289">
        <v>44198</v>
      </c>
      <c r="B6343" s="351" t="s">
        <v>27</v>
      </c>
      <c r="C6343" s="78" t="s">
        <v>141</v>
      </c>
      <c r="D6343" s="236">
        <v>11</v>
      </c>
    </row>
    <row r="6344" spans="1:4" x14ac:dyDescent="0.25">
      <c r="A6344" s="289">
        <v>44198</v>
      </c>
      <c r="B6344" s="351" t="s">
        <v>27</v>
      </c>
      <c r="C6344" s="78" t="s">
        <v>235</v>
      </c>
      <c r="D6344" s="236">
        <v>3</v>
      </c>
    </row>
    <row r="6345" spans="1:4" x14ac:dyDescent="0.25">
      <c r="A6345" s="289">
        <v>44198</v>
      </c>
      <c r="B6345" s="351" t="s">
        <v>27</v>
      </c>
      <c r="C6345" s="78" t="s">
        <v>43</v>
      </c>
      <c r="D6345" s="236">
        <v>48</v>
      </c>
    </row>
    <row r="6346" spans="1:4" x14ac:dyDescent="0.25">
      <c r="A6346" s="289">
        <v>44198</v>
      </c>
      <c r="B6346" s="351" t="s">
        <v>27</v>
      </c>
      <c r="C6346" s="78" t="s">
        <v>711</v>
      </c>
      <c r="D6346" s="236">
        <v>1</v>
      </c>
    </row>
    <row r="6347" spans="1:4" x14ac:dyDescent="0.25">
      <c r="A6347" s="289">
        <v>44198</v>
      </c>
      <c r="B6347" s="351" t="s">
        <v>51</v>
      </c>
      <c r="C6347" s="232" t="s">
        <v>51</v>
      </c>
      <c r="D6347" s="236">
        <v>42</v>
      </c>
    </row>
    <row r="6348" spans="1:4" x14ac:dyDescent="0.25">
      <c r="A6348" s="289">
        <v>44198</v>
      </c>
      <c r="B6348" s="351" t="s">
        <v>10</v>
      </c>
      <c r="C6348" s="232" t="s">
        <v>10</v>
      </c>
      <c r="D6348" s="236">
        <v>17</v>
      </c>
    </row>
    <row r="6349" spans="1:4" x14ac:dyDescent="0.25">
      <c r="A6349" s="289">
        <v>44199</v>
      </c>
      <c r="B6349" s="351" t="s">
        <v>14</v>
      </c>
      <c r="C6349" s="351" t="s">
        <v>14</v>
      </c>
      <c r="D6349" s="1">
        <v>0</v>
      </c>
    </row>
    <row r="6350" spans="1:4" x14ac:dyDescent="0.25">
      <c r="A6350" s="289">
        <v>44199</v>
      </c>
      <c r="B6350" s="351" t="s">
        <v>20</v>
      </c>
      <c r="C6350" s="351" t="s">
        <v>20</v>
      </c>
      <c r="D6350" s="1">
        <v>0</v>
      </c>
    </row>
    <row r="6351" spans="1:4" x14ac:dyDescent="0.25">
      <c r="A6351" s="289">
        <v>44199</v>
      </c>
      <c r="B6351" s="351" t="s">
        <v>13</v>
      </c>
      <c r="C6351" s="351" t="s">
        <v>13</v>
      </c>
      <c r="D6351" s="1">
        <v>0</v>
      </c>
    </row>
    <row r="6352" spans="1:4" x14ac:dyDescent="0.25">
      <c r="A6352" s="289">
        <v>44199</v>
      </c>
      <c r="B6352" s="351" t="s">
        <v>24</v>
      </c>
      <c r="C6352" s="351" t="s">
        <v>24</v>
      </c>
      <c r="D6352" s="1">
        <v>0</v>
      </c>
    </row>
    <row r="6353" spans="1:4" x14ac:dyDescent="0.25">
      <c r="A6353" s="289">
        <v>44199</v>
      </c>
      <c r="B6353" s="351" t="s">
        <v>47</v>
      </c>
      <c r="C6353" s="351" t="s">
        <v>47</v>
      </c>
      <c r="D6353" s="1">
        <v>0</v>
      </c>
    </row>
    <row r="6354" spans="1:4" x14ac:dyDescent="0.25">
      <c r="A6354" s="289">
        <v>44199</v>
      </c>
      <c r="B6354" s="351" t="s">
        <v>48</v>
      </c>
      <c r="C6354" s="351" t="s">
        <v>48</v>
      </c>
      <c r="D6354" s="1">
        <v>0</v>
      </c>
    </row>
    <row r="6355" spans="1:4" x14ac:dyDescent="0.25">
      <c r="A6355" s="289">
        <v>44199</v>
      </c>
      <c r="B6355" s="351" t="s">
        <v>7</v>
      </c>
      <c r="C6355" s="351" t="s">
        <v>7</v>
      </c>
      <c r="D6355" s="1">
        <v>0</v>
      </c>
    </row>
    <row r="6356" spans="1:4" x14ac:dyDescent="0.25">
      <c r="A6356" s="289">
        <v>44199</v>
      </c>
      <c r="B6356" s="351" t="s">
        <v>9</v>
      </c>
      <c r="C6356" s="351" t="s">
        <v>9</v>
      </c>
      <c r="D6356" s="1">
        <v>0</v>
      </c>
    </row>
    <row r="6357" spans="1:4" x14ac:dyDescent="0.25">
      <c r="A6357" s="289">
        <v>44199</v>
      </c>
      <c r="B6357" s="351" t="s">
        <v>15</v>
      </c>
      <c r="C6357" s="351" t="s">
        <v>15</v>
      </c>
      <c r="D6357" s="1">
        <v>0</v>
      </c>
    </row>
    <row r="6358" spans="1:4" x14ac:dyDescent="0.25">
      <c r="A6358" s="289">
        <v>44199</v>
      </c>
      <c r="B6358" s="351" t="s">
        <v>11</v>
      </c>
      <c r="C6358" s="351" t="s">
        <v>11</v>
      </c>
      <c r="D6358" s="1">
        <v>0</v>
      </c>
    </row>
    <row r="6359" spans="1:4" x14ac:dyDescent="0.25">
      <c r="A6359" s="289">
        <v>44199</v>
      </c>
      <c r="B6359" s="351" t="s">
        <v>12</v>
      </c>
      <c r="C6359" s="351" t="s">
        <v>12</v>
      </c>
      <c r="D6359" s="1">
        <v>0</v>
      </c>
    </row>
    <row r="6360" spans="1:4" x14ac:dyDescent="0.25">
      <c r="A6360" s="289">
        <v>44199</v>
      </c>
      <c r="B6360" s="351" t="s">
        <v>8</v>
      </c>
      <c r="C6360" s="351" t="s">
        <v>8</v>
      </c>
      <c r="D6360" s="1">
        <v>0</v>
      </c>
    </row>
    <row r="6361" spans="1:4" x14ac:dyDescent="0.25">
      <c r="A6361" s="289">
        <v>44199</v>
      </c>
      <c r="B6361" s="60" t="s">
        <v>49</v>
      </c>
      <c r="C6361" s="351" t="s">
        <v>49</v>
      </c>
      <c r="D6361" s="1">
        <v>0</v>
      </c>
    </row>
    <row r="6362" spans="1:4" x14ac:dyDescent="0.25">
      <c r="A6362" s="289">
        <v>44199</v>
      </c>
      <c r="B6362" s="60" t="s">
        <v>50</v>
      </c>
      <c r="C6362" s="351" t="s">
        <v>50</v>
      </c>
      <c r="D6362" s="1">
        <v>0</v>
      </c>
    </row>
    <row r="6363" spans="1:4" x14ac:dyDescent="0.25">
      <c r="A6363" s="289">
        <v>44199</v>
      </c>
      <c r="B6363" s="60" t="s">
        <v>27</v>
      </c>
      <c r="C6363" s="351" t="s">
        <v>27</v>
      </c>
      <c r="D6363" s="1">
        <v>0</v>
      </c>
    </row>
    <row r="6364" spans="1:4" x14ac:dyDescent="0.25">
      <c r="A6364" s="289">
        <v>44199</v>
      </c>
      <c r="B6364" s="60" t="s">
        <v>51</v>
      </c>
      <c r="C6364" s="351" t="s">
        <v>51</v>
      </c>
      <c r="D6364" s="1">
        <v>0</v>
      </c>
    </row>
    <row r="6365" spans="1:4" x14ac:dyDescent="0.25">
      <c r="A6365" s="289">
        <v>44199</v>
      </c>
      <c r="B6365" s="60" t="s">
        <v>10</v>
      </c>
      <c r="C6365" s="351" t="s">
        <v>10</v>
      </c>
      <c r="D6365" s="1">
        <v>0</v>
      </c>
    </row>
    <row r="6366" spans="1:4" x14ac:dyDescent="0.25">
      <c r="A6366" s="289">
        <v>44200</v>
      </c>
      <c r="B6366" s="234" t="s">
        <v>14</v>
      </c>
      <c r="C6366" s="91" t="s">
        <v>14</v>
      </c>
      <c r="D6366" s="1">
        <v>50</v>
      </c>
    </row>
    <row r="6367" spans="1:4" x14ac:dyDescent="0.25">
      <c r="A6367" s="289">
        <v>44200</v>
      </c>
      <c r="B6367" s="60" t="s">
        <v>14</v>
      </c>
      <c r="C6367" s="73" t="s">
        <v>16</v>
      </c>
      <c r="D6367" s="15">
        <v>30</v>
      </c>
    </row>
    <row r="6368" spans="1:4" x14ac:dyDescent="0.25">
      <c r="A6368" s="289">
        <v>44200</v>
      </c>
      <c r="B6368" s="60" t="s">
        <v>14</v>
      </c>
      <c r="C6368" s="73" t="s">
        <v>86</v>
      </c>
      <c r="D6368" s="15">
        <v>1</v>
      </c>
    </row>
    <row r="6369" spans="1:4" x14ac:dyDescent="0.25">
      <c r="A6369" s="289">
        <v>44200</v>
      </c>
      <c r="B6369" s="60" t="s">
        <v>20</v>
      </c>
      <c r="C6369" s="73" t="s">
        <v>20</v>
      </c>
      <c r="D6369" s="15">
        <v>147</v>
      </c>
    </row>
    <row r="6370" spans="1:4" x14ac:dyDescent="0.25">
      <c r="A6370" s="289">
        <v>44200</v>
      </c>
      <c r="B6370" s="60" t="s">
        <v>20</v>
      </c>
      <c r="C6370" s="73" t="s">
        <v>680</v>
      </c>
      <c r="D6370" s="15">
        <v>1</v>
      </c>
    </row>
    <row r="6371" spans="1:4" x14ac:dyDescent="0.25">
      <c r="A6371" s="289">
        <v>44200</v>
      </c>
      <c r="B6371" s="60" t="s">
        <v>13</v>
      </c>
      <c r="C6371" s="73" t="s">
        <v>13</v>
      </c>
      <c r="D6371" s="15">
        <v>1</v>
      </c>
    </row>
    <row r="6372" spans="1:4" x14ac:dyDescent="0.25">
      <c r="A6372" s="289">
        <v>44200</v>
      </c>
      <c r="B6372" s="60" t="s">
        <v>13</v>
      </c>
      <c r="C6372" s="73" t="s">
        <v>226</v>
      </c>
      <c r="D6372" s="15">
        <v>5</v>
      </c>
    </row>
    <row r="6373" spans="1:4" x14ac:dyDescent="0.25">
      <c r="A6373" s="289">
        <v>44200</v>
      </c>
      <c r="B6373" s="60" t="s">
        <v>24</v>
      </c>
      <c r="C6373" s="73" t="s">
        <v>23</v>
      </c>
      <c r="D6373" s="15">
        <v>17</v>
      </c>
    </row>
    <row r="6374" spans="1:4" x14ac:dyDescent="0.25">
      <c r="A6374" s="289">
        <v>44200</v>
      </c>
      <c r="B6374" s="60" t="s">
        <v>24</v>
      </c>
      <c r="C6374" s="73" t="s">
        <v>24</v>
      </c>
      <c r="D6374" s="15">
        <v>2</v>
      </c>
    </row>
    <row r="6375" spans="1:4" x14ac:dyDescent="0.25">
      <c r="A6375" s="289">
        <v>44200</v>
      </c>
      <c r="B6375" s="60" t="s">
        <v>24</v>
      </c>
      <c r="C6375" s="73" t="s">
        <v>37</v>
      </c>
      <c r="D6375" s="15">
        <v>1</v>
      </c>
    </row>
    <row r="6376" spans="1:4" x14ac:dyDescent="0.25">
      <c r="A6376" s="289">
        <v>44200</v>
      </c>
      <c r="B6376" s="60" t="s">
        <v>24</v>
      </c>
      <c r="C6376" s="73" t="s">
        <v>36</v>
      </c>
      <c r="D6376" s="15">
        <v>1</v>
      </c>
    </row>
    <row r="6377" spans="1:4" x14ac:dyDescent="0.25">
      <c r="A6377" s="289">
        <v>44200</v>
      </c>
      <c r="B6377" s="60" t="s">
        <v>47</v>
      </c>
      <c r="C6377" s="73" t="s">
        <v>47</v>
      </c>
      <c r="D6377" s="15">
        <v>3</v>
      </c>
    </row>
    <row r="6378" spans="1:4" x14ac:dyDescent="0.25">
      <c r="A6378" s="289">
        <v>44200</v>
      </c>
      <c r="B6378" s="60" t="s">
        <v>48</v>
      </c>
      <c r="C6378" s="73" t="s">
        <v>48</v>
      </c>
      <c r="D6378" s="15">
        <v>6</v>
      </c>
    </row>
    <row r="6379" spans="1:4" x14ac:dyDescent="0.25">
      <c r="A6379" s="289">
        <v>44200</v>
      </c>
      <c r="B6379" s="60" t="s">
        <v>7</v>
      </c>
      <c r="C6379" s="73" t="s">
        <v>7</v>
      </c>
      <c r="D6379" s="15">
        <v>7</v>
      </c>
    </row>
    <row r="6380" spans="1:4" x14ac:dyDescent="0.25">
      <c r="A6380" s="289">
        <v>44200</v>
      </c>
      <c r="B6380" s="60" t="s">
        <v>9</v>
      </c>
      <c r="C6380" s="73" t="s">
        <v>613</v>
      </c>
      <c r="D6380" s="15">
        <v>4</v>
      </c>
    </row>
    <row r="6381" spans="1:4" x14ac:dyDescent="0.25">
      <c r="A6381" s="289">
        <v>44200</v>
      </c>
      <c r="B6381" s="60" t="s">
        <v>9</v>
      </c>
      <c r="C6381" s="73" t="s">
        <v>9</v>
      </c>
      <c r="D6381" s="15">
        <v>82</v>
      </c>
    </row>
    <row r="6382" spans="1:4" x14ac:dyDescent="0.25">
      <c r="A6382" s="289">
        <v>44200</v>
      </c>
      <c r="B6382" s="60" t="s">
        <v>9</v>
      </c>
      <c r="C6382" s="73" t="s">
        <v>710</v>
      </c>
      <c r="D6382" s="15">
        <v>1</v>
      </c>
    </row>
    <row r="6383" spans="1:4" x14ac:dyDescent="0.25">
      <c r="A6383" s="289">
        <v>44200</v>
      </c>
      <c r="B6383" s="60" t="s">
        <v>9</v>
      </c>
      <c r="C6383" s="73" t="s">
        <v>17</v>
      </c>
      <c r="D6383" s="15">
        <v>3</v>
      </c>
    </row>
    <row r="6384" spans="1:4" x14ac:dyDescent="0.25">
      <c r="A6384" s="289">
        <v>44200</v>
      </c>
      <c r="B6384" s="60" t="s">
        <v>9</v>
      </c>
      <c r="C6384" s="73" t="s">
        <v>149</v>
      </c>
      <c r="D6384" s="15">
        <v>1</v>
      </c>
    </row>
    <row r="6385" spans="1:4" x14ac:dyDescent="0.25">
      <c r="A6385" s="289">
        <v>44200</v>
      </c>
      <c r="B6385" s="60" t="s">
        <v>9</v>
      </c>
      <c r="C6385" s="73" t="s">
        <v>145</v>
      </c>
      <c r="D6385" s="15">
        <v>1</v>
      </c>
    </row>
    <row r="6386" spans="1:4" x14ac:dyDescent="0.25">
      <c r="A6386" s="289">
        <v>44200</v>
      </c>
      <c r="B6386" s="60" t="s">
        <v>15</v>
      </c>
      <c r="C6386" s="73" t="s">
        <v>285</v>
      </c>
      <c r="D6386" s="15">
        <v>1</v>
      </c>
    </row>
    <row r="6387" spans="1:4" x14ac:dyDescent="0.25">
      <c r="A6387" s="289">
        <v>44200</v>
      </c>
      <c r="B6387" s="60" t="s">
        <v>11</v>
      </c>
      <c r="C6387" s="73" t="s">
        <v>336</v>
      </c>
      <c r="D6387" s="15">
        <v>5</v>
      </c>
    </row>
    <row r="6388" spans="1:4" x14ac:dyDescent="0.25">
      <c r="A6388" s="289">
        <v>44200</v>
      </c>
      <c r="B6388" s="60" t="s">
        <v>11</v>
      </c>
      <c r="C6388" s="73" t="s">
        <v>11</v>
      </c>
      <c r="D6388" s="15">
        <v>18</v>
      </c>
    </row>
    <row r="6389" spans="1:4" x14ac:dyDescent="0.25">
      <c r="A6389" s="289">
        <v>44200</v>
      </c>
      <c r="B6389" s="60" t="s">
        <v>11</v>
      </c>
      <c r="C6389" s="73" t="s">
        <v>764</v>
      </c>
      <c r="D6389" s="15">
        <v>1</v>
      </c>
    </row>
    <row r="6390" spans="1:4" x14ac:dyDescent="0.25">
      <c r="A6390" s="289">
        <v>44200</v>
      </c>
      <c r="B6390" s="60" t="s">
        <v>12</v>
      </c>
      <c r="C6390" s="73" t="s">
        <v>1023</v>
      </c>
      <c r="D6390" s="15">
        <v>1</v>
      </c>
    </row>
    <row r="6391" spans="1:4" x14ac:dyDescent="0.25">
      <c r="A6391" s="289">
        <v>44200</v>
      </c>
      <c r="B6391" s="60" t="s">
        <v>12</v>
      </c>
      <c r="C6391" s="73" t="s">
        <v>117</v>
      </c>
      <c r="D6391" s="15">
        <v>5</v>
      </c>
    </row>
    <row r="6392" spans="1:4" x14ac:dyDescent="0.25">
      <c r="A6392" s="289">
        <v>44200</v>
      </c>
      <c r="B6392" s="60" t="s">
        <v>12</v>
      </c>
      <c r="C6392" s="73" t="s">
        <v>12</v>
      </c>
      <c r="D6392" s="15">
        <v>2</v>
      </c>
    </row>
    <row r="6393" spans="1:4" x14ac:dyDescent="0.25">
      <c r="A6393" s="289">
        <v>44200</v>
      </c>
      <c r="B6393" s="60" t="s">
        <v>8</v>
      </c>
      <c r="C6393" s="73" t="s">
        <v>59</v>
      </c>
      <c r="D6393" s="15">
        <v>4</v>
      </c>
    </row>
    <row r="6394" spans="1:4" x14ac:dyDescent="0.25">
      <c r="A6394" s="289">
        <v>44200</v>
      </c>
      <c r="B6394" s="60" t="s">
        <v>8</v>
      </c>
      <c r="C6394" s="73" t="s">
        <v>134</v>
      </c>
      <c r="D6394" s="15">
        <v>1</v>
      </c>
    </row>
    <row r="6395" spans="1:4" x14ac:dyDescent="0.25">
      <c r="A6395" s="289">
        <v>44200</v>
      </c>
      <c r="B6395" s="60" t="s">
        <v>8</v>
      </c>
      <c r="C6395" s="73" t="s">
        <v>40</v>
      </c>
      <c r="D6395" s="15">
        <v>1</v>
      </c>
    </row>
    <row r="6396" spans="1:4" x14ac:dyDescent="0.25">
      <c r="A6396" s="289">
        <v>44200</v>
      </c>
      <c r="B6396" s="60" t="s">
        <v>8</v>
      </c>
      <c r="C6396" s="73" t="s">
        <v>8</v>
      </c>
      <c r="D6396" s="15">
        <v>34</v>
      </c>
    </row>
    <row r="6397" spans="1:4" x14ac:dyDescent="0.25">
      <c r="A6397" s="289">
        <v>44200</v>
      </c>
      <c r="B6397" s="60" t="s">
        <v>8</v>
      </c>
      <c r="C6397" s="73" t="s">
        <v>31</v>
      </c>
      <c r="D6397" s="15">
        <v>1</v>
      </c>
    </row>
    <row r="6398" spans="1:4" x14ac:dyDescent="0.25">
      <c r="A6398" s="289">
        <v>44200</v>
      </c>
      <c r="B6398" s="60" t="s">
        <v>8</v>
      </c>
      <c r="C6398" s="73" t="s">
        <v>112</v>
      </c>
      <c r="D6398" s="15">
        <v>6</v>
      </c>
    </row>
    <row r="6399" spans="1:4" x14ac:dyDescent="0.25">
      <c r="A6399" s="289">
        <v>44200</v>
      </c>
      <c r="B6399" s="60" t="s">
        <v>49</v>
      </c>
      <c r="C6399" s="60" t="s">
        <v>49</v>
      </c>
      <c r="D6399" s="15">
        <v>8</v>
      </c>
    </row>
    <row r="6400" spans="1:4" x14ac:dyDescent="0.25">
      <c r="A6400" s="289">
        <v>44200</v>
      </c>
      <c r="B6400" s="60" t="s">
        <v>50</v>
      </c>
      <c r="C6400" s="73" t="s">
        <v>368</v>
      </c>
      <c r="D6400" s="15">
        <v>2</v>
      </c>
    </row>
    <row r="6401" spans="1:4" x14ac:dyDescent="0.25">
      <c r="A6401" s="289">
        <v>44200</v>
      </c>
      <c r="B6401" s="60" t="s">
        <v>27</v>
      </c>
      <c r="C6401" s="73" t="s">
        <v>141</v>
      </c>
      <c r="D6401" s="15">
        <v>8</v>
      </c>
    </row>
    <row r="6402" spans="1:4" x14ac:dyDescent="0.25">
      <c r="A6402" s="289">
        <v>44200</v>
      </c>
      <c r="B6402" s="60" t="s">
        <v>27</v>
      </c>
      <c r="C6402" s="73" t="s">
        <v>235</v>
      </c>
      <c r="D6402" s="15">
        <v>1</v>
      </c>
    </row>
    <row r="6403" spans="1:4" x14ac:dyDescent="0.25">
      <c r="A6403" s="289">
        <v>44200</v>
      </c>
      <c r="B6403" s="60" t="s">
        <v>27</v>
      </c>
      <c r="C6403" s="73" t="s">
        <v>43</v>
      </c>
      <c r="D6403" s="15">
        <v>28</v>
      </c>
    </row>
    <row r="6404" spans="1:4" x14ac:dyDescent="0.25">
      <c r="A6404" s="297">
        <v>44200</v>
      </c>
      <c r="B6404" s="60" t="s">
        <v>27</v>
      </c>
      <c r="C6404" s="73" t="s">
        <v>28</v>
      </c>
      <c r="D6404" s="15">
        <v>1</v>
      </c>
    </row>
    <row r="6405" spans="1:4" x14ac:dyDescent="0.25">
      <c r="A6405" s="67">
        <v>44200</v>
      </c>
      <c r="B6405" s="60" t="s">
        <v>51</v>
      </c>
      <c r="C6405" s="60" t="s">
        <v>51</v>
      </c>
      <c r="D6405" s="15">
        <v>13</v>
      </c>
    </row>
    <row r="6406" spans="1:4" x14ac:dyDescent="0.25">
      <c r="A6406" s="67">
        <v>44200</v>
      </c>
      <c r="B6406" s="60" t="s">
        <v>10</v>
      </c>
      <c r="C6406" s="60" t="s">
        <v>10</v>
      </c>
      <c r="D6406" s="15">
        <v>14</v>
      </c>
    </row>
    <row r="6407" spans="1:4" x14ac:dyDescent="0.25">
      <c r="A6407" s="67">
        <v>44201</v>
      </c>
      <c r="B6407" s="60" t="s">
        <v>14</v>
      </c>
      <c r="C6407" s="60" t="s">
        <v>14</v>
      </c>
      <c r="D6407" s="15">
        <v>9</v>
      </c>
    </row>
    <row r="6408" spans="1:4" x14ac:dyDescent="0.25">
      <c r="A6408" s="67">
        <v>44201</v>
      </c>
      <c r="B6408" s="60" t="s">
        <v>14</v>
      </c>
      <c r="C6408" s="60" t="s">
        <v>16</v>
      </c>
      <c r="D6408" s="15">
        <v>8</v>
      </c>
    </row>
    <row r="6409" spans="1:4" x14ac:dyDescent="0.25">
      <c r="A6409" s="67">
        <v>44201</v>
      </c>
      <c r="B6409" s="60" t="s">
        <v>14</v>
      </c>
      <c r="C6409" s="60" t="s">
        <v>808</v>
      </c>
      <c r="D6409" s="15">
        <v>2</v>
      </c>
    </row>
    <row r="6410" spans="1:4" x14ac:dyDescent="0.25">
      <c r="A6410" s="67">
        <v>44201</v>
      </c>
      <c r="B6410" s="60" t="s">
        <v>14</v>
      </c>
      <c r="C6410" s="60" t="s">
        <v>86</v>
      </c>
      <c r="D6410" s="15">
        <v>1</v>
      </c>
    </row>
    <row r="6411" spans="1:4" x14ac:dyDescent="0.25">
      <c r="A6411" s="67">
        <v>44201</v>
      </c>
      <c r="B6411" s="60" t="s">
        <v>20</v>
      </c>
      <c r="C6411" s="60" t="s">
        <v>1024</v>
      </c>
      <c r="D6411" s="15">
        <v>1</v>
      </c>
    </row>
    <row r="6412" spans="1:4" x14ac:dyDescent="0.25">
      <c r="A6412" s="67">
        <v>44201</v>
      </c>
      <c r="B6412" s="60" t="s">
        <v>20</v>
      </c>
      <c r="C6412" s="73" t="s">
        <v>854</v>
      </c>
      <c r="D6412" s="15">
        <v>1</v>
      </c>
    </row>
    <row r="6413" spans="1:4" x14ac:dyDescent="0.25">
      <c r="A6413" s="67">
        <v>44201</v>
      </c>
      <c r="B6413" s="60" t="s">
        <v>20</v>
      </c>
      <c r="C6413" s="60" t="s">
        <v>20</v>
      </c>
      <c r="D6413" s="15">
        <v>65</v>
      </c>
    </row>
    <row r="6414" spans="1:4" x14ac:dyDescent="0.25">
      <c r="A6414" s="67">
        <v>44201</v>
      </c>
      <c r="B6414" s="60" t="s">
        <v>20</v>
      </c>
      <c r="C6414" s="60" t="s">
        <v>366</v>
      </c>
      <c r="D6414" s="15">
        <v>1</v>
      </c>
    </row>
    <row r="6415" spans="1:4" x14ac:dyDescent="0.25">
      <c r="A6415" s="67">
        <v>44201</v>
      </c>
      <c r="B6415" s="60" t="s">
        <v>20</v>
      </c>
      <c r="C6415" s="60" t="s">
        <v>652</v>
      </c>
      <c r="D6415" s="15">
        <v>1</v>
      </c>
    </row>
    <row r="6416" spans="1:4" x14ac:dyDescent="0.25">
      <c r="A6416" s="67">
        <v>44201</v>
      </c>
      <c r="B6416" s="60" t="s">
        <v>13</v>
      </c>
      <c r="C6416" s="60" t="s">
        <v>226</v>
      </c>
      <c r="D6416" s="15">
        <v>1</v>
      </c>
    </row>
    <row r="6417" spans="1:4" x14ac:dyDescent="0.25">
      <c r="A6417" s="67">
        <v>44201</v>
      </c>
      <c r="B6417" s="60" t="s">
        <v>24</v>
      </c>
      <c r="C6417" s="60" t="s">
        <v>23</v>
      </c>
      <c r="D6417" s="15">
        <v>16</v>
      </c>
    </row>
    <row r="6418" spans="1:4" x14ac:dyDescent="0.25">
      <c r="A6418" s="67">
        <v>44201</v>
      </c>
      <c r="B6418" s="60" t="s">
        <v>24</v>
      </c>
      <c r="C6418" s="60" t="s">
        <v>36</v>
      </c>
      <c r="D6418" s="15">
        <v>1</v>
      </c>
    </row>
    <row r="6419" spans="1:4" x14ac:dyDescent="0.25">
      <c r="A6419" s="67">
        <v>44201</v>
      </c>
      <c r="B6419" s="60" t="s">
        <v>47</v>
      </c>
      <c r="C6419" s="60" t="s">
        <v>47</v>
      </c>
      <c r="D6419" s="15">
        <v>3</v>
      </c>
    </row>
    <row r="6420" spans="1:4" x14ac:dyDescent="0.25">
      <c r="A6420" s="67">
        <v>44201</v>
      </c>
      <c r="B6420" s="60" t="s">
        <v>48</v>
      </c>
      <c r="C6420" s="60" t="s">
        <v>48</v>
      </c>
      <c r="D6420" s="15">
        <v>1</v>
      </c>
    </row>
    <row r="6421" spans="1:4" x14ac:dyDescent="0.25">
      <c r="A6421" s="67">
        <v>44201</v>
      </c>
      <c r="B6421" s="60" t="s">
        <v>7</v>
      </c>
      <c r="C6421" s="60" t="s">
        <v>7</v>
      </c>
      <c r="D6421" s="15">
        <v>0</v>
      </c>
    </row>
    <row r="6422" spans="1:4" x14ac:dyDescent="0.25">
      <c r="A6422" s="67">
        <v>44201</v>
      </c>
      <c r="B6422" s="60" t="s">
        <v>9</v>
      </c>
      <c r="C6422" s="60" t="s">
        <v>613</v>
      </c>
      <c r="D6422" s="15">
        <v>1</v>
      </c>
    </row>
    <row r="6423" spans="1:4" x14ac:dyDescent="0.25">
      <c r="A6423" s="67">
        <v>44201</v>
      </c>
      <c r="B6423" s="60" t="s">
        <v>9</v>
      </c>
      <c r="C6423" s="60" t="s">
        <v>1020</v>
      </c>
      <c r="D6423" s="15">
        <v>2</v>
      </c>
    </row>
    <row r="6424" spans="1:4" x14ac:dyDescent="0.25">
      <c r="A6424" s="67">
        <v>44201</v>
      </c>
      <c r="B6424" s="60" t="s">
        <v>9</v>
      </c>
      <c r="C6424" s="60" t="s">
        <v>9</v>
      </c>
      <c r="D6424" s="15">
        <v>51</v>
      </c>
    </row>
    <row r="6425" spans="1:4" x14ac:dyDescent="0.25">
      <c r="A6425" s="67">
        <v>44201</v>
      </c>
      <c r="B6425" s="60" t="s">
        <v>9</v>
      </c>
      <c r="C6425" s="73" t="s">
        <v>149</v>
      </c>
      <c r="D6425" s="15">
        <v>2</v>
      </c>
    </row>
    <row r="6426" spans="1:4" x14ac:dyDescent="0.25">
      <c r="A6426" s="67">
        <v>44201</v>
      </c>
      <c r="B6426" s="60" t="s">
        <v>15</v>
      </c>
      <c r="C6426" s="73" t="s">
        <v>285</v>
      </c>
      <c r="D6426" s="15">
        <v>1</v>
      </c>
    </row>
    <row r="6427" spans="1:4" x14ac:dyDescent="0.25">
      <c r="A6427" s="67">
        <v>44201</v>
      </c>
      <c r="B6427" s="60" t="s">
        <v>11</v>
      </c>
      <c r="C6427" s="73" t="s">
        <v>65</v>
      </c>
      <c r="D6427" s="15">
        <v>3</v>
      </c>
    </row>
    <row r="6428" spans="1:4" x14ac:dyDescent="0.25">
      <c r="A6428" s="67">
        <v>44201</v>
      </c>
      <c r="B6428" s="60" t="s">
        <v>11</v>
      </c>
      <c r="C6428" s="73" t="s">
        <v>336</v>
      </c>
      <c r="D6428" s="15">
        <v>5</v>
      </c>
    </row>
    <row r="6429" spans="1:4" x14ac:dyDescent="0.25">
      <c r="A6429" s="67">
        <v>44201</v>
      </c>
      <c r="B6429" s="60" t="s">
        <v>11</v>
      </c>
      <c r="C6429" s="73" t="s">
        <v>11</v>
      </c>
      <c r="D6429" s="15">
        <v>18</v>
      </c>
    </row>
    <row r="6430" spans="1:4" x14ac:dyDescent="0.25">
      <c r="A6430" s="67">
        <v>44201</v>
      </c>
      <c r="B6430" s="60" t="s">
        <v>11</v>
      </c>
      <c r="C6430" s="73" t="s">
        <v>135</v>
      </c>
      <c r="D6430" s="15">
        <v>1</v>
      </c>
    </row>
    <row r="6431" spans="1:4" x14ac:dyDescent="0.25">
      <c r="A6431" s="67">
        <v>44201</v>
      </c>
      <c r="B6431" s="60" t="s">
        <v>12</v>
      </c>
      <c r="C6431" s="73" t="s">
        <v>117</v>
      </c>
      <c r="D6431" s="15">
        <v>6</v>
      </c>
    </row>
    <row r="6432" spans="1:4" x14ac:dyDescent="0.25">
      <c r="A6432" s="67">
        <v>44201</v>
      </c>
      <c r="B6432" s="60" t="s">
        <v>12</v>
      </c>
      <c r="C6432" s="73" t="s">
        <v>12</v>
      </c>
      <c r="D6432" s="15">
        <v>3</v>
      </c>
    </row>
    <row r="6433" spans="1:4" x14ac:dyDescent="0.25">
      <c r="A6433" s="67">
        <v>44201</v>
      </c>
      <c r="B6433" s="60" t="s">
        <v>8</v>
      </c>
      <c r="C6433" s="73" t="s">
        <v>74</v>
      </c>
      <c r="D6433" s="15">
        <v>6</v>
      </c>
    </row>
    <row r="6434" spans="1:4" x14ac:dyDescent="0.25">
      <c r="A6434" s="67">
        <v>44201</v>
      </c>
      <c r="B6434" s="60" t="s">
        <v>8</v>
      </c>
      <c r="C6434" s="73" t="s">
        <v>230</v>
      </c>
      <c r="D6434" s="15">
        <v>4</v>
      </c>
    </row>
    <row r="6435" spans="1:4" x14ac:dyDescent="0.25">
      <c r="A6435" s="67">
        <v>44201</v>
      </c>
      <c r="B6435" s="60" t="s">
        <v>8</v>
      </c>
      <c r="C6435" s="73" t="s">
        <v>931</v>
      </c>
      <c r="D6435" s="15">
        <v>1</v>
      </c>
    </row>
    <row r="6436" spans="1:4" x14ac:dyDescent="0.25">
      <c r="A6436" s="67">
        <v>44201</v>
      </c>
      <c r="B6436" s="60" t="s">
        <v>8</v>
      </c>
      <c r="C6436" s="73" t="s">
        <v>59</v>
      </c>
      <c r="D6436" s="15">
        <v>9</v>
      </c>
    </row>
    <row r="6437" spans="1:4" x14ac:dyDescent="0.25">
      <c r="A6437" s="67">
        <v>44201</v>
      </c>
      <c r="B6437" s="60" t="s">
        <v>8</v>
      </c>
      <c r="C6437" s="73" t="s">
        <v>142</v>
      </c>
      <c r="D6437" s="15">
        <v>2</v>
      </c>
    </row>
    <row r="6438" spans="1:4" x14ac:dyDescent="0.25">
      <c r="A6438" s="67">
        <v>44201</v>
      </c>
      <c r="B6438" s="60" t="s">
        <v>8</v>
      </c>
      <c r="C6438" s="73" t="s">
        <v>134</v>
      </c>
      <c r="D6438" s="15">
        <v>1</v>
      </c>
    </row>
    <row r="6439" spans="1:4" x14ac:dyDescent="0.25">
      <c r="A6439" s="67">
        <v>44201</v>
      </c>
      <c r="B6439" s="60" t="s">
        <v>8</v>
      </c>
      <c r="C6439" s="73" t="s">
        <v>205</v>
      </c>
      <c r="D6439" s="15">
        <v>7</v>
      </c>
    </row>
    <row r="6440" spans="1:4" x14ac:dyDescent="0.25">
      <c r="A6440" s="67">
        <v>44201</v>
      </c>
      <c r="B6440" s="60" t="s">
        <v>8</v>
      </c>
      <c r="C6440" s="73" t="s">
        <v>40</v>
      </c>
      <c r="D6440" s="15">
        <v>5</v>
      </c>
    </row>
    <row r="6441" spans="1:4" x14ac:dyDescent="0.25">
      <c r="A6441" s="67">
        <v>44201</v>
      </c>
      <c r="B6441" s="60" t="s">
        <v>8</v>
      </c>
      <c r="C6441" s="73" t="s">
        <v>8</v>
      </c>
      <c r="D6441" s="15">
        <v>67</v>
      </c>
    </row>
    <row r="6442" spans="1:4" x14ac:dyDescent="0.25">
      <c r="A6442" s="67">
        <v>44201</v>
      </c>
      <c r="B6442" s="60" t="s">
        <v>8</v>
      </c>
      <c r="C6442" s="73" t="s">
        <v>31</v>
      </c>
      <c r="D6442" s="15">
        <v>4</v>
      </c>
    </row>
    <row r="6443" spans="1:4" x14ac:dyDescent="0.25">
      <c r="A6443" s="67">
        <v>44201</v>
      </c>
      <c r="B6443" s="60" t="s">
        <v>8</v>
      </c>
      <c r="C6443" s="73" t="s">
        <v>131</v>
      </c>
      <c r="D6443" s="15">
        <v>1</v>
      </c>
    </row>
    <row r="6444" spans="1:4" x14ac:dyDescent="0.25">
      <c r="A6444" s="67">
        <v>44201</v>
      </c>
      <c r="B6444" s="60" t="s">
        <v>49</v>
      </c>
      <c r="C6444" s="73" t="s">
        <v>215</v>
      </c>
      <c r="D6444" s="15">
        <v>1</v>
      </c>
    </row>
    <row r="6445" spans="1:4" x14ac:dyDescent="0.25">
      <c r="A6445" s="67">
        <v>44201</v>
      </c>
      <c r="B6445" s="60" t="s">
        <v>49</v>
      </c>
      <c r="C6445" s="60" t="s">
        <v>49</v>
      </c>
      <c r="D6445" s="15">
        <v>6</v>
      </c>
    </row>
    <row r="6446" spans="1:4" x14ac:dyDescent="0.25">
      <c r="A6446" s="67">
        <v>44201</v>
      </c>
      <c r="B6446" s="60" t="s">
        <v>50</v>
      </c>
      <c r="C6446" s="73" t="s">
        <v>232</v>
      </c>
      <c r="D6446" s="15">
        <v>1</v>
      </c>
    </row>
    <row r="6447" spans="1:4" x14ac:dyDescent="0.25">
      <c r="A6447" s="67">
        <v>44201</v>
      </c>
      <c r="B6447" s="60" t="s">
        <v>50</v>
      </c>
      <c r="C6447" s="73" t="s">
        <v>368</v>
      </c>
      <c r="D6447" s="15">
        <v>6</v>
      </c>
    </row>
    <row r="6448" spans="1:4" x14ac:dyDescent="0.25">
      <c r="A6448" s="67">
        <v>44201</v>
      </c>
      <c r="B6448" s="60" t="s">
        <v>27</v>
      </c>
      <c r="C6448" s="73" t="s">
        <v>141</v>
      </c>
      <c r="D6448" s="15">
        <v>1</v>
      </c>
    </row>
    <row r="6449" spans="1:4" x14ac:dyDescent="0.25">
      <c r="A6449" s="67">
        <v>44201</v>
      </c>
      <c r="B6449" s="60" t="s">
        <v>27</v>
      </c>
      <c r="C6449" s="73" t="s">
        <v>43</v>
      </c>
      <c r="D6449" s="15">
        <v>41</v>
      </c>
    </row>
    <row r="6450" spans="1:4" x14ac:dyDescent="0.25">
      <c r="A6450" s="67">
        <v>44201</v>
      </c>
      <c r="B6450" s="60" t="s">
        <v>27</v>
      </c>
      <c r="C6450" s="73" t="s">
        <v>940</v>
      </c>
      <c r="D6450" s="15">
        <v>1</v>
      </c>
    </row>
    <row r="6451" spans="1:4" x14ac:dyDescent="0.25">
      <c r="A6451" s="67">
        <v>44201</v>
      </c>
      <c r="B6451" s="60" t="s">
        <v>27</v>
      </c>
      <c r="C6451" s="73" t="s">
        <v>947</v>
      </c>
      <c r="D6451" s="15">
        <v>1</v>
      </c>
    </row>
    <row r="6452" spans="1:4" x14ac:dyDescent="0.25">
      <c r="A6452" s="67">
        <v>44201</v>
      </c>
      <c r="B6452" s="60" t="s">
        <v>51</v>
      </c>
      <c r="C6452" s="60" t="s">
        <v>51</v>
      </c>
      <c r="D6452" s="15">
        <v>4</v>
      </c>
    </row>
    <row r="6453" spans="1:4" x14ac:dyDescent="0.25">
      <c r="A6453" s="67">
        <v>44201</v>
      </c>
      <c r="B6453" s="60" t="s">
        <v>10</v>
      </c>
      <c r="C6453" s="60" t="s">
        <v>10</v>
      </c>
      <c r="D6453" s="15">
        <v>13</v>
      </c>
    </row>
    <row r="6454" spans="1:4" x14ac:dyDescent="0.25">
      <c r="A6454" s="67">
        <v>44202</v>
      </c>
      <c r="B6454" s="73" t="s">
        <v>14</v>
      </c>
      <c r="C6454" s="73" t="s">
        <v>224</v>
      </c>
      <c r="D6454" s="15">
        <v>2</v>
      </c>
    </row>
    <row r="6455" spans="1:4" x14ac:dyDescent="0.25">
      <c r="A6455" s="67">
        <v>44202</v>
      </c>
      <c r="B6455" s="73" t="s">
        <v>14</v>
      </c>
      <c r="C6455" s="73" t="s">
        <v>14</v>
      </c>
      <c r="D6455" s="15">
        <v>19</v>
      </c>
    </row>
    <row r="6456" spans="1:4" x14ac:dyDescent="0.25">
      <c r="A6456" s="67">
        <v>44202</v>
      </c>
      <c r="B6456" s="73" t="s">
        <v>14</v>
      </c>
      <c r="C6456" s="73" t="s">
        <v>16</v>
      </c>
      <c r="D6456" s="15">
        <v>15</v>
      </c>
    </row>
    <row r="6457" spans="1:4" x14ac:dyDescent="0.25">
      <c r="A6457" s="67">
        <v>44202</v>
      </c>
      <c r="B6457" s="73" t="s">
        <v>14</v>
      </c>
      <c r="C6457" s="73" t="s">
        <v>86</v>
      </c>
      <c r="D6457" s="15">
        <v>7</v>
      </c>
    </row>
    <row r="6458" spans="1:4" x14ac:dyDescent="0.25">
      <c r="A6458" s="67">
        <v>44202</v>
      </c>
      <c r="B6458" s="60" t="s">
        <v>20</v>
      </c>
      <c r="C6458" s="73" t="s">
        <v>854</v>
      </c>
      <c r="D6458" s="15">
        <v>1</v>
      </c>
    </row>
    <row r="6459" spans="1:4" x14ac:dyDescent="0.25">
      <c r="A6459" s="67">
        <v>44202</v>
      </c>
      <c r="B6459" s="60" t="s">
        <v>20</v>
      </c>
      <c r="C6459" s="73" t="s">
        <v>20</v>
      </c>
      <c r="D6459" s="15">
        <v>156</v>
      </c>
    </row>
    <row r="6460" spans="1:4" x14ac:dyDescent="0.25">
      <c r="A6460" s="67">
        <v>44202</v>
      </c>
      <c r="B6460" s="60" t="s">
        <v>20</v>
      </c>
      <c r="C6460" s="73" t="s">
        <v>680</v>
      </c>
      <c r="D6460" s="15">
        <v>3</v>
      </c>
    </row>
    <row r="6461" spans="1:4" x14ac:dyDescent="0.25">
      <c r="A6461" s="67">
        <v>44202</v>
      </c>
      <c r="B6461" s="60" t="s">
        <v>20</v>
      </c>
      <c r="C6461" s="73" t="s">
        <v>366</v>
      </c>
      <c r="D6461" s="15">
        <v>2</v>
      </c>
    </row>
    <row r="6462" spans="1:4" x14ac:dyDescent="0.25">
      <c r="A6462" s="67">
        <v>44202</v>
      </c>
      <c r="B6462" s="60" t="s">
        <v>20</v>
      </c>
      <c r="C6462" s="73" t="s">
        <v>713</v>
      </c>
      <c r="D6462" s="15">
        <v>1</v>
      </c>
    </row>
    <row r="6463" spans="1:4" x14ac:dyDescent="0.25">
      <c r="A6463" s="67">
        <v>44202</v>
      </c>
      <c r="B6463" s="60" t="s">
        <v>13</v>
      </c>
      <c r="C6463" s="73" t="s">
        <v>225</v>
      </c>
      <c r="D6463" s="15">
        <v>1</v>
      </c>
    </row>
    <row r="6464" spans="1:4" x14ac:dyDescent="0.25">
      <c r="A6464" s="67">
        <v>44202</v>
      </c>
      <c r="B6464" s="60" t="s">
        <v>13</v>
      </c>
      <c r="C6464" s="73" t="s">
        <v>13</v>
      </c>
      <c r="D6464" s="15">
        <v>1</v>
      </c>
    </row>
    <row r="6465" spans="1:4" x14ac:dyDescent="0.25">
      <c r="A6465" s="67">
        <v>44202</v>
      </c>
      <c r="B6465" s="60" t="s">
        <v>13</v>
      </c>
      <c r="C6465" s="73" t="s">
        <v>226</v>
      </c>
      <c r="D6465" s="15">
        <v>4</v>
      </c>
    </row>
    <row r="6466" spans="1:4" x14ac:dyDescent="0.25">
      <c r="A6466" s="67">
        <v>44202</v>
      </c>
      <c r="B6466" s="60" t="s">
        <v>13</v>
      </c>
      <c r="C6466" s="73" t="s">
        <v>223</v>
      </c>
      <c r="D6466" s="15">
        <v>2</v>
      </c>
    </row>
    <row r="6467" spans="1:4" x14ac:dyDescent="0.25">
      <c r="A6467" s="67">
        <v>44202</v>
      </c>
      <c r="B6467" s="60" t="s">
        <v>24</v>
      </c>
      <c r="C6467" s="73" t="s">
        <v>23</v>
      </c>
      <c r="D6467" s="15">
        <v>34</v>
      </c>
    </row>
    <row r="6468" spans="1:4" x14ac:dyDescent="0.25">
      <c r="A6468" s="67">
        <v>44202</v>
      </c>
      <c r="B6468" s="60" t="s">
        <v>24</v>
      </c>
      <c r="C6468" s="73" t="s">
        <v>24</v>
      </c>
      <c r="D6468" s="15">
        <v>6</v>
      </c>
    </row>
    <row r="6469" spans="1:4" x14ac:dyDescent="0.25">
      <c r="A6469" s="67">
        <v>44202</v>
      </c>
      <c r="B6469" s="60" t="s">
        <v>24</v>
      </c>
      <c r="C6469" s="73" t="s">
        <v>765</v>
      </c>
      <c r="D6469" s="15">
        <v>2</v>
      </c>
    </row>
    <row r="6470" spans="1:4" x14ac:dyDescent="0.25">
      <c r="A6470" s="67">
        <v>44202</v>
      </c>
      <c r="B6470" s="60" t="s">
        <v>24</v>
      </c>
      <c r="C6470" s="73" t="s">
        <v>37</v>
      </c>
      <c r="D6470" s="15">
        <v>1</v>
      </c>
    </row>
    <row r="6471" spans="1:4" x14ac:dyDescent="0.25">
      <c r="A6471" s="67">
        <v>44202</v>
      </c>
      <c r="B6471" s="60" t="s">
        <v>24</v>
      </c>
      <c r="C6471" s="73" t="s">
        <v>36</v>
      </c>
      <c r="D6471" s="15">
        <v>1</v>
      </c>
    </row>
    <row r="6472" spans="1:4" x14ac:dyDescent="0.25">
      <c r="A6472" s="67">
        <v>44202</v>
      </c>
      <c r="B6472" s="60" t="s">
        <v>47</v>
      </c>
      <c r="C6472" s="73" t="s">
        <v>47</v>
      </c>
      <c r="D6472" s="15">
        <v>1</v>
      </c>
    </row>
    <row r="6473" spans="1:4" x14ac:dyDescent="0.25">
      <c r="A6473" s="67">
        <v>44202</v>
      </c>
      <c r="B6473" s="60" t="s">
        <v>47</v>
      </c>
      <c r="C6473" s="73" t="s">
        <v>925</v>
      </c>
      <c r="D6473" s="15">
        <v>1</v>
      </c>
    </row>
    <row r="6474" spans="1:4" x14ac:dyDescent="0.25">
      <c r="A6474" s="67">
        <v>44202</v>
      </c>
      <c r="B6474" s="60" t="s">
        <v>48</v>
      </c>
      <c r="C6474" s="73" t="s">
        <v>48</v>
      </c>
      <c r="D6474" s="15">
        <v>12</v>
      </c>
    </row>
    <row r="6475" spans="1:4" x14ac:dyDescent="0.25">
      <c r="A6475" s="67">
        <v>44202</v>
      </c>
      <c r="B6475" s="60" t="s">
        <v>7</v>
      </c>
      <c r="C6475" s="73" t="s">
        <v>116</v>
      </c>
      <c r="D6475" s="15">
        <v>2</v>
      </c>
    </row>
    <row r="6476" spans="1:4" x14ac:dyDescent="0.25">
      <c r="A6476" s="67">
        <v>44202</v>
      </c>
      <c r="B6476" s="60" t="s">
        <v>7</v>
      </c>
      <c r="C6476" s="60" t="s">
        <v>7</v>
      </c>
      <c r="D6476" s="15">
        <v>20</v>
      </c>
    </row>
    <row r="6477" spans="1:4" x14ac:dyDescent="0.25">
      <c r="A6477" s="67">
        <v>44202</v>
      </c>
      <c r="B6477" s="60" t="s">
        <v>9</v>
      </c>
      <c r="C6477" s="73" t="s">
        <v>613</v>
      </c>
      <c r="D6477" s="15">
        <v>1</v>
      </c>
    </row>
    <row r="6478" spans="1:4" x14ac:dyDescent="0.25">
      <c r="A6478" s="67">
        <v>44202</v>
      </c>
      <c r="B6478" s="60" t="s">
        <v>9</v>
      </c>
      <c r="C6478" s="73" t="s">
        <v>365</v>
      </c>
      <c r="D6478" s="15">
        <v>2</v>
      </c>
    </row>
    <row r="6479" spans="1:4" x14ac:dyDescent="0.25">
      <c r="A6479" s="67">
        <v>44202</v>
      </c>
      <c r="B6479" s="60" t="s">
        <v>9</v>
      </c>
      <c r="C6479" s="60" t="s">
        <v>9</v>
      </c>
      <c r="D6479" s="15">
        <v>38</v>
      </c>
    </row>
    <row r="6480" spans="1:4" x14ac:dyDescent="0.25">
      <c r="A6480" s="67">
        <v>44202</v>
      </c>
      <c r="B6480" s="60" t="s">
        <v>9</v>
      </c>
      <c r="C6480" s="73" t="s">
        <v>17</v>
      </c>
      <c r="D6480" s="15">
        <v>6</v>
      </c>
    </row>
    <row r="6481" spans="1:4" x14ac:dyDescent="0.25">
      <c r="A6481" s="67">
        <v>44202</v>
      </c>
      <c r="B6481" s="60" t="s">
        <v>9</v>
      </c>
      <c r="C6481" s="73" t="s">
        <v>149</v>
      </c>
      <c r="D6481" s="15">
        <v>1</v>
      </c>
    </row>
    <row r="6482" spans="1:4" x14ac:dyDescent="0.25">
      <c r="A6482" s="67">
        <v>44202</v>
      </c>
      <c r="B6482" s="60" t="s">
        <v>15</v>
      </c>
      <c r="C6482" s="73" t="s">
        <v>61</v>
      </c>
      <c r="D6482" s="15">
        <v>1</v>
      </c>
    </row>
    <row r="6483" spans="1:4" x14ac:dyDescent="0.25">
      <c r="A6483" s="67">
        <v>44202</v>
      </c>
      <c r="B6483" s="60" t="s">
        <v>15</v>
      </c>
      <c r="C6483" s="73" t="s">
        <v>623</v>
      </c>
      <c r="D6483" s="15">
        <v>2</v>
      </c>
    </row>
    <row r="6484" spans="1:4" x14ac:dyDescent="0.25">
      <c r="A6484" s="67">
        <v>44202</v>
      </c>
      <c r="B6484" s="60" t="s">
        <v>15</v>
      </c>
      <c r="C6484" s="73" t="s">
        <v>285</v>
      </c>
      <c r="D6484" s="15">
        <v>1</v>
      </c>
    </row>
    <row r="6485" spans="1:4" x14ac:dyDescent="0.25">
      <c r="A6485" s="67">
        <v>44202</v>
      </c>
      <c r="B6485" s="60" t="s">
        <v>11</v>
      </c>
      <c r="C6485" s="73" t="s">
        <v>336</v>
      </c>
      <c r="D6485" s="15">
        <v>6</v>
      </c>
    </row>
    <row r="6486" spans="1:4" x14ac:dyDescent="0.25">
      <c r="A6486" s="67">
        <v>44202</v>
      </c>
      <c r="B6486" s="60" t="s">
        <v>11</v>
      </c>
      <c r="C6486" s="73" t="s">
        <v>11</v>
      </c>
      <c r="D6486" s="15">
        <v>20</v>
      </c>
    </row>
    <row r="6487" spans="1:4" x14ac:dyDescent="0.25">
      <c r="A6487" s="67">
        <v>44202</v>
      </c>
      <c r="B6487" s="60" t="s">
        <v>11</v>
      </c>
      <c r="C6487" s="73" t="s">
        <v>855</v>
      </c>
      <c r="D6487" s="15">
        <v>1</v>
      </c>
    </row>
    <row r="6488" spans="1:4" x14ac:dyDescent="0.25">
      <c r="A6488" s="67">
        <v>44202</v>
      </c>
      <c r="B6488" s="60" t="s">
        <v>11</v>
      </c>
      <c r="C6488" s="73" t="s">
        <v>764</v>
      </c>
      <c r="D6488" s="15">
        <v>1</v>
      </c>
    </row>
    <row r="6489" spans="1:4" x14ac:dyDescent="0.25">
      <c r="A6489" s="67">
        <v>44202</v>
      </c>
      <c r="B6489" s="60" t="s">
        <v>11</v>
      </c>
      <c r="C6489" s="73" t="s">
        <v>135</v>
      </c>
      <c r="D6489" s="15">
        <v>7</v>
      </c>
    </row>
    <row r="6490" spans="1:4" x14ac:dyDescent="0.25">
      <c r="A6490" s="67">
        <v>44202</v>
      </c>
      <c r="B6490" s="60" t="s">
        <v>12</v>
      </c>
      <c r="C6490" s="73" t="s">
        <v>117</v>
      </c>
      <c r="D6490" s="15">
        <v>3</v>
      </c>
    </row>
    <row r="6491" spans="1:4" x14ac:dyDescent="0.25">
      <c r="A6491" s="67">
        <v>44202</v>
      </c>
      <c r="B6491" s="60" t="s">
        <v>12</v>
      </c>
      <c r="C6491" s="73" t="s">
        <v>12</v>
      </c>
      <c r="D6491" s="15">
        <v>10</v>
      </c>
    </row>
    <row r="6492" spans="1:4" x14ac:dyDescent="0.25">
      <c r="A6492" s="67">
        <v>44202</v>
      </c>
      <c r="B6492" s="60" t="s">
        <v>8</v>
      </c>
      <c r="C6492" s="73" t="s">
        <v>74</v>
      </c>
      <c r="D6492" s="15">
        <v>4</v>
      </c>
    </row>
    <row r="6493" spans="1:4" x14ac:dyDescent="0.25">
      <c r="A6493" s="67">
        <v>44202</v>
      </c>
      <c r="B6493" s="60" t="s">
        <v>8</v>
      </c>
      <c r="C6493" s="73" t="s">
        <v>230</v>
      </c>
      <c r="D6493" s="15">
        <v>3</v>
      </c>
    </row>
    <row r="6494" spans="1:4" x14ac:dyDescent="0.25">
      <c r="A6494" s="67">
        <v>44202</v>
      </c>
      <c r="B6494" s="60" t="s">
        <v>8</v>
      </c>
      <c r="C6494" s="73" t="s">
        <v>59</v>
      </c>
      <c r="D6494" s="15">
        <v>11</v>
      </c>
    </row>
    <row r="6495" spans="1:4" x14ac:dyDescent="0.25">
      <c r="A6495" s="67">
        <v>44202</v>
      </c>
      <c r="B6495" s="60" t="s">
        <v>8</v>
      </c>
      <c r="C6495" s="73" t="s">
        <v>843</v>
      </c>
      <c r="D6495" s="15">
        <v>1</v>
      </c>
    </row>
    <row r="6496" spans="1:4" x14ac:dyDescent="0.25">
      <c r="A6496" s="67">
        <v>44202</v>
      </c>
      <c r="B6496" s="60" t="s">
        <v>8</v>
      </c>
      <c r="C6496" s="73" t="s">
        <v>142</v>
      </c>
      <c r="D6496" s="15">
        <v>5</v>
      </c>
    </row>
    <row r="6497" spans="1:4" x14ac:dyDescent="0.25">
      <c r="A6497" s="67">
        <v>44202</v>
      </c>
      <c r="B6497" s="60" t="s">
        <v>8</v>
      </c>
      <c r="C6497" s="73" t="s">
        <v>134</v>
      </c>
      <c r="D6497" s="15">
        <v>3</v>
      </c>
    </row>
    <row r="6498" spans="1:4" x14ac:dyDescent="0.25">
      <c r="A6498" s="67">
        <v>44202</v>
      </c>
      <c r="B6498" s="60" t="s">
        <v>8</v>
      </c>
      <c r="C6498" s="73" t="s">
        <v>234</v>
      </c>
      <c r="D6498" s="15">
        <v>1</v>
      </c>
    </row>
    <row r="6499" spans="1:4" x14ac:dyDescent="0.25">
      <c r="A6499" s="67">
        <v>44202</v>
      </c>
      <c r="B6499" s="60" t="s">
        <v>8</v>
      </c>
      <c r="C6499" s="73" t="s">
        <v>205</v>
      </c>
      <c r="D6499" s="15">
        <v>2</v>
      </c>
    </row>
    <row r="6500" spans="1:4" x14ac:dyDescent="0.25">
      <c r="A6500" s="67">
        <v>44202</v>
      </c>
      <c r="B6500" s="60" t="s">
        <v>8</v>
      </c>
      <c r="C6500" s="73" t="s">
        <v>40</v>
      </c>
      <c r="D6500" s="15">
        <v>1</v>
      </c>
    </row>
    <row r="6501" spans="1:4" x14ac:dyDescent="0.25">
      <c r="A6501" s="67">
        <v>44202</v>
      </c>
      <c r="B6501" s="60" t="s">
        <v>8</v>
      </c>
      <c r="C6501" s="73" t="s">
        <v>8</v>
      </c>
      <c r="D6501" s="15">
        <v>84</v>
      </c>
    </row>
    <row r="6502" spans="1:4" x14ac:dyDescent="0.25">
      <c r="A6502" s="67">
        <v>44202</v>
      </c>
      <c r="B6502" s="60" t="s">
        <v>8</v>
      </c>
      <c r="C6502" s="73" t="s">
        <v>187</v>
      </c>
      <c r="D6502" s="15">
        <v>2</v>
      </c>
    </row>
    <row r="6503" spans="1:4" x14ac:dyDescent="0.25">
      <c r="A6503" s="67">
        <v>44202</v>
      </c>
      <c r="B6503" s="60" t="s">
        <v>8</v>
      </c>
      <c r="C6503" s="73" t="s">
        <v>31</v>
      </c>
      <c r="D6503" s="15">
        <v>2</v>
      </c>
    </row>
    <row r="6504" spans="1:4" x14ac:dyDescent="0.25">
      <c r="A6504" s="67">
        <v>44202</v>
      </c>
      <c r="B6504" s="60" t="s">
        <v>8</v>
      </c>
      <c r="C6504" s="73" t="s">
        <v>131</v>
      </c>
      <c r="D6504" s="15">
        <v>0</v>
      </c>
    </row>
    <row r="6505" spans="1:4" x14ac:dyDescent="0.25">
      <c r="A6505" s="67">
        <v>44202</v>
      </c>
      <c r="B6505" s="60" t="s">
        <v>8</v>
      </c>
      <c r="C6505" s="73" t="s">
        <v>81</v>
      </c>
      <c r="D6505" s="15">
        <v>1</v>
      </c>
    </row>
    <row r="6506" spans="1:4" x14ac:dyDescent="0.25">
      <c r="A6506" s="67">
        <v>44202</v>
      </c>
      <c r="B6506" s="60" t="s">
        <v>8</v>
      </c>
      <c r="C6506" s="73" t="s">
        <v>112</v>
      </c>
      <c r="D6506" s="15">
        <v>9</v>
      </c>
    </row>
    <row r="6507" spans="1:4" x14ac:dyDescent="0.25">
      <c r="A6507" s="67">
        <v>44202</v>
      </c>
      <c r="B6507" s="60" t="s">
        <v>8</v>
      </c>
      <c r="C6507" s="73" t="s">
        <v>348</v>
      </c>
      <c r="D6507" s="15">
        <v>1</v>
      </c>
    </row>
    <row r="6508" spans="1:4" x14ac:dyDescent="0.25">
      <c r="A6508" s="67">
        <v>44202</v>
      </c>
      <c r="B6508" s="60" t="s">
        <v>49</v>
      </c>
      <c r="C6508" s="73" t="s">
        <v>49</v>
      </c>
      <c r="D6508" s="15">
        <v>1</v>
      </c>
    </row>
    <row r="6509" spans="1:4" x14ac:dyDescent="0.25">
      <c r="A6509" s="67">
        <v>44202</v>
      </c>
      <c r="B6509" s="60" t="s">
        <v>50</v>
      </c>
      <c r="C6509" s="73" t="s">
        <v>232</v>
      </c>
      <c r="D6509" s="15">
        <v>2</v>
      </c>
    </row>
    <row r="6510" spans="1:4" x14ac:dyDescent="0.25">
      <c r="A6510" s="67">
        <v>44202</v>
      </c>
      <c r="B6510" s="60" t="s">
        <v>50</v>
      </c>
      <c r="C6510" s="73" t="s">
        <v>368</v>
      </c>
      <c r="D6510" s="15">
        <v>5</v>
      </c>
    </row>
    <row r="6511" spans="1:4" x14ac:dyDescent="0.25">
      <c r="A6511" s="67">
        <v>44202</v>
      </c>
      <c r="B6511" s="60" t="s">
        <v>27</v>
      </c>
      <c r="C6511" s="73" t="s">
        <v>141</v>
      </c>
      <c r="D6511" s="15">
        <v>14</v>
      </c>
    </row>
    <row r="6512" spans="1:4" x14ac:dyDescent="0.25">
      <c r="A6512" s="67">
        <v>44202</v>
      </c>
      <c r="B6512" s="60" t="s">
        <v>27</v>
      </c>
      <c r="C6512" s="73" t="s">
        <v>43</v>
      </c>
      <c r="D6512" s="15">
        <v>43</v>
      </c>
    </row>
    <row r="6513" spans="1:4" x14ac:dyDescent="0.25">
      <c r="A6513" s="67">
        <v>44202</v>
      </c>
      <c r="B6513" s="60" t="s">
        <v>27</v>
      </c>
      <c r="C6513" s="73" t="s">
        <v>940</v>
      </c>
      <c r="D6513" s="15">
        <v>1</v>
      </c>
    </row>
    <row r="6514" spans="1:4" x14ac:dyDescent="0.25">
      <c r="A6514" s="67">
        <v>44202</v>
      </c>
      <c r="B6514" s="60" t="s">
        <v>27</v>
      </c>
      <c r="C6514" s="78" t="s">
        <v>28</v>
      </c>
      <c r="D6514" s="15">
        <v>1</v>
      </c>
    </row>
    <row r="6515" spans="1:4" x14ac:dyDescent="0.25">
      <c r="A6515" s="67">
        <v>44202</v>
      </c>
      <c r="B6515" s="60" t="s">
        <v>27</v>
      </c>
      <c r="C6515" s="73" t="s">
        <v>622</v>
      </c>
      <c r="D6515" s="15">
        <v>1</v>
      </c>
    </row>
    <row r="6516" spans="1:4" x14ac:dyDescent="0.25">
      <c r="A6516" s="67">
        <v>44202</v>
      </c>
      <c r="B6516" s="60" t="s">
        <v>51</v>
      </c>
      <c r="C6516" s="73" t="s">
        <v>751</v>
      </c>
      <c r="D6516" s="15">
        <v>1</v>
      </c>
    </row>
    <row r="6517" spans="1:4" x14ac:dyDescent="0.25">
      <c r="A6517" s="67">
        <v>44202</v>
      </c>
      <c r="B6517" s="60" t="s">
        <v>51</v>
      </c>
      <c r="C6517" s="73" t="s">
        <v>51</v>
      </c>
      <c r="D6517" s="15">
        <v>27</v>
      </c>
    </row>
    <row r="6518" spans="1:4" x14ac:dyDescent="0.25">
      <c r="A6518" s="67">
        <v>44202</v>
      </c>
      <c r="B6518" s="60" t="s">
        <v>10</v>
      </c>
      <c r="C6518" s="73" t="s">
        <v>10</v>
      </c>
      <c r="D6518" s="15">
        <v>12</v>
      </c>
    </row>
    <row r="6519" spans="1:4" x14ac:dyDescent="0.25">
      <c r="A6519" s="67">
        <v>44203</v>
      </c>
      <c r="B6519" s="60" t="s">
        <v>14</v>
      </c>
      <c r="C6519" s="73" t="s">
        <v>14</v>
      </c>
      <c r="D6519" s="15">
        <v>16</v>
      </c>
    </row>
    <row r="6520" spans="1:4" x14ac:dyDescent="0.25">
      <c r="A6520" s="67">
        <v>44203</v>
      </c>
      <c r="B6520" s="60" t="s">
        <v>14</v>
      </c>
      <c r="C6520" s="73" t="s">
        <v>16</v>
      </c>
      <c r="D6520" s="15">
        <v>13</v>
      </c>
    </row>
    <row r="6521" spans="1:4" x14ac:dyDescent="0.25">
      <c r="A6521" s="67">
        <v>44203</v>
      </c>
      <c r="B6521" s="60" t="s">
        <v>20</v>
      </c>
      <c r="C6521" s="73" t="s">
        <v>953</v>
      </c>
      <c r="D6521" s="15">
        <v>1</v>
      </c>
    </row>
    <row r="6522" spans="1:4" x14ac:dyDescent="0.25">
      <c r="A6522" s="67">
        <v>44203</v>
      </c>
      <c r="B6522" s="60" t="s">
        <v>20</v>
      </c>
      <c r="C6522" s="73" t="s">
        <v>20</v>
      </c>
      <c r="D6522" s="15">
        <v>139</v>
      </c>
    </row>
    <row r="6523" spans="1:4" x14ac:dyDescent="0.25">
      <c r="A6523" s="67">
        <v>44203</v>
      </c>
      <c r="B6523" s="60" t="s">
        <v>20</v>
      </c>
      <c r="C6523" s="73" t="s">
        <v>652</v>
      </c>
      <c r="D6523" s="15">
        <v>2</v>
      </c>
    </row>
    <row r="6524" spans="1:4" x14ac:dyDescent="0.25">
      <c r="A6524" s="67">
        <v>44203</v>
      </c>
      <c r="B6524" s="60" t="s">
        <v>13</v>
      </c>
      <c r="C6524" s="73" t="s">
        <v>13</v>
      </c>
      <c r="D6524" s="15">
        <v>2</v>
      </c>
    </row>
    <row r="6525" spans="1:4" x14ac:dyDescent="0.25">
      <c r="A6525" s="67">
        <v>44203</v>
      </c>
      <c r="B6525" s="60" t="s">
        <v>13</v>
      </c>
      <c r="C6525" s="73" t="s">
        <v>226</v>
      </c>
      <c r="D6525" s="15">
        <v>1</v>
      </c>
    </row>
    <row r="6526" spans="1:4" x14ac:dyDescent="0.25">
      <c r="A6526" s="67">
        <v>44203</v>
      </c>
      <c r="B6526" s="60" t="s">
        <v>13</v>
      </c>
      <c r="C6526" s="73" t="s">
        <v>223</v>
      </c>
      <c r="D6526" s="15">
        <v>3</v>
      </c>
    </row>
    <row r="6527" spans="1:4" x14ac:dyDescent="0.25">
      <c r="A6527" s="67">
        <v>44203</v>
      </c>
      <c r="B6527" s="60" t="s">
        <v>24</v>
      </c>
      <c r="C6527" s="73" t="s">
        <v>23</v>
      </c>
      <c r="D6527" s="15">
        <v>23</v>
      </c>
    </row>
    <row r="6528" spans="1:4" x14ac:dyDescent="0.25">
      <c r="A6528" s="67">
        <v>44203</v>
      </c>
      <c r="B6528" s="60" t="s">
        <v>24</v>
      </c>
      <c r="C6528" s="73" t="s">
        <v>24</v>
      </c>
      <c r="D6528" s="15">
        <v>11</v>
      </c>
    </row>
    <row r="6529" spans="1:4" x14ac:dyDescent="0.25">
      <c r="A6529" s="67">
        <v>44203</v>
      </c>
      <c r="B6529" s="60" t="s">
        <v>24</v>
      </c>
      <c r="C6529" s="73" t="s">
        <v>36</v>
      </c>
      <c r="D6529" s="15">
        <v>2</v>
      </c>
    </row>
    <row r="6530" spans="1:4" x14ac:dyDescent="0.25">
      <c r="A6530" s="67">
        <v>44203</v>
      </c>
      <c r="B6530" s="60" t="s">
        <v>47</v>
      </c>
      <c r="C6530" s="73" t="s">
        <v>957</v>
      </c>
      <c r="D6530" s="15">
        <v>1</v>
      </c>
    </row>
    <row r="6531" spans="1:4" x14ac:dyDescent="0.25">
      <c r="A6531" s="67">
        <v>44203</v>
      </c>
      <c r="B6531" s="60" t="s">
        <v>47</v>
      </c>
      <c r="C6531" s="73" t="s">
        <v>1026</v>
      </c>
      <c r="D6531" s="15">
        <v>1</v>
      </c>
    </row>
    <row r="6532" spans="1:4" x14ac:dyDescent="0.25">
      <c r="A6532" s="67">
        <v>44203</v>
      </c>
      <c r="B6532" s="60" t="s">
        <v>47</v>
      </c>
      <c r="C6532" s="73" t="s">
        <v>47</v>
      </c>
      <c r="D6532" s="15">
        <v>11</v>
      </c>
    </row>
    <row r="6533" spans="1:4" x14ac:dyDescent="0.25">
      <c r="A6533" s="67">
        <v>44203</v>
      </c>
      <c r="B6533" s="60" t="s">
        <v>48</v>
      </c>
      <c r="C6533" s="73" t="s">
        <v>48</v>
      </c>
      <c r="D6533" s="15">
        <v>9</v>
      </c>
    </row>
    <row r="6534" spans="1:4" x14ac:dyDescent="0.25">
      <c r="A6534" s="67">
        <v>44203</v>
      </c>
      <c r="B6534" s="60" t="s">
        <v>7</v>
      </c>
      <c r="C6534" s="60" t="s">
        <v>7</v>
      </c>
      <c r="D6534" s="15">
        <v>9</v>
      </c>
    </row>
    <row r="6535" spans="1:4" x14ac:dyDescent="0.25">
      <c r="A6535" s="67">
        <v>44203</v>
      </c>
      <c r="B6535" s="60" t="s">
        <v>9</v>
      </c>
      <c r="C6535" s="73" t="s">
        <v>613</v>
      </c>
      <c r="D6535" s="15">
        <v>9</v>
      </c>
    </row>
    <row r="6536" spans="1:4" x14ac:dyDescent="0.25">
      <c r="A6536" s="67">
        <v>44203</v>
      </c>
      <c r="B6536" s="60" t="s">
        <v>9</v>
      </c>
      <c r="C6536" s="60" t="s">
        <v>9</v>
      </c>
      <c r="D6536" s="15">
        <v>78</v>
      </c>
    </row>
    <row r="6537" spans="1:4" x14ac:dyDescent="0.25">
      <c r="A6537" s="67">
        <v>44203</v>
      </c>
      <c r="B6537" s="60" t="s">
        <v>9</v>
      </c>
      <c r="C6537" s="73" t="s">
        <v>17</v>
      </c>
      <c r="D6537" s="15">
        <v>1</v>
      </c>
    </row>
    <row r="6538" spans="1:4" x14ac:dyDescent="0.25">
      <c r="A6538" s="67">
        <v>44203</v>
      </c>
      <c r="B6538" s="60" t="s">
        <v>9</v>
      </c>
      <c r="C6538" s="73" t="s">
        <v>149</v>
      </c>
      <c r="D6538" s="15">
        <v>1</v>
      </c>
    </row>
    <row r="6539" spans="1:4" x14ac:dyDescent="0.25">
      <c r="A6539" s="67">
        <v>44203</v>
      </c>
      <c r="B6539" s="60" t="s">
        <v>9</v>
      </c>
      <c r="C6539" s="73" t="s">
        <v>1015</v>
      </c>
      <c r="D6539" s="15">
        <v>1</v>
      </c>
    </row>
    <row r="6540" spans="1:4" x14ac:dyDescent="0.25">
      <c r="A6540" s="67">
        <v>44203</v>
      </c>
      <c r="B6540" s="60" t="s">
        <v>15</v>
      </c>
      <c r="C6540" s="73" t="s">
        <v>61</v>
      </c>
      <c r="D6540" s="15">
        <v>11</v>
      </c>
    </row>
    <row r="6541" spans="1:4" x14ac:dyDescent="0.25">
      <c r="A6541" s="67">
        <v>44203</v>
      </c>
      <c r="B6541" s="60" t="s">
        <v>11</v>
      </c>
      <c r="C6541" s="73" t="s">
        <v>336</v>
      </c>
      <c r="D6541" s="15">
        <v>2</v>
      </c>
    </row>
    <row r="6542" spans="1:4" x14ac:dyDescent="0.25">
      <c r="A6542" s="67">
        <v>44203</v>
      </c>
      <c r="B6542" s="60" t="s">
        <v>11</v>
      </c>
      <c r="C6542" s="73" t="s">
        <v>11</v>
      </c>
      <c r="D6542" s="15">
        <v>19</v>
      </c>
    </row>
    <row r="6543" spans="1:4" x14ac:dyDescent="0.25">
      <c r="A6543" s="67">
        <v>44203</v>
      </c>
      <c r="B6543" s="60" t="s">
        <v>11</v>
      </c>
      <c r="C6543" s="73" t="s">
        <v>135</v>
      </c>
      <c r="D6543" s="15">
        <v>1</v>
      </c>
    </row>
    <row r="6544" spans="1:4" x14ac:dyDescent="0.25">
      <c r="A6544" s="67">
        <v>44203</v>
      </c>
      <c r="B6544" s="60" t="s">
        <v>12</v>
      </c>
      <c r="C6544" s="73" t="s">
        <v>117</v>
      </c>
      <c r="D6544" s="15">
        <v>4</v>
      </c>
    </row>
    <row r="6545" spans="1:4" x14ac:dyDescent="0.25">
      <c r="A6545" s="67">
        <v>44203</v>
      </c>
      <c r="B6545" s="60" t="s">
        <v>8</v>
      </c>
      <c r="C6545" s="73" t="s">
        <v>1082</v>
      </c>
      <c r="D6545" s="15">
        <v>1</v>
      </c>
    </row>
    <row r="6546" spans="1:4" x14ac:dyDescent="0.25">
      <c r="A6546" s="67">
        <v>44203</v>
      </c>
      <c r="B6546" s="60" t="s">
        <v>8</v>
      </c>
      <c r="C6546" s="73" t="s">
        <v>230</v>
      </c>
      <c r="D6546" s="15">
        <v>2</v>
      </c>
    </row>
    <row r="6547" spans="1:4" x14ac:dyDescent="0.25">
      <c r="A6547" s="67">
        <v>44203</v>
      </c>
      <c r="B6547" s="60" t="s">
        <v>8</v>
      </c>
      <c r="C6547" s="73" t="s">
        <v>59</v>
      </c>
      <c r="D6547" s="15">
        <v>22</v>
      </c>
    </row>
    <row r="6548" spans="1:4" x14ac:dyDescent="0.25">
      <c r="A6548" s="67">
        <v>44203</v>
      </c>
      <c r="B6548" s="60" t="s">
        <v>8</v>
      </c>
      <c r="C6548" s="73" t="s">
        <v>142</v>
      </c>
      <c r="D6548" s="15">
        <v>1</v>
      </c>
    </row>
    <row r="6549" spans="1:4" x14ac:dyDescent="0.25">
      <c r="A6549" s="67">
        <v>44203</v>
      </c>
      <c r="B6549" s="60" t="s">
        <v>8</v>
      </c>
      <c r="C6549" s="73" t="s">
        <v>205</v>
      </c>
      <c r="D6549" s="15">
        <v>6</v>
      </c>
    </row>
    <row r="6550" spans="1:4" x14ac:dyDescent="0.25">
      <c r="A6550" s="67">
        <v>44203</v>
      </c>
      <c r="B6550" s="60" t="s">
        <v>8</v>
      </c>
      <c r="C6550" s="73" t="s">
        <v>40</v>
      </c>
      <c r="D6550" s="15">
        <v>3</v>
      </c>
    </row>
    <row r="6551" spans="1:4" x14ac:dyDescent="0.25">
      <c r="A6551" s="67">
        <v>44203</v>
      </c>
      <c r="B6551" s="60" t="s">
        <v>8</v>
      </c>
      <c r="C6551" s="73" t="s">
        <v>8</v>
      </c>
      <c r="D6551" s="15">
        <v>53</v>
      </c>
    </row>
    <row r="6552" spans="1:4" x14ac:dyDescent="0.25">
      <c r="A6552" s="67">
        <v>44203</v>
      </c>
      <c r="B6552" s="60" t="s">
        <v>8</v>
      </c>
      <c r="C6552" s="73" t="s">
        <v>187</v>
      </c>
      <c r="D6552" s="15">
        <v>1</v>
      </c>
    </row>
    <row r="6553" spans="1:4" x14ac:dyDescent="0.25">
      <c r="A6553" s="67">
        <v>44203</v>
      </c>
      <c r="B6553" s="60" t="s">
        <v>8</v>
      </c>
      <c r="C6553" s="73" t="s">
        <v>31</v>
      </c>
      <c r="D6553" s="15">
        <v>5</v>
      </c>
    </row>
    <row r="6554" spans="1:4" x14ac:dyDescent="0.25">
      <c r="A6554" s="67">
        <v>44203</v>
      </c>
      <c r="B6554" s="60" t="s">
        <v>8</v>
      </c>
      <c r="C6554" s="73" t="s">
        <v>706</v>
      </c>
      <c r="D6554" s="15">
        <v>1</v>
      </c>
    </row>
    <row r="6555" spans="1:4" x14ac:dyDescent="0.25">
      <c r="A6555" s="67">
        <v>44203</v>
      </c>
      <c r="B6555" s="60" t="s">
        <v>8</v>
      </c>
      <c r="C6555" s="73" t="s">
        <v>81</v>
      </c>
      <c r="D6555" s="15">
        <v>1</v>
      </c>
    </row>
    <row r="6556" spans="1:4" x14ac:dyDescent="0.25">
      <c r="A6556" s="67">
        <v>44203</v>
      </c>
      <c r="B6556" s="60" t="s">
        <v>8</v>
      </c>
      <c r="C6556" s="73" t="s">
        <v>112</v>
      </c>
      <c r="D6556" s="15">
        <v>3</v>
      </c>
    </row>
    <row r="6557" spans="1:4" x14ac:dyDescent="0.25">
      <c r="A6557" s="67">
        <v>44203</v>
      </c>
      <c r="B6557" s="60" t="s">
        <v>49</v>
      </c>
      <c r="C6557" s="73" t="s">
        <v>49</v>
      </c>
      <c r="D6557" s="15">
        <v>7</v>
      </c>
    </row>
    <row r="6558" spans="1:4" x14ac:dyDescent="0.25">
      <c r="A6558" s="67">
        <v>44203</v>
      </c>
      <c r="B6558" s="60" t="s">
        <v>50</v>
      </c>
      <c r="C6558" s="73" t="s">
        <v>368</v>
      </c>
      <c r="D6558" s="15">
        <v>2</v>
      </c>
    </row>
    <row r="6559" spans="1:4" x14ac:dyDescent="0.25">
      <c r="A6559" s="67">
        <v>44203</v>
      </c>
      <c r="B6559" s="60" t="s">
        <v>27</v>
      </c>
      <c r="C6559" s="73" t="s">
        <v>141</v>
      </c>
      <c r="D6559" s="15">
        <v>12</v>
      </c>
    </row>
    <row r="6560" spans="1:4" x14ac:dyDescent="0.25">
      <c r="A6560" s="67">
        <v>44203</v>
      </c>
      <c r="B6560" s="60" t="s">
        <v>27</v>
      </c>
      <c r="C6560" s="376" t="s">
        <v>233</v>
      </c>
      <c r="D6560" s="15">
        <v>3</v>
      </c>
    </row>
    <row r="6561" spans="1:4" x14ac:dyDescent="0.25">
      <c r="A6561" s="67">
        <v>44203</v>
      </c>
      <c r="B6561" s="60" t="s">
        <v>27</v>
      </c>
      <c r="C6561" s="73" t="s">
        <v>43</v>
      </c>
      <c r="D6561" s="15">
        <v>18</v>
      </c>
    </row>
    <row r="6562" spans="1:4" x14ac:dyDescent="0.25">
      <c r="A6562" s="67">
        <v>44203</v>
      </c>
      <c r="B6562" s="60" t="s">
        <v>27</v>
      </c>
      <c r="C6562" s="73" t="s">
        <v>940</v>
      </c>
      <c r="D6562" s="15">
        <v>1</v>
      </c>
    </row>
    <row r="6563" spans="1:4" x14ac:dyDescent="0.25">
      <c r="A6563" s="67">
        <v>44203</v>
      </c>
      <c r="B6563" s="60" t="s">
        <v>27</v>
      </c>
      <c r="C6563" s="73" t="s">
        <v>867</v>
      </c>
      <c r="D6563" s="15">
        <v>1</v>
      </c>
    </row>
    <row r="6564" spans="1:4" x14ac:dyDescent="0.25">
      <c r="A6564" s="67">
        <v>44203</v>
      </c>
      <c r="B6564" s="60" t="s">
        <v>27</v>
      </c>
      <c r="C6564" s="73" t="s">
        <v>711</v>
      </c>
      <c r="D6564" s="15">
        <v>2</v>
      </c>
    </row>
    <row r="6565" spans="1:4" x14ac:dyDescent="0.25">
      <c r="A6565" s="67">
        <v>44203</v>
      </c>
      <c r="B6565" s="60" t="s">
        <v>51</v>
      </c>
      <c r="C6565" s="73" t="s">
        <v>51</v>
      </c>
      <c r="D6565" s="15">
        <v>10</v>
      </c>
    </row>
    <row r="6566" spans="1:4" x14ac:dyDescent="0.25">
      <c r="A6566" s="67">
        <v>44203</v>
      </c>
      <c r="B6566" s="60" t="s">
        <v>10</v>
      </c>
      <c r="C6566" s="73" t="s">
        <v>932</v>
      </c>
      <c r="D6566" s="15">
        <v>1</v>
      </c>
    </row>
    <row r="6567" spans="1:4" x14ac:dyDescent="0.25">
      <c r="A6567" s="67">
        <v>44203</v>
      </c>
      <c r="B6567" s="60" t="s">
        <v>10</v>
      </c>
      <c r="C6567" s="73" t="s">
        <v>10</v>
      </c>
      <c r="D6567" s="15">
        <v>12</v>
      </c>
    </row>
    <row r="6568" spans="1:4" x14ac:dyDescent="0.25">
      <c r="A6568" s="67">
        <v>44204</v>
      </c>
      <c r="B6568" s="60" t="s">
        <v>14</v>
      </c>
      <c r="C6568" s="73" t="s">
        <v>955</v>
      </c>
      <c r="D6568" s="15">
        <v>2</v>
      </c>
    </row>
    <row r="6569" spans="1:4" x14ac:dyDescent="0.25">
      <c r="A6569" s="67">
        <v>44204</v>
      </c>
      <c r="B6569" s="60" t="s">
        <v>14</v>
      </c>
      <c r="C6569" s="73" t="s">
        <v>14</v>
      </c>
      <c r="D6569" s="15">
        <v>19</v>
      </c>
    </row>
    <row r="6570" spans="1:4" x14ac:dyDescent="0.25">
      <c r="A6570" s="67">
        <v>44204</v>
      </c>
      <c r="B6570" s="60" t="s">
        <v>14</v>
      </c>
      <c r="C6570" s="73" t="s">
        <v>16</v>
      </c>
      <c r="D6570" s="15">
        <v>11</v>
      </c>
    </row>
    <row r="6571" spans="1:4" x14ac:dyDescent="0.25">
      <c r="A6571" s="67">
        <v>44204</v>
      </c>
      <c r="B6571" s="60" t="s">
        <v>14</v>
      </c>
      <c r="C6571" s="73" t="s">
        <v>808</v>
      </c>
      <c r="D6571" s="15">
        <v>4</v>
      </c>
    </row>
    <row r="6572" spans="1:4" x14ac:dyDescent="0.25">
      <c r="A6572" s="67">
        <v>44204</v>
      </c>
      <c r="B6572" s="60" t="s">
        <v>14</v>
      </c>
      <c r="C6572" s="73" t="s">
        <v>86</v>
      </c>
      <c r="D6572" s="15">
        <v>9</v>
      </c>
    </row>
    <row r="6573" spans="1:4" x14ac:dyDescent="0.25">
      <c r="A6573" s="67">
        <v>44204</v>
      </c>
      <c r="B6573" s="60" t="s">
        <v>20</v>
      </c>
      <c r="C6573" s="73" t="s">
        <v>20</v>
      </c>
      <c r="D6573" s="15">
        <v>135</v>
      </c>
    </row>
    <row r="6574" spans="1:4" x14ac:dyDescent="0.25">
      <c r="A6574" s="67">
        <v>44204</v>
      </c>
      <c r="B6574" s="60" t="s">
        <v>20</v>
      </c>
      <c r="C6574" s="73" t="s">
        <v>366</v>
      </c>
      <c r="D6574" s="15">
        <v>2</v>
      </c>
    </row>
    <row r="6575" spans="1:4" x14ac:dyDescent="0.25">
      <c r="A6575" s="67">
        <v>44204</v>
      </c>
      <c r="B6575" s="60" t="s">
        <v>20</v>
      </c>
      <c r="C6575" s="73" t="s">
        <v>652</v>
      </c>
      <c r="D6575" s="15">
        <v>1</v>
      </c>
    </row>
    <row r="6576" spans="1:4" x14ac:dyDescent="0.25">
      <c r="A6576" s="67">
        <v>44204</v>
      </c>
      <c r="B6576" s="60" t="s">
        <v>13</v>
      </c>
      <c r="C6576" s="73" t="s">
        <v>1028</v>
      </c>
      <c r="D6576" s="15">
        <v>1</v>
      </c>
    </row>
    <row r="6577" spans="1:4" x14ac:dyDescent="0.25">
      <c r="A6577" s="67">
        <v>44204</v>
      </c>
      <c r="B6577" s="60" t="s">
        <v>13</v>
      </c>
      <c r="C6577" s="73" t="s">
        <v>13</v>
      </c>
      <c r="D6577" s="15">
        <v>3</v>
      </c>
    </row>
    <row r="6578" spans="1:4" x14ac:dyDescent="0.25">
      <c r="A6578" s="67">
        <v>44204</v>
      </c>
      <c r="B6578" s="60" t="s">
        <v>13</v>
      </c>
      <c r="C6578" s="73" t="s">
        <v>226</v>
      </c>
      <c r="D6578" s="15">
        <v>2</v>
      </c>
    </row>
    <row r="6579" spans="1:4" x14ac:dyDescent="0.25">
      <c r="A6579" s="67">
        <v>44204</v>
      </c>
      <c r="B6579" s="60" t="s">
        <v>13</v>
      </c>
      <c r="C6579" s="73" t="s">
        <v>305</v>
      </c>
      <c r="D6579" s="15">
        <v>1</v>
      </c>
    </row>
    <row r="6580" spans="1:4" x14ac:dyDescent="0.25">
      <c r="A6580" s="67">
        <v>44204</v>
      </c>
      <c r="B6580" s="60" t="s">
        <v>13</v>
      </c>
      <c r="C6580" s="73" t="s">
        <v>223</v>
      </c>
      <c r="D6580" s="15">
        <v>1</v>
      </c>
    </row>
    <row r="6581" spans="1:4" x14ac:dyDescent="0.25">
      <c r="A6581" s="67">
        <v>44204</v>
      </c>
      <c r="B6581" s="60" t="s">
        <v>24</v>
      </c>
      <c r="C6581" s="73" t="s">
        <v>23</v>
      </c>
      <c r="D6581" s="15">
        <v>34</v>
      </c>
    </row>
    <row r="6582" spans="1:4" x14ac:dyDescent="0.25">
      <c r="A6582" s="67">
        <v>44204</v>
      </c>
      <c r="B6582" s="60" t="s">
        <v>24</v>
      </c>
      <c r="C6582" s="73" t="s">
        <v>24</v>
      </c>
      <c r="D6582" s="15">
        <v>7</v>
      </c>
    </row>
    <row r="6583" spans="1:4" x14ac:dyDescent="0.25">
      <c r="A6583" s="67">
        <v>44204</v>
      </c>
      <c r="B6583" s="60" t="s">
        <v>24</v>
      </c>
      <c r="C6583" s="73" t="s">
        <v>37</v>
      </c>
      <c r="D6583" s="15">
        <v>1</v>
      </c>
    </row>
    <row r="6584" spans="1:4" x14ac:dyDescent="0.25">
      <c r="A6584" s="67">
        <v>44204</v>
      </c>
      <c r="B6584" s="60" t="s">
        <v>24</v>
      </c>
      <c r="C6584" s="73" t="s">
        <v>36</v>
      </c>
      <c r="D6584" s="15">
        <v>2</v>
      </c>
    </row>
    <row r="6585" spans="1:4" x14ac:dyDescent="0.25">
      <c r="A6585" s="67">
        <v>44204</v>
      </c>
      <c r="B6585" s="60" t="s">
        <v>47</v>
      </c>
      <c r="C6585" s="73" t="s">
        <v>47</v>
      </c>
      <c r="D6585" s="15">
        <v>4</v>
      </c>
    </row>
    <row r="6586" spans="1:4" x14ac:dyDescent="0.25">
      <c r="A6586" s="67">
        <v>44204</v>
      </c>
      <c r="B6586" s="60" t="s">
        <v>48</v>
      </c>
      <c r="C6586" s="73" t="s">
        <v>48</v>
      </c>
      <c r="D6586" s="15">
        <v>0</v>
      </c>
    </row>
    <row r="6587" spans="1:4" x14ac:dyDescent="0.25">
      <c r="A6587" s="67">
        <v>44204</v>
      </c>
      <c r="B6587" s="60" t="s">
        <v>7</v>
      </c>
      <c r="C6587" s="60" t="s">
        <v>7</v>
      </c>
      <c r="D6587" s="15">
        <v>20</v>
      </c>
    </row>
    <row r="6588" spans="1:4" x14ac:dyDescent="0.25">
      <c r="A6588" s="67">
        <v>44204</v>
      </c>
      <c r="B6588" s="60" t="s">
        <v>9</v>
      </c>
      <c r="C6588" s="60" t="s">
        <v>9</v>
      </c>
      <c r="D6588" s="15">
        <v>79</v>
      </c>
    </row>
    <row r="6589" spans="1:4" x14ac:dyDescent="0.25">
      <c r="A6589" s="67">
        <v>44204</v>
      </c>
      <c r="B6589" s="60" t="s">
        <v>9</v>
      </c>
      <c r="C6589" s="73" t="s">
        <v>710</v>
      </c>
      <c r="D6589" s="15">
        <v>1</v>
      </c>
    </row>
    <row r="6590" spans="1:4" x14ac:dyDescent="0.25">
      <c r="A6590" s="67">
        <v>44204</v>
      </c>
      <c r="B6590" s="60" t="s">
        <v>9</v>
      </c>
      <c r="C6590" s="73" t="s">
        <v>17</v>
      </c>
      <c r="D6590" s="15">
        <v>2</v>
      </c>
    </row>
    <row r="6591" spans="1:4" x14ac:dyDescent="0.25">
      <c r="A6591" s="67">
        <v>44204</v>
      </c>
      <c r="B6591" s="60" t="s">
        <v>9</v>
      </c>
      <c r="C6591" s="73" t="s">
        <v>149</v>
      </c>
      <c r="D6591" s="15">
        <v>9</v>
      </c>
    </row>
    <row r="6592" spans="1:4" x14ac:dyDescent="0.25">
      <c r="A6592" s="67">
        <v>44204</v>
      </c>
      <c r="B6592" s="60" t="s">
        <v>9</v>
      </c>
      <c r="C6592" s="73" t="s">
        <v>145</v>
      </c>
      <c r="D6592" s="15">
        <v>8</v>
      </c>
    </row>
    <row r="6593" spans="1:4" x14ac:dyDescent="0.25">
      <c r="A6593" s="67">
        <v>44204</v>
      </c>
      <c r="B6593" s="60" t="s">
        <v>15</v>
      </c>
      <c r="C6593" s="73" t="s">
        <v>61</v>
      </c>
      <c r="D6593" s="15">
        <v>1</v>
      </c>
    </row>
    <row r="6594" spans="1:4" x14ac:dyDescent="0.25">
      <c r="A6594" s="67">
        <v>44204</v>
      </c>
      <c r="B6594" s="60" t="s">
        <v>15</v>
      </c>
      <c r="C6594" s="73" t="s">
        <v>1029</v>
      </c>
      <c r="D6594" s="15">
        <v>1</v>
      </c>
    </row>
    <row r="6595" spans="1:4" x14ac:dyDescent="0.25">
      <c r="A6595" s="67">
        <v>44204</v>
      </c>
      <c r="B6595" s="60" t="s">
        <v>11</v>
      </c>
      <c r="C6595" s="73" t="s">
        <v>65</v>
      </c>
      <c r="D6595" s="15">
        <v>1</v>
      </c>
    </row>
    <row r="6596" spans="1:4" x14ac:dyDescent="0.25">
      <c r="A6596" s="67">
        <v>44204</v>
      </c>
      <c r="B6596" s="60" t="s">
        <v>11</v>
      </c>
      <c r="C6596" s="73" t="s">
        <v>11</v>
      </c>
      <c r="D6596" s="15">
        <v>15</v>
      </c>
    </row>
    <row r="6597" spans="1:4" x14ac:dyDescent="0.25">
      <c r="A6597" s="67">
        <v>44204</v>
      </c>
      <c r="B6597" s="60" t="s">
        <v>11</v>
      </c>
      <c r="C6597" s="73" t="s">
        <v>135</v>
      </c>
      <c r="D6597" s="15">
        <v>3</v>
      </c>
    </row>
    <row r="6598" spans="1:4" x14ac:dyDescent="0.25">
      <c r="A6598" s="67">
        <v>44204</v>
      </c>
      <c r="B6598" s="60" t="s">
        <v>12</v>
      </c>
      <c r="C6598" s="73" t="s">
        <v>12</v>
      </c>
      <c r="D6598" s="15">
        <v>13</v>
      </c>
    </row>
    <row r="6599" spans="1:4" x14ac:dyDescent="0.25">
      <c r="A6599" s="67">
        <v>44204</v>
      </c>
      <c r="B6599" s="60" t="s">
        <v>8</v>
      </c>
      <c r="C6599" s="73" t="s">
        <v>1082</v>
      </c>
      <c r="D6599" s="15">
        <v>1</v>
      </c>
    </row>
    <row r="6600" spans="1:4" x14ac:dyDescent="0.25">
      <c r="A6600" s="67">
        <v>44204</v>
      </c>
      <c r="B6600" s="60" t="s">
        <v>8</v>
      </c>
      <c r="C6600" s="73" t="s">
        <v>74</v>
      </c>
      <c r="D6600" s="15">
        <v>1</v>
      </c>
    </row>
    <row r="6601" spans="1:4" x14ac:dyDescent="0.25">
      <c r="A6601" s="67">
        <v>44204</v>
      </c>
      <c r="B6601" s="60" t="s">
        <v>8</v>
      </c>
      <c r="C6601" s="73" t="s">
        <v>230</v>
      </c>
      <c r="D6601" s="15">
        <v>3</v>
      </c>
    </row>
    <row r="6602" spans="1:4" x14ac:dyDescent="0.25">
      <c r="A6602" s="67">
        <v>44204</v>
      </c>
      <c r="B6602" s="60" t="s">
        <v>8</v>
      </c>
      <c r="C6602" s="73" t="s">
        <v>59</v>
      </c>
      <c r="D6602" s="15">
        <v>13</v>
      </c>
    </row>
    <row r="6603" spans="1:4" x14ac:dyDescent="0.25">
      <c r="A6603" s="67">
        <v>44204</v>
      </c>
      <c r="B6603" s="60" t="s">
        <v>8</v>
      </c>
      <c r="C6603" s="73" t="s">
        <v>142</v>
      </c>
      <c r="D6603" s="15">
        <v>1</v>
      </c>
    </row>
    <row r="6604" spans="1:4" x14ac:dyDescent="0.25">
      <c r="A6604" s="67">
        <v>44204</v>
      </c>
      <c r="B6604" s="60" t="s">
        <v>8</v>
      </c>
      <c r="C6604" s="73" t="s">
        <v>134</v>
      </c>
      <c r="D6604" s="15">
        <v>5</v>
      </c>
    </row>
    <row r="6605" spans="1:4" x14ac:dyDescent="0.25">
      <c r="A6605" s="67">
        <v>44204</v>
      </c>
      <c r="B6605" s="60" t="s">
        <v>8</v>
      </c>
      <c r="C6605" s="73" t="s">
        <v>205</v>
      </c>
      <c r="D6605" s="15">
        <v>6</v>
      </c>
    </row>
    <row r="6606" spans="1:4" x14ac:dyDescent="0.25">
      <c r="A6606" s="67">
        <v>44204</v>
      </c>
      <c r="B6606" s="60" t="s">
        <v>8</v>
      </c>
      <c r="C6606" s="73" t="s">
        <v>40</v>
      </c>
      <c r="D6606" s="15">
        <v>3</v>
      </c>
    </row>
    <row r="6607" spans="1:4" x14ac:dyDescent="0.25">
      <c r="A6607" s="67">
        <v>44204</v>
      </c>
      <c r="B6607" s="60" t="s">
        <v>8</v>
      </c>
      <c r="C6607" s="73" t="s">
        <v>8</v>
      </c>
      <c r="D6607" s="15">
        <v>80</v>
      </c>
    </row>
    <row r="6608" spans="1:4" x14ac:dyDescent="0.25">
      <c r="A6608" s="67">
        <v>44204</v>
      </c>
      <c r="B6608" s="60" t="s">
        <v>8</v>
      </c>
      <c r="C6608" s="73" t="s">
        <v>187</v>
      </c>
      <c r="D6608" s="15">
        <v>1</v>
      </c>
    </row>
    <row r="6609" spans="1:4" x14ac:dyDescent="0.25">
      <c r="A6609" s="67">
        <v>44204</v>
      </c>
      <c r="B6609" s="60" t="s">
        <v>8</v>
      </c>
      <c r="C6609" s="73" t="s">
        <v>31</v>
      </c>
      <c r="D6609" s="15">
        <v>4</v>
      </c>
    </row>
    <row r="6610" spans="1:4" x14ac:dyDescent="0.25">
      <c r="A6610" s="67">
        <v>44204</v>
      </c>
      <c r="B6610" s="60" t="s">
        <v>8</v>
      </c>
      <c r="C6610" s="73" t="s">
        <v>81</v>
      </c>
      <c r="D6610" s="15">
        <v>2</v>
      </c>
    </row>
    <row r="6611" spans="1:4" x14ac:dyDescent="0.25">
      <c r="A6611" s="67">
        <v>44204</v>
      </c>
      <c r="B6611" s="60" t="s">
        <v>8</v>
      </c>
      <c r="C6611" s="73" t="s">
        <v>595</v>
      </c>
      <c r="D6611" s="15">
        <v>1</v>
      </c>
    </row>
    <row r="6612" spans="1:4" x14ac:dyDescent="0.25">
      <c r="A6612" s="67">
        <v>44204</v>
      </c>
      <c r="B6612" s="60" t="s">
        <v>8</v>
      </c>
      <c r="C6612" s="73" t="s">
        <v>112</v>
      </c>
      <c r="D6612" s="15">
        <v>12</v>
      </c>
    </row>
    <row r="6613" spans="1:4" x14ac:dyDescent="0.25">
      <c r="A6613" s="67">
        <v>44204</v>
      </c>
      <c r="B6613" s="60" t="s">
        <v>49</v>
      </c>
      <c r="C6613" s="73" t="s">
        <v>215</v>
      </c>
      <c r="D6613" s="15">
        <v>3</v>
      </c>
    </row>
    <row r="6614" spans="1:4" x14ac:dyDescent="0.25">
      <c r="A6614" s="67">
        <v>44204</v>
      </c>
      <c r="B6614" s="60" t="s">
        <v>49</v>
      </c>
      <c r="C6614" s="73" t="s">
        <v>49</v>
      </c>
      <c r="D6614" s="15">
        <v>5</v>
      </c>
    </row>
    <row r="6615" spans="1:4" x14ac:dyDescent="0.25">
      <c r="A6615" s="67">
        <v>44204</v>
      </c>
      <c r="B6615" s="60" t="s">
        <v>50</v>
      </c>
      <c r="C6615" s="73" t="s">
        <v>368</v>
      </c>
      <c r="D6615" s="15">
        <v>10</v>
      </c>
    </row>
    <row r="6616" spans="1:4" x14ac:dyDescent="0.25">
      <c r="A6616" s="67">
        <v>44204</v>
      </c>
      <c r="B6616" s="60" t="s">
        <v>27</v>
      </c>
      <c r="C6616" s="73" t="s">
        <v>141</v>
      </c>
      <c r="D6616" s="15">
        <v>3</v>
      </c>
    </row>
    <row r="6617" spans="1:4" x14ac:dyDescent="0.25">
      <c r="A6617" s="67">
        <v>44204</v>
      </c>
      <c r="B6617" s="60" t="s">
        <v>27</v>
      </c>
      <c r="C6617" s="73" t="s">
        <v>233</v>
      </c>
      <c r="D6617" s="15">
        <v>1</v>
      </c>
    </row>
    <row r="6618" spans="1:4" x14ac:dyDescent="0.25">
      <c r="A6618" s="67">
        <v>44204</v>
      </c>
      <c r="B6618" s="60" t="s">
        <v>27</v>
      </c>
      <c r="C6618" s="73" t="s">
        <v>43</v>
      </c>
      <c r="D6618" s="15">
        <v>23</v>
      </c>
    </row>
    <row r="6619" spans="1:4" x14ac:dyDescent="0.25">
      <c r="A6619" s="67">
        <v>44204</v>
      </c>
      <c r="B6619" s="60" t="s">
        <v>27</v>
      </c>
      <c r="C6619" s="73" t="s">
        <v>711</v>
      </c>
      <c r="D6619" s="15">
        <v>2</v>
      </c>
    </row>
    <row r="6620" spans="1:4" x14ac:dyDescent="0.25">
      <c r="A6620" s="67">
        <v>44204</v>
      </c>
      <c r="B6620" s="60" t="s">
        <v>51</v>
      </c>
      <c r="C6620" s="73" t="s">
        <v>51</v>
      </c>
      <c r="D6620" s="15">
        <v>17</v>
      </c>
    </row>
    <row r="6621" spans="1:4" x14ac:dyDescent="0.25">
      <c r="A6621" s="67">
        <v>44204</v>
      </c>
      <c r="B6621" s="60" t="s">
        <v>10</v>
      </c>
      <c r="C6621" s="73" t="s">
        <v>10</v>
      </c>
      <c r="D6621" s="15">
        <v>0</v>
      </c>
    </row>
    <row r="6622" spans="1:4" x14ac:dyDescent="0.25">
      <c r="A6622" s="67">
        <v>44205</v>
      </c>
      <c r="B6622" s="60" t="s">
        <v>14</v>
      </c>
      <c r="C6622" s="73" t="s">
        <v>14</v>
      </c>
      <c r="D6622" s="15">
        <v>12</v>
      </c>
    </row>
    <row r="6623" spans="1:4" x14ac:dyDescent="0.25">
      <c r="A6623" s="67">
        <v>44205</v>
      </c>
      <c r="B6623" s="60" t="s">
        <v>14</v>
      </c>
      <c r="C6623" s="73" t="s">
        <v>16</v>
      </c>
      <c r="D6623" s="15">
        <v>8</v>
      </c>
    </row>
    <row r="6624" spans="1:4" x14ac:dyDescent="0.25">
      <c r="A6624" s="67">
        <v>44205</v>
      </c>
      <c r="B6624" s="60" t="s">
        <v>14</v>
      </c>
      <c r="C6624" s="73" t="s">
        <v>808</v>
      </c>
      <c r="D6624" s="15">
        <v>1</v>
      </c>
    </row>
    <row r="6625" spans="1:4" x14ac:dyDescent="0.25">
      <c r="A6625" s="67">
        <v>44205</v>
      </c>
      <c r="B6625" s="60" t="s">
        <v>14</v>
      </c>
      <c r="C6625" s="73" t="s">
        <v>86</v>
      </c>
      <c r="D6625" s="15">
        <v>4</v>
      </c>
    </row>
    <row r="6626" spans="1:4" x14ac:dyDescent="0.25">
      <c r="A6626" s="67">
        <v>44205</v>
      </c>
      <c r="B6626" s="60" t="s">
        <v>20</v>
      </c>
      <c r="C6626" s="73" t="s">
        <v>20</v>
      </c>
      <c r="D6626" s="15">
        <v>189</v>
      </c>
    </row>
    <row r="6627" spans="1:4" x14ac:dyDescent="0.25">
      <c r="A6627" s="67">
        <v>44205</v>
      </c>
      <c r="B6627" s="60" t="s">
        <v>20</v>
      </c>
      <c r="C6627" s="73" t="s">
        <v>366</v>
      </c>
      <c r="D6627" s="15">
        <v>1</v>
      </c>
    </row>
    <row r="6628" spans="1:4" x14ac:dyDescent="0.25">
      <c r="A6628" s="67">
        <v>44205</v>
      </c>
      <c r="B6628" s="60" t="s">
        <v>20</v>
      </c>
      <c r="C6628" s="73" t="s">
        <v>652</v>
      </c>
      <c r="D6628" s="15">
        <v>1</v>
      </c>
    </row>
    <row r="6629" spans="1:4" x14ac:dyDescent="0.25">
      <c r="A6629" s="67">
        <v>44205</v>
      </c>
      <c r="B6629" s="60" t="s">
        <v>20</v>
      </c>
      <c r="C6629" s="73" t="s">
        <v>713</v>
      </c>
      <c r="D6629" s="15">
        <v>1</v>
      </c>
    </row>
    <row r="6630" spans="1:4" x14ac:dyDescent="0.25">
      <c r="A6630" s="67">
        <v>44205</v>
      </c>
      <c r="B6630" s="60" t="s">
        <v>13</v>
      </c>
      <c r="C6630" s="73" t="s">
        <v>13</v>
      </c>
      <c r="D6630" s="15">
        <v>4</v>
      </c>
    </row>
    <row r="6631" spans="1:4" x14ac:dyDescent="0.25">
      <c r="A6631" s="67">
        <v>44205</v>
      </c>
      <c r="B6631" s="60" t="s">
        <v>13</v>
      </c>
      <c r="C6631" s="73" t="s">
        <v>226</v>
      </c>
      <c r="D6631" s="15">
        <v>1</v>
      </c>
    </row>
    <row r="6632" spans="1:4" x14ac:dyDescent="0.25">
      <c r="A6632" s="67">
        <v>44205</v>
      </c>
      <c r="B6632" s="60" t="s">
        <v>13</v>
      </c>
      <c r="C6632" s="73" t="s">
        <v>223</v>
      </c>
      <c r="D6632" s="15">
        <v>2</v>
      </c>
    </row>
    <row r="6633" spans="1:4" x14ac:dyDescent="0.25">
      <c r="A6633" s="67">
        <v>44205</v>
      </c>
      <c r="B6633" s="60" t="s">
        <v>24</v>
      </c>
      <c r="C6633" s="73" t="s">
        <v>23</v>
      </c>
      <c r="D6633" s="15">
        <v>32</v>
      </c>
    </row>
    <row r="6634" spans="1:4" x14ac:dyDescent="0.25">
      <c r="A6634" s="67">
        <v>44205</v>
      </c>
      <c r="B6634" s="60" t="s">
        <v>24</v>
      </c>
      <c r="C6634" s="73" t="s">
        <v>949</v>
      </c>
      <c r="D6634" s="15">
        <v>1</v>
      </c>
    </row>
    <row r="6635" spans="1:4" x14ac:dyDescent="0.25">
      <c r="A6635" s="67">
        <v>44205</v>
      </c>
      <c r="B6635" s="60" t="s">
        <v>24</v>
      </c>
      <c r="C6635" s="73" t="s">
        <v>24</v>
      </c>
      <c r="D6635" s="15">
        <v>13</v>
      </c>
    </row>
    <row r="6636" spans="1:4" x14ac:dyDescent="0.25">
      <c r="A6636" s="67">
        <v>44205</v>
      </c>
      <c r="B6636" s="60" t="s">
        <v>24</v>
      </c>
      <c r="C6636" s="73" t="s">
        <v>707</v>
      </c>
      <c r="D6636" s="15">
        <v>1</v>
      </c>
    </row>
    <row r="6637" spans="1:4" x14ac:dyDescent="0.25">
      <c r="A6637" s="67">
        <v>44205</v>
      </c>
      <c r="B6637" s="60" t="s">
        <v>24</v>
      </c>
      <c r="C6637" s="73" t="s">
        <v>765</v>
      </c>
      <c r="D6637" s="15">
        <v>1</v>
      </c>
    </row>
    <row r="6638" spans="1:4" x14ac:dyDescent="0.25">
      <c r="A6638" s="67">
        <v>44205</v>
      </c>
      <c r="B6638" s="60" t="s">
        <v>24</v>
      </c>
      <c r="C6638" s="73" t="s">
        <v>194</v>
      </c>
      <c r="D6638" s="15">
        <v>2</v>
      </c>
    </row>
    <row r="6639" spans="1:4" x14ac:dyDescent="0.25">
      <c r="A6639" s="67">
        <v>44205</v>
      </c>
      <c r="B6639" s="60" t="s">
        <v>47</v>
      </c>
      <c r="C6639" s="73" t="s">
        <v>47</v>
      </c>
      <c r="D6639" s="15">
        <v>7</v>
      </c>
    </row>
    <row r="6640" spans="1:4" x14ac:dyDescent="0.25">
      <c r="A6640" s="67">
        <v>44205</v>
      </c>
      <c r="B6640" s="60" t="s">
        <v>48</v>
      </c>
      <c r="C6640" s="73" t="s">
        <v>48</v>
      </c>
      <c r="D6640" s="15">
        <v>14</v>
      </c>
    </row>
    <row r="6641" spans="1:4" ht="21" customHeight="1" x14ac:dyDescent="0.25">
      <c r="A6641" s="67">
        <v>44205</v>
      </c>
      <c r="B6641" s="60" t="s">
        <v>7</v>
      </c>
      <c r="C6641" s="73" t="s">
        <v>116</v>
      </c>
      <c r="D6641" s="15">
        <v>5</v>
      </c>
    </row>
    <row r="6642" spans="1:4" s="22" customFormat="1" x14ac:dyDescent="0.25">
      <c r="A6642" s="67">
        <v>44205</v>
      </c>
      <c r="B6642" s="351" t="s">
        <v>7</v>
      </c>
      <c r="C6642" s="91" t="s">
        <v>7</v>
      </c>
      <c r="D6642" s="236">
        <v>10</v>
      </c>
    </row>
    <row r="6643" spans="1:4" s="22" customFormat="1" x14ac:dyDescent="0.25">
      <c r="A6643" s="67">
        <v>44205</v>
      </c>
      <c r="B6643" s="351" t="s">
        <v>9</v>
      </c>
      <c r="C6643" s="351" t="s">
        <v>9</v>
      </c>
      <c r="D6643" s="236">
        <v>70</v>
      </c>
    </row>
    <row r="6644" spans="1:4" x14ac:dyDescent="0.25">
      <c r="A6644" s="67">
        <v>44205</v>
      </c>
      <c r="B6644" s="60" t="s">
        <v>9</v>
      </c>
      <c r="C6644" s="73" t="s">
        <v>149</v>
      </c>
      <c r="D6644" s="15">
        <v>1</v>
      </c>
    </row>
    <row r="6645" spans="1:4" x14ac:dyDescent="0.25">
      <c r="A6645" s="67">
        <v>44205</v>
      </c>
      <c r="B6645" s="60" t="s">
        <v>9</v>
      </c>
      <c r="C6645" s="73" t="s">
        <v>145</v>
      </c>
      <c r="D6645" s="15">
        <v>1</v>
      </c>
    </row>
    <row r="6646" spans="1:4" x14ac:dyDescent="0.25">
      <c r="A6646" s="67">
        <v>44205</v>
      </c>
      <c r="B6646" s="60" t="s">
        <v>15</v>
      </c>
      <c r="C6646" s="73" t="s">
        <v>109</v>
      </c>
      <c r="D6646" s="15">
        <v>1</v>
      </c>
    </row>
    <row r="6647" spans="1:4" x14ac:dyDescent="0.25">
      <c r="A6647" s="67">
        <v>44205</v>
      </c>
      <c r="B6647" s="60" t="s">
        <v>15</v>
      </c>
      <c r="C6647" s="73" t="s">
        <v>61</v>
      </c>
      <c r="D6647" s="15">
        <v>1</v>
      </c>
    </row>
    <row r="6648" spans="1:4" x14ac:dyDescent="0.25">
      <c r="A6648" s="67">
        <v>44205</v>
      </c>
      <c r="B6648" s="60" t="s">
        <v>15</v>
      </c>
      <c r="C6648" s="73" t="s">
        <v>623</v>
      </c>
      <c r="D6648" s="15">
        <v>1</v>
      </c>
    </row>
    <row r="6649" spans="1:4" x14ac:dyDescent="0.25">
      <c r="A6649" s="67">
        <v>44205</v>
      </c>
      <c r="B6649" s="60" t="s">
        <v>15</v>
      </c>
      <c r="C6649" s="73" t="s">
        <v>285</v>
      </c>
      <c r="D6649" s="15">
        <v>1</v>
      </c>
    </row>
    <row r="6650" spans="1:4" x14ac:dyDescent="0.25">
      <c r="A6650" s="67">
        <v>44205</v>
      </c>
      <c r="B6650" s="60" t="s">
        <v>11</v>
      </c>
      <c r="C6650" s="73" t="s">
        <v>65</v>
      </c>
      <c r="D6650" s="15">
        <v>8</v>
      </c>
    </row>
    <row r="6651" spans="1:4" x14ac:dyDescent="0.25">
      <c r="A6651" s="67">
        <v>44205</v>
      </c>
      <c r="B6651" s="60" t="s">
        <v>11</v>
      </c>
      <c r="C6651" s="73" t="s">
        <v>11</v>
      </c>
      <c r="D6651" s="15">
        <v>30</v>
      </c>
    </row>
    <row r="6652" spans="1:4" x14ac:dyDescent="0.25">
      <c r="A6652" s="67">
        <v>44205</v>
      </c>
      <c r="B6652" s="60" t="s">
        <v>12</v>
      </c>
      <c r="C6652" s="73" t="s">
        <v>117</v>
      </c>
      <c r="D6652" s="15">
        <v>5</v>
      </c>
    </row>
    <row r="6653" spans="1:4" x14ac:dyDescent="0.25">
      <c r="A6653" s="67">
        <v>44205</v>
      </c>
      <c r="B6653" s="60" t="s">
        <v>12</v>
      </c>
      <c r="C6653" s="73" t="s">
        <v>12</v>
      </c>
      <c r="D6653" s="15">
        <v>6</v>
      </c>
    </row>
    <row r="6654" spans="1:4" x14ac:dyDescent="0.25">
      <c r="A6654" s="67">
        <v>44205</v>
      </c>
      <c r="B6654" s="60" t="s">
        <v>8</v>
      </c>
      <c r="C6654" s="73" t="s">
        <v>74</v>
      </c>
      <c r="D6654" s="15">
        <v>2</v>
      </c>
    </row>
    <row r="6655" spans="1:4" x14ac:dyDescent="0.25">
      <c r="A6655" s="67">
        <v>44205</v>
      </c>
      <c r="B6655" s="60" t="s">
        <v>8</v>
      </c>
      <c r="C6655" s="73" t="s">
        <v>230</v>
      </c>
      <c r="D6655" s="15">
        <v>1</v>
      </c>
    </row>
    <row r="6656" spans="1:4" x14ac:dyDescent="0.25">
      <c r="A6656" s="67">
        <v>44205</v>
      </c>
      <c r="B6656" s="60" t="s">
        <v>8</v>
      </c>
      <c r="C6656" s="73" t="s">
        <v>931</v>
      </c>
      <c r="D6656" s="15">
        <v>1</v>
      </c>
    </row>
    <row r="6657" spans="1:4" x14ac:dyDescent="0.25">
      <c r="A6657" s="67">
        <v>44205</v>
      </c>
      <c r="B6657" s="60" t="s">
        <v>8</v>
      </c>
      <c r="C6657" s="73" t="s">
        <v>59</v>
      </c>
      <c r="D6657" s="15">
        <v>12</v>
      </c>
    </row>
    <row r="6658" spans="1:4" x14ac:dyDescent="0.25">
      <c r="A6658" s="67">
        <v>44205</v>
      </c>
      <c r="B6658" s="60" t="s">
        <v>8</v>
      </c>
      <c r="C6658" s="73" t="s">
        <v>142</v>
      </c>
      <c r="D6658" s="15">
        <v>2</v>
      </c>
    </row>
    <row r="6659" spans="1:4" x14ac:dyDescent="0.25">
      <c r="A6659" s="67">
        <v>44205</v>
      </c>
      <c r="B6659" s="60" t="s">
        <v>8</v>
      </c>
      <c r="C6659" s="73" t="s">
        <v>134</v>
      </c>
      <c r="D6659" s="15">
        <v>4</v>
      </c>
    </row>
    <row r="6660" spans="1:4" x14ac:dyDescent="0.25">
      <c r="A6660" s="67">
        <v>44205</v>
      </c>
      <c r="B6660" s="60" t="s">
        <v>8</v>
      </c>
      <c r="C6660" s="73" t="s">
        <v>205</v>
      </c>
      <c r="D6660" s="15">
        <v>10</v>
      </c>
    </row>
    <row r="6661" spans="1:4" x14ac:dyDescent="0.25">
      <c r="A6661" s="67">
        <v>44205</v>
      </c>
      <c r="B6661" s="60" t="s">
        <v>8</v>
      </c>
      <c r="C6661" s="73" t="s">
        <v>40</v>
      </c>
      <c r="D6661" s="15">
        <v>1</v>
      </c>
    </row>
    <row r="6662" spans="1:4" x14ac:dyDescent="0.25">
      <c r="A6662" s="67">
        <v>44205</v>
      </c>
      <c r="B6662" s="60" t="s">
        <v>8</v>
      </c>
      <c r="C6662" s="73" t="s">
        <v>8</v>
      </c>
      <c r="D6662" s="15">
        <v>85</v>
      </c>
    </row>
    <row r="6663" spans="1:4" x14ac:dyDescent="0.25">
      <c r="A6663" s="67">
        <v>44205</v>
      </c>
      <c r="B6663" s="60" t="s">
        <v>8</v>
      </c>
      <c r="C6663" s="73" t="s">
        <v>31</v>
      </c>
      <c r="D6663" s="15">
        <v>1</v>
      </c>
    </row>
    <row r="6664" spans="1:4" x14ac:dyDescent="0.25">
      <c r="A6664" s="67">
        <v>44205</v>
      </c>
      <c r="B6664" s="60" t="s">
        <v>8</v>
      </c>
      <c r="C6664" s="73" t="s">
        <v>81</v>
      </c>
      <c r="D6664" s="15">
        <v>2</v>
      </c>
    </row>
    <row r="6665" spans="1:4" x14ac:dyDescent="0.25">
      <c r="A6665" s="67">
        <v>44205</v>
      </c>
      <c r="B6665" s="60" t="s">
        <v>8</v>
      </c>
      <c r="C6665" s="73" t="s">
        <v>112</v>
      </c>
      <c r="D6665" s="15">
        <v>2</v>
      </c>
    </row>
    <row r="6666" spans="1:4" x14ac:dyDescent="0.25">
      <c r="A6666" s="67">
        <v>44205</v>
      </c>
      <c r="B6666" s="60" t="s">
        <v>49</v>
      </c>
      <c r="C6666" s="73" t="s">
        <v>215</v>
      </c>
      <c r="D6666" s="15">
        <v>1</v>
      </c>
    </row>
    <row r="6667" spans="1:4" x14ac:dyDescent="0.25">
      <c r="A6667" s="67">
        <v>44205</v>
      </c>
      <c r="B6667" s="60" t="s">
        <v>49</v>
      </c>
      <c r="C6667" s="73" t="s">
        <v>49</v>
      </c>
      <c r="D6667" s="15">
        <v>18</v>
      </c>
    </row>
    <row r="6668" spans="1:4" x14ac:dyDescent="0.25">
      <c r="A6668" s="67">
        <v>44205</v>
      </c>
      <c r="B6668" s="60" t="s">
        <v>50</v>
      </c>
      <c r="C6668" s="73" t="s">
        <v>368</v>
      </c>
      <c r="D6668" s="15">
        <v>10</v>
      </c>
    </row>
    <row r="6669" spans="1:4" x14ac:dyDescent="0.25">
      <c r="A6669" s="67">
        <v>44205</v>
      </c>
      <c r="B6669" s="60" t="s">
        <v>27</v>
      </c>
      <c r="C6669" s="73" t="s">
        <v>141</v>
      </c>
      <c r="D6669" s="15">
        <v>12</v>
      </c>
    </row>
    <row r="6670" spans="1:4" x14ac:dyDescent="0.25">
      <c r="A6670" s="67">
        <v>44205</v>
      </c>
      <c r="B6670" s="60" t="s">
        <v>27</v>
      </c>
      <c r="C6670" s="73" t="s">
        <v>43</v>
      </c>
      <c r="D6670" s="15">
        <v>61</v>
      </c>
    </row>
    <row r="6671" spans="1:4" x14ac:dyDescent="0.25">
      <c r="A6671" s="67">
        <v>44205</v>
      </c>
      <c r="B6671" s="60" t="s">
        <v>27</v>
      </c>
      <c r="C6671" s="73" t="s">
        <v>28</v>
      </c>
      <c r="D6671" s="15">
        <v>1</v>
      </c>
    </row>
    <row r="6672" spans="1:4" x14ac:dyDescent="0.25">
      <c r="A6672" s="67">
        <v>44205</v>
      </c>
      <c r="B6672" s="60" t="s">
        <v>27</v>
      </c>
      <c r="C6672" s="73" t="s">
        <v>711</v>
      </c>
      <c r="D6672" s="15">
        <v>4</v>
      </c>
    </row>
    <row r="6673" spans="1:4" x14ac:dyDescent="0.25">
      <c r="A6673" s="67">
        <v>44205</v>
      </c>
      <c r="B6673" s="60" t="s">
        <v>51</v>
      </c>
      <c r="C6673" s="60" t="s">
        <v>51</v>
      </c>
      <c r="D6673" s="15">
        <v>18</v>
      </c>
    </row>
    <row r="6674" spans="1:4" x14ac:dyDescent="0.25">
      <c r="A6674" s="67">
        <v>44205</v>
      </c>
      <c r="B6674" s="60" t="s">
        <v>10</v>
      </c>
      <c r="C6674" s="60" t="s">
        <v>10</v>
      </c>
      <c r="D6674" s="15">
        <v>23</v>
      </c>
    </row>
    <row r="6675" spans="1:4" x14ac:dyDescent="0.25">
      <c r="A6675" s="67">
        <v>44206</v>
      </c>
      <c r="B6675" s="60" t="s">
        <v>14</v>
      </c>
      <c r="C6675" s="60" t="s">
        <v>14</v>
      </c>
      <c r="D6675" s="15">
        <v>0</v>
      </c>
    </row>
    <row r="6676" spans="1:4" x14ac:dyDescent="0.25">
      <c r="A6676" s="67">
        <v>44206</v>
      </c>
      <c r="B6676" s="60" t="s">
        <v>20</v>
      </c>
      <c r="C6676" s="60" t="s">
        <v>20</v>
      </c>
      <c r="D6676" s="15">
        <v>0</v>
      </c>
    </row>
    <row r="6677" spans="1:4" x14ac:dyDescent="0.25">
      <c r="A6677" s="67">
        <v>44206</v>
      </c>
      <c r="B6677" s="60" t="s">
        <v>13</v>
      </c>
      <c r="C6677" s="60" t="s">
        <v>13</v>
      </c>
      <c r="D6677" s="15">
        <v>0</v>
      </c>
    </row>
    <row r="6678" spans="1:4" x14ac:dyDescent="0.25">
      <c r="A6678" s="67">
        <v>44206</v>
      </c>
      <c r="B6678" s="60" t="s">
        <v>24</v>
      </c>
      <c r="C6678" s="60" t="s">
        <v>24</v>
      </c>
      <c r="D6678" s="15">
        <v>0</v>
      </c>
    </row>
    <row r="6679" spans="1:4" x14ac:dyDescent="0.25">
      <c r="A6679" s="67">
        <v>44206</v>
      </c>
      <c r="B6679" s="60" t="s">
        <v>47</v>
      </c>
      <c r="C6679" s="60" t="s">
        <v>47</v>
      </c>
      <c r="D6679" s="15">
        <v>0</v>
      </c>
    </row>
    <row r="6680" spans="1:4" x14ac:dyDescent="0.25">
      <c r="A6680" s="67">
        <v>44206</v>
      </c>
      <c r="B6680" s="60" t="s">
        <v>48</v>
      </c>
      <c r="C6680" s="60" t="s">
        <v>48</v>
      </c>
      <c r="D6680" s="15">
        <v>0</v>
      </c>
    </row>
    <row r="6681" spans="1:4" x14ac:dyDescent="0.25">
      <c r="A6681" s="67">
        <v>44206</v>
      </c>
      <c r="B6681" s="60" t="s">
        <v>7</v>
      </c>
      <c r="C6681" s="60" t="s">
        <v>7</v>
      </c>
      <c r="D6681" s="15">
        <v>0</v>
      </c>
    </row>
    <row r="6682" spans="1:4" x14ac:dyDescent="0.25">
      <c r="A6682" s="67">
        <v>44206</v>
      </c>
      <c r="B6682" s="60" t="s">
        <v>9</v>
      </c>
      <c r="C6682" s="60" t="s">
        <v>9</v>
      </c>
      <c r="D6682" s="15">
        <v>0</v>
      </c>
    </row>
    <row r="6683" spans="1:4" x14ac:dyDescent="0.25">
      <c r="A6683" s="67">
        <v>44206</v>
      </c>
      <c r="B6683" s="60" t="s">
        <v>15</v>
      </c>
      <c r="C6683" s="60" t="s">
        <v>15</v>
      </c>
      <c r="D6683" s="15">
        <v>0</v>
      </c>
    </row>
    <row r="6684" spans="1:4" x14ac:dyDescent="0.25">
      <c r="A6684" s="67">
        <v>44206</v>
      </c>
      <c r="B6684" s="60" t="s">
        <v>11</v>
      </c>
      <c r="C6684" s="60" t="s">
        <v>11</v>
      </c>
      <c r="D6684" s="15">
        <v>0</v>
      </c>
    </row>
    <row r="6685" spans="1:4" x14ac:dyDescent="0.25">
      <c r="A6685" s="67">
        <v>44206</v>
      </c>
      <c r="B6685" s="60" t="s">
        <v>12</v>
      </c>
      <c r="C6685" s="60" t="s">
        <v>12</v>
      </c>
      <c r="D6685" s="15">
        <v>0</v>
      </c>
    </row>
    <row r="6686" spans="1:4" x14ac:dyDescent="0.25">
      <c r="A6686" s="67">
        <v>44206</v>
      </c>
      <c r="B6686" s="60" t="s">
        <v>1036</v>
      </c>
      <c r="C6686" s="73" t="s">
        <v>1036</v>
      </c>
      <c r="D6686" s="15">
        <v>0</v>
      </c>
    </row>
    <row r="6687" spans="1:4" x14ac:dyDescent="0.25">
      <c r="A6687" s="67">
        <v>44206</v>
      </c>
      <c r="B6687" s="60" t="s">
        <v>8</v>
      </c>
      <c r="C6687" s="60" t="s">
        <v>8</v>
      </c>
      <c r="D6687" s="15">
        <v>0</v>
      </c>
    </row>
    <row r="6688" spans="1:4" x14ac:dyDescent="0.25">
      <c r="A6688" s="67">
        <v>44206</v>
      </c>
      <c r="B6688" s="60" t="s">
        <v>49</v>
      </c>
      <c r="C6688" s="60" t="s">
        <v>49</v>
      </c>
      <c r="D6688" s="15">
        <v>0</v>
      </c>
    </row>
    <row r="6689" spans="1:4" x14ac:dyDescent="0.25">
      <c r="A6689" s="67">
        <v>44206</v>
      </c>
      <c r="B6689" s="60" t="s">
        <v>50</v>
      </c>
      <c r="C6689" s="60" t="s">
        <v>50</v>
      </c>
      <c r="D6689" s="15">
        <v>0</v>
      </c>
    </row>
    <row r="6690" spans="1:4" x14ac:dyDescent="0.25">
      <c r="A6690" s="67">
        <v>44206</v>
      </c>
      <c r="B6690" s="60" t="s">
        <v>27</v>
      </c>
      <c r="C6690" s="60" t="s">
        <v>27</v>
      </c>
      <c r="D6690" s="15">
        <v>0</v>
      </c>
    </row>
    <row r="6691" spans="1:4" x14ac:dyDescent="0.25">
      <c r="A6691" s="67">
        <v>44206</v>
      </c>
      <c r="B6691" s="60" t="s">
        <v>51</v>
      </c>
      <c r="C6691" s="60" t="s">
        <v>51</v>
      </c>
      <c r="D6691" s="15">
        <v>0</v>
      </c>
    </row>
    <row r="6692" spans="1:4" x14ac:dyDescent="0.25">
      <c r="A6692" s="67">
        <v>44206</v>
      </c>
      <c r="B6692" s="60" t="s">
        <v>10</v>
      </c>
      <c r="C6692" s="60" t="s">
        <v>10</v>
      </c>
      <c r="D6692" s="15">
        <v>0</v>
      </c>
    </row>
    <row r="6693" spans="1:4" x14ac:dyDescent="0.25">
      <c r="A6693" s="67">
        <v>44207</v>
      </c>
      <c r="B6693" s="60" t="s">
        <v>14</v>
      </c>
      <c r="C6693" s="73" t="s">
        <v>14</v>
      </c>
      <c r="D6693" s="15">
        <v>42</v>
      </c>
    </row>
    <row r="6694" spans="1:4" x14ac:dyDescent="0.25">
      <c r="A6694" s="67">
        <v>44207</v>
      </c>
      <c r="B6694" s="60" t="s">
        <v>14</v>
      </c>
      <c r="C6694" s="73" t="s">
        <v>948</v>
      </c>
      <c r="D6694" s="15">
        <v>1</v>
      </c>
    </row>
    <row r="6695" spans="1:4" x14ac:dyDescent="0.25">
      <c r="A6695" s="67">
        <v>44207</v>
      </c>
      <c r="B6695" s="60" t="s">
        <v>14</v>
      </c>
      <c r="C6695" s="73" t="s">
        <v>16</v>
      </c>
      <c r="D6695" s="15">
        <v>17</v>
      </c>
    </row>
    <row r="6696" spans="1:4" x14ac:dyDescent="0.25">
      <c r="A6696" s="67">
        <v>44207</v>
      </c>
      <c r="B6696" s="60" t="s">
        <v>14</v>
      </c>
      <c r="C6696" s="73" t="s">
        <v>808</v>
      </c>
      <c r="D6696" s="15">
        <v>1</v>
      </c>
    </row>
    <row r="6697" spans="1:4" x14ac:dyDescent="0.25">
      <c r="A6697" s="67">
        <v>44207</v>
      </c>
      <c r="B6697" s="60" t="s">
        <v>14</v>
      </c>
      <c r="C6697" s="73" t="s">
        <v>86</v>
      </c>
      <c r="D6697" s="15">
        <v>7</v>
      </c>
    </row>
    <row r="6698" spans="1:4" x14ac:dyDescent="0.25">
      <c r="A6698" s="67">
        <v>44207</v>
      </c>
      <c r="B6698" s="60" t="s">
        <v>20</v>
      </c>
      <c r="C6698" s="73" t="s">
        <v>20</v>
      </c>
      <c r="D6698" s="15">
        <v>180</v>
      </c>
    </row>
    <row r="6699" spans="1:4" x14ac:dyDescent="0.25">
      <c r="A6699" s="67">
        <v>44207</v>
      </c>
      <c r="B6699" s="60" t="s">
        <v>20</v>
      </c>
      <c r="C6699" s="73" t="s">
        <v>366</v>
      </c>
      <c r="D6699" s="15">
        <v>1</v>
      </c>
    </row>
    <row r="6700" spans="1:4" s="22" customFormat="1" x14ac:dyDescent="0.25">
      <c r="A6700" s="67">
        <v>44207</v>
      </c>
      <c r="B6700" s="351" t="s">
        <v>20</v>
      </c>
      <c r="C6700" s="91" t="s">
        <v>652</v>
      </c>
      <c r="D6700" s="236">
        <v>1</v>
      </c>
    </row>
    <row r="6701" spans="1:4" s="22" customFormat="1" x14ac:dyDescent="0.25">
      <c r="A6701" s="67">
        <v>44207</v>
      </c>
      <c r="B6701" s="351" t="s">
        <v>20</v>
      </c>
      <c r="C6701" s="91" t="s">
        <v>1034</v>
      </c>
      <c r="D6701" s="236">
        <v>1</v>
      </c>
    </row>
    <row r="6702" spans="1:4" x14ac:dyDescent="0.25">
      <c r="A6702" s="67">
        <v>44207</v>
      </c>
      <c r="B6702" s="60" t="s">
        <v>13</v>
      </c>
      <c r="C6702" s="73" t="s">
        <v>352</v>
      </c>
      <c r="D6702" s="15">
        <v>1</v>
      </c>
    </row>
    <row r="6703" spans="1:4" x14ac:dyDescent="0.25">
      <c r="A6703" s="67">
        <v>44207</v>
      </c>
      <c r="B6703" s="60" t="s">
        <v>13</v>
      </c>
      <c r="C6703" s="73" t="s">
        <v>13</v>
      </c>
      <c r="D6703" s="15">
        <v>3</v>
      </c>
    </row>
    <row r="6704" spans="1:4" x14ac:dyDescent="0.25">
      <c r="A6704" s="67">
        <v>44207</v>
      </c>
      <c r="B6704" s="60" t="s">
        <v>13</v>
      </c>
      <c r="C6704" s="73" t="s">
        <v>226</v>
      </c>
      <c r="D6704" s="15">
        <v>2</v>
      </c>
    </row>
    <row r="6705" spans="1:4" x14ac:dyDescent="0.25">
      <c r="A6705" s="67">
        <v>44207</v>
      </c>
      <c r="B6705" s="60" t="s">
        <v>24</v>
      </c>
      <c r="C6705" s="73" t="s">
        <v>23</v>
      </c>
      <c r="D6705" s="15">
        <v>42</v>
      </c>
    </row>
    <row r="6706" spans="1:4" x14ac:dyDescent="0.25">
      <c r="A6706" s="67">
        <v>44207</v>
      </c>
      <c r="B6706" s="60" t="s">
        <v>24</v>
      </c>
      <c r="C6706" s="73" t="s">
        <v>24</v>
      </c>
      <c r="D6706" s="15">
        <v>2</v>
      </c>
    </row>
    <row r="6707" spans="1:4" x14ac:dyDescent="0.25">
      <c r="A6707" s="67">
        <v>44207</v>
      </c>
      <c r="B6707" s="60" t="s">
        <v>24</v>
      </c>
      <c r="C6707" s="73" t="s">
        <v>765</v>
      </c>
      <c r="D6707" s="15">
        <v>1</v>
      </c>
    </row>
    <row r="6708" spans="1:4" x14ac:dyDescent="0.25">
      <c r="A6708" s="233">
        <v>44207</v>
      </c>
      <c r="B6708" s="60" t="s">
        <v>24</v>
      </c>
      <c r="C6708" s="73" t="s">
        <v>36</v>
      </c>
      <c r="D6708" s="15">
        <v>4</v>
      </c>
    </row>
    <row r="6709" spans="1:4" x14ac:dyDescent="0.25">
      <c r="A6709" s="67">
        <v>44207</v>
      </c>
      <c r="B6709" s="60" t="s">
        <v>47</v>
      </c>
      <c r="C6709" s="60" t="s">
        <v>47</v>
      </c>
      <c r="D6709" s="15">
        <v>5</v>
      </c>
    </row>
    <row r="6710" spans="1:4" x14ac:dyDescent="0.25">
      <c r="A6710" s="67">
        <v>44207</v>
      </c>
      <c r="B6710" s="60" t="s">
        <v>48</v>
      </c>
      <c r="C6710" s="73" t="s">
        <v>48</v>
      </c>
      <c r="D6710" s="15">
        <v>3</v>
      </c>
    </row>
    <row r="6711" spans="1:4" x14ac:dyDescent="0.25">
      <c r="A6711" s="67">
        <v>44207</v>
      </c>
      <c r="B6711" s="60" t="s">
        <v>7</v>
      </c>
      <c r="C6711" s="73" t="s">
        <v>116</v>
      </c>
      <c r="D6711" s="15">
        <v>2</v>
      </c>
    </row>
    <row r="6712" spans="1:4" x14ac:dyDescent="0.25">
      <c r="A6712" s="67">
        <v>44207</v>
      </c>
      <c r="B6712" s="60" t="s">
        <v>7</v>
      </c>
      <c r="C6712" s="73" t="s">
        <v>7</v>
      </c>
      <c r="D6712" s="15">
        <v>6</v>
      </c>
    </row>
    <row r="6713" spans="1:4" x14ac:dyDescent="0.25">
      <c r="A6713" s="67">
        <v>44207</v>
      </c>
      <c r="B6713" s="60" t="s">
        <v>9</v>
      </c>
      <c r="C6713" s="73" t="s">
        <v>935</v>
      </c>
      <c r="D6713" s="15">
        <v>1</v>
      </c>
    </row>
    <row r="6714" spans="1:4" x14ac:dyDescent="0.25">
      <c r="A6714" s="67">
        <v>44207</v>
      </c>
      <c r="B6714" s="60" t="s">
        <v>9</v>
      </c>
      <c r="C6714" s="60" t="s">
        <v>9</v>
      </c>
      <c r="D6714" s="15">
        <v>96</v>
      </c>
    </row>
    <row r="6715" spans="1:4" x14ac:dyDescent="0.25">
      <c r="A6715" s="67">
        <v>44207</v>
      </c>
      <c r="B6715" s="60" t="s">
        <v>9</v>
      </c>
      <c r="C6715" s="73" t="s">
        <v>710</v>
      </c>
      <c r="D6715" s="15">
        <v>1</v>
      </c>
    </row>
    <row r="6716" spans="1:4" x14ac:dyDescent="0.25">
      <c r="A6716" s="67">
        <v>44207</v>
      </c>
      <c r="B6716" s="60" t="s">
        <v>9</v>
      </c>
      <c r="C6716" s="73" t="s">
        <v>17</v>
      </c>
      <c r="D6716" s="15">
        <v>2</v>
      </c>
    </row>
    <row r="6717" spans="1:4" x14ac:dyDescent="0.25">
      <c r="A6717" s="67">
        <v>44207</v>
      </c>
      <c r="B6717" s="60" t="s">
        <v>9</v>
      </c>
      <c r="C6717" s="73" t="s">
        <v>149</v>
      </c>
      <c r="D6717" s="15">
        <v>2</v>
      </c>
    </row>
    <row r="6718" spans="1:4" x14ac:dyDescent="0.25">
      <c r="A6718" s="67">
        <v>44207</v>
      </c>
      <c r="B6718" s="60" t="s">
        <v>9</v>
      </c>
      <c r="C6718" s="73" t="s">
        <v>145</v>
      </c>
      <c r="D6718" s="15">
        <v>3</v>
      </c>
    </row>
    <row r="6719" spans="1:4" x14ac:dyDescent="0.25">
      <c r="A6719" s="67">
        <v>44207</v>
      </c>
      <c r="B6719" s="60" t="s">
        <v>15</v>
      </c>
      <c r="C6719" s="73" t="s">
        <v>109</v>
      </c>
      <c r="D6719" s="15">
        <v>2</v>
      </c>
    </row>
    <row r="6720" spans="1:4" x14ac:dyDescent="0.25">
      <c r="A6720" s="67">
        <v>44207</v>
      </c>
      <c r="B6720" s="60" t="s">
        <v>15</v>
      </c>
      <c r="C6720" s="73" t="s">
        <v>61</v>
      </c>
      <c r="D6720" s="15">
        <v>8</v>
      </c>
    </row>
    <row r="6721" spans="1:4" x14ac:dyDescent="0.25">
      <c r="A6721" s="67">
        <v>44207</v>
      </c>
      <c r="B6721" s="60" t="s">
        <v>11</v>
      </c>
      <c r="C6721" s="73" t="s">
        <v>11</v>
      </c>
      <c r="D6721" s="15">
        <v>20</v>
      </c>
    </row>
    <row r="6722" spans="1:4" x14ac:dyDescent="0.25">
      <c r="A6722" s="67">
        <v>44207</v>
      </c>
      <c r="B6722" s="60" t="s">
        <v>11</v>
      </c>
      <c r="C6722" s="73" t="s">
        <v>855</v>
      </c>
      <c r="D6722" s="15">
        <v>1</v>
      </c>
    </row>
    <row r="6723" spans="1:4" x14ac:dyDescent="0.25">
      <c r="A6723" s="67">
        <v>44207</v>
      </c>
      <c r="B6723" s="60" t="s">
        <v>12</v>
      </c>
      <c r="C6723" s="73" t="s">
        <v>75</v>
      </c>
      <c r="D6723" s="15">
        <v>1</v>
      </c>
    </row>
    <row r="6724" spans="1:4" x14ac:dyDescent="0.25">
      <c r="A6724" s="67">
        <v>44207</v>
      </c>
      <c r="B6724" s="60" t="s">
        <v>12</v>
      </c>
      <c r="C6724" s="73" t="s">
        <v>117</v>
      </c>
      <c r="D6724" s="15">
        <v>6</v>
      </c>
    </row>
    <row r="6725" spans="1:4" x14ac:dyDescent="0.25">
      <c r="A6725" s="67">
        <v>44207</v>
      </c>
      <c r="B6725" s="60" t="s">
        <v>12</v>
      </c>
      <c r="C6725" s="73" t="s">
        <v>12</v>
      </c>
      <c r="D6725" s="15">
        <v>3</v>
      </c>
    </row>
    <row r="6726" spans="1:4" x14ac:dyDescent="0.25">
      <c r="A6726" s="67">
        <v>44207</v>
      </c>
      <c r="B6726" s="60" t="s">
        <v>1036</v>
      </c>
      <c r="C6726" s="73" t="s">
        <v>1036</v>
      </c>
      <c r="D6726" s="15">
        <v>15</v>
      </c>
    </row>
    <row r="6727" spans="1:4" x14ac:dyDescent="0.25">
      <c r="A6727" s="67">
        <v>44207</v>
      </c>
      <c r="B6727" s="60" t="s">
        <v>1036</v>
      </c>
      <c r="C6727" s="73" t="s">
        <v>1036</v>
      </c>
      <c r="D6727" s="15">
        <v>0</v>
      </c>
    </row>
    <row r="6728" spans="1:4" x14ac:dyDescent="0.25">
      <c r="A6728" s="67">
        <v>44207</v>
      </c>
      <c r="B6728" s="60" t="s">
        <v>8</v>
      </c>
      <c r="C6728" s="73" t="s">
        <v>1082</v>
      </c>
      <c r="D6728" s="15">
        <v>1</v>
      </c>
    </row>
    <row r="6729" spans="1:4" x14ac:dyDescent="0.25">
      <c r="A6729" s="67">
        <v>44207</v>
      </c>
      <c r="B6729" s="60" t="s">
        <v>8</v>
      </c>
      <c r="C6729" s="73" t="s">
        <v>230</v>
      </c>
      <c r="D6729" s="15">
        <v>2</v>
      </c>
    </row>
    <row r="6730" spans="1:4" x14ac:dyDescent="0.25">
      <c r="A6730" s="67">
        <v>44207</v>
      </c>
      <c r="B6730" s="60" t="s">
        <v>8</v>
      </c>
      <c r="C6730" s="73" t="s">
        <v>59</v>
      </c>
      <c r="D6730" s="15">
        <v>12</v>
      </c>
    </row>
    <row r="6731" spans="1:4" x14ac:dyDescent="0.25">
      <c r="A6731" s="67">
        <v>44207</v>
      </c>
      <c r="B6731" s="60" t="s">
        <v>8</v>
      </c>
      <c r="C6731" s="73" t="s">
        <v>142</v>
      </c>
      <c r="D6731" s="15">
        <v>5</v>
      </c>
    </row>
    <row r="6732" spans="1:4" x14ac:dyDescent="0.25">
      <c r="A6732" s="67">
        <v>44207</v>
      </c>
      <c r="B6732" s="60" t="s">
        <v>8</v>
      </c>
      <c r="C6732" s="73" t="s">
        <v>205</v>
      </c>
      <c r="D6732" s="15">
        <v>11</v>
      </c>
    </row>
    <row r="6733" spans="1:4" x14ac:dyDescent="0.25">
      <c r="A6733" s="67">
        <v>44207</v>
      </c>
      <c r="B6733" s="60" t="s">
        <v>8</v>
      </c>
      <c r="C6733" s="73" t="s">
        <v>40</v>
      </c>
      <c r="D6733" s="15">
        <v>1</v>
      </c>
    </row>
    <row r="6734" spans="1:4" x14ac:dyDescent="0.25">
      <c r="A6734" s="67">
        <v>44207</v>
      </c>
      <c r="B6734" s="60" t="s">
        <v>8</v>
      </c>
      <c r="C6734" s="73" t="s">
        <v>8</v>
      </c>
      <c r="D6734" s="15">
        <v>63</v>
      </c>
    </row>
    <row r="6735" spans="1:4" x14ac:dyDescent="0.25">
      <c r="A6735" s="67">
        <v>44207</v>
      </c>
      <c r="B6735" s="60" t="s">
        <v>8</v>
      </c>
      <c r="C6735" s="73" t="s">
        <v>1035</v>
      </c>
      <c r="D6735" s="15">
        <v>1</v>
      </c>
    </row>
    <row r="6736" spans="1:4" x14ac:dyDescent="0.25">
      <c r="A6736" s="67">
        <v>44207</v>
      </c>
      <c r="B6736" s="60" t="s">
        <v>8</v>
      </c>
      <c r="C6736" s="73" t="s">
        <v>81</v>
      </c>
      <c r="D6736" s="15">
        <v>1</v>
      </c>
    </row>
    <row r="6737" spans="1:4" x14ac:dyDescent="0.25">
      <c r="A6737" s="67">
        <v>44207</v>
      </c>
      <c r="B6737" s="60" t="s">
        <v>8</v>
      </c>
      <c r="C6737" s="73" t="s">
        <v>595</v>
      </c>
      <c r="D6737" s="15">
        <v>1</v>
      </c>
    </row>
    <row r="6738" spans="1:4" x14ac:dyDescent="0.25">
      <c r="A6738" s="67">
        <v>44207</v>
      </c>
      <c r="B6738" s="60" t="s">
        <v>8</v>
      </c>
      <c r="C6738" s="73" t="s">
        <v>112</v>
      </c>
      <c r="D6738" s="15">
        <v>4</v>
      </c>
    </row>
    <row r="6739" spans="1:4" x14ac:dyDescent="0.25">
      <c r="A6739" s="67">
        <v>44207</v>
      </c>
      <c r="B6739" s="60" t="s">
        <v>49</v>
      </c>
      <c r="C6739" s="60" t="s">
        <v>49</v>
      </c>
      <c r="D6739" s="15">
        <v>8</v>
      </c>
    </row>
    <row r="6740" spans="1:4" x14ac:dyDescent="0.25">
      <c r="A6740" s="67">
        <v>44207</v>
      </c>
      <c r="B6740" s="60" t="s">
        <v>50</v>
      </c>
      <c r="C6740" s="73" t="s">
        <v>232</v>
      </c>
      <c r="D6740" s="15">
        <v>3</v>
      </c>
    </row>
    <row r="6741" spans="1:4" x14ac:dyDescent="0.25">
      <c r="A6741" s="67">
        <v>44207</v>
      </c>
      <c r="B6741" s="60" t="s">
        <v>50</v>
      </c>
      <c r="C6741" s="73" t="s">
        <v>368</v>
      </c>
      <c r="D6741" s="15">
        <v>9</v>
      </c>
    </row>
    <row r="6742" spans="1:4" x14ac:dyDescent="0.25">
      <c r="A6742" s="67">
        <v>44207</v>
      </c>
      <c r="B6742" s="60" t="s">
        <v>27</v>
      </c>
      <c r="C6742" s="73" t="s">
        <v>141</v>
      </c>
      <c r="D6742" s="15">
        <v>5</v>
      </c>
    </row>
    <row r="6743" spans="1:4" x14ac:dyDescent="0.25">
      <c r="A6743" s="67">
        <v>44207</v>
      </c>
      <c r="B6743" s="60" t="s">
        <v>27</v>
      </c>
      <c r="C6743" s="248" t="s">
        <v>233</v>
      </c>
      <c r="D6743" s="15">
        <v>1</v>
      </c>
    </row>
    <row r="6744" spans="1:4" x14ac:dyDescent="0.25">
      <c r="A6744" s="67">
        <v>44207</v>
      </c>
      <c r="B6744" s="60" t="s">
        <v>27</v>
      </c>
      <c r="C6744" s="73" t="s">
        <v>43</v>
      </c>
      <c r="D6744" s="15">
        <v>19</v>
      </c>
    </row>
    <row r="6745" spans="1:4" x14ac:dyDescent="0.25">
      <c r="A6745" s="67">
        <v>44207</v>
      </c>
      <c r="B6745" s="60" t="s">
        <v>27</v>
      </c>
      <c r="C6745" s="73" t="s">
        <v>947</v>
      </c>
      <c r="D6745" s="15">
        <v>3</v>
      </c>
    </row>
    <row r="6746" spans="1:4" x14ac:dyDescent="0.25">
      <c r="A6746" s="67">
        <v>44207</v>
      </c>
      <c r="B6746" s="60" t="s">
        <v>27</v>
      </c>
      <c r="C6746" s="73" t="s">
        <v>711</v>
      </c>
      <c r="D6746" s="15">
        <v>1</v>
      </c>
    </row>
    <row r="6747" spans="1:4" x14ac:dyDescent="0.25">
      <c r="A6747" s="67">
        <v>44207</v>
      </c>
      <c r="B6747" s="60" t="s">
        <v>51</v>
      </c>
      <c r="C6747" s="60" t="s">
        <v>701</v>
      </c>
      <c r="D6747" s="15">
        <v>1</v>
      </c>
    </row>
    <row r="6748" spans="1:4" x14ac:dyDescent="0.25">
      <c r="A6748" s="67">
        <v>44207</v>
      </c>
      <c r="B6748" s="60" t="s">
        <v>51</v>
      </c>
      <c r="C6748" s="73" t="s">
        <v>51</v>
      </c>
      <c r="D6748" s="15">
        <v>16</v>
      </c>
    </row>
    <row r="6749" spans="1:4" x14ac:dyDescent="0.25">
      <c r="A6749" s="67">
        <v>44207</v>
      </c>
      <c r="B6749" s="60" t="s">
        <v>10</v>
      </c>
      <c r="C6749" s="73" t="s">
        <v>343</v>
      </c>
      <c r="D6749" s="15">
        <v>1</v>
      </c>
    </row>
    <row r="6750" spans="1:4" x14ac:dyDescent="0.25">
      <c r="A6750" s="67">
        <v>44207</v>
      </c>
      <c r="B6750" s="60" t="s">
        <v>10</v>
      </c>
      <c r="C6750" s="73" t="s">
        <v>10</v>
      </c>
      <c r="D6750" s="15">
        <v>5</v>
      </c>
    </row>
    <row r="6751" spans="1:4" x14ac:dyDescent="0.25">
      <c r="A6751" s="67">
        <v>44208</v>
      </c>
      <c r="B6751" s="60" t="s">
        <v>14</v>
      </c>
      <c r="C6751" s="73" t="s">
        <v>14</v>
      </c>
      <c r="D6751" s="15">
        <v>16</v>
      </c>
    </row>
    <row r="6752" spans="1:4" x14ac:dyDescent="0.25">
      <c r="A6752" s="67">
        <v>44208</v>
      </c>
      <c r="B6752" s="60" t="s">
        <v>14</v>
      </c>
      <c r="C6752" s="73" t="s">
        <v>16</v>
      </c>
      <c r="D6752" s="15">
        <v>8</v>
      </c>
    </row>
    <row r="6753" spans="1:4" x14ac:dyDescent="0.25">
      <c r="A6753" s="67">
        <v>44208</v>
      </c>
      <c r="B6753" s="60" t="s">
        <v>14</v>
      </c>
      <c r="C6753" s="73" t="s">
        <v>86</v>
      </c>
      <c r="D6753" s="15">
        <v>4</v>
      </c>
    </row>
    <row r="6754" spans="1:4" x14ac:dyDescent="0.25">
      <c r="A6754" s="67">
        <v>44208</v>
      </c>
      <c r="B6754" s="60" t="s">
        <v>20</v>
      </c>
      <c r="C6754" s="73" t="s">
        <v>854</v>
      </c>
      <c r="D6754" s="15">
        <v>1</v>
      </c>
    </row>
    <row r="6755" spans="1:4" x14ac:dyDescent="0.25">
      <c r="A6755" s="67">
        <v>44208</v>
      </c>
      <c r="B6755" s="60" t="s">
        <v>20</v>
      </c>
      <c r="C6755" s="73" t="s">
        <v>20</v>
      </c>
      <c r="D6755" s="15">
        <v>110</v>
      </c>
    </row>
    <row r="6756" spans="1:4" x14ac:dyDescent="0.25">
      <c r="A6756" s="67">
        <v>44208</v>
      </c>
      <c r="B6756" s="60" t="s">
        <v>20</v>
      </c>
      <c r="C6756" s="73" t="s">
        <v>366</v>
      </c>
      <c r="D6756" s="15">
        <v>1</v>
      </c>
    </row>
    <row r="6757" spans="1:4" x14ac:dyDescent="0.25">
      <c r="A6757" s="67">
        <v>44208</v>
      </c>
      <c r="B6757" s="60" t="s">
        <v>20</v>
      </c>
      <c r="C6757" s="73" t="s">
        <v>652</v>
      </c>
      <c r="D6757" s="15">
        <v>1</v>
      </c>
    </row>
    <row r="6758" spans="1:4" x14ac:dyDescent="0.25">
      <c r="A6758" s="67">
        <v>44208</v>
      </c>
      <c r="B6758" s="60" t="s">
        <v>20</v>
      </c>
      <c r="C6758" s="73" t="s">
        <v>713</v>
      </c>
      <c r="D6758" s="15">
        <v>1</v>
      </c>
    </row>
    <row r="6759" spans="1:4" x14ac:dyDescent="0.25">
      <c r="A6759" s="67">
        <v>44208</v>
      </c>
      <c r="B6759" s="60" t="s">
        <v>13</v>
      </c>
      <c r="C6759" s="73" t="s">
        <v>13</v>
      </c>
      <c r="D6759" s="15">
        <v>0</v>
      </c>
    </row>
    <row r="6760" spans="1:4" x14ac:dyDescent="0.25">
      <c r="A6760" s="67">
        <v>44208</v>
      </c>
      <c r="B6760" s="60" t="s">
        <v>24</v>
      </c>
      <c r="C6760" s="73" t="s">
        <v>23</v>
      </c>
      <c r="D6760" s="15">
        <v>16</v>
      </c>
    </row>
    <row r="6761" spans="1:4" x14ac:dyDescent="0.25">
      <c r="A6761" s="67">
        <v>44208</v>
      </c>
      <c r="B6761" s="60" t="s">
        <v>24</v>
      </c>
      <c r="C6761" s="73" t="s">
        <v>24</v>
      </c>
      <c r="D6761" s="15">
        <v>1</v>
      </c>
    </row>
    <row r="6762" spans="1:4" x14ac:dyDescent="0.25">
      <c r="A6762" s="67">
        <v>44208</v>
      </c>
      <c r="B6762" s="60" t="s">
        <v>47</v>
      </c>
      <c r="C6762" s="60" t="s">
        <v>47</v>
      </c>
      <c r="D6762" s="15">
        <v>0</v>
      </c>
    </row>
    <row r="6763" spans="1:4" x14ac:dyDescent="0.25">
      <c r="A6763" s="67">
        <v>44208</v>
      </c>
      <c r="B6763" s="60" t="s">
        <v>48</v>
      </c>
      <c r="C6763" s="60" t="s">
        <v>48</v>
      </c>
      <c r="D6763" s="15">
        <v>7</v>
      </c>
    </row>
    <row r="6764" spans="1:4" x14ac:dyDescent="0.25">
      <c r="A6764" s="67">
        <v>44208</v>
      </c>
      <c r="B6764" s="60" t="s">
        <v>7</v>
      </c>
      <c r="C6764" s="60" t="s">
        <v>7</v>
      </c>
      <c r="D6764" s="15">
        <v>0</v>
      </c>
    </row>
    <row r="6765" spans="1:4" x14ac:dyDescent="0.25">
      <c r="A6765" s="67">
        <v>44208</v>
      </c>
      <c r="B6765" s="60" t="s">
        <v>9</v>
      </c>
      <c r="C6765" s="60" t="s">
        <v>9</v>
      </c>
      <c r="D6765" s="15">
        <v>41</v>
      </c>
    </row>
    <row r="6766" spans="1:4" x14ac:dyDescent="0.25">
      <c r="A6766" s="67">
        <v>44208</v>
      </c>
      <c r="B6766" s="60" t="s">
        <v>9</v>
      </c>
      <c r="C6766" s="73" t="s">
        <v>145</v>
      </c>
      <c r="D6766" s="15">
        <v>1</v>
      </c>
    </row>
    <row r="6767" spans="1:4" x14ac:dyDescent="0.25">
      <c r="A6767" s="67">
        <v>44208</v>
      </c>
      <c r="B6767" s="60" t="s">
        <v>15</v>
      </c>
      <c r="C6767" s="73" t="s">
        <v>61</v>
      </c>
      <c r="D6767" s="15">
        <v>22</v>
      </c>
    </row>
    <row r="6768" spans="1:4" x14ac:dyDescent="0.25">
      <c r="A6768" s="67">
        <v>44208</v>
      </c>
      <c r="B6768" s="60" t="s">
        <v>15</v>
      </c>
      <c r="C6768" s="73" t="s">
        <v>623</v>
      </c>
      <c r="D6768" s="15">
        <v>1</v>
      </c>
    </row>
    <row r="6769" spans="1:4" x14ac:dyDescent="0.25">
      <c r="A6769" s="67">
        <v>44208</v>
      </c>
      <c r="B6769" s="60" t="s">
        <v>15</v>
      </c>
      <c r="C6769" s="73" t="s">
        <v>285</v>
      </c>
      <c r="D6769" s="15">
        <v>8</v>
      </c>
    </row>
    <row r="6770" spans="1:4" x14ac:dyDescent="0.25">
      <c r="A6770" s="67">
        <v>44208</v>
      </c>
      <c r="B6770" s="60" t="s">
        <v>11</v>
      </c>
      <c r="C6770" s="73" t="s">
        <v>336</v>
      </c>
      <c r="D6770" s="15">
        <v>1</v>
      </c>
    </row>
    <row r="6771" spans="1:4" x14ac:dyDescent="0.25">
      <c r="A6771" s="67">
        <v>44208</v>
      </c>
      <c r="B6771" s="60" t="s">
        <v>11</v>
      </c>
      <c r="C6771" s="73" t="s">
        <v>11</v>
      </c>
      <c r="D6771" s="15">
        <v>1</v>
      </c>
    </row>
    <row r="6772" spans="1:4" x14ac:dyDescent="0.25">
      <c r="A6772" s="67">
        <v>44208</v>
      </c>
      <c r="B6772" s="60" t="s">
        <v>12</v>
      </c>
      <c r="C6772" s="73" t="s">
        <v>12</v>
      </c>
      <c r="D6772" s="15">
        <v>1</v>
      </c>
    </row>
    <row r="6773" spans="1:4" x14ac:dyDescent="0.25">
      <c r="A6773" s="67">
        <v>44208</v>
      </c>
      <c r="B6773" s="60" t="s">
        <v>1036</v>
      </c>
      <c r="C6773" s="73" t="s">
        <v>1036</v>
      </c>
      <c r="D6773" s="15">
        <v>9</v>
      </c>
    </row>
    <row r="6774" spans="1:4" x14ac:dyDescent="0.25">
      <c r="A6774" s="67">
        <v>44208</v>
      </c>
      <c r="B6774" s="60" t="s">
        <v>8</v>
      </c>
      <c r="C6774" s="73" t="s">
        <v>230</v>
      </c>
      <c r="D6774" s="15">
        <v>2</v>
      </c>
    </row>
    <row r="6775" spans="1:4" x14ac:dyDescent="0.25">
      <c r="A6775" s="67">
        <v>44208</v>
      </c>
      <c r="B6775" s="60" t="s">
        <v>8</v>
      </c>
      <c r="C6775" s="73" t="s">
        <v>59</v>
      </c>
      <c r="D6775" s="15">
        <v>1</v>
      </c>
    </row>
    <row r="6776" spans="1:4" x14ac:dyDescent="0.25">
      <c r="A6776" s="67">
        <v>44208</v>
      </c>
      <c r="B6776" s="60" t="s">
        <v>8</v>
      </c>
      <c r="C6776" s="73" t="s">
        <v>142</v>
      </c>
      <c r="D6776" s="15">
        <v>1</v>
      </c>
    </row>
    <row r="6777" spans="1:4" x14ac:dyDescent="0.25">
      <c r="A6777" s="67">
        <v>44208</v>
      </c>
      <c r="B6777" s="60" t="s">
        <v>8</v>
      </c>
      <c r="C6777" s="73" t="s">
        <v>134</v>
      </c>
      <c r="D6777" s="15">
        <v>3</v>
      </c>
    </row>
    <row r="6778" spans="1:4" x14ac:dyDescent="0.25">
      <c r="A6778" s="67">
        <v>44208</v>
      </c>
      <c r="B6778" s="60" t="s">
        <v>8</v>
      </c>
      <c r="C6778" s="73" t="s">
        <v>205</v>
      </c>
      <c r="D6778" s="15">
        <v>3</v>
      </c>
    </row>
    <row r="6779" spans="1:4" x14ac:dyDescent="0.25">
      <c r="A6779" s="67">
        <v>44208</v>
      </c>
      <c r="B6779" s="60" t="s">
        <v>8</v>
      </c>
      <c r="C6779" s="73" t="s">
        <v>8</v>
      </c>
      <c r="D6779" s="15">
        <v>94</v>
      </c>
    </row>
    <row r="6780" spans="1:4" x14ac:dyDescent="0.25">
      <c r="A6780" s="67">
        <v>44208</v>
      </c>
      <c r="B6780" s="60" t="s">
        <v>49</v>
      </c>
      <c r="C6780" s="60" t="s">
        <v>49</v>
      </c>
      <c r="D6780" s="15">
        <v>10</v>
      </c>
    </row>
    <row r="6781" spans="1:4" x14ac:dyDescent="0.25">
      <c r="A6781" s="67">
        <v>44208</v>
      </c>
      <c r="B6781" s="60" t="s">
        <v>50</v>
      </c>
      <c r="C6781" s="73" t="s">
        <v>368</v>
      </c>
      <c r="D6781" s="15">
        <v>5</v>
      </c>
    </row>
    <row r="6782" spans="1:4" x14ac:dyDescent="0.25">
      <c r="A6782" s="67">
        <v>44208</v>
      </c>
      <c r="B6782" s="60" t="s">
        <v>27</v>
      </c>
      <c r="C6782" s="73" t="s">
        <v>141</v>
      </c>
      <c r="D6782" s="15">
        <v>1</v>
      </c>
    </row>
    <row r="6783" spans="1:4" x14ac:dyDescent="0.25">
      <c r="A6783" s="67">
        <v>44208</v>
      </c>
      <c r="B6783" s="60" t="s">
        <v>27</v>
      </c>
      <c r="C6783" s="73" t="s">
        <v>43</v>
      </c>
      <c r="D6783" s="15">
        <v>27</v>
      </c>
    </row>
    <row r="6784" spans="1:4" x14ac:dyDescent="0.25">
      <c r="A6784" s="67">
        <v>44208</v>
      </c>
      <c r="B6784" s="60" t="s">
        <v>27</v>
      </c>
      <c r="C6784" s="73" t="s">
        <v>947</v>
      </c>
      <c r="D6784" s="15">
        <v>1</v>
      </c>
    </row>
    <row r="6785" spans="1:4" x14ac:dyDescent="0.25">
      <c r="A6785" s="67">
        <v>44208</v>
      </c>
      <c r="B6785" s="60" t="s">
        <v>27</v>
      </c>
      <c r="C6785" s="73" t="s">
        <v>28</v>
      </c>
      <c r="D6785" s="15">
        <v>1</v>
      </c>
    </row>
    <row r="6786" spans="1:4" x14ac:dyDescent="0.25">
      <c r="A6786" s="67">
        <v>44208</v>
      </c>
      <c r="B6786" s="60" t="s">
        <v>51</v>
      </c>
      <c r="C6786" s="73" t="s">
        <v>51</v>
      </c>
      <c r="D6786" s="15">
        <v>3</v>
      </c>
    </row>
    <row r="6787" spans="1:4" x14ac:dyDescent="0.25">
      <c r="A6787" s="67">
        <v>44208</v>
      </c>
      <c r="B6787" s="60" t="s">
        <v>10</v>
      </c>
      <c r="C6787" s="73" t="s">
        <v>343</v>
      </c>
      <c r="D6787" s="15">
        <v>1</v>
      </c>
    </row>
    <row r="6788" spans="1:4" x14ac:dyDescent="0.25">
      <c r="A6788" s="67">
        <v>44208</v>
      </c>
      <c r="B6788" s="60" t="s">
        <v>10</v>
      </c>
      <c r="C6788" s="73" t="s">
        <v>10</v>
      </c>
      <c r="D6788" s="15">
        <v>3</v>
      </c>
    </row>
    <row r="6789" spans="1:4" x14ac:dyDescent="0.25">
      <c r="A6789" s="67">
        <v>44209</v>
      </c>
      <c r="B6789" s="60" t="s">
        <v>14</v>
      </c>
      <c r="C6789" s="73" t="s">
        <v>14</v>
      </c>
      <c r="D6789" s="15">
        <v>17</v>
      </c>
    </row>
    <row r="6790" spans="1:4" x14ac:dyDescent="0.25">
      <c r="A6790" s="67">
        <v>44209</v>
      </c>
      <c r="B6790" s="60" t="s">
        <v>14</v>
      </c>
      <c r="C6790" s="73" t="s">
        <v>16</v>
      </c>
      <c r="D6790" s="15">
        <v>14</v>
      </c>
    </row>
    <row r="6791" spans="1:4" x14ac:dyDescent="0.25">
      <c r="A6791" s="67">
        <v>44209</v>
      </c>
      <c r="B6791" s="60" t="s">
        <v>14</v>
      </c>
      <c r="C6791" s="73" t="s">
        <v>86</v>
      </c>
      <c r="D6791" s="15">
        <v>1</v>
      </c>
    </row>
    <row r="6792" spans="1:4" x14ac:dyDescent="0.25">
      <c r="A6792" s="67">
        <v>44209</v>
      </c>
      <c r="B6792" s="60" t="s">
        <v>20</v>
      </c>
      <c r="C6792" s="73" t="s">
        <v>20</v>
      </c>
      <c r="D6792" s="15">
        <v>121</v>
      </c>
    </row>
    <row r="6793" spans="1:4" x14ac:dyDescent="0.25">
      <c r="A6793" s="67">
        <v>44209</v>
      </c>
      <c r="B6793" s="60" t="s">
        <v>13</v>
      </c>
      <c r="C6793" s="78" t="s">
        <v>13</v>
      </c>
      <c r="D6793" s="236">
        <v>1</v>
      </c>
    </row>
    <row r="6794" spans="1:4" x14ac:dyDescent="0.25">
      <c r="A6794" s="67">
        <v>44209</v>
      </c>
      <c r="B6794" s="60" t="s">
        <v>13</v>
      </c>
      <c r="C6794" s="78" t="s">
        <v>226</v>
      </c>
      <c r="D6794" s="236">
        <v>1</v>
      </c>
    </row>
    <row r="6795" spans="1:4" x14ac:dyDescent="0.25">
      <c r="A6795" s="67">
        <v>44209</v>
      </c>
      <c r="B6795" s="60" t="s">
        <v>13</v>
      </c>
      <c r="C6795" s="78" t="s">
        <v>223</v>
      </c>
      <c r="D6795" s="236">
        <v>2</v>
      </c>
    </row>
    <row r="6796" spans="1:4" x14ac:dyDescent="0.25">
      <c r="A6796" s="67">
        <v>44209</v>
      </c>
      <c r="B6796" s="60" t="s">
        <v>24</v>
      </c>
      <c r="C6796" s="78" t="s">
        <v>23</v>
      </c>
      <c r="D6796" s="236">
        <v>28</v>
      </c>
    </row>
    <row r="6797" spans="1:4" x14ac:dyDescent="0.25">
      <c r="A6797" s="67">
        <v>44209</v>
      </c>
      <c r="B6797" s="60" t="s">
        <v>24</v>
      </c>
      <c r="C6797" s="73" t="s">
        <v>949</v>
      </c>
      <c r="D6797" s="236">
        <v>1</v>
      </c>
    </row>
    <row r="6798" spans="1:4" x14ac:dyDescent="0.25">
      <c r="A6798" s="67">
        <v>44209</v>
      </c>
      <c r="B6798" s="60" t="s">
        <v>24</v>
      </c>
      <c r="C6798" s="78" t="s">
        <v>24</v>
      </c>
      <c r="D6798" s="236">
        <v>4</v>
      </c>
    </row>
    <row r="6799" spans="1:4" x14ac:dyDescent="0.25">
      <c r="A6799" s="67">
        <v>44209</v>
      </c>
      <c r="B6799" s="60" t="s">
        <v>24</v>
      </c>
      <c r="C6799" s="78" t="s">
        <v>1038</v>
      </c>
      <c r="D6799" s="236">
        <v>1</v>
      </c>
    </row>
    <row r="6800" spans="1:4" x14ac:dyDescent="0.25">
      <c r="A6800" s="67">
        <v>44209</v>
      </c>
      <c r="B6800" s="60" t="s">
        <v>24</v>
      </c>
      <c r="C6800" s="78" t="s">
        <v>657</v>
      </c>
      <c r="D6800" s="236">
        <v>1</v>
      </c>
    </row>
    <row r="6801" spans="1:4" x14ac:dyDescent="0.25">
      <c r="A6801" s="67">
        <v>44209</v>
      </c>
      <c r="B6801" s="60" t="s">
        <v>24</v>
      </c>
      <c r="C6801" s="78" t="s">
        <v>37</v>
      </c>
      <c r="D6801" s="236">
        <v>1</v>
      </c>
    </row>
    <row r="6802" spans="1:4" x14ac:dyDescent="0.25">
      <c r="A6802" s="67">
        <v>44209</v>
      </c>
      <c r="B6802" s="60" t="s">
        <v>24</v>
      </c>
      <c r="C6802" s="78" t="s">
        <v>36</v>
      </c>
      <c r="D6802" s="236">
        <v>1</v>
      </c>
    </row>
    <row r="6803" spans="1:4" x14ac:dyDescent="0.25">
      <c r="A6803" s="67">
        <v>44209</v>
      </c>
      <c r="B6803" s="60" t="s">
        <v>47</v>
      </c>
      <c r="C6803" s="78" t="s">
        <v>47</v>
      </c>
      <c r="D6803" s="236">
        <v>8</v>
      </c>
    </row>
    <row r="6804" spans="1:4" x14ac:dyDescent="0.25">
      <c r="A6804" s="67">
        <v>44209</v>
      </c>
      <c r="B6804" s="60" t="s">
        <v>47</v>
      </c>
      <c r="C6804" s="78" t="s">
        <v>925</v>
      </c>
      <c r="D6804" s="236">
        <v>1</v>
      </c>
    </row>
    <row r="6805" spans="1:4" x14ac:dyDescent="0.25">
      <c r="A6805" s="67">
        <v>44209</v>
      </c>
      <c r="B6805" s="60" t="s">
        <v>48</v>
      </c>
      <c r="C6805" s="78" t="s">
        <v>48</v>
      </c>
      <c r="D6805" s="236">
        <v>1</v>
      </c>
    </row>
    <row r="6806" spans="1:4" x14ac:dyDescent="0.25">
      <c r="A6806" s="67">
        <v>44209</v>
      </c>
      <c r="B6806" s="60" t="s">
        <v>7</v>
      </c>
      <c r="C6806" s="232" t="s">
        <v>7</v>
      </c>
      <c r="D6806" s="236">
        <v>8</v>
      </c>
    </row>
    <row r="6807" spans="1:4" x14ac:dyDescent="0.25">
      <c r="A6807" s="67">
        <v>44209</v>
      </c>
      <c r="B6807" s="60" t="s">
        <v>9</v>
      </c>
      <c r="C6807" s="78" t="s">
        <v>365</v>
      </c>
      <c r="D6807" s="236">
        <v>1</v>
      </c>
    </row>
    <row r="6808" spans="1:4" x14ac:dyDescent="0.25">
      <c r="A6808" s="67">
        <v>44209</v>
      </c>
      <c r="B6808" s="60" t="s">
        <v>9</v>
      </c>
      <c r="C6808" s="78" t="s">
        <v>9</v>
      </c>
      <c r="D6808" s="236">
        <v>55</v>
      </c>
    </row>
    <row r="6809" spans="1:4" x14ac:dyDescent="0.25">
      <c r="A6809" s="67">
        <v>44209</v>
      </c>
      <c r="B6809" s="60" t="s">
        <v>9</v>
      </c>
      <c r="C6809" s="73" t="s">
        <v>17</v>
      </c>
      <c r="D6809" s="236">
        <v>1</v>
      </c>
    </row>
    <row r="6810" spans="1:4" x14ac:dyDescent="0.25">
      <c r="A6810" s="67">
        <v>44209</v>
      </c>
      <c r="B6810" s="60" t="s">
        <v>9</v>
      </c>
      <c r="C6810" s="73" t="s">
        <v>149</v>
      </c>
      <c r="D6810" s="236">
        <v>4</v>
      </c>
    </row>
    <row r="6811" spans="1:4" x14ac:dyDescent="0.25">
      <c r="A6811" s="67">
        <v>44209</v>
      </c>
      <c r="B6811" s="60" t="s">
        <v>15</v>
      </c>
      <c r="C6811" s="78" t="s">
        <v>61</v>
      </c>
      <c r="D6811" s="236">
        <v>17</v>
      </c>
    </row>
    <row r="6812" spans="1:4" x14ac:dyDescent="0.25">
      <c r="A6812" s="67">
        <v>44209</v>
      </c>
      <c r="B6812" s="60" t="s">
        <v>15</v>
      </c>
      <c r="C6812" s="78" t="s">
        <v>623</v>
      </c>
      <c r="D6812" s="236">
        <v>1</v>
      </c>
    </row>
    <row r="6813" spans="1:4" x14ac:dyDescent="0.25">
      <c r="A6813" s="67">
        <v>44209</v>
      </c>
      <c r="B6813" s="60" t="s">
        <v>15</v>
      </c>
      <c r="C6813" s="78" t="s">
        <v>285</v>
      </c>
      <c r="D6813" s="236">
        <v>6</v>
      </c>
    </row>
    <row r="6814" spans="1:4" x14ac:dyDescent="0.25">
      <c r="A6814" s="67">
        <v>44209</v>
      </c>
      <c r="B6814" s="60" t="s">
        <v>11</v>
      </c>
      <c r="C6814" s="78" t="s">
        <v>65</v>
      </c>
      <c r="D6814" s="236">
        <v>6</v>
      </c>
    </row>
    <row r="6815" spans="1:4" x14ac:dyDescent="0.25">
      <c r="A6815" s="67">
        <v>44209</v>
      </c>
      <c r="B6815" s="60" t="s">
        <v>11</v>
      </c>
      <c r="C6815" s="78" t="s">
        <v>11</v>
      </c>
      <c r="D6815" s="236">
        <v>32</v>
      </c>
    </row>
    <row r="6816" spans="1:4" x14ac:dyDescent="0.25">
      <c r="A6816" s="67">
        <v>44209</v>
      </c>
      <c r="B6816" s="60" t="s">
        <v>11</v>
      </c>
      <c r="C6816" s="78" t="s">
        <v>135</v>
      </c>
      <c r="D6816" s="236">
        <v>3</v>
      </c>
    </row>
    <row r="6817" spans="1:4" x14ac:dyDescent="0.25">
      <c r="A6817" s="67">
        <v>44209</v>
      </c>
      <c r="B6817" s="60" t="s">
        <v>12</v>
      </c>
      <c r="C6817" s="78" t="s">
        <v>117</v>
      </c>
      <c r="D6817" s="236">
        <v>7</v>
      </c>
    </row>
    <row r="6818" spans="1:4" x14ac:dyDescent="0.25">
      <c r="A6818" s="67">
        <v>44209</v>
      </c>
      <c r="B6818" s="60" t="s">
        <v>12</v>
      </c>
      <c r="C6818" s="78" t="s">
        <v>12</v>
      </c>
      <c r="D6818" s="236">
        <v>7</v>
      </c>
    </row>
    <row r="6819" spans="1:4" x14ac:dyDescent="0.25">
      <c r="A6819" s="67">
        <v>44209</v>
      </c>
      <c r="B6819" s="73" t="s">
        <v>1036</v>
      </c>
      <c r="C6819" s="78" t="s">
        <v>1036</v>
      </c>
      <c r="D6819" s="236">
        <v>9</v>
      </c>
    </row>
    <row r="6820" spans="1:4" x14ac:dyDescent="0.25">
      <c r="A6820" s="67">
        <v>44209</v>
      </c>
      <c r="B6820" s="60" t="s">
        <v>8</v>
      </c>
      <c r="C6820" s="78" t="s">
        <v>613</v>
      </c>
      <c r="D6820" s="236">
        <v>1</v>
      </c>
    </row>
    <row r="6821" spans="1:4" x14ac:dyDescent="0.25">
      <c r="A6821" s="67">
        <v>44209</v>
      </c>
      <c r="B6821" s="60" t="s">
        <v>8</v>
      </c>
      <c r="C6821" s="78" t="s">
        <v>74</v>
      </c>
      <c r="D6821" s="236">
        <v>2</v>
      </c>
    </row>
    <row r="6822" spans="1:4" x14ac:dyDescent="0.25">
      <c r="A6822" s="67">
        <v>44209</v>
      </c>
      <c r="B6822" s="60" t="s">
        <v>8</v>
      </c>
      <c r="C6822" s="78" t="s">
        <v>230</v>
      </c>
      <c r="D6822" s="236">
        <v>3</v>
      </c>
    </row>
    <row r="6823" spans="1:4" x14ac:dyDescent="0.25">
      <c r="A6823" s="67">
        <v>44209</v>
      </c>
      <c r="B6823" s="60" t="s">
        <v>8</v>
      </c>
      <c r="C6823" s="73" t="s">
        <v>142</v>
      </c>
      <c r="D6823" s="236">
        <v>12</v>
      </c>
    </row>
    <row r="6824" spans="1:4" x14ac:dyDescent="0.25">
      <c r="A6824" s="67">
        <v>44209</v>
      </c>
      <c r="B6824" s="60" t="s">
        <v>8</v>
      </c>
      <c r="C6824" s="78" t="s">
        <v>134</v>
      </c>
      <c r="D6824" s="236">
        <v>3</v>
      </c>
    </row>
    <row r="6825" spans="1:4" x14ac:dyDescent="0.25">
      <c r="A6825" s="67">
        <v>44209</v>
      </c>
      <c r="B6825" s="60" t="s">
        <v>8</v>
      </c>
      <c r="C6825" s="78" t="s">
        <v>205</v>
      </c>
      <c r="D6825" s="236">
        <v>4</v>
      </c>
    </row>
    <row r="6826" spans="1:4" x14ac:dyDescent="0.25">
      <c r="A6826" s="67">
        <v>44209</v>
      </c>
      <c r="B6826" s="60" t="s">
        <v>8</v>
      </c>
      <c r="C6826" s="78" t="s">
        <v>40</v>
      </c>
      <c r="D6826" s="236">
        <v>2</v>
      </c>
    </row>
    <row r="6827" spans="1:4" x14ac:dyDescent="0.25">
      <c r="A6827" s="67">
        <v>44209</v>
      </c>
      <c r="B6827" s="60" t="s">
        <v>8</v>
      </c>
      <c r="C6827" s="78" t="s">
        <v>8</v>
      </c>
      <c r="D6827" s="236">
        <v>56</v>
      </c>
    </row>
    <row r="6828" spans="1:4" x14ac:dyDescent="0.25">
      <c r="A6828" s="67">
        <v>44209</v>
      </c>
      <c r="B6828" s="60" t="s">
        <v>8</v>
      </c>
      <c r="C6828" s="78" t="s">
        <v>187</v>
      </c>
      <c r="D6828" s="236">
        <v>1</v>
      </c>
    </row>
    <row r="6829" spans="1:4" x14ac:dyDescent="0.25">
      <c r="A6829" s="67">
        <v>44209</v>
      </c>
      <c r="B6829" s="60" t="s">
        <v>8</v>
      </c>
      <c r="C6829" s="78" t="s">
        <v>1035</v>
      </c>
      <c r="D6829" s="236">
        <v>1</v>
      </c>
    </row>
    <row r="6830" spans="1:4" x14ac:dyDescent="0.25">
      <c r="A6830" s="67">
        <v>44209</v>
      </c>
      <c r="B6830" s="60" t="s">
        <v>8</v>
      </c>
      <c r="C6830" s="73" t="s">
        <v>31</v>
      </c>
      <c r="D6830" s="236">
        <v>3</v>
      </c>
    </row>
    <row r="6831" spans="1:4" x14ac:dyDescent="0.25">
      <c r="A6831" s="67">
        <v>44209</v>
      </c>
      <c r="B6831" s="60" t="s">
        <v>8</v>
      </c>
      <c r="C6831" s="78" t="s">
        <v>595</v>
      </c>
      <c r="D6831" s="236">
        <v>3</v>
      </c>
    </row>
    <row r="6832" spans="1:4" x14ac:dyDescent="0.25">
      <c r="A6832" s="67">
        <v>44209</v>
      </c>
      <c r="B6832" s="60" t="s">
        <v>8</v>
      </c>
      <c r="C6832" s="78" t="s">
        <v>112</v>
      </c>
      <c r="D6832" s="236">
        <v>15</v>
      </c>
    </row>
    <row r="6833" spans="1:4" x14ac:dyDescent="0.25">
      <c r="A6833" s="67">
        <v>44209</v>
      </c>
      <c r="B6833" s="60" t="s">
        <v>8</v>
      </c>
      <c r="C6833" s="78" t="s">
        <v>348</v>
      </c>
      <c r="D6833" s="236">
        <v>1</v>
      </c>
    </row>
    <row r="6834" spans="1:4" x14ac:dyDescent="0.25">
      <c r="A6834" s="67">
        <v>44209</v>
      </c>
      <c r="B6834" s="60" t="s">
        <v>49</v>
      </c>
      <c r="C6834" s="232" t="s">
        <v>49</v>
      </c>
      <c r="D6834" s="236">
        <v>5</v>
      </c>
    </row>
    <row r="6835" spans="1:4" x14ac:dyDescent="0.25">
      <c r="A6835" s="67">
        <v>44209</v>
      </c>
      <c r="B6835" s="60" t="s">
        <v>50</v>
      </c>
      <c r="C6835" s="78" t="s">
        <v>368</v>
      </c>
      <c r="D6835" s="236">
        <v>1</v>
      </c>
    </row>
    <row r="6836" spans="1:4" x14ac:dyDescent="0.25">
      <c r="A6836" s="67">
        <v>44209</v>
      </c>
      <c r="B6836" s="60" t="s">
        <v>27</v>
      </c>
      <c r="C6836" s="78" t="s">
        <v>141</v>
      </c>
      <c r="D6836" s="236">
        <v>4</v>
      </c>
    </row>
    <row r="6837" spans="1:4" x14ac:dyDescent="0.25">
      <c r="A6837" s="67">
        <v>44209</v>
      </c>
      <c r="B6837" s="60" t="s">
        <v>27</v>
      </c>
      <c r="C6837" s="73" t="s">
        <v>946</v>
      </c>
      <c r="D6837" s="236">
        <v>1</v>
      </c>
    </row>
    <row r="6838" spans="1:4" x14ac:dyDescent="0.25">
      <c r="A6838" s="67">
        <v>44209</v>
      </c>
      <c r="B6838" s="60" t="s">
        <v>27</v>
      </c>
      <c r="C6838" s="73" t="s">
        <v>43</v>
      </c>
      <c r="D6838" s="236">
        <v>4</v>
      </c>
    </row>
    <row r="6839" spans="1:4" x14ac:dyDescent="0.25">
      <c r="A6839" s="67">
        <v>44209</v>
      </c>
      <c r="B6839" s="60" t="s">
        <v>51</v>
      </c>
      <c r="C6839" s="78" t="s">
        <v>681</v>
      </c>
      <c r="D6839" s="236">
        <v>1</v>
      </c>
    </row>
    <row r="6840" spans="1:4" x14ac:dyDescent="0.25">
      <c r="A6840" s="67">
        <v>44209</v>
      </c>
      <c r="B6840" s="351" t="s">
        <v>51</v>
      </c>
      <c r="C6840" s="78" t="s">
        <v>51</v>
      </c>
      <c r="D6840" s="236">
        <v>10</v>
      </c>
    </row>
    <row r="6841" spans="1:4" x14ac:dyDescent="0.25">
      <c r="A6841" s="233">
        <v>44209</v>
      </c>
      <c r="B6841" s="351" t="s">
        <v>10</v>
      </c>
      <c r="C6841" s="78" t="s">
        <v>10</v>
      </c>
      <c r="D6841" s="236">
        <v>2</v>
      </c>
    </row>
    <row r="6842" spans="1:4" x14ac:dyDescent="0.25">
      <c r="A6842" s="301">
        <v>44210</v>
      </c>
      <c r="B6842" s="302" t="s">
        <v>14</v>
      </c>
      <c r="C6842" s="303" t="s">
        <v>14</v>
      </c>
      <c r="D6842" s="304">
        <v>33</v>
      </c>
    </row>
    <row r="6843" spans="1:4" x14ac:dyDescent="0.25">
      <c r="A6843" s="301">
        <v>44210</v>
      </c>
      <c r="B6843" s="302" t="s">
        <v>14</v>
      </c>
      <c r="C6843" s="303" t="s">
        <v>16</v>
      </c>
      <c r="D6843" s="304">
        <v>23</v>
      </c>
    </row>
    <row r="6844" spans="1:4" x14ac:dyDescent="0.25">
      <c r="A6844" s="301">
        <v>44210</v>
      </c>
      <c r="B6844" s="302" t="s">
        <v>14</v>
      </c>
      <c r="C6844" s="303" t="s">
        <v>86</v>
      </c>
      <c r="D6844" s="304">
        <v>19</v>
      </c>
    </row>
    <row r="6845" spans="1:4" x14ac:dyDescent="0.25">
      <c r="A6845" s="301">
        <v>44210</v>
      </c>
      <c r="B6845" s="302" t="s">
        <v>20</v>
      </c>
      <c r="C6845" s="303" t="s">
        <v>20</v>
      </c>
      <c r="D6845" s="304">
        <v>110</v>
      </c>
    </row>
    <row r="6846" spans="1:4" x14ac:dyDescent="0.25">
      <c r="A6846" s="301">
        <v>44210</v>
      </c>
      <c r="B6846" s="302" t="s">
        <v>20</v>
      </c>
      <c r="C6846" s="365" t="s">
        <v>680</v>
      </c>
      <c r="D6846" s="304">
        <v>2</v>
      </c>
    </row>
    <row r="6847" spans="1:4" x14ac:dyDescent="0.25">
      <c r="A6847" s="301">
        <v>44210</v>
      </c>
      <c r="B6847" s="302" t="s">
        <v>20</v>
      </c>
      <c r="C6847" s="375" t="s">
        <v>933</v>
      </c>
      <c r="D6847" s="304">
        <v>1</v>
      </c>
    </row>
    <row r="6848" spans="1:4" x14ac:dyDescent="0.25">
      <c r="A6848" s="301">
        <v>44210</v>
      </c>
      <c r="B6848" s="302" t="s">
        <v>20</v>
      </c>
      <c r="C6848" s="365" t="s">
        <v>652</v>
      </c>
      <c r="D6848" s="304">
        <v>1</v>
      </c>
    </row>
    <row r="6849" spans="1:4" x14ac:dyDescent="0.25">
      <c r="A6849" s="301">
        <v>44210</v>
      </c>
      <c r="B6849" s="302" t="s">
        <v>20</v>
      </c>
      <c r="C6849" s="365" t="s">
        <v>877</v>
      </c>
      <c r="D6849" s="304">
        <v>1</v>
      </c>
    </row>
    <row r="6850" spans="1:4" x14ac:dyDescent="0.25">
      <c r="A6850" s="301">
        <v>44210</v>
      </c>
      <c r="B6850" s="302" t="s">
        <v>20</v>
      </c>
      <c r="C6850" s="365" t="s">
        <v>713</v>
      </c>
      <c r="D6850" s="304">
        <v>2</v>
      </c>
    </row>
    <row r="6851" spans="1:4" x14ac:dyDescent="0.25">
      <c r="A6851" s="301">
        <v>44210</v>
      </c>
      <c r="B6851" s="302" t="s">
        <v>13</v>
      </c>
      <c r="C6851" s="365" t="s">
        <v>13</v>
      </c>
      <c r="D6851" s="304">
        <v>5</v>
      </c>
    </row>
    <row r="6852" spans="1:4" x14ac:dyDescent="0.25">
      <c r="A6852" s="301">
        <v>44210</v>
      </c>
      <c r="B6852" s="302" t="s">
        <v>13</v>
      </c>
      <c r="C6852" s="365" t="s">
        <v>226</v>
      </c>
      <c r="D6852" s="304">
        <v>1</v>
      </c>
    </row>
    <row r="6853" spans="1:4" x14ac:dyDescent="0.25">
      <c r="A6853" s="301">
        <v>44210</v>
      </c>
      <c r="B6853" s="302" t="s">
        <v>24</v>
      </c>
      <c r="C6853" s="365" t="s">
        <v>23</v>
      </c>
      <c r="D6853" s="304">
        <v>20</v>
      </c>
    </row>
    <row r="6854" spans="1:4" x14ac:dyDescent="0.25">
      <c r="A6854" s="301">
        <v>44210</v>
      </c>
      <c r="B6854" s="302" t="s">
        <v>24</v>
      </c>
      <c r="C6854" s="365" t="s">
        <v>24</v>
      </c>
      <c r="D6854" s="304">
        <v>6</v>
      </c>
    </row>
    <row r="6855" spans="1:4" x14ac:dyDescent="0.25">
      <c r="A6855" s="301">
        <v>44210</v>
      </c>
      <c r="B6855" s="302" t="s">
        <v>24</v>
      </c>
      <c r="C6855" s="365" t="s">
        <v>36</v>
      </c>
      <c r="D6855" s="304">
        <v>2</v>
      </c>
    </row>
    <row r="6856" spans="1:4" x14ac:dyDescent="0.25">
      <c r="A6856" s="301">
        <v>44210</v>
      </c>
      <c r="B6856" s="302" t="s">
        <v>47</v>
      </c>
      <c r="C6856" s="365" t="s">
        <v>47</v>
      </c>
      <c r="D6856" s="304">
        <v>5</v>
      </c>
    </row>
    <row r="6857" spans="1:4" x14ac:dyDescent="0.25">
      <c r="A6857" s="301">
        <v>44210</v>
      </c>
      <c r="B6857" s="302" t="s">
        <v>48</v>
      </c>
      <c r="C6857" s="365" t="s">
        <v>48</v>
      </c>
      <c r="D6857" s="304">
        <v>1</v>
      </c>
    </row>
    <row r="6858" spans="1:4" x14ac:dyDescent="0.25">
      <c r="A6858" s="301">
        <v>44210</v>
      </c>
      <c r="B6858" s="302" t="s">
        <v>7</v>
      </c>
      <c r="C6858" s="365" t="s">
        <v>116</v>
      </c>
      <c r="D6858" s="304">
        <v>4</v>
      </c>
    </row>
    <row r="6859" spans="1:4" x14ac:dyDescent="0.25">
      <c r="A6859" s="301">
        <v>44210</v>
      </c>
      <c r="B6859" s="302" t="s">
        <v>7</v>
      </c>
      <c r="C6859" s="302" t="s">
        <v>7</v>
      </c>
      <c r="D6859" s="304">
        <v>10</v>
      </c>
    </row>
    <row r="6860" spans="1:4" x14ac:dyDescent="0.25">
      <c r="A6860" s="301">
        <v>44210</v>
      </c>
      <c r="B6860" s="302" t="s">
        <v>9</v>
      </c>
      <c r="C6860" s="302" t="s">
        <v>9</v>
      </c>
      <c r="D6860" s="304">
        <v>68</v>
      </c>
    </row>
    <row r="6861" spans="1:4" s="22" customFormat="1" x14ac:dyDescent="0.25">
      <c r="A6861" s="301">
        <v>44210</v>
      </c>
      <c r="B6861" s="302" t="s">
        <v>9</v>
      </c>
      <c r="C6861" s="303" t="s">
        <v>17</v>
      </c>
      <c r="D6861" s="304">
        <v>7</v>
      </c>
    </row>
    <row r="6862" spans="1:4" x14ac:dyDescent="0.25">
      <c r="A6862" s="301">
        <v>44210</v>
      </c>
      <c r="B6862" s="302" t="s">
        <v>9</v>
      </c>
      <c r="C6862" s="303" t="s">
        <v>1016</v>
      </c>
      <c r="D6862" s="304">
        <v>1</v>
      </c>
    </row>
    <row r="6863" spans="1:4" x14ac:dyDescent="0.25">
      <c r="A6863" s="301">
        <v>44210</v>
      </c>
      <c r="B6863" s="302" t="s">
        <v>9</v>
      </c>
      <c r="C6863" s="303" t="s">
        <v>145</v>
      </c>
      <c r="D6863" s="304">
        <v>1</v>
      </c>
    </row>
    <row r="6864" spans="1:4" x14ac:dyDescent="0.25">
      <c r="A6864" s="301">
        <v>44210</v>
      </c>
      <c r="B6864" s="302" t="s">
        <v>15</v>
      </c>
      <c r="C6864" s="303" t="s">
        <v>61</v>
      </c>
      <c r="D6864" s="304">
        <v>0</v>
      </c>
    </row>
    <row r="6865" spans="1:4" x14ac:dyDescent="0.25">
      <c r="A6865" s="301">
        <v>44210</v>
      </c>
      <c r="B6865" s="302" t="s">
        <v>11</v>
      </c>
      <c r="C6865" s="303" t="s">
        <v>11</v>
      </c>
      <c r="D6865" s="304">
        <v>17</v>
      </c>
    </row>
    <row r="6866" spans="1:4" x14ac:dyDescent="0.25">
      <c r="A6866" s="301">
        <v>44210</v>
      </c>
      <c r="B6866" s="302" t="s">
        <v>11</v>
      </c>
      <c r="C6866" s="303" t="s">
        <v>135</v>
      </c>
      <c r="D6866" s="304">
        <v>5</v>
      </c>
    </row>
    <row r="6867" spans="1:4" x14ac:dyDescent="0.25">
      <c r="A6867" s="301">
        <v>44210</v>
      </c>
      <c r="B6867" s="302" t="s">
        <v>12</v>
      </c>
      <c r="C6867" s="303" t="s">
        <v>117</v>
      </c>
      <c r="D6867" s="304">
        <v>4</v>
      </c>
    </row>
    <row r="6868" spans="1:4" x14ac:dyDescent="0.25">
      <c r="A6868" s="301">
        <v>44210</v>
      </c>
      <c r="B6868" s="302" t="s">
        <v>12</v>
      </c>
      <c r="C6868" s="303" t="s">
        <v>12</v>
      </c>
      <c r="D6868" s="304">
        <v>17</v>
      </c>
    </row>
    <row r="6869" spans="1:4" x14ac:dyDescent="0.25">
      <c r="A6869" s="301">
        <v>44210</v>
      </c>
      <c r="B6869" s="302" t="s">
        <v>1036</v>
      </c>
      <c r="C6869" s="303" t="s">
        <v>1036</v>
      </c>
      <c r="D6869" s="304">
        <v>8</v>
      </c>
    </row>
    <row r="6870" spans="1:4" x14ac:dyDescent="0.25">
      <c r="A6870" s="301">
        <v>44210</v>
      </c>
      <c r="B6870" s="302" t="s">
        <v>8</v>
      </c>
      <c r="C6870" s="303" t="s">
        <v>74</v>
      </c>
      <c r="D6870" s="304">
        <v>2</v>
      </c>
    </row>
    <row r="6871" spans="1:4" x14ac:dyDescent="0.25">
      <c r="A6871" s="301">
        <v>44210</v>
      </c>
      <c r="B6871" s="302" t="s">
        <v>8</v>
      </c>
      <c r="C6871" s="303" t="s">
        <v>931</v>
      </c>
      <c r="D6871" s="304">
        <v>1</v>
      </c>
    </row>
    <row r="6872" spans="1:4" x14ac:dyDescent="0.25">
      <c r="A6872" s="301">
        <v>44210</v>
      </c>
      <c r="B6872" s="302" t="s">
        <v>8</v>
      </c>
      <c r="C6872" s="303" t="s">
        <v>59</v>
      </c>
      <c r="D6872" s="304">
        <v>8</v>
      </c>
    </row>
    <row r="6873" spans="1:4" x14ac:dyDescent="0.25">
      <c r="A6873" s="301">
        <v>44210</v>
      </c>
      <c r="B6873" s="302" t="s">
        <v>8</v>
      </c>
      <c r="C6873" s="303" t="s">
        <v>142</v>
      </c>
      <c r="D6873" s="304">
        <v>4</v>
      </c>
    </row>
    <row r="6874" spans="1:4" x14ac:dyDescent="0.25">
      <c r="A6874" s="301">
        <v>44210</v>
      </c>
      <c r="B6874" s="302" t="s">
        <v>8</v>
      </c>
      <c r="C6874" s="303" t="s">
        <v>205</v>
      </c>
      <c r="D6874" s="304">
        <v>15</v>
      </c>
    </row>
    <row r="6875" spans="1:4" x14ac:dyDescent="0.25">
      <c r="A6875" s="301">
        <v>44210</v>
      </c>
      <c r="B6875" s="302" t="s">
        <v>8</v>
      </c>
      <c r="C6875" s="303" t="s">
        <v>40</v>
      </c>
      <c r="D6875" s="304">
        <v>2</v>
      </c>
    </row>
    <row r="6876" spans="1:4" x14ac:dyDescent="0.25">
      <c r="A6876" s="301">
        <v>44210</v>
      </c>
      <c r="B6876" s="302" t="s">
        <v>8</v>
      </c>
      <c r="C6876" s="303" t="s">
        <v>8</v>
      </c>
      <c r="D6876" s="304">
        <v>96</v>
      </c>
    </row>
    <row r="6877" spans="1:4" x14ac:dyDescent="0.25">
      <c r="A6877" s="301">
        <v>44210</v>
      </c>
      <c r="B6877" s="302" t="s">
        <v>8</v>
      </c>
      <c r="C6877" s="303" t="s">
        <v>187</v>
      </c>
      <c r="D6877" s="304">
        <v>1</v>
      </c>
    </row>
    <row r="6878" spans="1:4" x14ac:dyDescent="0.25">
      <c r="A6878" s="301">
        <v>44210</v>
      </c>
      <c r="B6878" s="302" t="s">
        <v>8</v>
      </c>
      <c r="C6878" s="303" t="s">
        <v>31</v>
      </c>
      <c r="D6878" s="304">
        <v>1</v>
      </c>
    </row>
    <row r="6879" spans="1:4" x14ac:dyDescent="0.25">
      <c r="A6879" s="301">
        <v>44210</v>
      </c>
      <c r="B6879" s="302" t="s">
        <v>8</v>
      </c>
      <c r="C6879" s="303" t="s">
        <v>112</v>
      </c>
      <c r="D6879" s="304">
        <v>3</v>
      </c>
    </row>
    <row r="6880" spans="1:4" x14ac:dyDescent="0.25">
      <c r="A6880" s="301">
        <v>44210</v>
      </c>
      <c r="B6880" s="302" t="s">
        <v>8</v>
      </c>
      <c r="C6880" s="303" t="s">
        <v>348</v>
      </c>
      <c r="D6880" s="304">
        <v>1</v>
      </c>
    </row>
    <row r="6881" spans="1:4" x14ac:dyDescent="0.25">
      <c r="A6881" s="301">
        <v>44210</v>
      </c>
      <c r="B6881" s="302" t="s">
        <v>49</v>
      </c>
      <c r="C6881" s="302" t="s">
        <v>49</v>
      </c>
      <c r="D6881" s="304">
        <v>0</v>
      </c>
    </row>
    <row r="6882" spans="1:4" x14ac:dyDescent="0.25">
      <c r="A6882" s="301">
        <v>44210</v>
      </c>
      <c r="B6882" s="302" t="s">
        <v>50</v>
      </c>
      <c r="C6882" s="303" t="s">
        <v>232</v>
      </c>
      <c r="D6882" s="304">
        <v>4</v>
      </c>
    </row>
    <row r="6883" spans="1:4" x14ac:dyDescent="0.25">
      <c r="A6883" s="301">
        <v>44210</v>
      </c>
      <c r="B6883" s="302" t="s">
        <v>50</v>
      </c>
      <c r="C6883" s="303" t="s">
        <v>368</v>
      </c>
      <c r="D6883" s="304">
        <v>6</v>
      </c>
    </row>
    <row r="6884" spans="1:4" x14ac:dyDescent="0.25">
      <c r="A6884" s="301">
        <v>44210</v>
      </c>
      <c r="B6884" s="302" t="s">
        <v>27</v>
      </c>
      <c r="C6884" s="303" t="s">
        <v>141</v>
      </c>
      <c r="D6884" s="304">
        <v>8</v>
      </c>
    </row>
    <row r="6885" spans="1:4" x14ac:dyDescent="0.25">
      <c r="A6885" s="301">
        <v>44210</v>
      </c>
      <c r="B6885" s="302" t="s">
        <v>27</v>
      </c>
      <c r="C6885" s="303" t="s">
        <v>233</v>
      </c>
      <c r="D6885" s="304">
        <v>6</v>
      </c>
    </row>
    <row r="6886" spans="1:4" x14ac:dyDescent="0.25">
      <c r="A6886" s="301">
        <v>44210</v>
      </c>
      <c r="B6886" s="302" t="s">
        <v>27</v>
      </c>
      <c r="C6886" s="303" t="s">
        <v>43</v>
      </c>
      <c r="D6886" s="304">
        <v>36</v>
      </c>
    </row>
    <row r="6887" spans="1:4" x14ac:dyDescent="0.25">
      <c r="A6887" s="301">
        <v>44210</v>
      </c>
      <c r="B6887" s="302" t="s">
        <v>27</v>
      </c>
      <c r="C6887" s="303" t="s">
        <v>711</v>
      </c>
      <c r="D6887" s="304">
        <v>1</v>
      </c>
    </row>
    <row r="6888" spans="1:4" x14ac:dyDescent="0.25">
      <c r="A6888" s="301">
        <v>44210</v>
      </c>
      <c r="B6888" s="302" t="s">
        <v>51</v>
      </c>
      <c r="C6888" s="302" t="s">
        <v>51</v>
      </c>
      <c r="D6888" s="304">
        <v>6</v>
      </c>
    </row>
    <row r="6889" spans="1:4" x14ac:dyDescent="0.25">
      <c r="A6889" s="301">
        <v>44210</v>
      </c>
      <c r="B6889" s="302" t="s">
        <v>10</v>
      </c>
      <c r="C6889" s="303" t="s">
        <v>932</v>
      </c>
      <c r="D6889" s="304">
        <v>1</v>
      </c>
    </row>
    <row r="6890" spans="1:4" x14ac:dyDescent="0.25">
      <c r="A6890" s="301">
        <v>44210</v>
      </c>
      <c r="B6890" s="302" t="s">
        <v>10</v>
      </c>
      <c r="C6890" s="302" t="s">
        <v>10</v>
      </c>
      <c r="D6890" s="304">
        <v>10</v>
      </c>
    </row>
    <row r="6891" spans="1:4" x14ac:dyDescent="0.25">
      <c r="A6891" s="301">
        <v>44211</v>
      </c>
      <c r="B6891" s="302" t="s">
        <v>14</v>
      </c>
      <c r="C6891" s="303" t="s">
        <v>14</v>
      </c>
      <c r="D6891" s="304">
        <v>12</v>
      </c>
    </row>
    <row r="6892" spans="1:4" x14ac:dyDescent="0.25">
      <c r="A6892" s="301">
        <v>44211</v>
      </c>
      <c r="B6892" s="302" t="s">
        <v>14</v>
      </c>
      <c r="C6892" s="303" t="s">
        <v>16</v>
      </c>
      <c r="D6892" s="304">
        <v>19</v>
      </c>
    </row>
    <row r="6893" spans="1:4" x14ac:dyDescent="0.25">
      <c r="A6893" s="301">
        <v>44211</v>
      </c>
      <c r="B6893" s="302" t="s">
        <v>14</v>
      </c>
      <c r="C6893" s="303" t="s">
        <v>86</v>
      </c>
      <c r="D6893" s="304">
        <v>3</v>
      </c>
    </row>
    <row r="6894" spans="1:4" x14ac:dyDescent="0.25">
      <c r="A6894" s="301">
        <v>44211</v>
      </c>
      <c r="B6894" s="302" t="s">
        <v>20</v>
      </c>
      <c r="C6894" s="303" t="s">
        <v>20</v>
      </c>
      <c r="D6894" s="304">
        <v>100</v>
      </c>
    </row>
    <row r="6895" spans="1:4" x14ac:dyDescent="0.25">
      <c r="A6895" s="301">
        <v>44211</v>
      </c>
      <c r="B6895" s="302" t="s">
        <v>20</v>
      </c>
      <c r="C6895" s="303" t="s">
        <v>680</v>
      </c>
      <c r="D6895" s="304">
        <v>1</v>
      </c>
    </row>
    <row r="6896" spans="1:4" x14ac:dyDescent="0.25">
      <c r="A6896" s="301">
        <v>44211</v>
      </c>
      <c r="B6896" s="302" t="s">
        <v>20</v>
      </c>
      <c r="C6896" s="303" t="s">
        <v>366</v>
      </c>
      <c r="D6896" s="304">
        <v>1</v>
      </c>
    </row>
    <row r="6897" spans="1:4" x14ac:dyDescent="0.25">
      <c r="A6897" s="301">
        <v>44211</v>
      </c>
      <c r="B6897" s="302" t="s">
        <v>20</v>
      </c>
      <c r="C6897" s="303" t="s">
        <v>652</v>
      </c>
      <c r="D6897" s="304">
        <v>1</v>
      </c>
    </row>
    <row r="6898" spans="1:4" x14ac:dyDescent="0.25">
      <c r="A6898" s="301">
        <v>44211</v>
      </c>
      <c r="B6898" s="302" t="s">
        <v>20</v>
      </c>
      <c r="C6898" s="303" t="s">
        <v>713</v>
      </c>
      <c r="D6898" s="304">
        <v>1</v>
      </c>
    </row>
    <row r="6899" spans="1:4" x14ac:dyDescent="0.25">
      <c r="A6899" s="301">
        <v>44211</v>
      </c>
      <c r="B6899" s="60" t="s">
        <v>13</v>
      </c>
      <c r="C6899" s="374" t="s">
        <v>225</v>
      </c>
      <c r="D6899" s="236">
        <v>1</v>
      </c>
    </row>
    <row r="6900" spans="1:4" x14ac:dyDescent="0.25">
      <c r="A6900" s="301">
        <v>44211</v>
      </c>
      <c r="B6900" s="60" t="s">
        <v>13</v>
      </c>
      <c r="C6900" s="305" t="s">
        <v>13</v>
      </c>
      <c r="D6900" s="236">
        <v>1</v>
      </c>
    </row>
    <row r="6901" spans="1:4" x14ac:dyDescent="0.25">
      <c r="A6901" s="301">
        <v>44211</v>
      </c>
      <c r="B6901" s="60" t="s">
        <v>13</v>
      </c>
      <c r="C6901" s="305" t="s">
        <v>226</v>
      </c>
      <c r="D6901" s="236">
        <v>1</v>
      </c>
    </row>
    <row r="6902" spans="1:4" x14ac:dyDescent="0.25">
      <c r="A6902" s="301">
        <v>44211</v>
      </c>
      <c r="B6902" s="60" t="s">
        <v>13</v>
      </c>
      <c r="C6902" s="305" t="s">
        <v>223</v>
      </c>
      <c r="D6902" s="236">
        <v>5</v>
      </c>
    </row>
    <row r="6903" spans="1:4" x14ac:dyDescent="0.25">
      <c r="A6903" s="301">
        <v>44211</v>
      </c>
      <c r="B6903" s="60" t="s">
        <v>24</v>
      </c>
      <c r="C6903" s="305" t="s">
        <v>23</v>
      </c>
      <c r="D6903" s="236">
        <v>22</v>
      </c>
    </row>
    <row r="6904" spans="1:4" x14ac:dyDescent="0.25">
      <c r="A6904" s="301">
        <v>44211</v>
      </c>
      <c r="B6904" s="60" t="s">
        <v>24</v>
      </c>
      <c r="C6904" s="305" t="s">
        <v>949</v>
      </c>
      <c r="D6904" s="236">
        <v>1</v>
      </c>
    </row>
    <row r="6905" spans="1:4" x14ac:dyDescent="0.25">
      <c r="A6905" s="301">
        <v>44211</v>
      </c>
      <c r="B6905" s="60" t="s">
        <v>24</v>
      </c>
      <c r="C6905" s="305" t="s">
        <v>927</v>
      </c>
      <c r="D6905" s="236">
        <v>1</v>
      </c>
    </row>
    <row r="6906" spans="1:4" x14ac:dyDescent="0.25">
      <c r="A6906" s="301">
        <v>44211</v>
      </c>
      <c r="B6906" s="60" t="s">
        <v>24</v>
      </c>
      <c r="C6906" s="305" t="s">
        <v>24</v>
      </c>
      <c r="D6906" s="236">
        <v>8</v>
      </c>
    </row>
    <row r="6907" spans="1:4" x14ac:dyDescent="0.25">
      <c r="A6907" s="301">
        <v>44211</v>
      </c>
      <c r="B6907" s="60" t="s">
        <v>24</v>
      </c>
      <c r="C6907" s="305" t="s">
        <v>765</v>
      </c>
      <c r="D6907" s="236">
        <v>3</v>
      </c>
    </row>
    <row r="6908" spans="1:4" x14ac:dyDescent="0.25">
      <c r="A6908" s="301">
        <v>44211</v>
      </c>
      <c r="B6908" s="60" t="s">
        <v>24</v>
      </c>
      <c r="C6908" s="305" t="s">
        <v>36</v>
      </c>
      <c r="D6908" s="236">
        <v>2</v>
      </c>
    </row>
    <row r="6909" spans="1:4" x14ac:dyDescent="0.25">
      <c r="A6909" s="301">
        <v>44211</v>
      </c>
      <c r="B6909" s="60" t="s">
        <v>47</v>
      </c>
      <c r="C6909" s="305" t="s">
        <v>1039</v>
      </c>
      <c r="D6909" s="236">
        <v>1</v>
      </c>
    </row>
    <row r="6910" spans="1:4" x14ac:dyDescent="0.25">
      <c r="A6910" s="301">
        <v>44211</v>
      </c>
      <c r="B6910" s="60" t="s">
        <v>47</v>
      </c>
      <c r="C6910" s="305" t="s">
        <v>47</v>
      </c>
      <c r="D6910" s="236">
        <v>15</v>
      </c>
    </row>
    <row r="6911" spans="1:4" x14ac:dyDescent="0.25">
      <c r="A6911" s="301">
        <v>44211</v>
      </c>
      <c r="B6911" s="60" t="s">
        <v>48</v>
      </c>
      <c r="C6911" s="305" t="s">
        <v>48</v>
      </c>
      <c r="D6911" s="236">
        <v>0</v>
      </c>
    </row>
    <row r="6912" spans="1:4" x14ac:dyDescent="0.25">
      <c r="A6912" s="301">
        <v>44211</v>
      </c>
      <c r="B6912" s="60" t="s">
        <v>7</v>
      </c>
      <c r="C6912" s="305" t="s">
        <v>116</v>
      </c>
      <c r="D6912" s="236">
        <v>3</v>
      </c>
    </row>
    <row r="6913" spans="1:4" x14ac:dyDescent="0.25">
      <c r="A6913" s="301">
        <v>44211</v>
      </c>
      <c r="B6913" s="60" t="s">
        <v>7</v>
      </c>
      <c r="C6913" s="373" t="s">
        <v>7</v>
      </c>
      <c r="D6913" s="236">
        <v>13</v>
      </c>
    </row>
    <row r="6914" spans="1:4" x14ac:dyDescent="0.25">
      <c r="A6914" s="301">
        <v>44211</v>
      </c>
      <c r="B6914" s="60" t="s">
        <v>9</v>
      </c>
      <c r="C6914" s="73" t="s">
        <v>613</v>
      </c>
      <c r="D6914" s="236">
        <v>1</v>
      </c>
    </row>
    <row r="6915" spans="1:4" x14ac:dyDescent="0.25">
      <c r="A6915" s="301">
        <v>44211</v>
      </c>
      <c r="B6915" s="60" t="s">
        <v>9</v>
      </c>
      <c r="C6915" s="373" t="s">
        <v>9</v>
      </c>
      <c r="D6915" s="236">
        <v>91</v>
      </c>
    </row>
    <row r="6916" spans="1:4" x14ac:dyDescent="0.25">
      <c r="A6916" s="301">
        <v>44211</v>
      </c>
      <c r="B6916" s="60" t="s">
        <v>9</v>
      </c>
      <c r="C6916" s="305" t="s">
        <v>17</v>
      </c>
      <c r="D6916" s="236">
        <v>4</v>
      </c>
    </row>
    <row r="6917" spans="1:4" x14ac:dyDescent="0.25">
      <c r="A6917" s="301">
        <v>44211</v>
      </c>
      <c r="B6917" s="60" t="s">
        <v>9</v>
      </c>
      <c r="C6917" s="305" t="s">
        <v>149</v>
      </c>
      <c r="D6917" s="236">
        <v>5</v>
      </c>
    </row>
    <row r="6918" spans="1:4" x14ac:dyDescent="0.25">
      <c r="A6918" s="301">
        <v>44211</v>
      </c>
      <c r="B6918" s="60" t="s">
        <v>9</v>
      </c>
      <c r="C6918" s="305" t="s">
        <v>145</v>
      </c>
      <c r="D6918" s="236">
        <v>15</v>
      </c>
    </row>
    <row r="6919" spans="1:4" x14ac:dyDescent="0.25">
      <c r="A6919" s="301">
        <v>44211</v>
      </c>
      <c r="B6919" s="60" t="s">
        <v>15</v>
      </c>
      <c r="C6919" s="73" t="s">
        <v>109</v>
      </c>
      <c r="D6919" s="236">
        <v>1</v>
      </c>
    </row>
    <row r="6920" spans="1:4" x14ac:dyDescent="0.25">
      <c r="A6920" s="301">
        <v>44211</v>
      </c>
      <c r="B6920" s="60" t="s">
        <v>15</v>
      </c>
      <c r="C6920" s="91" t="s">
        <v>61</v>
      </c>
      <c r="D6920" s="236">
        <v>1</v>
      </c>
    </row>
    <row r="6921" spans="1:4" x14ac:dyDescent="0.25">
      <c r="A6921" s="301">
        <v>44211</v>
      </c>
      <c r="B6921" s="60" t="s">
        <v>15</v>
      </c>
      <c r="C6921" s="91" t="s">
        <v>623</v>
      </c>
      <c r="D6921" s="236">
        <v>1</v>
      </c>
    </row>
    <row r="6922" spans="1:4" x14ac:dyDescent="0.25">
      <c r="A6922" s="301">
        <v>44211</v>
      </c>
      <c r="B6922" s="60" t="s">
        <v>15</v>
      </c>
      <c r="C6922" s="91" t="s">
        <v>285</v>
      </c>
      <c r="D6922" s="236">
        <v>3</v>
      </c>
    </row>
    <row r="6923" spans="1:4" x14ac:dyDescent="0.25">
      <c r="A6923" s="301">
        <v>44211</v>
      </c>
      <c r="B6923" s="60" t="s">
        <v>11</v>
      </c>
      <c r="C6923" s="91" t="s">
        <v>65</v>
      </c>
      <c r="D6923" s="236">
        <v>1</v>
      </c>
    </row>
    <row r="6924" spans="1:4" x14ac:dyDescent="0.25">
      <c r="A6924" s="301">
        <v>44211</v>
      </c>
      <c r="B6924" s="60" t="s">
        <v>11</v>
      </c>
      <c r="C6924" s="91" t="s">
        <v>336</v>
      </c>
      <c r="D6924" s="236">
        <v>5</v>
      </c>
    </row>
    <row r="6925" spans="1:4" x14ac:dyDescent="0.25">
      <c r="A6925" s="301">
        <v>44211</v>
      </c>
      <c r="B6925" s="60" t="s">
        <v>11</v>
      </c>
      <c r="C6925" s="91" t="s">
        <v>11</v>
      </c>
      <c r="D6925" s="236">
        <v>24</v>
      </c>
    </row>
    <row r="6926" spans="1:4" x14ac:dyDescent="0.25">
      <c r="A6926" s="301">
        <v>44211</v>
      </c>
      <c r="B6926" s="60" t="s">
        <v>11</v>
      </c>
      <c r="C6926" s="91" t="s">
        <v>764</v>
      </c>
      <c r="D6926" s="236">
        <v>1</v>
      </c>
    </row>
    <row r="6927" spans="1:4" x14ac:dyDescent="0.25">
      <c r="A6927" s="301">
        <v>44211</v>
      </c>
      <c r="B6927" s="60" t="s">
        <v>12</v>
      </c>
      <c r="C6927" s="91" t="s">
        <v>117</v>
      </c>
      <c r="D6927" s="236">
        <v>6</v>
      </c>
    </row>
    <row r="6928" spans="1:4" x14ac:dyDescent="0.25">
      <c r="A6928" s="301">
        <v>44211</v>
      </c>
      <c r="B6928" s="60" t="s">
        <v>12</v>
      </c>
      <c r="C6928" s="91" t="s">
        <v>12</v>
      </c>
      <c r="D6928" s="236">
        <v>5</v>
      </c>
    </row>
    <row r="6929" spans="1:4" x14ac:dyDescent="0.25">
      <c r="A6929" s="301">
        <v>44211</v>
      </c>
      <c r="B6929" s="60" t="s">
        <v>1036</v>
      </c>
      <c r="C6929" s="91" t="s">
        <v>1036</v>
      </c>
      <c r="D6929" s="236">
        <v>6</v>
      </c>
    </row>
    <row r="6930" spans="1:4" x14ac:dyDescent="0.25">
      <c r="A6930" s="301">
        <v>44211</v>
      </c>
      <c r="B6930" s="60" t="s">
        <v>8</v>
      </c>
      <c r="C6930" s="91" t="s">
        <v>1082</v>
      </c>
      <c r="D6930" s="236">
        <v>1</v>
      </c>
    </row>
    <row r="6931" spans="1:4" x14ac:dyDescent="0.25">
      <c r="A6931" s="301">
        <v>44211</v>
      </c>
      <c r="B6931" s="60" t="s">
        <v>8</v>
      </c>
      <c r="C6931" s="91" t="s">
        <v>59</v>
      </c>
      <c r="D6931" s="236">
        <v>1</v>
      </c>
    </row>
    <row r="6932" spans="1:4" x14ac:dyDescent="0.25">
      <c r="A6932" s="301">
        <v>44211</v>
      </c>
      <c r="B6932" s="60" t="s">
        <v>8</v>
      </c>
      <c r="C6932" s="91" t="s">
        <v>142</v>
      </c>
      <c r="D6932" s="236">
        <v>12</v>
      </c>
    </row>
    <row r="6933" spans="1:4" x14ac:dyDescent="0.25">
      <c r="A6933" s="301">
        <v>44211</v>
      </c>
      <c r="B6933" s="60" t="s">
        <v>8</v>
      </c>
      <c r="C6933" s="91" t="s">
        <v>134</v>
      </c>
      <c r="D6933" s="236">
        <v>1</v>
      </c>
    </row>
    <row r="6934" spans="1:4" x14ac:dyDescent="0.25">
      <c r="A6934" s="301">
        <v>44211</v>
      </c>
      <c r="B6934" s="60" t="s">
        <v>8</v>
      </c>
      <c r="C6934" s="91" t="s">
        <v>40</v>
      </c>
      <c r="D6934" s="236">
        <v>4</v>
      </c>
    </row>
    <row r="6935" spans="1:4" x14ac:dyDescent="0.25">
      <c r="A6935" s="301">
        <v>44211</v>
      </c>
      <c r="B6935" s="60" t="s">
        <v>8</v>
      </c>
      <c r="C6935" s="91" t="s">
        <v>8</v>
      </c>
      <c r="D6935" s="236">
        <v>73</v>
      </c>
    </row>
    <row r="6936" spans="1:4" x14ac:dyDescent="0.25">
      <c r="A6936" s="301">
        <v>44211</v>
      </c>
      <c r="B6936" s="60" t="s">
        <v>8</v>
      </c>
      <c r="C6936" s="91" t="s">
        <v>31</v>
      </c>
      <c r="D6936" s="236">
        <v>4</v>
      </c>
    </row>
    <row r="6937" spans="1:4" x14ac:dyDescent="0.25">
      <c r="A6937" s="301">
        <v>44211</v>
      </c>
      <c r="B6937" s="60" t="s">
        <v>8</v>
      </c>
      <c r="C6937" s="73" t="s">
        <v>595</v>
      </c>
      <c r="D6937" s="236">
        <v>2</v>
      </c>
    </row>
    <row r="6938" spans="1:4" x14ac:dyDescent="0.25">
      <c r="A6938" s="301">
        <v>44211</v>
      </c>
      <c r="B6938" s="60" t="s">
        <v>8</v>
      </c>
      <c r="C6938" s="91" t="s">
        <v>112</v>
      </c>
      <c r="D6938" s="236">
        <v>4</v>
      </c>
    </row>
    <row r="6939" spans="1:4" x14ac:dyDescent="0.25">
      <c r="A6939" s="301">
        <v>44211</v>
      </c>
      <c r="B6939" s="60" t="s">
        <v>49</v>
      </c>
      <c r="C6939" s="91" t="s">
        <v>49</v>
      </c>
      <c r="D6939" s="236">
        <v>5</v>
      </c>
    </row>
    <row r="6940" spans="1:4" x14ac:dyDescent="0.25">
      <c r="A6940" s="301">
        <v>44211</v>
      </c>
      <c r="B6940" s="60" t="s">
        <v>50</v>
      </c>
      <c r="C6940" s="91" t="s">
        <v>368</v>
      </c>
      <c r="D6940" s="236">
        <v>12</v>
      </c>
    </row>
    <row r="6941" spans="1:4" x14ac:dyDescent="0.25">
      <c r="A6941" s="301">
        <v>44211</v>
      </c>
      <c r="B6941" s="60" t="s">
        <v>27</v>
      </c>
      <c r="C6941" s="91" t="s">
        <v>141</v>
      </c>
      <c r="D6941" s="236">
        <v>18</v>
      </c>
    </row>
    <row r="6942" spans="1:4" x14ac:dyDescent="0.25">
      <c r="A6942" s="301">
        <v>44211</v>
      </c>
      <c r="B6942" s="60" t="s">
        <v>27</v>
      </c>
      <c r="C6942" s="91" t="s">
        <v>43</v>
      </c>
      <c r="D6942" s="236">
        <v>34</v>
      </c>
    </row>
    <row r="6943" spans="1:4" x14ac:dyDescent="0.25">
      <c r="A6943" s="301">
        <v>44211</v>
      </c>
      <c r="B6943" s="60" t="s">
        <v>27</v>
      </c>
      <c r="C6943" s="91" t="s">
        <v>947</v>
      </c>
      <c r="D6943" s="236">
        <v>1</v>
      </c>
    </row>
    <row r="6944" spans="1:4" x14ac:dyDescent="0.25">
      <c r="A6944" s="301">
        <v>44211</v>
      </c>
      <c r="B6944" s="60" t="s">
        <v>27</v>
      </c>
      <c r="C6944" s="91" t="s">
        <v>28</v>
      </c>
      <c r="D6944" s="236">
        <v>1</v>
      </c>
    </row>
    <row r="6945" spans="1:4" x14ac:dyDescent="0.25">
      <c r="A6945" s="301">
        <v>44211</v>
      </c>
      <c r="B6945" s="60" t="s">
        <v>27</v>
      </c>
      <c r="C6945" s="91" t="s">
        <v>711</v>
      </c>
      <c r="D6945" s="236">
        <v>2</v>
      </c>
    </row>
    <row r="6946" spans="1:4" x14ac:dyDescent="0.25">
      <c r="A6946" s="301">
        <v>44211</v>
      </c>
      <c r="B6946" s="60" t="s">
        <v>51</v>
      </c>
      <c r="C6946" s="91" t="s">
        <v>51</v>
      </c>
      <c r="D6946" s="236">
        <v>9</v>
      </c>
    </row>
    <row r="6947" spans="1:4" x14ac:dyDescent="0.25">
      <c r="A6947" s="301">
        <v>44211</v>
      </c>
      <c r="B6947" s="60" t="s">
        <v>10</v>
      </c>
      <c r="C6947" s="91" t="s">
        <v>10</v>
      </c>
      <c r="D6947" s="236">
        <v>15</v>
      </c>
    </row>
    <row r="6948" spans="1:4" x14ac:dyDescent="0.25">
      <c r="A6948" s="301">
        <v>44212</v>
      </c>
      <c r="B6948" s="60" t="s">
        <v>14</v>
      </c>
      <c r="C6948" s="91" t="s">
        <v>955</v>
      </c>
      <c r="D6948" s="1">
        <v>1</v>
      </c>
    </row>
    <row r="6949" spans="1:4" x14ac:dyDescent="0.25">
      <c r="A6949" s="301">
        <v>44212</v>
      </c>
      <c r="B6949" s="60" t="s">
        <v>14</v>
      </c>
      <c r="C6949" s="91" t="s">
        <v>14</v>
      </c>
      <c r="D6949" s="1">
        <v>60</v>
      </c>
    </row>
    <row r="6950" spans="1:4" x14ac:dyDescent="0.25">
      <c r="A6950" s="301">
        <v>44212</v>
      </c>
      <c r="B6950" s="60" t="s">
        <v>14</v>
      </c>
      <c r="C6950" s="91" t="s">
        <v>16</v>
      </c>
      <c r="D6950" s="1">
        <v>7</v>
      </c>
    </row>
    <row r="6951" spans="1:4" x14ac:dyDescent="0.25">
      <c r="A6951" s="301">
        <v>44212</v>
      </c>
      <c r="B6951" s="60" t="s">
        <v>14</v>
      </c>
      <c r="C6951" s="91" t="s">
        <v>808</v>
      </c>
      <c r="D6951" s="1">
        <v>3</v>
      </c>
    </row>
    <row r="6952" spans="1:4" x14ac:dyDescent="0.25">
      <c r="A6952" s="301">
        <v>44212</v>
      </c>
      <c r="B6952" s="60" t="s">
        <v>14</v>
      </c>
      <c r="C6952" s="91" t="s">
        <v>86</v>
      </c>
      <c r="D6952" s="1">
        <v>7</v>
      </c>
    </row>
    <row r="6953" spans="1:4" x14ac:dyDescent="0.25">
      <c r="A6953" s="301">
        <v>44212</v>
      </c>
      <c r="B6953" s="60" t="s">
        <v>20</v>
      </c>
      <c r="C6953" s="91" t="s">
        <v>854</v>
      </c>
      <c r="D6953" s="1">
        <v>1</v>
      </c>
    </row>
    <row r="6954" spans="1:4" x14ac:dyDescent="0.25">
      <c r="A6954" s="301">
        <v>44212</v>
      </c>
      <c r="B6954" s="60" t="s">
        <v>20</v>
      </c>
      <c r="C6954" s="73" t="s">
        <v>20</v>
      </c>
      <c r="D6954" s="1">
        <v>102</v>
      </c>
    </row>
    <row r="6955" spans="1:4" x14ac:dyDescent="0.25">
      <c r="A6955" s="301">
        <v>44212</v>
      </c>
      <c r="B6955" s="351" t="s">
        <v>20</v>
      </c>
      <c r="C6955" s="91" t="s">
        <v>680</v>
      </c>
      <c r="D6955" s="1">
        <v>1</v>
      </c>
    </row>
    <row r="6956" spans="1:4" x14ac:dyDescent="0.25">
      <c r="A6956" s="301">
        <v>44212</v>
      </c>
      <c r="B6956" s="351" t="s">
        <v>20</v>
      </c>
      <c r="C6956" s="91" t="s">
        <v>713</v>
      </c>
      <c r="D6956" s="1">
        <v>1</v>
      </c>
    </row>
    <row r="6957" spans="1:4" x14ac:dyDescent="0.25">
      <c r="A6957" s="301">
        <v>44212</v>
      </c>
      <c r="B6957" s="60" t="s">
        <v>13</v>
      </c>
      <c r="C6957" s="73" t="s">
        <v>612</v>
      </c>
      <c r="D6957" s="1">
        <v>1</v>
      </c>
    </row>
    <row r="6958" spans="1:4" x14ac:dyDescent="0.25">
      <c r="A6958" s="301">
        <v>44212</v>
      </c>
      <c r="B6958" s="60" t="s">
        <v>13</v>
      </c>
      <c r="C6958" s="73" t="s">
        <v>817</v>
      </c>
      <c r="D6958" s="1">
        <v>2</v>
      </c>
    </row>
    <row r="6959" spans="1:4" x14ac:dyDescent="0.25">
      <c r="A6959" s="301">
        <v>44212</v>
      </c>
      <c r="B6959" s="60" t="s">
        <v>13</v>
      </c>
      <c r="C6959" s="73" t="s">
        <v>13</v>
      </c>
      <c r="D6959" s="1">
        <v>2</v>
      </c>
    </row>
    <row r="6960" spans="1:4" x14ac:dyDescent="0.25">
      <c r="A6960" s="301">
        <v>44212</v>
      </c>
      <c r="B6960" s="60" t="s">
        <v>13</v>
      </c>
      <c r="C6960" s="73" t="s">
        <v>223</v>
      </c>
      <c r="D6960" s="1">
        <v>2</v>
      </c>
    </row>
    <row r="6961" spans="1:4" x14ac:dyDescent="0.25">
      <c r="A6961" s="301">
        <v>44212</v>
      </c>
      <c r="B6961" s="60" t="s">
        <v>24</v>
      </c>
      <c r="C6961" s="73" t="s">
        <v>23</v>
      </c>
      <c r="D6961" s="1">
        <v>13</v>
      </c>
    </row>
    <row r="6962" spans="1:4" x14ac:dyDescent="0.25">
      <c r="A6962" s="301">
        <v>44212</v>
      </c>
      <c r="B6962" s="60" t="s">
        <v>24</v>
      </c>
      <c r="C6962" s="73" t="s">
        <v>780</v>
      </c>
      <c r="D6962" s="1">
        <v>2</v>
      </c>
    </row>
    <row r="6963" spans="1:4" x14ac:dyDescent="0.25">
      <c r="A6963" s="301">
        <v>44212</v>
      </c>
      <c r="B6963" s="60" t="s">
        <v>24</v>
      </c>
      <c r="C6963" s="73" t="s">
        <v>24</v>
      </c>
      <c r="D6963" s="1">
        <v>8</v>
      </c>
    </row>
    <row r="6964" spans="1:4" x14ac:dyDescent="0.25">
      <c r="A6964" s="301">
        <v>44212</v>
      </c>
      <c r="B6964" s="60" t="s">
        <v>24</v>
      </c>
      <c r="C6964" s="73" t="s">
        <v>657</v>
      </c>
      <c r="D6964" s="1">
        <v>1</v>
      </c>
    </row>
    <row r="6965" spans="1:4" x14ac:dyDescent="0.25">
      <c r="A6965" s="301">
        <v>44212</v>
      </c>
      <c r="B6965" s="60" t="s">
        <v>47</v>
      </c>
      <c r="C6965" s="73" t="s">
        <v>47</v>
      </c>
      <c r="D6965" s="1">
        <v>1</v>
      </c>
    </row>
    <row r="6966" spans="1:4" x14ac:dyDescent="0.25">
      <c r="A6966" s="301">
        <v>44212</v>
      </c>
      <c r="B6966" s="60" t="s">
        <v>48</v>
      </c>
      <c r="C6966" s="73" t="s">
        <v>48</v>
      </c>
      <c r="D6966" s="1">
        <v>4</v>
      </c>
    </row>
    <row r="6967" spans="1:4" x14ac:dyDescent="0.25">
      <c r="A6967" s="301">
        <v>44212</v>
      </c>
      <c r="B6967" s="60" t="s">
        <v>7</v>
      </c>
      <c r="C6967" s="73" t="s">
        <v>116</v>
      </c>
      <c r="D6967" s="1">
        <v>4</v>
      </c>
    </row>
    <row r="6968" spans="1:4" x14ac:dyDescent="0.25">
      <c r="A6968" s="301">
        <v>44212</v>
      </c>
      <c r="B6968" s="60" t="s">
        <v>7</v>
      </c>
      <c r="C6968" s="73" t="s">
        <v>7</v>
      </c>
      <c r="D6968" s="1">
        <v>14</v>
      </c>
    </row>
    <row r="6969" spans="1:4" x14ac:dyDescent="0.25">
      <c r="A6969" s="301">
        <v>44212</v>
      </c>
      <c r="B6969" s="60" t="s">
        <v>9</v>
      </c>
      <c r="C6969" s="60" t="s">
        <v>9</v>
      </c>
      <c r="D6969" s="1">
        <v>83</v>
      </c>
    </row>
    <row r="6970" spans="1:4" x14ac:dyDescent="0.25">
      <c r="A6970" s="301">
        <v>44212</v>
      </c>
      <c r="B6970" s="60" t="s">
        <v>9</v>
      </c>
      <c r="C6970" s="73" t="s">
        <v>17</v>
      </c>
      <c r="D6970" s="1">
        <v>1</v>
      </c>
    </row>
    <row r="6971" spans="1:4" x14ac:dyDescent="0.25">
      <c r="A6971" s="301">
        <v>44212</v>
      </c>
      <c r="B6971" s="60" t="s">
        <v>9</v>
      </c>
      <c r="C6971" s="73" t="s">
        <v>149</v>
      </c>
      <c r="D6971" s="1">
        <v>5</v>
      </c>
    </row>
    <row r="6972" spans="1:4" x14ac:dyDescent="0.25">
      <c r="A6972" s="301">
        <v>44212</v>
      </c>
      <c r="B6972" s="60" t="s">
        <v>9</v>
      </c>
      <c r="C6972" s="73" t="s">
        <v>145</v>
      </c>
      <c r="D6972" s="1">
        <v>7</v>
      </c>
    </row>
    <row r="6973" spans="1:4" x14ac:dyDescent="0.25">
      <c r="A6973" s="301">
        <v>44212</v>
      </c>
      <c r="B6973" s="351" t="s">
        <v>15</v>
      </c>
      <c r="C6973" s="91" t="s">
        <v>109</v>
      </c>
      <c r="D6973" s="1">
        <v>13</v>
      </c>
    </row>
    <row r="6974" spans="1:4" x14ac:dyDescent="0.25">
      <c r="A6974" s="306">
        <v>44212</v>
      </c>
      <c r="B6974" s="351" t="s">
        <v>15</v>
      </c>
      <c r="C6974" s="91" t="s">
        <v>61</v>
      </c>
      <c r="D6974" s="1">
        <v>3</v>
      </c>
    </row>
    <row r="6975" spans="1:4" x14ac:dyDescent="0.25">
      <c r="A6975" s="67">
        <v>44212</v>
      </c>
      <c r="B6975" s="60" t="s">
        <v>15</v>
      </c>
      <c r="C6975" s="73" t="s">
        <v>1040</v>
      </c>
      <c r="D6975" s="15">
        <v>1</v>
      </c>
    </row>
    <row r="6976" spans="1:4" x14ac:dyDescent="0.25">
      <c r="A6976" s="67">
        <v>44212</v>
      </c>
      <c r="B6976" s="60" t="s">
        <v>11</v>
      </c>
      <c r="C6976" s="73" t="s">
        <v>65</v>
      </c>
      <c r="D6976" s="15">
        <v>2</v>
      </c>
    </row>
    <row r="6977" spans="1:4" x14ac:dyDescent="0.25">
      <c r="A6977" s="67">
        <v>44212</v>
      </c>
      <c r="B6977" s="60" t="s">
        <v>11</v>
      </c>
      <c r="C6977" s="73" t="s">
        <v>11</v>
      </c>
      <c r="D6977" s="15">
        <v>17</v>
      </c>
    </row>
    <row r="6978" spans="1:4" x14ac:dyDescent="0.25">
      <c r="A6978" s="67">
        <v>44212</v>
      </c>
      <c r="B6978" s="60" t="s">
        <v>11</v>
      </c>
      <c r="C6978" s="73" t="s">
        <v>855</v>
      </c>
      <c r="D6978" s="15">
        <v>1</v>
      </c>
    </row>
    <row r="6979" spans="1:4" x14ac:dyDescent="0.25">
      <c r="A6979" s="67">
        <v>44212</v>
      </c>
      <c r="B6979" s="60" t="s">
        <v>11</v>
      </c>
      <c r="C6979" s="73" t="s">
        <v>764</v>
      </c>
      <c r="D6979" s="15">
        <v>1</v>
      </c>
    </row>
    <row r="6980" spans="1:4" x14ac:dyDescent="0.25">
      <c r="A6980" s="67">
        <v>44212</v>
      </c>
      <c r="B6980" s="60" t="s">
        <v>12</v>
      </c>
      <c r="C6980" s="73" t="s">
        <v>117</v>
      </c>
      <c r="D6980" s="15">
        <v>2</v>
      </c>
    </row>
    <row r="6981" spans="1:4" x14ac:dyDescent="0.25">
      <c r="A6981" s="67">
        <v>44212</v>
      </c>
      <c r="B6981" s="60" t="s">
        <v>12</v>
      </c>
      <c r="C6981" s="73" t="s">
        <v>12</v>
      </c>
      <c r="D6981" s="15">
        <v>11</v>
      </c>
    </row>
    <row r="6982" spans="1:4" x14ac:dyDescent="0.25">
      <c r="A6982" s="67">
        <v>44212</v>
      </c>
      <c r="B6982" s="60" t="s">
        <v>1036</v>
      </c>
      <c r="C6982" s="73" t="s">
        <v>1036</v>
      </c>
      <c r="D6982" s="15">
        <v>10</v>
      </c>
    </row>
    <row r="6983" spans="1:4" x14ac:dyDescent="0.25">
      <c r="A6983" s="67">
        <v>44212</v>
      </c>
      <c r="B6983" s="60" t="s">
        <v>8</v>
      </c>
      <c r="C6983" s="73" t="s">
        <v>74</v>
      </c>
      <c r="D6983" s="15">
        <v>2</v>
      </c>
    </row>
    <row r="6984" spans="1:4" x14ac:dyDescent="0.25">
      <c r="A6984" s="67">
        <v>44212</v>
      </c>
      <c r="B6984" s="60" t="s">
        <v>8</v>
      </c>
      <c r="C6984" s="73" t="s">
        <v>59</v>
      </c>
      <c r="D6984" s="15">
        <v>12</v>
      </c>
    </row>
    <row r="6985" spans="1:4" x14ac:dyDescent="0.25">
      <c r="A6985" s="67">
        <v>44212</v>
      </c>
      <c r="B6985" s="60" t="s">
        <v>8</v>
      </c>
      <c r="C6985" s="73" t="s">
        <v>722</v>
      </c>
      <c r="D6985" s="15">
        <v>1</v>
      </c>
    </row>
    <row r="6986" spans="1:4" x14ac:dyDescent="0.25">
      <c r="A6986" s="67">
        <v>44212</v>
      </c>
      <c r="B6986" s="60" t="s">
        <v>8</v>
      </c>
      <c r="C6986" s="73" t="s">
        <v>142</v>
      </c>
      <c r="D6986" s="15">
        <v>19</v>
      </c>
    </row>
    <row r="6987" spans="1:4" x14ac:dyDescent="0.25">
      <c r="A6987" s="67">
        <v>44212</v>
      </c>
      <c r="B6987" s="60" t="s">
        <v>8</v>
      </c>
      <c r="C6987" s="73" t="s">
        <v>134</v>
      </c>
      <c r="D6987" s="15">
        <v>2</v>
      </c>
    </row>
    <row r="6988" spans="1:4" x14ac:dyDescent="0.25">
      <c r="A6988" s="67">
        <v>44212</v>
      </c>
      <c r="B6988" s="60" t="s">
        <v>8</v>
      </c>
      <c r="C6988" s="73" t="s">
        <v>205</v>
      </c>
      <c r="D6988" s="15">
        <v>27</v>
      </c>
    </row>
    <row r="6989" spans="1:4" x14ac:dyDescent="0.25">
      <c r="A6989" s="67">
        <v>44212</v>
      </c>
      <c r="B6989" s="60" t="s">
        <v>8</v>
      </c>
      <c r="C6989" s="73" t="s">
        <v>8</v>
      </c>
      <c r="D6989" s="15">
        <v>70</v>
      </c>
    </row>
    <row r="6990" spans="1:4" x14ac:dyDescent="0.25">
      <c r="A6990" s="67">
        <v>44212</v>
      </c>
      <c r="B6990" s="60" t="s">
        <v>8</v>
      </c>
      <c r="C6990" s="73" t="s">
        <v>31</v>
      </c>
      <c r="D6990" s="15">
        <v>2</v>
      </c>
    </row>
    <row r="6991" spans="1:4" x14ac:dyDescent="0.25">
      <c r="A6991" s="67">
        <v>44212</v>
      </c>
      <c r="B6991" s="60" t="s">
        <v>8</v>
      </c>
      <c r="C6991" s="73" t="s">
        <v>706</v>
      </c>
      <c r="D6991" s="15">
        <v>1</v>
      </c>
    </row>
    <row r="6992" spans="1:4" x14ac:dyDescent="0.25">
      <c r="A6992" s="67">
        <v>44212</v>
      </c>
      <c r="B6992" s="60" t="s">
        <v>8</v>
      </c>
      <c r="C6992" s="73" t="s">
        <v>595</v>
      </c>
      <c r="D6992" s="15">
        <v>3</v>
      </c>
    </row>
    <row r="6993" spans="1:4" x14ac:dyDescent="0.25">
      <c r="A6993" s="67">
        <v>44212</v>
      </c>
      <c r="B6993" s="60" t="s">
        <v>8</v>
      </c>
      <c r="C6993" s="73" t="s">
        <v>112</v>
      </c>
      <c r="D6993" s="15">
        <v>4</v>
      </c>
    </row>
    <row r="6994" spans="1:4" x14ac:dyDescent="0.25">
      <c r="A6994" s="67">
        <v>44212</v>
      </c>
      <c r="B6994" s="60" t="s">
        <v>49</v>
      </c>
      <c r="C6994" s="73" t="s">
        <v>215</v>
      </c>
      <c r="D6994" s="15">
        <v>2</v>
      </c>
    </row>
    <row r="6995" spans="1:4" x14ac:dyDescent="0.25">
      <c r="A6995" s="67">
        <v>44212</v>
      </c>
      <c r="B6995" s="60" t="s">
        <v>49</v>
      </c>
      <c r="C6995" s="73" t="s">
        <v>49</v>
      </c>
      <c r="D6995" s="15">
        <v>2</v>
      </c>
    </row>
    <row r="6996" spans="1:4" x14ac:dyDescent="0.25">
      <c r="A6996" s="67">
        <v>44212</v>
      </c>
      <c r="B6996" s="60" t="s">
        <v>50</v>
      </c>
      <c r="C6996" s="73" t="s">
        <v>232</v>
      </c>
      <c r="D6996" s="15">
        <v>2</v>
      </c>
    </row>
    <row r="6997" spans="1:4" x14ac:dyDescent="0.25">
      <c r="A6997" s="67">
        <v>44212</v>
      </c>
      <c r="B6997" s="60" t="s">
        <v>50</v>
      </c>
      <c r="C6997" s="73" t="s">
        <v>368</v>
      </c>
      <c r="D6997" s="15">
        <v>18</v>
      </c>
    </row>
    <row r="6998" spans="1:4" x14ac:dyDescent="0.25">
      <c r="A6998" s="67">
        <v>44212</v>
      </c>
      <c r="B6998" s="60" t="s">
        <v>27</v>
      </c>
      <c r="C6998" s="73" t="s">
        <v>141</v>
      </c>
      <c r="D6998" s="15">
        <v>2</v>
      </c>
    </row>
    <row r="6999" spans="1:4" x14ac:dyDescent="0.25">
      <c r="A6999" s="67">
        <v>44212</v>
      </c>
      <c r="B6999" s="60" t="s">
        <v>27</v>
      </c>
      <c r="C6999" s="73" t="s">
        <v>235</v>
      </c>
      <c r="D6999" s="15">
        <v>1</v>
      </c>
    </row>
    <row r="7000" spans="1:4" x14ac:dyDescent="0.25">
      <c r="A7000" s="67">
        <v>44212</v>
      </c>
      <c r="B7000" s="60" t="s">
        <v>27</v>
      </c>
      <c r="C7000" s="73" t="s">
        <v>233</v>
      </c>
      <c r="D7000" s="15">
        <v>1</v>
      </c>
    </row>
    <row r="7001" spans="1:4" x14ac:dyDescent="0.25">
      <c r="A7001" s="67">
        <v>44212</v>
      </c>
      <c r="B7001" s="60" t="s">
        <v>27</v>
      </c>
      <c r="C7001" s="73" t="s">
        <v>43</v>
      </c>
      <c r="D7001" s="15">
        <v>19</v>
      </c>
    </row>
    <row r="7002" spans="1:4" x14ac:dyDescent="0.25">
      <c r="A7002" s="67">
        <v>44212</v>
      </c>
      <c r="B7002" s="60" t="s">
        <v>51</v>
      </c>
      <c r="C7002" s="60" t="s">
        <v>701</v>
      </c>
      <c r="D7002" s="15">
        <v>1</v>
      </c>
    </row>
    <row r="7003" spans="1:4" x14ac:dyDescent="0.25">
      <c r="A7003" s="67">
        <v>44212</v>
      </c>
      <c r="B7003" s="60" t="s">
        <v>51</v>
      </c>
      <c r="C7003" s="73" t="s">
        <v>681</v>
      </c>
      <c r="D7003" s="15">
        <v>1</v>
      </c>
    </row>
    <row r="7004" spans="1:4" x14ac:dyDescent="0.25">
      <c r="A7004" s="67">
        <v>44212</v>
      </c>
      <c r="B7004" s="60" t="s">
        <v>51</v>
      </c>
      <c r="C7004" s="73" t="s">
        <v>51</v>
      </c>
      <c r="D7004" s="15">
        <v>6</v>
      </c>
    </row>
    <row r="7005" spans="1:4" x14ac:dyDescent="0.25">
      <c r="A7005" s="67">
        <v>44212</v>
      </c>
      <c r="B7005" s="60" t="s">
        <v>10</v>
      </c>
      <c r="C7005" s="60" t="s">
        <v>10</v>
      </c>
      <c r="D7005" s="15">
        <v>11</v>
      </c>
    </row>
    <row r="7006" spans="1:4" x14ac:dyDescent="0.25">
      <c r="A7006" s="67">
        <v>44213</v>
      </c>
      <c r="B7006" s="60" t="s">
        <v>14</v>
      </c>
      <c r="C7006" s="60" t="s">
        <v>14</v>
      </c>
      <c r="D7006" s="15">
        <v>0</v>
      </c>
    </row>
    <row r="7007" spans="1:4" x14ac:dyDescent="0.25">
      <c r="A7007" s="67">
        <v>44213</v>
      </c>
      <c r="B7007" s="60" t="s">
        <v>20</v>
      </c>
      <c r="C7007" s="60" t="s">
        <v>20</v>
      </c>
      <c r="D7007" s="15">
        <v>0</v>
      </c>
    </row>
    <row r="7008" spans="1:4" x14ac:dyDescent="0.25">
      <c r="A7008" s="67">
        <v>44213</v>
      </c>
      <c r="B7008" s="60" t="s">
        <v>13</v>
      </c>
      <c r="C7008" s="60" t="s">
        <v>13</v>
      </c>
      <c r="D7008" s="15">
        <v>0</v>
      </c>
    </row>
    <row r="7009" spans="1:4" x14ac:dyDescent="0.25">
      <c r="A7009" s="67">
        <v>44213</v>
      </c>
      <c r="B7009" s="60" t="s">
        <v>24</v>
      </c>
      <c r="C7009" s="60" t="s">
        <v>24</v>
      </c>
      <c r="D7009" s="15">
        <v>0</v>
      </c>
    </row>
    <row r="7010" spans="1:4" x14ac:dyDescent="0.25">
      <c r="A7010" s="67">
        <v>44213</v>
      </c>
      <c r="B7010" s="60" t="s">
        <v>47</v>
      </c>
      <c r="C7010" s="60" t="s">
        <v>47</v>
      </c>
      <c r="D7010" s="15">
        <v>0</v>
      </c>
    </row>
    <row r="7011" spans="1:4" x14ac:dyDescent="0.25">
      <c r="A7011" s="67">
        <v>44213</v>
      </c>
      <c r="B7011" s="60" t="s">
        <v>48</v>
      </c>
      <c r="C7011" s="60" t="s">
        <v>48</v>
      </c>
      <c r="D7011" s="15">
        <v>0</v>
      </c>
    </row>
    <row r="7012" spans="1:4" x14ac:dyDescent="0.25">
      <c r="A7012" s="67">
        <v>44213</v>
      </c>
      <c r="B7012" s="60" t="s">
        <v>7</v>
      </c>
      <c r="C7012" s="60" t="s">
        <v>7</v>
      </c>
      <c r="D7012" s="15">
        <v>0</v>
      </c>
    </row>
    <row r="7013" spans="1:4" x14ac:dyDescent="0.25">
      <c r="A7013" s="67">
        <v>44213</v>
      </c>
      <c r="B7013" s="60" t="s">
        <v>9</v>
      </c>
      <c r="C7013" s="60" t="s">
        <v>9</v>
      </c>
      <c r="D7013" s="15">
        <v>0</v>
      </c>
    </row>
    <row r="7014" spans="1:4" x14ac:dyDescent="0.25">
      <c r="A7014" s="67">
        <v>44213</v>
      </c>
      <c r="B7014" s="60" t="s">
        <v>15</v>
      </c>
      <c r="C7014" s="60" t="s">
        <v>15</v>
      </c>
      <c r="D7014" s="15">
        <v>0</v>
      </c>
    </row>
    <row r="7015" spans="1:4" x14ac:dyDescent="0.25">
      <c r="A7015" s="67">
        <v>44213</v>
      </c>
      <c r="B7015" s="60" t="s">
        <v>11</v>
      </c>
      <c r="C7015" s="60" t="s">
        <v>11</v>
      </c>
      <c r="D7015" s="15">
        <v>0</v>
      </c>
    </row>
    <row r="7016" spans="1:4" x14ac:dyDescent="0.25">
      <c r="A7016" s="67">
        <v>44213</v>
      </c>
      <c r="B7016" s="60" t="s">
        <v>12</v>
      </c>
      <c r="C7016" s="60" t="s">
        <v>12</v>
      </c>
      <c r="D7016" s="15">
        <v>0</v>
      </c>
    </row>
    <row r="7017" spans="1:4" x14ac:dyDescent="0.25">
      <c r="A7017" s="67">
        <v>44213</v>
      </c>
      <c r="B7017" s="60" t="s">
        <v>1036</v>
      </c>
      <c r="C7017" s="73" t="s">
        <v>1036</v>
      </c>
      <c r="D7017" s="15">
        <v>0</v>
      </c>
    </row>
    <row r="7018" spans="1:4" x14ac:dyDescent="0.25">
      <c r="A7018" s="67">
        <v>44213</v>
      </c>
      <c r="B7018" s="60" t="s">
        <v>8</v>
      </c>
      <c r="C7018" s="60" t="s">
        <v>8</v>
      </c>
      <c r="D7018" s="15">
        <v>0</v>
      </c>
    </row>
    <row r="7019" spans="1:4" x14ac:dyDescent="0.25">
      <c r="A7019" s="67">
        <v>44213</v>
      </c>
      <c r="B7019" s="60" t="s">
        <v>49</v>
      </c>
      <c r="C7019" s="60" t="s">
        <v>49</v>
      </c>
      <c r="D7019" s="15">
        <v>0</v>
      </c>
    </row>
    <row r="7020" spans="1:4" x14ac:dyDescent="0.25">
      <c r="A7020" s="67">
        <v>44213</v>
      </c>
      <c r="B7020" s="60" t="s">
        <v>50</v>
      </c>
      <c r="C7020" s="60" t="s">
        <v>50</v>
      </c>
      <c r="D7020" s="15">
        <v>0</v>
      </c>
    </row>
    <row r="7021" spans="1:4" x14ac:dyDescent="0.25">
      <c r="A7021" s="67">
        <v>44213</v>
      </c>
      <c r="B7021" s="60" t="s">
        <v>27</v>
      </c>
      <c r="C7021" s="60" t="s">
        <v>27</v>
      </c>
      <c r="D7021" s="15">
        <v>0</v>
      </c>
    </row>
    <row r="7022" spans="1:4" x14ac:dyDescent="0.25">
      <c r="A7022" s="67">
        <v>44213</v>
      </c>
      <c r="B7022" s="60" t="s">
        <v>51</v>
      </c>
      <c r="C7022" s="60" t="s">
        <v>51</v>
      </c>
      <c r="D7022" s="15">
        <v>0</v>
      </c>
    </row>
    <row r="7023" spans="1:4" x14ac:dyDescent="0.25">
      <c r="A7023" s="67">
        <v>44213</v>
      </c>
      <c r="B7023" s="60" t="s">
        <v>10</v>
      </c>
      <c r="C7023" s="60" t="s">
        <v>10</v>
      </c>
      <c r="D7023" s="15">
        <v>0</v>
      </c>
    </row>
    <row r="7024" spans="1:4" x14ac:dyDescent="0.25">
      <c r="A7024" s="67">
        <v>44214</v>
      </c>
      <c r="B7024" s="60" t="s">
        <v>14</v>
      </c>
      <c r="C7024" s="73" t="s">
        <v>14</v>
      </c>
      <c r="D7024" s="15">
        <v>28</v>
      </c>
    </row>
    <row r="7025" spans="1:4" x14ac:dyDescent="0.25">
      <c r="A7025" s="67">
        <v>44214</v>
      </c>
      <c r="B7025" s="60" t="s">
        <v>14</v>
      </c>
      <c r="C7025" s="73" t="s">
        <v>16</v>
      </c>
      <c r="D7025" s="15">
        <v>27</v>
      </c>
    </row>
    <row r="7026" spans="1:4" x14ac:dyDescent="0.25">
      <c r="A7026" s="67">
        <v>44214</v>
      </c>
      <c r="B7026" s="60" t="s">
        <v>14</v>
      </c>
      <c r="C7026" s="73" t="s">
        <v>86</v>
      </c>
      <c r="D7026" s="15">
        <v>17</v>
      </c>
    </row>
    <row r="7027" spans="1:4" x14ac:dyDescent="0.25">
      <c r="A7027" s="67">
        <v>44214</v>
      </c>
      <c r="B7027" s="60" t="s">
        <v>20</v>
      </c>
      <c r="C7027" s="73" t="s">
        <v>20</v>
      </c>
      <c r="D7027" s="15">
        <v>96</v>
      </c>
    </row>
    <row r="7028" spans="1:4" x14ac:dyDescent="0.25">
      <c r="A7028" s="67">
        <v>44214</v>
      </c>
      <c r="B7028" s="60" t="s">
        <v>20</v>
      </c>
      <c r="C7028" s="73" t="s">
        <v>652</v>
      </c>
      <c r="D7028" s="15">
        <v>1</v>
      </c>
    </row>
    <row r="7029" spans="1:4" x14ac:dyDescent="0.25">
      <c r="A7029" s="67">
        <v>44214</v>
      </c>
      <c r="B7029" s="60" t="s">
        <v>20</v>
      </c>
      <c r="C7029" s="73" t="s">
        <v>713</v>
      </c>
      <c r="D7029" s="15">
        <v>1</v>
      </c>
    </row>
    <row r="7030" spans="1:4" x14ac:dyDescent="0.25">
      <c r="A7030" s="67">
        <v>44214</v>
      </c>
      <c r="B7030" s="351" t="s">
        <v>13</v>
      </c>
      <c r="C7030" s="78" t="s">
        <v>13</v>
      </c>
      <c r="D7030" s="236">
        <v>3</v>
      </c>
    </row>
    <row r="7031" spans="1:4" x14ac:dyDescent="0.25">
      <c r="A7031" s="67">
        <v>44214</v>
      </c>
      <c r="B7031" s="351" t="s">
        <v>13</v>
      </c>
      <c r="C7031" s="78" t="s">
        <v>226</v>
      </c>
      <c r="D7031" s="236">
        <v>2</v>
      </c>
    </row>
    <row r="7032" spans="1:4" x14ac:dyDescent="0.25">
      <c r="A7032" s="67">
        <v>44214</v>
      </c>
      <c r="B7032" s="351" t="s">
        <v>13</v>
      </c>
      <c r="C7032" s="78" t="s">
        <v>223</v>
      </c>
      <c r="D7032" s="236">
        <v>6</v>
      </c>
    </row>
    <row r="7033" spans="1:4" x14ac:dyDescent="0.25">
      <c r="A7033" s="67">
        <v>44214</v>
      </c>
      <c r="B7033" s="351" t="s">
        <v>24</v>
      </c>
      <c r="C7033" s="78" t="s">
        <v>23</v>
      </c>
      <c r="D7033" s="236">
        <v>10</v>
      </c>
    </row>
    <row r="7034" spans="1:4" x14ac:dyDescent="0.25">
      <c r="A7034" s="67">
        <v>44214</v>
      </c>
      <c r="B7034" s="351" t="s">
        <v>24</v>
      </c>
      <c r="C7034" s="78" t="s">
        <v>24</v>
      </c>
      <c r="D7034" s="236">
        <v>1</v>
      </c>
    </row>
    <row r="7035" spans="1:4" x14ac:dyDescent="0.25">
      <c r="A7035" s="67">
        <v>44214</v>
      </c>
      <c r="B7035" s="351" t="s">
        <v>24</v>
      </c>
      <c r="C7035" s="78" t="s">
        <v>36</v>
      </c>
      <c r="D7035" s="236">
        <v>3</v>
      </c>
    </row>
    <row r="7036" spans="1:4" x14ac:dyDescent="0.25">
      <c r="A7036" s="67">
        <v>44214</v>
      </c>
      <c r="B7036" s="351" t="s">
        <v>47</v>
      </c>
      <c r="C7036" s="73" t="s">
        <v>47</v>
      </c>
      <c r="D7036" s="236">
        <v>4</v>
      </c>
    </row>
    <row r="7037" spans="1:4" x14ac:dyDescent="0.25">
      <c r="A7037" s="67">
        <v>44214</v>
      </c>
      <c r="B7037" s="351" t="s">
        <v>48</v>
      </c>
      <c r="C7037" s="232" t="s">
        <v>48</v>
      </c>
      <c r="D7037" s="236">
        <v>0</v>
      </c>
    </row>
    <row r="7038" spans="1:4" x14ac:dyDescent="0.25">
      <c r="A7038" s="67">
        <v>44214</v>
      </c>
      <c r="B7038" s="351" t="s">
        <v>7</v>
      </c>
      <c r="C7038" s="78" t="s">
        <v>116</v>
      </c>
      <c r="D7038" s="236">
        <v>1</v>
      </c>
    </row>
    <row r="7039" spans="1:4" x14ac:dyDescent="0.25">
      <c r="A7039" s="67">
        <v>44214</v>
      </c>
      <c r="B7039" s="351" t="s">
        <v>7</v>
      </c>
      <c r="C7039" s="232" t="s">
        <v>7</v>
      </c>
      <c r="D7039" s="236">
        <v>13</v>
      </c>
    </row>
    <row r="7040" spans="1:4" x14ac:dyDescent="0.25">
      <c r="A7040" s="67">
        <v>44214</v>
      </c>
      <c r="B7040" s="351" t="s">
        <v>9</v>
      </c>
      <c r="C7040" s="78" t="s">
        <v>613</v>
      </c>
      <c r="D7040" s="236">
        <v>7</v>
      </c>
    </row>
    <row r="7041" spans="1:4" x14ac:dyDescent="0.25">
      <c r="A7041" s="67">
        <v>44214</v>
      </c>
      <c r="B7041" s="351" t="s">
        <v>9</v>
      </c>
      <c r="C7041" s="232" t="s">
        <v>9</v>
      </c>
      <c r="D7041" s="236">
        <v>76</v>
      </c>
    </row>
    <row r="7042" spans="1:4" x14ac:dyDescent="0.25">
      <c r="A7042" s="67">
        <v>44214</v>
      </c>
      <c r="B7042" s="351" t="s">
        <v>9</v>
      </c>
      <c r="C7042" s="91" t="s">
        <v>17</v>
      </c>
      <c r="D7042" s="236">
        <v>8</v>
      </c>
    </row>
    <row r="7043" spans="1:4" x14ac:dyDescent="0.25">
      <c r="A7043" s="67">
        <v>44214</v>
      </c>
      <c r="B7043" s="351" t="s">
        <v>9</v>
      </c>
      <c r="C7043" s="91" t="s">
        <v>145</v>
      </c>
      <c r="D7043" s="236">
        <v>9</v>
      </c>
    </row>
    <row r="7044" spans="1:4" x14ac:dyDescent="0.25">
      <c r="A7044" s="67">
        <v>44214</v>
      </c>
      <c r="B7044" s="351" t="s">
        <v>15</v>
      </c>
      <c r="C7044" s="91" t="s">
        <v>109</v>
      </c>
      <c r="D7044" s="236">
        <v>3</v>
      </c>
    </row>
    <row r="7045" spans="1:4" x14ac:dyDescent="0.25">
      <c r="A7045" s="67">
        <v>44214</v>
      </c>
      <c r="B7045" s="351" t="s">
        <v>11</v>
      </c>
      <c r="C7045" s="91" t="s">
        <v>11</v>
      </c>
      <c r="D7045" s="236">
        <v>21</v>
      </c>
    </row>
    <row r="7046" spans="1:4" x14ac:dyDescent="0.25">
      <c r="A7046" s="67">
        <v>44214</v>
      </c>
      <c r="B7046" s="351" t="s">
        <v>11</v>
      </c>
      <c r="C7046" s="91" t="s">
        <v>1041</v>
      </c>
      <c r="D7046" s="236">
        <v>1</v>
      </c>
    </row>
    <row r="7047" spans="1:4" x14ac:dyDescent="0.25">
      <c r="A7047" s="67">
        <v>44214</v>
      </c>
      <c r="B7047" s="351" t="s">
        <v>11</v>
      </c>
      <c r="C7047" s="91" t="s">
        <v>135</v>
      </c>
      <c r="D7047" s="236">
        <v>2</v>
      </c>
    </row>
    <row r="7048" spans="1:4" x14ac:dyDescent="0.25">
      <c r="A7048" s="67">
        <v>44214</v>
      </c>
      <c r="B7048" s="351" t="s">
        <v>12</v>
      </c>
      <c r="C7048" s="91" t="s">
        <v>782</v>
      </c>
      <c r="D7048" s="236">
        <v>1</v>
      </c>
    </row>
    <row r="7049" spans="1:4" x14ac:dyDescent="0.25">
      <c r="A7049" s="67">
        <v>44214</v>
      </c>
      <c r="B7049" s="351" t="s">
        <v>12</v>
      </c>
      <c r="C7049" s="91" t="s">
        <v>117</v>
      </c>
      <c r="D7049" s="236">
        <v>1</v>
      </c>
    </row>
    <row r="7050" spans="1:4" x14ac:dyDescent="0.25">
      <c r="A7050" s="67">
        <v>44214</v>
      </c>
      <c r="B7050" s="351" t="s">
        <v>12</v>
      </c>
      <c r="C7050" s="91" t="s">
        <v>12</v>
      </c>
      <c r="D7050" s="236">
        <v>8</v>
      </c>
    </row>
    <row r="7051" spans="1:4" x14ac:dyDescent="0.25">
      <c r="A7051" s="67">
        <v>44214</v>
      </c>
      <c r="B7051" s="91" t="s">
        <v>1036</v>
      </c>
      <c r="C7051" s="91" t="s">
        <v>1036</v>
      </c>
      <c r="D7051" s="236">
        <v>12</v>
      </c>
    </row>
    <row r="7052" spans="1:4" x14ac:dyDescent="0.25">
      <c r="A7052" s="67">
        <v>44214</v>
      </c>
      <c r="B7052" s="351" t="s">
        <v>8</v>
      </c>
      <c r="C7052" s="91" t="s">
        <v>1082</v>
      </c>
      <c r="D7052" s="236">
        <v>1</v>
      </c>
    </row>
    <row r="7053" spans="1:4" x14ac:dyDescent="0.25">
      <c r="A7053" s="67">
        <v>44214</v>
      </c>
      <c r="B7053" s="351" t="s">
        <v>8</v>
      </c>
      <c r="C7053" s="91" t="s">
        <v>74</v>
      </c>
      <c r="D7053" s="236">
        <v>2</v>
      </c>
    </row>
    <row r="7054" spans="1:4" x14ac:dyDescent="0.25">
      <c r="A7054" s="67">
        <v>44214</v>
      </c>
      <c r="B7054" s="351" t="s">
        <v>8</v>
      </c>
      <c r="C7054" s="91" t="s">
        <v>230</v>
      </c>
      <c r="D7054" s="236">
        <v>3</v>
      </c>
    </row>
    <row r="7055" spans="1:4" x14ac:dyDescent="0.25">
      <c r="A7055" s="67">
        <v>44214</v>
      </c>
      <c r="B7055" s="351" t="s">
        <v>8</v>
      </c>
      <c r="C7055" s="91" t="s">
        <v>59</v>
      </c>
      <c r="D7055" s="236">
        <v>5</v>
      </c>
    </row>
    <row r="7056" spans="1:4" x14ac:dyDescent="0.25">
      <c r="A7056" s="67">
        <v>44214</v>
      </c>
      <c r="B7056" s="351" t="s">
        <v>8</v>
      </c>
      <c r="C7056" s="91" t="s">
        <v>115</v>
      </c>
      <c r="D7056" s="236">
        <v>1</v>
      </c>
    </row>
    <row r="7057" spans="1:4" x14ac:dyDescent="0.25">
      <c r="A7057" s="67">
        <v>44214</v>
      </c>
      <c r="B7057" s="351" t="s">
        <v>8</v>
      </c>
      <c r="C7057" s="91" t="s">
        <v>142</v>
      </c>
      <c r="D7057" s="236">
        <v>3</v>
      </c>
    </row>
    <row r="7058" spans="1:4" x14ac:dyDescent="0.25">
      <c r="A7058" s="67">
        <v>44214</v>
      </c>
      <c r="B7058" s="351" t="s">
        <v>8</v>
      </c>
      <c r="C7058" s="91" t="s">
        <v>134</v>
      </c>
      <c r="D7058" s="236">
        <v>2</v>
      </c>
    </row>
    <row r="7059" spans="1:4" x14ac:dyDescent="0.25">
      <c r="A7059" s="67">
        <v>44214</v>
      </c>
      <c r="B7059" s="351" t="s">
        <v>8</v>
      </c>
      <c r="C7059" s="91" t="s">
        <v>205</v>
      </c>
      <c r="D7059" s="236">
        <v>7</v>
      </c>
    </row>
    <row r="7060" spans="1:4" x14ac:dyDescent="0.25">
      <c r="A7060" s="67">
        <v>44214</v>
      </c>
      <c r="B7060" s="351" t="s">
        <v>8</v>
      </c>
      <c r="C7060" s="91" t="s">
        <v>40</v>
      </c>
      <c r="D7060" s="236">
        <v>1</v>
      </c>
    </row>
    <row r="7061" spans="1:4" x14ac:dyDescent="0.25">
      <c r="A7061" s="67">
        <v>44214</v>
      </c>
      <c r="B7061" s="351" t="s">
        <v>8</v>
      </c>
      <c r="C7061" s="91" t="s">
        <v>8</v>
      </c>
      <c r="D7061" s="236">
        <v>42</v>
      </c>
    </row>
    <row r="7062" spans="1:4" x14ac:dyDescent="0.25">
      <c r="A7062" s="67">
        <v>44214</v>
      </c>
      <c r="B7062" s="351" t="s">
        <v>8</v>
      </c>
      <c r="C7062" s="91" t="s">
        <v>31</v>
      </c>
      <c r="D7062" s="236">
        <v>1</v>
      </c>
    </row>
    <row r="7063" spans="1:4" x14ac:dyDescent="0.25">
      <c r="A7063" s="67">
        <v>44214</v>
      </c>
      <c r="B7063" s="351" t="s">
        <v>8</v>
      </c>
      <c r="C7063" s="91" t="s">
        <v>112</v>
      </c>
      <c r="D7063" s="236">
        <v>3</v>
      </c>
    </row>
    <row r="7064" spans="1:4" x14ac:dyDescent="0.25">
      <c r="A7064" s="67">
        <v>44214</v>
      </c>
      <c r="B7064" s="351" t="s">
        <v>49</v>
      </c>
      <c r="C7064" s="91" t="s">
        <v>215</v>
      </c>
      <c r="D7064" s="236">
        <v>2</v>
      </c>
    </row>
    <row r="7065" spans="1:4" x14ac:dyDescent="0.25">
      <c r="A7065" s="67">
        <v>44214</v>
      </c>
      <c r="B7065" s="351" t="s">
        <v>49</v>
      </c>
      <c r="C7065" s="91" t="s">
        <v>49</v>
      </c>
      <c r="D7065" s="236">
        <v>15</v>
      </c>
    </row>
    <row r="7066" spans="1:4" x14ac:dyDescent="0.25">
      <c r="A7066" s="67">
        <v>44214</v>
      </c>
      <c r="B7066" s="351" t="s">
        <v>50</v>
      </c>
      <c r="C7066" s="91" t="s">
        <v>232</v>
      </c>
      <c r="D7066" s="236">
        <v>18</v>
      </c>
    </row>
    <row r="7067" spans="1:4" x14ac:dyDescent="0.25">
      <c r="A7067" s="67">
        <v>44214</v>
      </c>
      <c r="B7067" s="351" t="s">
        <v>50</v>
      </c>
      <c r="C7067" s="91" t="s">
        <v>614</v>
      </c>
      <c r="D7067" s="236">
        <v>1</v>
      </c>
    </row>
    <row r="7068" spans="1:4" x14ac:dyDescent="0.25">
      <c r="A7068" s="67">
        <v>44214</v>
      </c>
      <c r="B7068" s="351" t="s">
        <v>50</v>
      </c>
      <c r="C7068" s="91" t="s">
        <v>368</v>
      </c>
      <c r="D7068" s="236">
        <v>6</v>
      </c>
    </row>
    <row r="7069" spans="1:4" x14ac:dyDescent="0.25">
      <c r="A7069" s="67">
        <v>44214</v>
      </c>
      <c r="B7069" s="351" t="s">
        <v>27</v>
      </c>
      <c r="C7069" s="91" t="s">
        <v>141</v>
      </c>
      <c r="D7069" s="236">
        <v>7</v>
      </c>
    </row>
    <row r="7070" spans="1:4" x14ac:dyDescent="0.25">
      <c r="A7070" s="67">
        <v>44214</v>
      </c>
      <c r="B7070" s="351" t="s">
        <v>27</v>
      </c>
      <c r="C7070" s="91" t="s">
        <v>235</v>
      </c>
      <c r="D7070" s="236">
        <v>3</v>
      </c>
    </row>
    <row r="7071" spans="1:4" x14ac:dyDescent="0.25">
      <c r="A7071" s="67">
        <v>44214</v>
      </c>
      <c r="B7071" s="351" t="s">
        <v>27</v>
      </c>
      <c r="C7071" s="91" t="s">
        <v>233</v>
      </c>
      <c r="D7071" s="236">
        <v>1</v>
      </c>
    </row>
    <row r="7072" spans="1:4" x14ac:dyDescent="0.25">
      <c r="A7072" s="67">
        <v>44214</v>
      </c>
      <c r="B7072" s="351" t="s">
        <v>27</v>
      </c>
      <c r="C7072" s="91" t="s">
        <v>43</v>
      </c>
      <c r="D7072" s="236">
        <v>22</v>
      </c>
    </row>
    <row r="7073" spans="1:4" x14ac:dyDescent="0.25">
      <c r="A7073" s="67">
        <v>44214</v>
      </c>
      <c r="B7073" s="351" t="s">
        <v>27</v>
      </c>
      <c r="C7073" s="91" t="s">
        <v>947</v>
      </c>
      <c r="D7073" s="236">
        <v>2</v>
      </c>
    </row>
    <row r="7074" spans="1:4" x14ac:dyDescent="0.25">
      <c r="A7074" s="67">
        <v>44214</v>
      </c>
      <c r="B7074" s="351" t="s">
        <v>27</v>
      </c>
      <c r="C7074" s="91" t="s">
        <v>28</v>
      </c>
      <c r="D7074" s="236">
        <v>1</v>
      </c>
    </row>
    <row r="7075" spans="1:4" x14ac:dyDescent="0.25">
      <c r="A7075" s="67">
        <v>44214</v>
      </c>
      <c r="B7075" s="351" t="s">
        <v>27</v>
      </c>
      <c r="C7075" s="91" t="s">
        <v>622</v>
      </c>
      <c r="D7075" s="236">
        <v>2</v>
      </c>
    </row>
    <row r="7076" spans="1:4" x14ac:dyDescent="0.25">
      <c r="A7076" s="67">
        <v>44214</v>
      </c>
      <c r="B7076" s="351" t="s">
        <v>51</v>
      </c>
      <c r="C7076" s="351" t="s">
        <v>51</v>
      </c>
      <c r="D7076" s="236">
        <v>18</v>
      </c>
    </row>
    <row r="7077" spans="1:4" x14ac:dyDescent="0.25">
      <c r="A7077" s="67">
        <v>44214</v>
      </c>
      <c r="B7077" s="351" t="s">
        <v>10</v>
      </c>
      <c r="C7077" s="91" t="s">
        <v>932</v>
      </c>
      <c r="D7077" s="236">
        <v>1</v>
      </c>
    </row>
    <row r="7078" spans="1:4" x14ac:dyDescent="0.25">
      <c r="A7078" s="67">
        <v>44214</v>
      </c>
      <c r="B7078" s="351" t="s">
        <v>10</v>
      </c>
      <c r="C7078" s="351" t="s">
        <v>10</v>
      </c>
      <c r="D7078" s="236">
        <v>16</v>
      </c>
    </row>
    <row r="7079" spans="1:4" x14ac:dyDescent="0.25">
      <c r="A7079" s="67">
        <v>44215</v>
      </c>
      <c r="B7079" t="s">
        <v>14</v>
      </c>
      <c r="C7079" s="91" t="s">
        <v>14</v>
      </c>
      <c r="D7079" s="1">
        <v>40</v>
      </c>
    </row>
    <row r="7080" spans="1:4" x14ac:dyDescent="0.25">
      <c r="A7080" s="67">
        <v>44215</v>
      </c>
      <c r="B7080" t="s">
        <v>14</v>
      </c>
      <c r="C7080" s="91" t="s">
        <v>16</v>
      </c>
      <c r="D7080" s="1">
        <v>8</v>
      </c>
    </row>
    <row r="7081" spans="1:4" x14ac:dyDescent="0.25">
      <c r="A7081" s="233">
        <v>44215</v>
      </c>
      <c r="B7081" s="234" t="s">
        <v>14</v>
      </c>
      <c r="C7081" s="73" t="s">
        <v>86</v>
      </c>
      <c r="D7081" s="1">
        <v>1</v>
      </c>
    </row>
    <row r="7082" spans="1:4" x14ac:dyDescent="0.25">
      <c r="A7082" s="67">
        <v>44215</v>
      </c>
      <c r="B7082" s="60" t="s">
        <v>20</v>
      </c>
      <c r="C7082" s="73" t="s">
        <v>20</v>
      </c>
      <c r="D7082" s="15">
        <v>70</v>
      </c>
    </row>
    <row r="7083" spans="1:4" x14ac:dyDescent="0.25">
      <c r="A7083" s="67">
        <v>44215</v>
      </c>
      <c r="B7083" s="60" t="s">
        <v>20</v>
      </c>
      <c r="C7083" s="73" t="s">
        <v>680</v>
      </c>
      <c r="D7083" s="15">
        <v>1</v>
      </c>
    </row>
    <row r="7084" spans="1:4" x14ac:dyDescent="0.25">
      <c r="A7084" s="67">
        <v>44215</v>
      </c>
      <c r="B7084" s="60" t="s">
        <v>13</v>
      </c>
      <c r="C7084" s="73" t="s">
        <v>225</v>
      </c>
      <c r="D7084" s="15">
        <v>1</v>
      </c>
    </row>
    <row r="7085" spans="1:4" x14ac:dyDescent="0.25">
      <c r="A7085" s="67">
        <v>44215</v>
      </c>
      <c r="B7085" s="60" t="s">
        <v>13</v>
      </c>
      <c r="C7085" s="73" t="s">
        <v>13</v>
      </c>
      <c r="D7085" s="15">
        <v>2</v>
      </c>
    </row>
    <row r="7086" spans="1:4" x14ac:dyDescent="0.25">
      <c r="A7086" s="67">
        <v>44215</v>
      </c>
      <c r="B7086" s="60" t="s">
        <v>13</v>
      </c>
      <c r="C7086" s="73" t="s">
        <v>226</v>
      </c>
      <c r="D7086" s="15">
        <v>2</v>
      </c>
    </row>
    <row r="7087" spans="1:4" x14ac:dyDescent="0.25">
      <c r="A7087" s="67">
        <v>44215</v>
      </c>
      <c r="B7087" s="60" t="s">
        <v>24</v>
      </c>
      <c r="C7087" s="73" t="s">
        <v>23</v>
      </c>
      <c r="D7087" s="15">
        <v>30</v>
      </c>
    </row>
    <row r="7088" spans="1:4" x14ac:dyDescent="0.25">
      <c r="A7088" s="67">
        <v>44215</v>
      </c>
      <c r="B7088" s="60" t="s">
        <v>24</v>
      </c>
      <c r="C7088" s="73" t="s">
        <v>780</v>
      </c>
      <c r="D7088" s="15">
        <v>3</v>
      </c>
    </row>
    <row r="7089" spans="1:4" x14ac:dyDescent="0.25">
      <c r="A7089" s="67">
        <v>44215</v>
      </c>
      <c r="B7089" s="60" t="s">
        <v>24</v>
      </c>
      <c r="C7089" s="73" t="s">
        <v>24</v>
      </c>
      <c r="D7089" s="15">
        <v>3</v>
      </c>
    </row>
    <row r="7090" spans="1:4" x14ac:dyDescent="0.25">
      <c r="A7090" s="67">
        <v>44215</v>
      </c>
      <c r="B7090" s="60" t="s">
        <v>24</v>
      </c>
      <c r="C7090" s="73" t="s">
        <v>194</v>
      </c>
      <c r="D7090" s="15">
        <v>1</v>
      </c>
    </row>
    <row r="7091" spans="1:4" x14ac:dyDescent="0.25">
      <c r="A7091" s="67">
        <v>44215</v>
      </c>
      <c r="B7091" s="60" t="s">
        <v>24</v>
      </c>
      <c r="C7091" s="73" t="s">
        <v>37</v>
      </c>
      <c r="D7091" s="15">
        <v>1</v>
      </c>
    </row>
    <row r="7092" spans="1:4" x14ac:dyDescent="0.25">
      <c r="A7092" s="67">
        <v>44215</v>
      </c>
      <c r="B7092" s="60" t="s">
        <v>47</v>
      </c>
      <c r="C7092" s="60" t="s">
        <v>47</v>
      </c>
      <c r="D7092" s="15">
        <v>12</v>
      </c>
    </row>
    <row r="7093" spans="1:4" x14ac:dyDescent="0.25">
      <c r="A7093" s="67">
        <v>44215</v>
      </c>
      <c r="B7093" s="60" t="s">
        <v>48</v>
      </c>
      <c r="C7093" s="73" t="s">
        <v>48</v>
      </c>
      <c r="D7093" s="15">
        <v>4</v>
      </c>
    </row>
    <row r="7094" spans="1:4" x14ac:dyDescent="0.25">
      <c r="A7094" s="67">
        <v>44215</v>
      </c>
      <c r="B7094" s="60" t="s">
        <v>7</v>
      </c>
      <c r="C7094" s="73" t="s">
        <v>116</v>
      </c>
      <c r="D7094" s="15">
        <v>2</v>
      </c>
    </row>
    <row r="7095" spans="1:4" x14ac:dyDescent="0.25">
      <c r="A7095" s="67">
        <v>44215</v>
      </c>
      <c r="B7095" s="60" t="s">
        <v>7</v>
      </c>
      <c r="C7095" s="73" t="s">
        <v>7</v>
      </c>
      <c r="D7095" s="15">
        <v>4</v>
      </c>
    </row>
    <row r="7096" spans="1:4" x14ac:dyDescent="0.25">
      <c r="A7096" s="67">
        <v>44215</v>
      </c>
      <c r="B7096" s="60" t="s">
        <v>9</v>
      </c>
      <c r="C7096" s="73" t="s">
        <v>613</v>
      </c>
      <c r="D7096" s="15">
        <v>2</v>
      </c>
    </row>
    <row r="7097" spans="1:4" x14ac:dyDescent="0.25">
      <c r="A7097" s="67">
        <v>44215</v>
      </c>
      <c r="B7097" s="60" t="s">
        <v>9</v>
      </c>
      <c r="C7097" s="73" t="s">
        <v>1061</v>
      </c>
      <c r="D7097" s="15">
        <v>1</v>
      </c>
    </row>
    <row r="7098" spans="1:4" x14ac:dyDescent="0.25">
      <c r="A7098" s="67">
        <v>44215</v>
      </c>
      <c r="B7098" s="60" t="s">
        <v>9</v>
      </c>
      <c r="C7098" s="73" t="s">
        <v>9</v>
      </c>
      <c r="D7098" s="15">
        <v>74</v>
      </c>
    </row>
    <row r="7099" spans="1:4" x14ac:dyDescent="0.25">
      <c r="A7099" s="67">
        <v>44215</v>
      </c>
      <c r="B7099" s="60" t="s">
        <v>9</v>
      </c>
      <c r="C7099" s="73" t="s">
        <v>149</v>
      </c>
      <c r="D7099" s="15">
        <v>2</v>
      </c>
    </row>
    <row r="7100" spans="1:4" x14ac:dyDescent="0.25">
      <c r="A7100" s="67">
        <v>44215</v>
      </c>
      <c r="B7100" s="60" t="s">
        <v>9</v>
      </c>
      <c r="C7100" s="73" t="s">
        <v>145</v>
      </c>
      <c r="D7100" s="15">
        <v>2</v>
      </c>
    </row>
    <row r="7101" spans="1:4" x14ac:dyDescent="0.25">
      <c r="A7101" s="67">
        <v>44215</v>
      </c>
      <c r="B7101" s="60" t="s">
        <v>15</v>
      </c>
      <c r="C7101" s="73" t="s">
        <v>285</v>
      </c>
      <c r="D7101" s="15">
        <v>2</v>
      </c>
    </row>
    <row r="7102" spans="1:4" x14ac:dyDescent="0.25">
      <c r="A7102" s="67">
        <v>44215</v>
      </c>
      <c r="B7102" s="60" t="s">
        <v>11</v>
      </c>
      <c r="C7102" s="73" t="s">
        <v>336</v>
      </c>
      <c r="D7102" s="15">
        <v>1</v>
      </c>
    </row>
    <row r="7103" spans="1:4" x14ac:dyDescent="0.25">
      <c r="A7103" s="67">
        <v>44215</v>
      </c>
      <c r="B7103" s="60" t="s">
        <v>11</v>
      </c>
      <c r="C7103" s="73" t="s">
        <v>11</v>
      </c>
      <c r="D7103" s="15">
        <v>14</v>
      </c>
    </row>
    <row r="7104" spans="1:4" x14ac:dyDescent="0.25">
      <c r="A7104" s="67">
        <v>44215</v>
      </c>
      <c r="B7104" s="60" t="s">
        <v>11</v>
      </c>
      <c r="C7104" s="73" t="s">
        <v>135</v>
      </c>
      <c r="D7104" s="15">
        <v>1</v>
      </c>
    </row>
    <row r="7105" spans="1:4" x14ac:dyDescent="0.25">
      <c r="A7105" s="67">
        <v>44215</v>
      </c>
      <c r="B7105" s="60" t="s">
        <v>12</v>
      </c>
      <c r="C7105" s="73" t="s">
        <v>117</v>
      </c>
      <c r="D7105" s="15">
        <v>4</v>
      </c>
    </row>
    <row r="7106" spans="1:4" x14ac:dyDescent="0.25">
      <c r="A7106" s="67">
        <v>44215</v>
      </c>
      <c r="B7106" s="60" t="s">
        <v>12</v>
      </c>
      <c r="C7106" s="73" t="s">
        <v>12</v>
      </c>
      <c r="D7106" s="15">
        <v>3</v>
      </c>
    </row>
    <row r="7107" spans="1:4" x14ac:dyDescent="0.25">
      <c r="A7107" s="67">
        <v>44215</v>
      </c>
      <c r="B7107" s="60" t="s">
        <v>1036</v>
      </c>
      <c r="C7107" s="60" t="s">
        <v>1036</v>
      </c>
      <c r="D7107" s="15">
        <v>6</v>
      </c>
    </row>
    <row r="7108" spans="1:4" x14ac:dyDescent="0.25">
      <c r="A7108" s="67">
        <v>44215</v>
      </c>
      <c r="B7108" s="60" t="s">
        <v>8</v>
      </c>
      <c r="C7108" s="73" t="s">
        <v>74</v>
      </c>
      <c r="D7108" s="15">
        <v>1</v>
      </c>
    </row>
    <row r="7109" spans="1:4" x14ac:dyDescent="0.25">
      <c r="A7109" s="67">
        <v>44215</v>
      </c>
      <c r="B7109" s="60" t="s">
        <v>8</v>
      </c>
      <c r="C7109" s="73" t="s">
        <v>230</v>
      </c>
      <c r="D7109" s="15">
        <v>2</v>
      </c>
    </row>
    <row r="7110" spans="1:4" x14ac:dyDescent="0.25">
      <c r="A7110" s="67">
        <v>44215</v>
      </c>
      <c r="B7110" s="60" t="s">
        <v>8</v>
      </c>
      <c r="C7110" s="73" t="s">
        <v>59</v>
      </c>
      <c r="D7110" s="15">
        <v>5</v>
      </c>
    </row>
    <row r="7111" spans="1:4" x14ac:dyDescent="0.25">
      <c r="A7111" s="67">
        <v>44215</v>
      </c>
      <c r="B7111" s="60" t="s">
        <v>8</v>
      </c>
      <c r="C7111" s="73" t="s">
        <v>142</v>
      </c>
      <c r="D7111" s="15">
        <v>2</v>
      </c>
    </row>
    <row r="7112" spans="1:4" x14ac:dyDescent="0.25">
      <c r="A7112" s="67">
        <v>44215</v>
      </c>
      <c r="B7112" s="60" t="s">
        <v>8</v>
      </c>
      <c r="C7112" s="73" t="s">
        <v>134</v>
      </c>
      <c r="D7112" s="15">
        <v>4</v>
      </c>
    </row>
    <row r="7113" spans="1:4" x14ac:dyDescent="0.25">
      <c r="A7113" s="67">
        <v>44215</v>
      </c>
      <c r="B7113" s="60" t="s">
        <v>8</v>
      </c>
      <c r="C7113" s="73" t="s">
        <v>205</v>
      </c>
      <c r="D7113" s="15">
        <v>2</v>
      </c>
    </row>
    <row r="7114" spans="1:4" x14ac:dyDescent="0.25">
      <c r="A7114" s="67">
        <v>44215</v>
      </c>
      <c r="B7114" s="60" t="s">
        <v>8</v>
      </c>
      <c r="C7114" s="73" t="s">
        <v>8</v>
      </c>
      <c r="D7114" s="15">
        <v>63</v>
      </c>
    </row>
    <row r="7115" spans="1:4" x14ac:dyDescent="0.25">
      <c r="A7115" s="67">
        <v>44215</v>
      </c>
      <c r="B7115" s="60" t="s">
        <v>8</v>
      </c>
      <c r="C7115" s="73" t="s">
        <v>31</v>
      </c>
      <c r="D7115" s="15">
        <v>1</v>
      </c>
    </row>
    <row r="7116" spans="1:4" x14ac:dyDescent="0.25">
      <c r="A7116" s="67">
        <v>44215</v>
      </c>
      <c r="B7116" s="60" t="s">
        <v>8</v>
      </c>
      <c r="C7116" s="73" t="s">
        <v>112</v>
      </c>
      <c r="D7116" s="15">
        <v>2</v>
      </c>
    </row>
    <row r="7117" spans="1:4" x14ac:dyDescent="0.25">
      <c r="A7117" s="67">
        <v>44215</v>
      </c>
      <c r="B7117" s="60" t="s">
        <v>49</v>
      </c>
      <c r="C7117" s="73" t="s">
        <v>215</v>
      </c>
      <c r="D7117" s="15">
        <v>1</v>
      </c>
    </row>
    <row r="7118" spans="1:4" x14ac:dyDescent="0.25">
      <c r="A7118" s="67">
        <v>44215</v>
      </c>
      <c r="B7118" s="60" t="s">
        <v>49</v>
      </c>
      <c r="C7118" s="73" t="s">
        <v>49</v>
      </c>
      <c r="D7118" s="15">
        <v>2</v>
      </c>
    </row>
    <row r="7119" spans="1:4" x14ac:dyDescent="0.25">
      <c r="A7119" s="67">
        <v>44215</v>
      </c>
      <c r="B7119" s="60" t="s">
        <v>50</v>
      </c>
      <c r="C7119" s="73" t="s">
        <v>368</v>
      </c>
      <c r="D7119" s="15">
        <v>3</v>
      </c>
    </row>
    <row r="7120" spans="1:4" x14ac:dyDescent="0.25">
      <c r="A7120" s="67">
        <v>44215</v>
      </c>
      <c r="B7120" s="60" t="s">
        <v>27</v>
      </c>
      <c r="C7120" s="73" t="s">
        <v>141</v>
      </c>
      <c r="D7120" s="15">
        <v>1</v>
      </c>
    </row>
    <row r="7121" spans="1:4" x14ac:dyDescent="0.25">
      <c r="A7121" s="67">
        <v>44215</v>
      </c>
      <c r="B7121" s="60" t="s">
        <v>27</v>
      </c>
      <c r="C7121" s="73" t="s">
        <v>235</v>
      </c>
      <c r="D7121" s="15">
        <v>4</v>
      </c>
    </row>
    <row r="7122" spans="1:4" x14ac:dyDescent="0.25">
      <c r="A7122" s="67">
        <v>44215</v>
      </c>
      <c r="B7122" s="60" t="s">
        <v>27</v>
      </c>
      <c r="C7122" s="73" t="s">
        <v>233</v>
      </c>
      <c r="D7122" s="15">
        <v>2</v>
      </c>
    </row>
    <row r="7123" spans="1:4" x14ac:dyDescent="0.25">
      <c r="A7123" s="67">
        <v>44215</v>
      </c>
      <c r="B7123" s="60" t="s">
        <v>27</v>
      </c>
      <c r="C7123" s="73" t="s">
        <v>946</v>
      </c>
      <c r="D7123" s="15">
        <v>1</v>
      </c>
    </row>
    <row r="7124" spans="1:4" x14ac:dyDescent="0.25">
      <c r="A7124" s="67">
        <v>44215</v>
      </c>
      <c r="B7124" s="60" t="s">
        <v>27</v>
      </c>
      <c r="C7124" s="73" t="s">
        <v>43</v>
      </c>
      <c r="D7124" s="15">
        <v>31</v>
      </c>
    </row>
    <row r="7125" spans="1:4" x14ac:dyDescent="0.25">
      <c r="A7125" s="67">
        <v>44215</v>
      </c>
      <c r="B7125" s="60" t="s">
        <v>27</v>
      </c>
      <c r="C7125" s="73" t="s">
        <v>947</v>
      </c>
      <c r="D7125" s="15">
        <v>2</v>
      </c>
    </row>
    <row r="7126" spans="1:4" x14ac:dyDescent="0.25">
      <c r="A7126" s="67">
        <v>44215</v>
      </c>
      <c r="B7126" s="60" t="s">
        <v>27</v>
      </c>
      <c r="C7126" s="73" t="s">
        <v>711</v>
      </c>
      <c r="D7126" s="15">
        <v>2</v>
      </c>
    </row>
    <row r="7127" spans="1:4" x14ac:dyDescent="0.25">
      <c r="A7127" s="67">
        <v>44215</v>
      </c>
      <c r="B7127" s="60" t="s">
        <v>51</v>
      </c>
      <c r="C7127" s="60" t="s">
        <v>51</v>
      </c>
      <c r="D7127" s="15">
        <v>16</v>
      </c>
    </row>
    <row r="7128" spans="1:4" x14ac:dyDescent="0.25">
      <c r="A7128" s="67">
        <v>44215</v>
      </c>
      <c r="B7128" s="60" t="s">
        <v>10</v>
      </c>
      <c r="C7128" s="60" t="s">
        <v>932</v>
      </c>
      <c r="D7128" s="15">
        <v>1</v>
      </c>
    </row>
    <row r="7129" spans="1:4" x14ac:dyDescent="0.25">
      <c r="A7129" s="67">
        <v>44215</v>
      </c>
      <c r="B7129" s="60" t="s">
        <v>10</v>
      </c>
      <c r="C7129" s="60" t="s">
        <v>10</v>
      </c>
      <c r="D7129" s="15">
        <v>26</v>
      </c>
    </row>
    <row r="7130" spans="1:4" x14ac:dyDescent="0.25">
      <c r="A7130" s="67">
        <v>44216</v>
      </c>
      <c r="B7130" s="60" t="s">
        <v>14</v>
      </c>
      <c r="C7130" s="232" t="s">
        <v>14</v>
      </c>
      <c r="D7130" s="236">
        <v>37</v>
      </c>
    </row>
    <row r="7131" spans="1:4" x14ac:dyDescent="0.25">
      <c r="A7131" s="67">
        <v>44216</v>
      </c>
      <c r="B7131" s="60" t="s">
        <v>14</v>
      </c>
      <c r="C7131" s="232" t="s">
        <v>1042</v>
      </c>
      <c r="D7131" s="236">
        <v>1</v>
      </c>
    </row>
    <row r="7132" spans="1:4" x14ac:dyDescent="0.25">
      <c r="A7132" s="67">
        <v>44216</v>
      </c>
      <c r="B7132" s="60" t="s">
        <v>14</v>
      </c>
      <c r="C7132" s="232" t="s">
        <v>16</v>
      </c>
      <c r="D7132" s="236">
        <v>23</v>
      </c>
    </row>
    <row r="7133" spans="1:4" x14ac:dyDescent="0.25">
      <c r="A7133" s="67">
        <v>44216</v>
      </c>
      <c r="B7133" s="60" t="s">
        <v>14</v>
      </c>
      <c r="C7133" s="232" t="s">
        <v>808</v>
      </c>
      <c r="D7133" s="236">
        <v>1</v>
      </c>
    </row>
    <row r="7134" spans="1:4" x14ac:dyDescent="0.25">
      <c r="A7134" s="67">
        <v>44216</v>
      </c>
      <c r="B7134" s="60" t="s">
        <v>14</v>
      </c>
      <c r="C7134" s="232" t="s">
        <v>86</v>
      </c>
      <c r="D7134" s="236">
        <v>10</v>
      </c>
    </row>
    <row r="7135" spans="1:4" x14ac:dyDescent="0.25">
      <c r="A7135" s="67">
        <v>44216</v>
      </c>
      <c r="B7135" s="60" t="s">
        <v>20</v>
      </c>
      <c r="C7135" s="78" t="s">
        <v>854</v>
      </c>
      <c r="D7135" s="236">
        <v>1</v>
      </c>
    </row>
    <row r="7136" spans="1:4" x14ac:dyDescent="0.25">
      <c r="A7136" s="67">
        <v>44216</v>
      </c>
      <c r="B7136" s="60" t="s">
        <v>20</v>
      </c>
      <c r="C7136" s="232" t="s">
        <v>20</v>
      </c>
      <c r="D7136" s="236">
        <v>91</v>
      </c>
    </row>
    <row r="7137" spans="1:4" x14ac:dyDescent="0.25">
      <c r="A7137" s="67">
        <v>44216</v>
      </c>
      <c r="B7137" s="60" t="s">
        <v>20</v>
      </c>
      <c r="C7137" s="232" t="s">
        <v>680</v>
      </c>
      <c r="D7137" s="236">
        <v>1</v>
      </c>
    </row>
    <row r="7138" spans="1:4" x14ac:dyDescent="0.25">
      <c r="A7138" s="67">
        <v>44216</v>
      </c>
      <c r="B7138" s="60" t="s">
        <v>20</v>
      </c>
      <c r="C7138" s="232" t="s">
        <v>366</v>
      </c>
      <c r="D7138" s="236">
        <v>1</v>
      </c>
    </row>
    <row r="7139" spans="1:4" x14ac:dyDescent="0.25">
      <c r="A7139" s="67">
        <v>44216</v>
      </c>
      <c r="B7139" s="60" t="s">
        <v>13</v>
      </c>
      <c r="C7139" s="232" t="s">
        <v>13</v>
      </c>
      <c r="D7139" s="236">
        <v>1</v>
      </c>
    </row>
    <row r="7140" spans="1:4" x14ac:dyDescent="0.25">
      <c r="A7140" s="67">
        <v>44216</v>
      </c>
      <c r="B7140" s="60" t="s">
        <v>13</v>
      </c>
      <c r="C7140" s="232" t="s">
        <v>226</v>
      </c>
      <c r="D7140" s="236">
        <v>3</v>
      </c>
    </row>
    <row r="7141" spans="1:4" x14ac:dyDescent="0.25">
      <c r="A7141" s="67">
        <v>44216</v>
      </c>
      <c r="B7141" s="60" t="s">
        <v>13</v>
      </c>
      <c r="C7141" s="232" t="s">
        <v>1043</v>
      </c>
      <c r="D7141" s="236">
        <v>1</v>
      </c>
    </row>
    <row r="7142" spans="1:4" x14ac:dyDescent="0.25">
      <c r="A7142" s="67">
        <v>44216</v>
      </c>
      <c r="B7142" s="60" t="s">
        <v>13</v>
      </c>
      <c r="C7142" s="232" t="s">
        <v>223</v>
      </c>
      <c r="D7142" s="236">
        <v>1</v>
      </c>
    </row>
    <row r="7143" spans="1:4" x14ac:dyDescent="0.25">
      <c r="A7143" s="67">
        <v>44216</v>
      </c>
      <c r="B7143" s="60" t="s">
        <v>24</v>
      </c>
      <c r="C7143" s="232" t="s">
        <v>23</v>
      </c>
      <c r="D7143" s="236">
        <v>14</v>
      </c>
    </row>
    <row r="7144" spans="1:4" x14ac:dyDescent="0.25">
      <c r="A7144" s="67">
        <v>44216</v>
      </c>
      <c r="B7144" s="60" t="s">
        <v>24</v>
      </c>
      <c r="C7144" s="232" t="s">
        <v>1044</v>
      </c>
      <c r="D7144" s="236">
        <v>1</v>
      </c>
    </row>
    <row r="7145" spans="1:4" x14ac:dyDescent="0.25">
      <c r="A7145" s="67">
        <v>44216</v>
      </c>
      <c r="B7145" s="60" t="s">
        <v>24</v>
      </c>
      <c r="C7145" s="232" t="s">
        <v>24</v>
      </c>
      <c r="D7145" s="236">
        <v>19</v>
      </c>
    </row>
    <row r="7146" spans="1:4" x14ac:dyDescent="0.25">
      <c r="A7146" s="67">
        <v>44216</v>
      </c>
      <c r="B7146" s="60" t="s">
        <v>24</v>
      </c>
      <c r="C7146" s="232" t="s">
        <v>707</v>
      </c>
      <c r="D7146" s="236">
        <v>1</v>
      </c>
    </row>
    <row r="7147" spans="1:4" x14ac:dyDescent="0.25">
      <c r="A7147" s="67">
        <v>44216</v>
      </c>
      <c r="B7147" s="60" t="s">
        <v>24</v>
      </c>
      <c r="C7147" s="60" t="s">
        <v>37</v>
      </c>
      <c r="D7147" s="236">
        <v>1</v>
      </c>
    </row>
    <row r="7148" spans="1:4" x14ac:dyDescent="0.25">
      <c r="A7148" s="67">
        <v>44216</v>
      </c>
      <c r="B7148" s="60" t="s">
        <v>24</v>
      </c>
      <c r="C7148" s="232" t="s">
        <v>36</v>
      </c>
      <c r="D7148" s="236">
        <v>2</v>
      </c>
    </row>
    <row r="7149" spans="1:4" x14ac:dyDescent="0.25">
      <c r="A7149" s="67">
        <v>44216</v>
      </c>
      <c r="B7149" s="60" t="s">
        <v>47</v>
      </c>
      <c r="C7149" s="60" t="s">
        <v>47</v>
      </c>
      <c r="D7149" s="236">
        <v>1</v>
      </c>
    </row>
    <row r="7150" spans="1:4" x14ac:dyDescent="0.25">
      <c r="A7150" s="67">
        <v>44216</v>
      </c>
      <c r="B7150" s="60" t="s">
        <v>48</v>
      </c>
      <c r="C7150" s="232" t="s">
        <v>48</v>
      </c>
      <c r="D7150" s="236">
        <v>1</v>
      </c>
    </row>
    <row r="7151" spans="1:4" x14ac:dyDescent="0.25">
      <c r="A7151" s="67">
        <v>44216</v>
      </c>
      <c r="B7151" s="60" t="s">
        <v>7</v>
      </c>
      <c r="C7151" s="232" t="s">
        <v>116</v>
      </c>
      <c r="D7151" s="236">
        <v>2</v>
      </c>
    </row>
    <row r="7152" spans="1:4" x14ac:dyDescent="0.25">
      <c r="A7152" s="67">
        <v>44216</v>
      </c>
      <c r="B7152" s="60" t="s">
        <v>7</v>
      </c>
      <c r="C7152" s="232" t="s">
        <v>7</v>
      </c>
      <c r="D7152" s="236">
        <v>7</v>
      </c>
    </row>
    <row r="7153" spans="1:4" x14ac:dyDescent="0.25">
      <c r="A7153" s="67">
        <v>44216</v>
      </c>
      <c r="B7153" s="60" t="s">
        <v>9</v>
      </c>
      <c r="C7153" s="232" t="s">
        <v>9</v>
      </c>
      <c r="D7153" s="236">
        <v>66</v>
      </c>
    </row>
    <row r="7154" spans="1:4" x14ac:dyDescent="0.25">
      <c r="A7154" s="67">
        <v>44216</v>
      </c>
      <c r="B7154" s="60" t="s">
        <v>9</v>
      </c>
      <c r="C7154" s="78" t="s">
        <v>17</v>
      </c>
      <c r="D7154" s="236">
        <v>2</v>
      </c>
    </row>
    <row r="7155" spans="1:4" x14ac:dyDescent="0.25">
      <c r="A7155" s="67">
        <v>44216</v>
      </c>
      <c r="B7155" s="60" t="s">
        <v>15</v>
      </c>
      <c r="C7155" s="78" t="s">
        <v>109</v>
      </c>
      <c r="D7155" s="236">
        <v>3</v>
      </c>
    </row>
    <row r="7156" spans="1:4" x14ac:dyDescent="0.25">
      <c r="A7156" s="67">
        <v>44216</v>
      </c>
      <c r="B7156" s="60" t="s">
        <v>11</v>
      </c>
      <c r="C7156" s="78" t="s">
        <v>336</v>
      </c>
      <c r="D7156" s="236">
        <v>7</v>
      </c>
    </row>
    <row r="7157" spans="1:4" x14ac:dyDescent="0.25">
      <c r="A7157" s="67">
        <v>44216</v>
      </c>
      <c r="B7157" s="60" t="s">
        <v>11</v>
      </c>
      <c r="C7157" s="78" t="s">
        <v>11</v>
      </c>
      <c r="D7157" s="236">
        <v>24</v>
      </c>
    </row>
    <row r="7158" spans="1:4" x14ac:dyDescent="0.25">
      <c r="A7158" s="67">
        <v>44216</v>
      </c>
      <c r="B7158" s="60" t="s">
        <v>12</v>
      </c>
      <c r="C7158" s="232" t="s">
        <v>12</v>
      </c>
      <c r="D7158" s="236">
        <v>1</v>
      </c>
    </row>
    <row r="7159" spans="1:4" x14ac:dyDescent="0.25">
      <c r="A7159" s="67">
        <v>44216</v>
      </c>
      <c r="B7159" s="60" t="s">
        <v>1036</v>
      </c>
      <c r="C7159" s="78" t="s">
        <v>1036</v>
      </c>
      <c r="D7159" s="236">
        <v>9</v>
      </c>
    </row>
    <row r="7160" spans="1:4" x14ac:dyDescent="0.25">
      <c r="A7160" s="67">
        <v>44216</v>
      </c>
      <c r="B7160" s="60" t="s">
        <v>8</v>
      </c>
      <c r="C7160" s="78" t="s">
        <v>230</v>
      </c>
      <c r="D7160" s="236">
        <v>3</v>
      </c>
    </row>
    <row r="7161" spans="1:4" x14ac:dyDescent="0.25">
      <c r="A7161" s="67">
        <v>44216</v>
      </c>
      <c r="B7161" s="60" t="s">
        <v>8</v>
      </c>
      <c r="C7161" s="78" t="s">
        <v>59</v>
      </c>
      <c r="D7161" s="236">
        <v>6</v>
      </c>
    </row>
    <row r="7162" spans="1:4" x14ac:dyDescent="0.25">
      <c r="A7162" s="67">
        <v>44216</v>
      </c>
      <c r="B7162" s="60" t="s">
        <v>8</v>
      </c>
      <c r="C7162" s="78" t="s">
        <v>115</v>
      </c>
      <c r="D7162" s="236">
        <v>1</v>
      </c>
    </row>
    <row r="7163" spans="1:4" x14ac:dyDescent="0.25">
      <c r="A7163" s="67">
        <v>44216</v>
      </c>
      <c r="B7163" s="60" t="s">
        <v>8</v>
      </c>
      <c r="C7163" s="78" t="s">
        <v>142</v>
      </c>
      <c r="D7163" s="236">
        <v>6</v>
      </c>
    </row>
    <row r="7164" spans="1:4" x14ac:dyDescent="0.25">
      <c r="A7164" s="67">
        <v>44216</v>
      </c>
      <c r="B7164" s="60" t="s">
        <v>8</v>
      </c>
      <c r="C7164" s="78" t="s">
        <v>134</v>
      </c>
      <c r="D7164" s="236">
        <v>1</v>
      </c>
    </row>
    <row r="7165" spans="1:4" x14ac:dyDescent="0.25">
      <c r="A7165" s="67">
        <v>44216</v>
      </c>
      <c r="B7165" s="60" t="s">
        <v>8</v>
      </c>
      <c r="C7165" s="78" t="s">
        <v>8</v>
      </c>
      <c r="D7165" s="236">
        <v>57</v>
      </c>
    </row>
    <row r="7166" spans="1:4" x14ac:dyDescent="0.25">
      <c r="A7166" s="67">
        <v>44216</v>
      </c>
      <c r="B7166" s="60" t="s">
        <v>8</v>
      </c>
      <c r="C7166" s="78" t="s">
        <v>31</v>
      </c>
      <c r="D7166" s="236">
        <v>1</v>
      </c>
    </row>
    <row r="7167" spans="1:4" x14ac:dyDescent="0.25">
      <c r="A7167" s="67">
        <v>44216</v>
      </c>
      <c r="B7167" s="60" t="s">
        <v>8</v>
      </c>
      <c r="C7167" s="73" t="s">
        <v>81</v>
      </c>
      <c r="D7167" s="236">
        <v>1</v>
      </c>
    </row>
    <row r="7168" spans="1:4" x14ac:dyDescent="0.25">
      <c r="A7168" s="67">
        <v>44216</v>
      </c>
      <c r="B7168" s="60" t="s">
        <v>8</v>
      </c>
      <c r="C7168" s="78" t="s">
        <v>112</v>
      </c>
      <c r="D7168" s="236">
        <v>1</v>
      </c>
    </row>
    <row r="7169" spans="1:4" x14ac:dyDescent="0.25">
      <c r="A7169" s="67">
        <v>44216</v>
      </c>
      <c r="B7169" s="60" t="s">
        <v>49</v>
      </c>
      <c r="C7169" s="78" t="s">
        <v>215</v>
      </c>
      <c r="D7169" s="236">
        <v>1</v>
      </c>
    </row>
    <row r="7170" spans="1:4" x14ac:dyDescent="0.25">
      <c r="A7170" s="67">
        <v>44216</v>
      </c>
      <c r="B7170" s="60" t="s">
        <v>49</v>
      </c>
      <c r="C7170" s="78" t="s">
        <v>49</v>
      </c>
      <c r="D7170" s="236">
        <v>8</v>
      </c>
    </row>
    <row r="7171" spans="1:4" x14ac:dyDescent="0.25">
      <c r="A7171" s="67">
        <v>44216</v>
      </c>
      <c r="B7171" s="60" t="s">
        <v>50</v>
      </c>
      <c r="C7171" s="78" t="s">
        <v>232</v>
      </c>
      <c r="D7171" s="236">
        <v>5</v>
      </c>
    </row>
    <row r="7172" spans="1:4" x14ac:dyDescent="0.25">
      <c r="A7172" s="67">
        <v>44216</v>
      </c>
      <c r="B7172" s="60" t="s">
        <v>50</v>
      </c>
      <c r="C7172" s="78" t="s">
        <v>368</v>
      </c>
      <c r="D7172" s="236">
        <v>2</v>
      </c>
    </row>
    <row r="7173" spans="1:4" x14ac:dyDescent="0.25">
      <c r="A7173" s="67">
        <v>44216</v>
      </c>
      <c r="B7173" s="60" t="s">
        <v>27</v>
      </c>
      <c r="C7173" s="78" t="s">
        <v>43</v>
      </c>
      <c r="D7173" s="236">
        <v>31</v>
      </c>
    </row>
    <row r="7174" spans="1:4" x14ac:dyDescent="0.25">
      <c r="A7174" s="67">
        <v>44216</v>
      </c>
      <c r="B7174" s="60" t="s">
        <v>27</v>
      </c>
      <c r="C7174" s="73" t="s">
        <v>1021</v>
      </c>
      <c r="D7174" s="236">
        <v>1</v>
      </c>
    </row>
    <row r="7175" spans="1:4" x14ac:dyDescent="0.25">
      <c r="A7175" s="67">
        <v>44216</v>
      </c>
      <c r="B7175" s="60" t="s">
        <v>27</v>
      </c>
      <c r="C7175" s="78" t="s">
        <v>622</v>
      </c>
      <c r="D7175" s="236">
        <v>1</v>
      </c>
    </row>
    <row r="7176" spans="1:4" x14ac:dyDescent="0.25">
      <c r="A7176" s="67">
        <v>44216</v>
      </c>
      <c r="B7176" s="60" t="s">
        <v>51</v>
      </c>
      <c r="C7176" s="78" t="s">
        <v>51</v>
      </c>
      <c r="D7176" s="236">
        <v>1</v>
      </c>
    </row>
    <row r="7177" spans="1:4" x14ac:dyDescent="0.25">
      <c r="A7177" s="67">
        <v>44216</v>
      </c>
      <c r="B7177" s="60" t="s">
        <v>10</v>
      </c>
      <c r="C7177" s="78" t="s">
        <v>1045</v>
      </c>
      <c r="D7177" s="236">
        <v>1</v>
      </c>
    </row>
    <row r="7178" spans="1:4" x14ac:dyDescent="0.25">
      <c r="A7178" s="67">
        <v>44216</v>
      </c>
      <c r="B7178" s="60" t="s">
        <v>10</v>
      </c>
      <c r="C7178" s="78" t="s">
        <v>10</v>
      </c>
      <c r="D7178" s="236">
        <v>17</v>
      </c>
    </row>
    <row r="7179" spans="1:4" x14ac:dyDescent="0.25">
      <c r="A7179" s="67">
        <v>44217</v>
      </c>
      <c r="B7179" s="60" t="s">
        <v>14</v>
      </c>
      <c r="C7179" s="78" t="s">
        <v>955</v>
      </c>
      <c r="D7179" s="1">
        <v>4</v>
      </c>
    </row>
    <row r="7180" spans="1:4" x14ac:dyDescent="0.25">
      <c r="A7180" s="67">
        <v>44217</v>
      </c>
      <c r="B7180" s="60" t="s">
        <v>14</v>
      </c>
      <c r="C7180" s="78" t="s">
        <v>14</v>
      </c>
      <c r="D7180" s="1">
        <v>25</v>
      </c>
    </row>
    <row r="7181" spans="1:4" x14ac:dyDescent="0.25">
      <c r="A7181" s="67">
        <v>44217</v>
      </c>
      <c r="B7181" s="60" t="s">
        <v>14</v>
      </c>
      <c r="C7181" s="78" t="s">
        <v>16</v>
      </c>
      <c r="D7181" s="1">
        <v>17</v>
      </c>
    </row>
    <row r="7182" spans="1:4" x14ac:dyDescent="0.25">
      <c r="A7182" s="67">
        <v>44217</v>
      </c>
      <c r="B7182" s="60" t="s">
        <v>14</v>
      </c>
      <c r="C7182" s="78" t="s">
        <v>86</v>
      </c>
      <c r="D7182" s="1">
        <v>12</v>
      </c>
    </row>
    <row r="7183" spans="1:4" x14ac:dyDescent="0.25">
      <c r="A7183" s="67">
        <v>44217</v>
      </c>
      <c r="B7183" s="60" t="s">
        <v>20</v>
      </c>
      <c r="C7183" s="78" t="s">
        <v>854</v>
      </c>
      <c r="D7183" s="1">
        <v>2</v>
      </c>
    </row>
    <row r="7184" spans="1:4" x14ac:dyDescent="0.25">
      <c r="A7184" s="67">
        <v>44217</v>
      </c>
      <c r="B7184" s="60" t="s">
        <v>20</v>
      </c>
      <c r="C7184" s="78" t="s">
        <v>20</v>
      </c>
      <c r="D7184" s="1">
        <v>85</v>
      </c>
    </row>
    <row r="7185" spans="1:4" x14ac:dyDescent="0.25">
      <c r="A7185" s="67">
        <v>44217</v>
      </c>
      <c r="B7185" s="60" t="s">
        <v>13</v>
      </c>
      <c r="C7185" s="78" t="s">
        <v>13</v>
      </c>
      <c r="D7185" s="1">
        <v>9</v>
      </c>
    </row>
    <row r="7186" spans="1:4" x14ac:dyDescent="0.25">
      <c r="A7186" s="67">
        <v>44217</v>
      </c>
      <c r="B7186" s="60" t="s">
        <v>13</v>
      </c>
      <c r="C7186" s="73" t="s">
        <v>226</v>
      </c>
      <c r="D7186" s="1">
        <v>2</v>
      </c>
    </row>
    <row r="7187" spans="1:4" x14ac:dyDescent="0.25">
      <c r="A7187" s="67">
        <v>44217</v>
      </c>
      <c r="B7187" s="60" t="s">
        <v>13</v>
      </c>
      <c r="C7187" s="73" t="s">
        <v>1043</v>
      </c>
      <c r="D7187" s="1">
        <v>1</v>
      </c>
    </row>
    <row r="7188" spans="1:4" x14ac:dyDescent="0.25">
      <c r="A7188" s="67">
        <v>44217</v>
      </c>
      <c r="B7188" s="351" t="s">
        <v>13</v>
      </c>
      <c r="C7188" s="78" t="s">
        <v>223</v>
      </c>
      <c r="D7188" s="1">
        <v>1</v>
      </c>
    </row>
    <row r="7189" spans="1:4" x14ac:dyDescent="0.25">
      <c r="A7189" s="67">
        <v>44217</v>
      </c>
      <c r="B7189" s="351" t="s">
        <v>24</v>
      </c>
      <c r="C7189" s="78" t="s">
        <v>23</v>
      </c>
      <c r="D7189" s="1">
        <v>44</v>
      </c>
    </row>
    <row r="7190" spans="1:4" x14ac:dyDescent="0.25">
      <c r="A7190" s="67">
        <v>44217</v>
      </c>
      <c r="B7190" s="60" t="s">
        <v>24</v>
      </c>
      <c r="C7190" s="78" t="s">
        <v>1046</v>
      </c>
      <c r="D7190" s="1">
        <v>1</v>
      </c>
    </row>
    <row r="7191" spans="1:4" x14ac:dyDescent="0.25">
      <c r="A7191" s="67">
        <v>44217</v>
      </c>
      <c r="B7191" s="60" t="s">
        <v>24</v>
      </c>
      <c r="C7191" s="78" t="s">
        <v>776</v>
      </c>
      <c r="D7191" s="1">
        <v>1</v>
      </c>
    </row>
    <row r="7192" spans="1:4" x14ac:dyDescent="0.25">
      <c r="A7192" s="67">
        <v>44217</v>
      </c>
      <c r="B7192" s="60" t="s">
        <v>24</v>
      </c>
      <c r="C7192" s="78" t="s">
        <v>24</v>
      </c>
      <c r="D7192" s="1">
        <v>1</v>
      </c>
    </row>
    <row r="7193" spans="1:4" x14ac:dyDescent="0.25">
      <c r="A7193" s="67">
        <v>44217</v>
      </c>
      <c r="B7193" s="60" t="s">
        <v>24</v>
      </c>
      <c r="C7193" s="78" t="s">
        <v>943</v>
      </c>
      <c r="D7193" s="1">
        <v>1</v>
      </c>
    </row>
    <row r="7194" spans="1:4" x14ac:dyDescent="0.25">
      <c r="A7194" s="67">
        <v>44217</v>
      </c>
      <c r="B7194" s="60" t="s">
        <v>47</v>
      </c>
      <c r="C7194" s="78" t="s">
        <v>957</v>
      </c>
      <c r="D7194" s="1">
        <v>1</v>
      </c>
    </row>
    <row r="7195" spans="1:4" x14ac:dyDescent="0.25">
      <c r="A7195" s="67">
        <v>44217</v>
      </c>
      <c r="B7195" s="60" t="s">
        <v>47</v>
      </c>
      <c r="C7195" s="78" t="s">
        <v>47</v>
      </c>
      <c r="D7195" s="1">
        <v>12</v>
      </c>
    </row>
    <row r="7196" spans="1:4" x14ac:dyDescent="0.25">
      <c r="A7196" s="67">
        <v>44217</v>
      </c>
      <c r="B7196" s="60" t="s">
        <v>48</v>
      </c>
      <c r="C7196" s="78" t="s">
        <v>48</v>
      </c>
      <c r="D7196" s="1">
        <v>5</v>
      </c>
    </row>
    <row r="7197" spans="1:4" x14ac:dyDescent="0.25">
      <c r="A7197" s="67">
        <v>44217</v>
      </c>
      <c r="B7197" s="60" t="s">
        <v>7</v>
      </c>
      <c r="C7197" s="78" t="s">
        <v>116</v>
      </c>
      <c r="D7197" s="1">
        <v>3</v>
      </c>
    </row>
    <row r="7198" spans="1:4" x14ac:dyDescent="0.25">
      <c r="A7198" s="67">
        <v>44217</v>
      </c>
      <c r="B7198" s="60" t="s">
        <v>7</v>
      </c>
      <c r="C7198" s="232" t="s">
        <v>7</v>
      </c>
      <c r="D7198" s="1">
        <v>9</v>
      </c>
    </row>
    <row r="7199" spans="1:4" x14ac:dyDescent="0.25">
      <c r="A7199" s="67">
        <v>44217</v>
      </c>
      <c r="B7199" s="60" t="s">
        <v>9</v>
      </c>
      <c r="C7199" s="232" t="s">
        <v>9</v>
      </c>
      <c r="D7199" s="1">
        <v>54</v>
      </c>
    </row>
    <row r="7200" spans="1:4" x14ac:dyDescent="0.25">
      <c r="A7200" s="67">
        <v>44217</v>
      </c>
      <c r="B7200" s="60" t="s">
        <v>9</v>
      </c>
      <c r="C7200" s="78" t="s">
        <v>17</v>
      </c>
      <c r="D7200" s="1">
        <v>1</v>
      </c>
    </row>
    <row r="7201" spans="1:4" x14ac:dyDescent="0.25">
      <c r="A7201" s="67">
        <v>44217</v>
      </c>
      <c r="B7201" s="60" t="s">
        <v>9</v>
      </c>
      <c r="C7201" s="78" t="s">
        <v>149</v>
      </c>
      <c r="D7201" s="1">
        <v>1</v>
      </c>
    </row>
    <row r="7202" spans="1:4" x14ac:dyDescent="0.25">
      <c r="A7202" s="67">
        <v>44217</v>
      </c>
      <c r="B7202" s="60" t="s">
        <v>9</v>
      </c>
      <c r="C7202" s="78" t="s">
        <v>145</v>
      </c>
      <c r="D7202" s="1">
        <v>5</v>
      </c>
    </row>
    <row r="7203" spans="1:4" x14ac:dyDescent="0.25">
      <c r="A7203" s="67">
        <v>44217</v>
      </c>
      <c r="B7203" s="60" t="s">
        <v>15</v>
      </c>
      <c r="C7203" s="78" t="s">
        <v>109</v>
      </c>
      <c r="D7203" s="1">
        <v>3</v>
      </c>
    </row>
    <row r="7204" spans="1:4" x14ac:dyDescent="0.25">
      <c r="A7204" s="67">
        <v>44217</v>
      </c>
      <c r="B7204" s="60" t="s">
        <v>15</v>
      </c>
      <c r="C7204" s="78" t="s">
        <v>285</v>
      </c>
      <c r="D7204" s="1">
        <v>1</v>
      </c>
    </row>
    <row r="7205" spans="1:4" x14ac:dyDescent="0.25">
      <c r="A7205" s="67">
        <v>44217</v>
      </c>
      <c r="B7205" s="60" t="s">
        <v>11</v>
      </c>
      <c r="C7205" s="78" t="s">
        <v>65</v>
      </c>
      <c r="D7205" s="1">
        <v>2</v>
      </c>
    </row>
    <row r="7206" spans="1:4" x14ac:dyDescent="0.25">
      <c r="A7206" s="67">
        <v>44217</v>
      </c>
      <c r="B7206" s="60" t="s">
        <v>11</v>
      </c>
      <c r="C7206" s="78" t="s">
        <v>11</v>
      </c>
      <c r="D7206" s="1">
        <v>30</v>
      </c>
    </row>
    <row r="7207" spans="1:4" x14ac:dyDescent="0.25">
      <c r="A7207" s="67">
        <v>44217</v>
      </c>
      <c r="B7207" s="60" t="s">
        <v>11</v>
      </c>
      <c r="C7207" s="73" t="s">
        <v>1047</v>
      </c>
      <c r="D7207" s="1">
        <v>1</v>
      </c>
    </row>
    <row r="7208" spans="1:4" x14ac:dyDescent="0.25">
      <c r="A7208" s="67">
        <v>44217</v>
      </c>
      <c r="B7208" s="60" t="s">
        <v>11</v>
      </c>
      <c r="C7208" s="78" t="s">
        <v>135</v>
      </c>
      <c r="D7208" s="1">
        <v>4</v>
      </c>
    </row>
    <row r="7209" spans="1:4" x14ac:dyDescent="0.25">
      <c r="A7209" s="67">
        <v>44217</v>
      </c>
      <c r="B7209" s="60" t="s">
        <v>12</v>
      </c>
      <c r="C7209" s="78" t="s">
        <v>783</v>
      </c>
      <c r="D7209" s="1">
        <v>2</v>
      </c>
    </row>
    <row r="7210" spans="1:4" x14ac:dyDescent="0.25">
      <c r="A7210" s="67">
        <v>44217</v>
      </c>
      <c r="B7210" s="60" t="s">
        <v>12</v>
      </c>
      <c r="C7210" s="78" t="s">
        <v>117</v>
      </c>
      <c r="D7210" s="1">
        <v>3</v>
      </c>
    </row>
    <row r="7211" spans="1:4" x14ac:dyDescent="0.25">
      <c r="A7211" s="67">
        <v>44217</v>
      </c>
      <c r="B7211" s="60" t="s">
        <v>12</v>
      </c>
      <c r="C7211" s="78" t="s">
        <v>12</v>
      </c>
      <c r="D7211" s="1">
        <v>7</v>
      </c>
    </row>
    <row r="7212" spans="1:4" x14ac:dyDescent="0.25">
      <c r="A7212" s="67">
        <v>44217</v>
      </c>
      <c r="B7212" s="60" t="s">
        <v>1036</v>
      </c>
      <c r="C7212" s="78" t="s">
        <v>1036</v>
      </c>
      <c r="D7212" s="1">
        <v>8</v>
      </c>
    </row>
    <row r="7213" spans="1:4" x14ac:dyDescent="0.25">
      <c r="A7213" s="67">
        <v>44217</v>
      </c>
      <c r="B7213" s="60" t="s">
        <v>8</v>
      </c>
      <c r="C7213" s="78" t="s">
        <v>74</v>
      </c>
      <c r="D7213" s="1">
        <v>1</v>
      </c>
    </row>
    <row r="7214" spans="1:4" x14ac:dyDescent="0.25">
      <c r="A7214" s="67">
        <v>44217</v>
      </c>
      <c r="B7214" s="60" t="s">
        <v>8</v>
      </c>
      <c r="C7214" s="78" t="s">
        <v>1048</v>
      </c>
      <c r="D7214" s="1">
        <v>2</v>
      </c>
    </row>
    <row r="7215" spans="1:4" x14ac:dyDescent="0.25">
      <c r="A7215" s="67">
        <v>44217</v>
      </c>
      <c r="B7215" s="60" t="s">
        <v>8</v>
      </c>
      <c r="C7215" s="78" t="s">
        <v>59</v>
      </c>
      <c r="D7215" s="1">
        <v>4</v>
      </c>
    </row>
    <row r="7216" spans="1:4" x14ac:dyDescent="0.25">
      <c r="A7216" s="67">
        <v>44217</v>
      </c>
      <c r="B7216" s="60" t="s">
        <v>8</v>
      </c>
      <c r="C7216" s="78" t="s">
        <v>142</v>
      </c>
      <c r="D7216" s="1">
        <v>3</v>
      </c>
    </row>
    <row r="7217" spans="1:4" x14ac:dyDescent="0.25">
      <c r="A7217" s="67">
        <v>44217</v>
      </c>
      <c r="B7217" s="60" t="s">
        <v>8</v>
      </c>
      <c r="C7217" s="78" t="s">
        <v>134</v>
      </c>
      <c r="D7217" s="1">
        <v>2</v>
      </c>
    </row>
    <row r="7218" spans="1:4" x14ac:dyDescent="0.25">
      <c r="A7218" s="67">
        <v>44217</v>
      </c>
      <c r="B7218" s="60" t="s">
        <v>8</v>
      </c>
      <c r="C7218" s="78" t="s">
        <v>205</v>
      </c>
      <c r="D7218" s="1">
        <v>13</v>
      </c>
    </row>
    <row r="7219" spans="1:4" x14ac:dyDescent="0.25">
      <c r="A7219" s="67">
        <v>44217</v>
      </c>
      <c r="B7219" s="60" t="s">
        <v>8</v>
      </c>
      <c r="C7219" s="78" t="s">
        <v>40</v>
      </c>
      <c r="D7219" s="1">
        <v>1</v>
      </c>
    </row>
    <row r="7220" spans="1:4" x14ac:dyDescent="0.25">
      <c r="A7220" s="67">
        <v>44217</v>
      </c>
      <c r="B7220" s="60" t="s">
        <v>8</v>
      </c>
      <c r="C7220" s="78" t="s">
        <v>8</v>
      </c>
      <c r="D7220" s="1">
        <v>82</v>
      </c>
    </row>
    <row r="7221" spans="1:4" x14ac:dyDescent="0.25">
      <c r="A7221" s="67">
        <v>44217</v>
      </c>
      <c r="B7221" s="60" t="s">
        <v>8</v>
      </c>
      <c r="C7221" s="78" t="s">
        <v>31</v>
      </c>
      <c r="D7221" s="1">
        <v>6</v>
      </c>
    </row>
    <row r="7222" spans="1:4" x14ac:dyDescent="0.25">
      <c r="A7222" s="67">
        <v>44217</v>
      </c>
      <c r="B7222" s="60" t="s">
        <v>8</v>
      </c>
      <c r="C7222" s="78" t="s">
        <v>81</v>
      </c>
      <c r="D7222" s="1">
        <v>1</v>
      </c>
    </row>
    <row r="7223" spans="1:4" x14ac:dyDescent="0.25">
      <c r="A7223" s="67">
        <v>44217</v>
      </c>
      <c r="B7223" s="60" t="s">
        <v>8</v>
      </c>
      <c r="C7223" s="78" t="s">
        <v>595</v>
      </c>
      <c r="D7223" s="1">
        <v>1</v>
      </c>
    </row>
    <row r="7224" spans="1:4" x14ac:dyDescent="0.25">
      <c r="A7224" s="67">
        <v>44217</v>
      </c>
      <c r="B7224" s="60" t="s">
        <v>8</v>
      </c>
      <c r="C7224" s="78" t="s">
        <v>112</v>
      </c>
      <c r="D7224" s="1">
        <v>5</v>
      </c>
    </row>
    <row r="7225" spans="1:4" x14ac:dyDescent="0.25">
      <c r="A7225" s="67">
        <v>44217</v>
      </c>
      <c r="B7225" s="60" t="s">
        <v>49</v>
      </c>
      <c r="C7225" s="78" t="s">
        <v>215</v>
      </c>
      <c r="D7225" s="1">
        <v>1</v>
      </c>
    </row>
    <row r="7226" spans="1:4" x14ac:dyDescent="0.25">
      <c r="A7226" s="67">
        <v>44217</v>
      </c>
      <c r="B7226" s="60" t="s">
        <v>49</v>
      </c>
      <c r="C7226" s="232" t="s">
        <v>49</v>
      </c>
      <c r="D7226" s="1">
        <v>6</v>
      </c>
    </row>
    <row r="7227" spans="1:4" x14ac:dyDescent="0.25">
      <c r="A7227" s="67">
        <v>44217</v>
      </c>
      <c r="B7227" s="60" t="s">
        <v>50</v>
      </c>
      <c r="C7227" s="78" t="s">
        <v>232</v>
      </c>
      <c r="D7227" s="1">
        <v>7</v>
      </c>
    </row>
    <row r="7228" spans="1:4" x14ac:dyDescent="0.25">
      <c r="A7228" s="67">
        <v>44217</v>
      </c>
      <c r="B7228" s="60" t="s">
        <v>50</v>
      </c>
      <c r="C7228" s="78" t="s">
        <v>368</v>
      </c>
      <c r="D7228" s="1">
        <v>7</v>
      </c>
    </row>
    <row r="7229" spans="1:4" x14ac:dyDescent="0.25">
      <c r="A7229" s="67">
        <v>44217</v>
      </c>
      <c r="B7229" s="60" t="s">
        <v>27</v>
      </c>
      <c r="C7229" s="78" t="s">
        <v>141</v>
      </c>
      <c r="D7229" s="1">
        <v>13</v>
      </c>
    </row>
    <row r="7230" spans="1:4" x14ac:dyDescent="0.25">
      <c r="A7230" s="67">
        <v>44217</v>
      </c>
      <c r="B7230" s="60" t="s">
        <v>27</v>
      </c>
      <c r="C7230" s="78" t="s">
        <v>235</v>
      </c>
      <c r="D7230" s="1">
        <v>1</v>
      </c>
    </row>
    <row r="7231" spans="1:4" x14ac:dyDescent="0.25">
      <c r="A7231" s="233">
        <v>44217</v>
      </c>
      <c r="B7231" s="234" t="s">
        <v>27</v>
      </c>
      <c r="C7231" s="78" t="s">
        <v>43</v>
      </c>
      <c r="D7231" s="1">
        <v>29</v>
      </c>
    </row>
    <row r="7232" spans="1:4" x14ac:dyDescent="0.25">
      <c r="A7232" s="67">
        <v>44217</v>
      </c>
      <c r="B7232" s="60" t="s">
        <v>27</v>
      </c>
      <c r="C7232" s="73" t="s">
        <v>1049</v>
      </c>
      <c r="D7232" s="15">
        <v>1</v>
      </c>
    </row>
    <row r="7233" spans="1:4" x14ac:dyDescent="0.25">
      <c r="A7233" s="67">
        <v>44217</v>
      </c>
      <c r="B7233" s="60" t="s">
        <v>27</v>
      </c>
      <c r="C7233" s="73" t="s">
        <v>947</v>
      </c>
      <c r="D7233" s="15">
        <v>2</v>
      </c>
    </row>
    <row r="7234" spans="1:4" x14ac:dyDescent="0.25">
      <c r="A7234" s="67">
        <v>44217</v>
      </c>
      <c r="B7234" s="60" t="s">
        <v>27</v>
      </c>
      <c r="C7234" s="73" t="s">
        <v>28</v>
      </c>
      <c r="D7234" s="15">
        <v>1</v>
      </c>
    </row>
    <row r="7235" spans="1:4" x14ac:dyDescent="0.25">
      <c r="A7235" s="67">
        <v>44217</v>
      </c>
      <c r="B7235" s="60" t="s">
        <v>27</v>
      </c>
      <c r="C7235" s="73" t="s">
        <v>622</v>
      </c>
      <c r="D7235" s="15">
        <v>4</v>
      </c>
    </row>
    <row r="7236" spans="1:4" x14ac:dyDescent="0.25">
      <c r="A7236" s="67">
        <v>44217</v>
      </c>
      <c r="B7236" s="60" t="s">
        <v>27</v>
      </c>
      <c r="C7236" s="73" t="s">
        <v>711</v>
      </c>
      <c r="D7236" s="15">
        <v>1</v>
      </c>
    </row>
    <row r="7237" spans="1:4" x14ac:dyDescent="0.25">
      <c r="A7237" s="67">
        <v>44217</v>
      </c>
      <c r="B7237" s="60" t="s">
        <v>51</v>
      </c>
      <c r="C7237" s="60" t="s">
        <v>51</v>
      </c>
      <c r="D7237" s="15">
        <v>15</v>
      </c>
    </row>
    <row r="7238" spans="1:4" x14ac:dyDescent="0.25">
      <c r="A7238" s="67">
        <v>44217</v>
      </c>
      <c r="B7238" s="60" t="s">
        <v>10</v>
      </c>
      <c r="C7238" s="60" t="s">
        <v>10</v>
      </c>
      <c r="D7238" s="15">
        <v>10</v>
      </c>
    </row>
    <row r="7239" spans="1:4" x14ac:dyDescent="0.25">
      <c r="A7239" s="67">
        <v>44218</v>
      </c>
      <c r="B7239" s="60" t="s">
        <v>14</v>
      </c>
      <c r="C7239" s="73" t="s">
        <v>14</v>
      </c>
      <c r="D7239" s="15">
        <v>31</v>
      </c>
    </row>
    <row r="7240" spans="1:4" x14ac:dyDescent="0.25">
      <c r="A7240" s="67">
        <v>44218</v>
      </c>
      <c r="B7240" s="60" t="s">
        <v>14</v>
      </c>
      <c r="C7240" s="73" t="s">
        <v>948</v>
      </c>
      <c r="D7240" s="15">
        <v>1</v>
      </c>
    </row>
    <row r="7241" spans="1:4" x14ac:dyDescent="0.25">
      <c r="A7241" s="67">
        <v>44218</v>
      </c>
      <c r="B7241" s="60" t="s">
        <v>14</v>
      </c>
      <c r="C7241" s="73" t="s">
        <v>16</v>
      </c>
      <c r="D7241" s="15">
        <v>18</v>
      </c>
    </row>
    <row r="7242" spans="1:4" x14ac:dyDescent="0.25">
      <c r="A7242" s="67">
        <v>44218</v>
      </c>
      <c r="B7242" s="60" t="s">
        <v>14</v>
      </c>
      <c r="C7242" s="73" t="s">
        <v>86</v>
      </c>
      <c r="D7242" s="15">
        <v>12</v>
      </c>
    </row>
    <row r="7243" spans="1:4" x14ac:dyDescent="0.25">
      <c r="A7243" s="67">
        <v>44218</v>
      </c>
      <c r="B7243" s="60" t="s">
        <v>20</v>
      </c>
      <c r="C7243" s="73" t="s">
        <v>20</v>
      </c>
      <c r="D7243" s="15">
        <v>90</v>
      </c>
    </row>
    <row r="7244" spans="1:4" x14ac:dyDescent="0.25">
      <c r="A7244" s="67">
        <v>44218</v>
      </c>
      <c r="B7244" s="60" t="s">
        <v>20</v>
      </c>
      <c r="C7244" s="73" t="s">
        <v>652</v>
      </c>
      <c r="D7244" s="15">
        <v>1</v>
      </c>
    </row>
    <row r="7245" spans="1:4" x14ac:dyDescent="0.25">
      <c r="A7245" s="67">
        <v>44218</v>
      </c>
      <c r="B7245" s="60" t="s">
        <v>13</v>
      </c>
      <c r="C7245" s="73" t="s">
        <v>1028</v>
      </c>
      <c r="D7245" s="15">
        <v>1</v>
      </c>
    </row>
    <row r="7246" spans="1:4" x14ac:dyDescent="0.25">
      <c r="A7246" s="67">
        <v>44218</v>
      </c>
      <c r="B7246" s="60" t="s">
        <v>13</v>
      </c>
      <c r="C7246" s="73" t="s">
        <v>225</v>
      </c>
      <c r="D7246" s="15">
        <v>3</v>
      </c>
    </row>
    <row r="7247" spans="1:4" x14ac:dyDescent="0.25">
      <c r="A7247" s="67">
        <v>44218</v>
      </c>
      <c r="B7247" s="60" t="s">
        <v>13</v>
      </c>
      <c r="C7247" s="73" t="s">
        <v>13</v>
      </c>
      <c r="D7247" s="15">
        <v>2</v>
      </c>
    </row>
    <row r="7248" spans="1:4" x14ac:dyDescent="0.25">
      <c r="A7248" s="67">
        <v>44218</v>
      </c>
      <c r="B7248" s="60" t="s">
        <v>13</v>
      </c>
      <c r="C7248" s="73" t="s">
        <v>305</v>
      </c>
      <c r="D7248" s="15">
        <v>1</v>
      </c>
    </row>
    <row r="7249" spans="1:4" x14ac:dyDescent="0.25">
      <c r="A7249" s="67">
        <v>44218</v>
      </c>
      <c r="B7249" s="60" t="s">
        <v>13</v>
      </c>
      <c r="C7249" s="73" t="s">
        <v>223</v>
      </c>
      <c r="D7249" s="15">
        <v>2</v>
      </c>
    </row>
    <row r="7250" spans="1:4" x14ac:dyDescent="0.25">
      <c r="A7250" s="67">
        <v>44218</v>
      </c>
      <c r="B7250" s="60" t="s">
        <v>24</v>
      </c>
      <c r="C7250" s="73" t="s">
        <v>23</v>
      </c>
      <c r="D7250" s="15">
        <v>17</v>
      </c>
    </row>
    <row r="7251" spans="1:4" x14ac:dyDescent="0.25">
      <c r="A7251" s="67">
        <v>44218</v>
      </c>
      <c r="B7251" s="60" t="s">
        <v>24</v>
      </c>
      <c r="C7251" s="73" t="s">
        <v>24</v>
      </c>
      <c r="D7251" s="15">
        <v>2</v>
      </c>
    </row>
    <row r="7252" spans="1:4" x14ac:dyDescent="0.25">
      <c r="A7252" s="67">
        <v>44218</v>
      </c>
      <c r="B7252" s="60" t="s">
        <v>24</v>
      </c>
      <c r="C7252" s="73" t="s">
        <v>765</v>
      </c>
      <c r="D7252" s="15">
        <v>1</v>
      </c>
    </row>
    <row r="7253" spans="1:4" x14ac:dyDescent="0.25">
      <c r="A7253" s="67">
        <v>44218</v>
      </c>
      <c r="B7253" s="60" t="s">
        <v>24</v>
      </c>
      <c r="C7253" s="73" t="s">
        <v>36</v>
      </c>
      <c r="D7253" s="15">
        <v>1</v>
      </c>
    </row>
    <row r="7254" spans="1:4" x14ac:dyDescent="0.25">
      <c r="A7254" s="67">
        <v>44218</v>
      </c>
      <c r="B7254" s="60" t="s">
        <v>47</v>
      </c>
      <c r="C7254" s="73" t="s">
        <v>47</v>
      </c>
      <c r="D7254" s="15">
        <v>8</v>
      </c>
    </row>
    <row r="7255" spans="1:4" x14ac:dyDescent="0.25">
      <c r="A7255" s="67">
        <v>44218</v>
      </c>
      <c r="B7255" s="60" t="s">
        <v>48</v>
      </c>
      <c r="C7255" s="73" t="s">
        <v>48</v>
      </c>
      <c r="D7255" s="15">
        <v>2</v>
      </c>
    </row>
    <row r="7256" spans="1:4" x14ac:dyDescent="0.25">
      <c r="A7256" s="67">
        <v>44218</v>
      </c>
      <c r="B7256" s="60" t="s">
        <v>7</v>
      </c>
      <c r="C7256" s="73" t="s">
        <v>116</v>
      </c>
      <c r="D7256" s="15">
        <v>3</v>
      </c>
    </row>
    <row r="7257" spans="1:4" x14ac:dyDescent="0.25">
      <c r="A7257" s="67">
        <v>44218</v>
      </c>
      <c r="B7257" s="60" t="s">
        <v>7</v>
      </c>
      <c r="C7257" s="60" t="s">
        <v>7</v>
      </c>
      <c r="D7257" s="15">
        <v>12</v>
      </c>
    </row>
    <row r="7258" spans="1:4" x14ac:dyDescent="0.25">
      <c r="A7258" s="67">
        <v>44218</v>
      </c>
      <c r="B7258" s="60" t="s">
        <v>9</v>
      </c>
      <c r="C7258" s="73" t="s">
        <v>613</v>
      </c>
      <c r="D7258" s="15">
        <v>6</v>
      </c>
    </row>
    <row r="7259" spans="1:4" x14ac:dyDescent="0.25">
      <c r="A7259" s="67">
        <v>44218</v>
      </c>
      <c r="B7259" s="60" t="s">
        <v>9</v>
      </c>
      <c r="C7259" s="73" t="s">
        <v>365</v>
      </c>
      <c r="D7259" s="15">
        <v>1</v>
      </c>
    </row>
    <row r="7260" spans="1:4" x14ac:dyDescent="0.25">
      <c r="A7260" s="67">
        <v>44218</v>
      </c>
      <c r="B7260" s="60" t="s">
        <v>9</v>
      </c>
      <c r="C7260" s="73" t="s">
        <v>9</v>
      </c>
      <c r="D7260" s="15">
        <v>49</v>
      </c>
    </row>
    <row r="7261" spans="1:4" x14ac:dyDescent="0.25">
      <c r="A7261" s="67">
        <v>44218</v>
      </c>
      <c r="B7261" s="60" t="s">
        <v>9</v>
      </c>
      <c r="C7261" s="73" t="s">
        <v>17</v>
      </c>
      <c r="D7261" s="15">
        <v>5</v>
      </c>
    </row>
    <row r="7262" spans="1:4" x14ac:dyDescent="0.25">
      <c r="A7262" s="67">
        <v>44218</v>
      </c>
      <c r="B7262" s="60" t="s">
        <v>9</v>
      </c>
      <c r="C7262" s="73" t="s">
        <v>149</v>
      </c>
      <c r="D7262" s="15">
        <v>3</v>
      </c>
    </row>
    <row r="7263" spans="1:4" x14ac:dyDescent="0.25">
      <c r="A7263" s="67">
        <v>44218</v>
      </c>
      <c r="B7263" s="60" t="s">
        <v>9</v>
      </c>
      <c r="C7263" s="73" t="s">
        <v>145</v>
      </c>
      <c r="D7263" s="15">
        <v>5</v>
      </c>
    </row>
    <row r="7264" spans="1:4" x14ac:dyDescent="0.25">
      <c r="A7264" s="67">
        <v>44218</v>
      </c>
      <c r="B7264" s="60" t="s">
        <v>15</v>
      </c>
      <c r="C7264" s="73" t="s">
        <v>61</v>
      </c>
      <c r="D7264" s="15">
        <v>9</v>
      </c>
    </row>
    <row r="7265" spans="1:4" x14ac:dyDescent="0.25">
      <c r="A7265" s="67">
        <v>44218</v>
      </c>
      <c r="B7265" s="60" t="s">
        <v>15</v>
      </c>
      <c r="C7265" s="73" t="s">
        <v>285</v>
      </c>
      <c r="D7265" s="15">
        <v>2</v>
      </c>
    </row>
    <row r="7266" spans="1:4" x14ac:dyDescent="0.25">
      <c r="A7266" s="67">
        <v>44218</v>
      </c>
      <c r="B7266" s="60" t="s">
        <v>11</v>
      </c>
      <c r="C7266" s="73" t="s">
        <v>336</v>
      </c>
      <c r="D7266" s="15">
        <v>6</v>
      </c>
    </row>
    <row r="7267" spans="1:4" x14ac:dyDescent="0.25">
      <c r="A7267" s="67">
        <v>44218</v>
      </c>
      <c r="B7267" s="60" t="s">
        <v>11</v>
      </c>
      <c r="C7267" s="73" t="s">
        <v>11</v>
      </c>
      <c r="D7267" s="15">
        <v>11</v>
      </c>
    </row>
    <row r="7268" spans="1:4" x14ac:dyDescent="0.25">
      <c r="A7268" s="67">
        <v>44218</v>
      </c>
      <c r="B7268" s="60" t="s">
        <v>11</v>
      </c>
      <c r="C7268" s="73" t="s">
        <v>1050</v>
      </c>
      <c r="D7268" s="15">
        <v>1</v>
      </c>
    </row>
    <row r="7269" spans="1:4" x14ac:dyDescent="0.25">
      <c r="A7269" s="67">
        <v>44218</v>
      </c>
      <c r="B7269" s="60" t="s">
        <v>12</v>
      </c>
      <c r="C7269" s="73" t="s">
        <v>12</v>
      </c>
      <c r="D7269" s="15">
        <v>1</v>
      </c>
    </row>
    <row r="7270" spans="1:4" x14ac:dyDescent="0.25">
      <c r="A7270" s="67">
        <v>44218</v>
      </c>
      <c r="B7270" s="60" t="s">
        <v>1036</v>
      </c>
      <c r="C7270" s="73" t="s">
        <v>1036</v>
      </c>
      <c r="D7270" s="15">
        <v>6</v>
      </c>
    </row>
    <row r="7271" spans="1:4" x14ac:dyDescent="0.25">
      <c r="A7271" s="67">
        <v>44218</v>
      </c>
      <c r="B7271" s="60" t="s">
        <v>8</v>
      </c>
      <c r="C7271" s="73" t="s">
        <v>1082</v>
      </c>
      <c r="D7271" s="15">
        <v>1</v>
      </c>
    </row>
    <row r="7272" spans="1:4" x14ac:dyDescent="0.25">
      <c r="A7272" s="67">
        <v>44218</v>
      </c>
      <c r="B7272" s="60" t="s">
        <v>8</v>
      </c>
      <c r="C7272" s="73" t="s">
        <v>74</v>
      </c>
      <c r="D7272" s="15">
        <v>3</v>
      </c>
    </row>
    <row r="7273" spans="1:4" x14ac:dyDescent="0.25">
      <c r="A7273" s="67">
        <v>44218</v>
      </c>
      <c r="B7273" s="60" t="s">
        <v>8</v>
      </c>
      <c r="C7273" s="73" t="s">
        <v>230</v>
      </c>
      <c r="D7273" s="15">
        <v>3</v>
      </c>
    </row>
    <row r="7274" spans="1:4" x14ac:dyDescent="0.25">
      <c r="A7274" s="67">
        <v>44218</v>
      </c>
      <c r="B7274" s="60" t="s">
        <v>8</v>
      </c>
      <c r="C7274" s="73" t="s">
        <v>59</v>
      </c>
      <c r="D7274" s="15">
        <v>7</v>
      </c>
    </row>
    <row r="7275" spans="1:4" x14ac:dyDescent="0.25">
      <c r="A7275" s="67">
        <v>44218</v>
      </c>
      <c r="B7275" s="60" t="s">
        <v>8</v>
      </c>
      <c r="C7275" s="73" t="s">
        <v>142</v>
      </c>
      <c r="D7275" s="15">
        <v>12</v>
      </c>
    </row>
    <row r="7276" spans="1:4" x14ac:dyDescent="0.25">
      <c r="A7276" s="67">
        <v>44218</v>
      </c>
      <c r="B7276" s="60" t="s">
        <v>8</v>
      </c>
      <c r="C7276" s="73" t="s">
        <v>134</v>
      </c>
      <c r="D7276" s="15">
        <v>2</v>
      </c>
    </row>
    <row r="7277" spans="1:4" x14ac:dyDescent="0.25">
      <c r="A7277" s="67">
        <v>44218</v>
      </c>
      <c r="B7277" s="60" t="s">
        <v>8</v>
      </c>
      <c r="C7277" s="73" t="s">
        <v>205</v>
      </c>
      <c r="D7277" s="15">
        <v>4</v>
      </c>
    </row>
    <row r="7278" spans="1:4" x14ac:dyDescent="0.25">
      <c r="A7278" s="67">
        <v>44218</v>
      </c>
      <c r="B7278" s="60" t="s">
        <v>8</v>
      </c>
      <c r="C7278" s="73" t="s">
        <v>40</v>
      </c>
      <c r="D7278" s="15">
        <v>1</v>
      </c>
    </row>
    <row r="7279" spans="1:4" x14ac:dyDescent="0.25">
      <c r="A7279" s="67">
        <v>44218</v>
      </c>
      <c r="B7279" s="60" t="s">
        <v>8</v>
      </c>
      <c r="C7279" s="73" t="s">
        <v>8</v>
      </c>
      <c r="D7279" s="15">
        <v>62</v>
      </c>
    </row>
    <row r="7280" spans="1:4" x14ac:dyDescent="0.25">
      <c r="A7280" s="67">
        <v>44218</v>
      </c>
      <c r="B7280" s="60" t="s">
        <v>8</v>
      </c>
      <c r="C7280" s="73" t="s">
        <v>1051</v>
      </c>
      <c r="D7280" s="15">
        <v>1</v>
      </c>
    </row>
    <row r="7281" spans="1:4" x14ac:dyDescent="0.25">
      <c r="A7281" s="67">
        <v>44218</v>
      </c>
      <c r="B7281" s="60" t="s">
        <v>8</v>
      </c>
      <c r="C7281" s="73" t="s">
        <v>31</v>
      </c>
      <c r="D7281" s="15">
        <v>4</v>
      </c>
    </row>
    <row r="7282" spans="1:4" x14ac:dyDescent="0.25">
      <c r="A7282" s="67">
        <v>44218</v>
      </c>
      <c r="B7282" s="60" t="s">
        <v>8</v>
      </c>
      <c r="C7282" s="73" t="s">
        <v>112</v>
      </c>
      <c r="D7282" s="15">
        <v>1</v>
      </c>
    </row>
    <row r="7283" spans="1:4" x14ac:dyDescent="0.25">
      <c r="A7283" s="67">
        <v>44218</v>
      </c>
      <c r="B7283" s="60" t="s">
        <v>49</v>
      </c>
      <c r="C7283" s="73" t="s">
        <v>215</v>
      </c>
      <c r="D7283" s="15">
        <v>1</v>
      </c>
    </row>
    <row r="7284" spans="1:4" x14ac:dyDescent="0.25">
      <c r="A7284" s="67">
        <v>44218</v>
      </c>
      <c r="B7284" s="60" t="s">
        <v>49</v>
      </c>
      <c r="C7284" s="73" t="s">
        <v>49</v>
      </c>
      <c r="D7284" s="15">
        <v>2</v>
      </c>
    </row>
    <row r="7285" spans="1:4" x14ac:dyDescent="0.25">
      <c r="A7285" s="67">
        <v>44218</v>
      </c>
      <c r="B7285" s="60" t="s">
        <v>50</v>
      </c>
      <c r="C7285" s="73" t="s">
        <v>232</v>
      </c>
      <c r="D7285" s="15">
        <v>1</v>
      </c>
    </row>
    <row r="7286" spans="1:4" x14ac:dyDescent="0.25">
      <c r="A7286" s="67">
        <v>44218</v>
      </c>
      <c r="B7286" s="60" t="s">
        <v>50</v>
      </c>
      <c r="C7286" s="73" t="s">
        <v>368</v>
      </c>
      <c r="D7286" s="15">
        <v>6</v>
      </c>
    </row>
    <row r="7287" spans="1:4" x14ac:dyDescent="0.25">
      <c r="A7287" s="67">
        <v>44218</v>
      </c>
      <c r="B7287" s="60" t="s">
        <v>27</v>
      </c>
      <c r="C7287" s="73" t="s">
        <v>141</v>
      </c>
      <c r="D7287" s="15">
        <v>4</v>
      </c>
    </row>
    <row r="7288" spans="1:4" x14ac:dyDescent="0.25">
      <c r="A7288" s="67">
        <v>44218</v>
      </c>
      <c r="B7288" s="60" t="s">
        <v>27</v>
      </c>
      <c r="C7288" s="73" t="s">
        <v>233</v>
      </c>
      <c r="D7288" s="15">
        <v>1</v>
      </c>
    </row>
    <row r="7289" spans="1:4" x14ac:dyDescent="0.25">
      <c r="A7289" s="67">
        <v>44218</v>
      </c>
      <c r="B7289" s="60" t="s">
        <v>27</v>
      </c>
      <c r="C7289" s="73" t="s">
        <v>946</v>
      </c>
      <c r="D7289" s="15">
        <v>1</v>
      </c>
    </row>
    <row r="7290" spans="1:4" x14ac:dyDescent="0.25">
      <c r="A7290" s="67">
        <v>44218</v>
      </c>
      <c r="B7290" s="60" t="s">
        <v>27</v>
      </c>
      <c r="C7290" s="73" t="s">
        <v>43</v>
      </c>
      <c r="D7290" s="15">
        <v>37</v>
      </c>
    </row>
    <row r="7291" spans="1:4" x14ac:dyDescent="0.25">
      <c r="A7291" s="67">
        <v>44218</v>
      </c>
      <c r="B7291" s="60" t="s">
        <v>27</v>
      </c>
      <c r="C7291" s="73" t="s">
        <v>947</v>
      </c>
      <c r="D7291" s="15">
        <v>7</v>
      </c>
    </row>
    <row r="7292" spans="1:4" x14ac:dyDescent="0.25">
      <c r="A7292" s="67">
        <v>44218</v>
      </c>
      <c r="B7292" s="60" t="s">
        <v>27</v>
      </c>
      <c r="C7292" s="73" t="s">
        <v>867</v>
      </c>
      <c r="D7292" s="15">
        <v>1</v>
      </c>
    </row>
    <row r="7293" spans="1:4" x14ac:dyDescent="0.25">
      <c r="A7293" s="67">
        <v>44218</v>
      </c>
      <c r="B7293" s="60" t="s">
        <v>27</v>
      </c>
      <c r="C7293" s="73" t="s">
        <v>1021</v>
      </c>
      <c r="D7293" s="15">
        <v>1</v>
      </c>
    </row>
    <row r="7294" spans="1:4" x14ac:dyDescent="0.25">
      <c r="A7294" s="67">
        <v>44218</v>
      </c>
      <c r="B7294" s="60" t="s">
        <v>27</v>
      </c>
      <c r="C7294" s="73" t="s">
        <v>622</v>
      </c>
      <c r="D7294" s="15">
        <v>1</v>
      </c>
    </row>
    <row r="7295" spans="1:4" x14ac:dyDescent="0.25">
      <c r="A7295" s="67">
        <v>44218</v>
      </c>
      <c r="B7295" s="60" t="s">
        <v>27</v>
      </c>
      <c r="C7295" s="73" t="s">
        <v>711</v>
      </c>
      <c r="D7295" s="15">
        <v>5</v>
      </c>
    </row>
    <row r="7296" spans="1:4" x14ac:dyDescent="0.25">
      <c r="A7296" s="67">
        <v>44218</v>
      </c>
      <c r="B7296" s="60" t="s">
        <v>51</v>
      </c>
      <c r="C7296" s="73" t="s">
        <v>51</v>
      </c>
      <c r="D7296" s="15">
        <v>8</v>
      </c>
    </row>
    <row r="7297" spans="1:4" x14ac:dyDescent="0.25">
      <c r="A7297" s="67">
        <v>44218</v>
      </c>
      <c r="B7297" s="60" t="s">
        <v>10</v>
      </c>
      <c r="C7297" s="73" t="s">
        <v>10</v>
      </c>
      <c r="D7297" s="15">
        <v>6</v>
      </c>
    </row>
    <row r="7298" spans="1:4" x14ac:dyDescent="0.25">
      <c r="A7298" s="67">
        <v>44219</v>
      </c>
      <c r="B7298" s="60" t="s">
        <v>14</v>
      </c>
      <c r="C7298" s="73" t="s">
        <v>14</v>
      </c>
      <c r="D7298" s="15">
        <v>16</v>
      </c>
    </row>
    <row r="7299" spans="1:4" x14ac:dyDescent="0.25">
      <c r="A7299" s="67">
        <v>44219</v>
      </c>
      <c r="B7299" s="60" t="s">
        <v>14</v>
      </c>
      <c r="C7299" s="73" t="s">
        <v>16</v>
      </c>
      <c r="D7299" s="15">
        <v>14</v>
      </c>
    </row>
    <row r="7300" spans="1:4" x14ac:dyDescent="0.25">
      <c r="A7300" s="67">
        <v>44219</v>
      </c>
      <c r="B7300" s="60" t="s">
        <v>14</v>
      </c>
      <c r="C7300" s="73" t="s">
        <v>808</v>
      </c>
      <c r="D7300" s="15">
        <v>1</v>
      </c>
    </row>
    <row r="7301" spans="1:4" x14ac:dyDescent="0.25">
      <c r="A7301" s="67">
        <v>44219</v>
      </c>
      <c r="B7301" s="60" t="s">
        <v>14</v>
      </c>
      <c r="C7301" s="73" t="s">
        <v>86</v>
      </c>
      <c r="D7301" s="15">
        <v>1</v>
      </c>
    </row>
    <row r="7302" spans="1:4" x14ac:dyDescent="0.25">
      <c r="A7302" s="67">
        <v>44219</v>
      </c>
      <c r="B7302" s="60" t="s">
        <v>20</v>
      </c>
      <c r="C7302" s="73" t="s">
        <v>20</v>
      </c>
      <c r="D7302" s="15">
        <v>80</v>
      </c>
    </row>
    <row r="7303" spans="1:4" x14ac:dyDescent="0.25">
      <c r="A7303" s="67">
        <v>44219</v>
      </c>
      <c r="B7303" s="60" t="s">
        <v>20</v>
      </c>
      <c r="C7303" s="73" t="s">
        <v>366</v>
      </c>
      <c r="D7303" s="15">
        <v>2</v>
      </c>
    </row>
    <row r="7304" spans="1:4" x14ac:dyDescent="0.25">
      <c r="A7304" s="67">
        <v>44219</v>
      </c>
      <c r="B7304" s="60" t="s">
        <v>20</v>
      </c>
      <c r="C7304" s="73" t="s">
        <v>652</v>
      </c>
      <c r="D7304" s="15">
        <v>1</v>
      </c>
    </row>
    <row r="7305" spans="1:4" x14ac:dyDescent="0.25">
      <c r="A7305" s="67">
        <v>44219</v>
      </c>
      <c r="B7305" s="60" t="s">
        <v>13</v>
      </c>
      <c r="C7305" s="73" t="s">
        <v>13</v>
      </c>
      <c r="D7305" s="15">
        <v>2</v>
      </c>
    </row>
    <row r="7306" spans="1:4" x14ac:dyDescent="0.25">
      <c r="A7306" s="67">
        <v>44219</v>
      </c>
      <c r="B7306" s="60" t="s">
        <v>13</v>
      </c>
      <c r="C7306" s="73" t="s">
        <v>223</v>
      </c>
      <c r="D7306" s="15">
        <v>2</v>
      </c>
    </row>
    <row r="7307" spans="1:4" x14ac:dyDescent="0.25">
      <c r="A7307" s="67">
        <v>44219</v>
      </c>
      <c r="B7307" s="60" t="s">
        <v>24</v>
      </c>
      <c r="C7307" s="73" t="s">
        <v>23</v>
      </c>
      <c r="D7307" s="15">
        <v>27</v>
      </c>
    </row>
    <row r="7308" spans="1:4" x14ac:dyDescent="0.25">
      <c r="A7308" s="67">
        <v>44219</v>
      </c>
      <c r="B7308" s="60" t="s">
        <v>24</v>
      </c>
      <c r="C7308" s="73" t="s">
        <v>24</v>
      </c>
      <c r="D7308" s="15">
        <v>6</v>
      </c>
    </row>
    <row r="7309" spans="1:4" x14ac:dyDescent="0.25">
      <c r="A7309" s="67">
        <v>44219</v>
      </c>
      <c r="B7309" s="60" t="s">
        <v>24</v>
      </c>
      <c r="C7309" s="73" t="s">
        <v>943</v>
      </c>
      <c r="D7309" s="15">
        <v>1</v>
      </c>
    </row>
    <row r="7310" spans="1:4" x14ac:dyDescent="0.25">
      <c r="A7310" s="67">
        <v>44219</v>
      </c>
      <c r="B7310" s="60" t="s">
        <v>24</v>
      </c>
      <c r="C7310" s="73" t="s">
        <v>657</v>
      </c>
      <c r="D7310" s="15">
        <v>1</v>
      </c>
    </row>
    <row r="7311" spans="1:4" x14ac:dyDescent="0.25">
      <c r="A7311" s="67">
        <v>44219</v>
      </c>
      <c r="B7311" s="60" t="s">
        <v>24</v>
      </c>
      <c r="C7311" s="73" t="s">
        <v>36</v>
      </c>
      <c r="D7311" s="15">
        <v>4</v>
      </c>
    </row>
    <row r="7312" spans="1:4" x14ac:dyDescent="0.25">
      <c r="A7312" s="67">
        <v>44219</v>
      </c>
      <c r="B7312" s="60" t="s">
        <v>47</v>
      </c>
      <c r="C7312" s="60" t="s">
        <v>47</v>
      </c>
      <c r="D7312" s="15">
        <v>7</v>
      </c>
    </row>
    <row r="7313" spans="1:4" x14ac:dyDescent="0.25">
      <c r="A7313" s="67">
        <v>44219</v>
      </c>
      <c r="B7313" s="60" t="s">
        <v>48</v>
      </c>
      <c r="C7313" s="60" t="s">
        <v>48</v>
      </c>
      <c r="D7313" s="15">
        <v>2</v>
      </c>
    </row>
    <row r="7314" spans="1:4" x14ac:dyDescent="0.25">
      <c r="A7314" s="67">
        <v>44219</v>
      </c>
      <c r="B7314" s="60" t="s">
        <v>7</v>
      </c>
      <c r="C7314" s="73" t="s">
        <v>116</v>
      </c>
      <c r="D7314" s="15">
        <v>1</v>
      </c>
    </row>
    <row r="7315" spans="1:4" x14ac:dyDescent="0.25">
      <c r="A7315" s="67">
        <v>44219</v>
      </c>
      <c r="B7315" s="60" t="s">
        <v>7</v>
      </c>
      <c r="C7315" s="73" t="s">
        <v>7</v>
      </c>
      <c r="D7315" s="15">
        <v>10</v>
      </c>
    </row>
    <row r="7316" spans="1:4" x14ac:dyDescent="0.25">
      <c r="A7316" s="67">
        <v>44219</v>
      </c>
      <c r="B7316" s="60" t="s">
        <v>9</v>
      </c>
      <c r="C7316" s="60" t="s">
        <v>9</v>
      </c>
      <c r="D7316" s="15">
        <v>51</v>
      </c>
    </row>
    <row r="7317" spans="1:4" x14ac:dyDescent="0.25">
      <c r="A7317" s="67">
        <v>44219</v>
      </c>
      <c r="B7317" s="60" t="s">
        <v>9</v>
      </c>
      <c r="C7317" s="73" t="s">
        <v>17</v>
      </c>
      <c r="D7317" s="15">
        <v>3</v>
      </c>
    </row>
    <row r="7318" spans="1:4" x14ac:dyDescent="0.25">
      <c r="A7318" s="67">
        <v>44219</v>
      </c>
      <c r="B7318" s="60" t="s">
        <v>9</v>
      </c>
      <c r="C7318" s="73" t="s">
        <v>149</v>
      </c>
      <c r="D7318" s="15">
        <v>1</v>
      </c>
    </row>
    <row r="7319" spans="1:4" x14ac:dyDescent="0.25">
      <c r="A7319" s="67">
        <v>44219</v>
      </c>
      <c r="B7319" s="60" t="s">
        <v>9</v>
      </c>
      <c r="C7319" s="73" t="s">
        <v>145</v>
      </c>
      <c r="D7319" s="15">
        <v>3</v>
      </c>
    </row>
    <row r="7320" spans="1:4" x14ac:dyDescent="0.25">
      <c r="A7320" s="67">
        <v>44219</v>
      </c>
      <c r="B7320" s="60" t="s">
        <v>15</v>
      </c>
      <c r="C7320" s="73" t="s">
        <v>61</v>
      </c>
      <c r="D7320" s="15">
        <v>3</v>
      </c>
    </row>
    <row r="7321" spans="1:4" x14ac:dyDescent="0.25">
      <c r="A7321" s="67">
        <v>44219</v>
      </c>
      <c r="B7321" s="60" t="s">
        <v>11</v>
      </c>
      <c r="C7321" s="73" t="s">
        <v>11</v>
      </c>
      <c r="D7321" s="15">
        <v>9</v>
      </c>
    </row>
    <row r="7322" spans="1:4" x14ac:dyDescent="0.25">
      <c r="A7322" s="67">
        <v>44219</v>
      </c>
      <c r="B7322" s="60" t="s">
        <v>11</v>
      </c>
      <c r="C7322" s="73" t="s">
        <v>855</v>
      </c>
      <c r="D7322" s="15">
        <v>2</v>
      </c>
    </row>
    <row r="7323" spans="1:4" x14ac:dyDescent="0.25">
      <c r="A7323" s="67">
        <v>44219</v>
      </c>
      <c r="B7323" s="60" t="s">
        <v>12</v>
      </c>
      <c r="C7323" s="73" t="s">
        <v>117</v>
      </c>
      <c r="D7323" s="15">
        <v>2</v>
      </c>
    </row>
    <row r="7324" spans="1:4" x14ac:dyDescent="0.25">
      <c r="A7324" s="67">
        <v>44219</v>
      </c>
      <c r="B7324" s="60" t="s">
        <v>12</v>
      </c>
      <c r="C7324" s="73" t="s">
        <v>12</v>
      </c>
      <c r="D7324" s="15">
        <v>12</v>
      </c>
    </row>
    <row r="7325" spans="1:4" x14ac:dyDescent="0.25">
      <c r="A7325" s="67">
        <v>44219</v>
      </c>
      <c r="B7325" s="60" t="s">
        <v>1036</v>
      </c>
      <c r="C7325" s="60" t="s">
        <v>1036</v>
      </c>
      <c r="D7325" s="15">
        <v>9</v>
      </c>
    </row>
    <row r="7326" spans="1:4" x14ac:dyDescent="0.25">
      <c r="A7326" s="67">
        <v>44219</v>
      </c>
      <c r="B7326" s="60" t="s">
        <v>8</v>
      </c>
      <c r="C7326" s="73" t="s">
        <v>59</v>
      </c>
      <c r="D7326" s="15">
        <v>4</v>
      </c>
    </row>
    <row r="7327" spans="1:4" x14ac:dyDescent="0.25">
      <c r="A7327" s="67">
        <v>44219</v>
      </c>
      <c r="B7327" s="60" t="s">
        <v>8</v>
      </c>
      <c r="C7327" s="73" t="s">
        <v>142</v>
      </c>
      <c r="D7327" s="15">
        <v>6</v>
      </c>
    </row>
    <row r="7328" spans="1:4" x14ac:dyDescent="0.25">
      <c r="A7328" s="67">
        <v>44219</v>
      </c>
      <c r="B7328" s="60" t="s">
        <v>8</v>
      </c>
      <c r="C7328" s="73" t="s">
        <v>134</v>
      </c>
      <c r="D7328" s="15">
        <v>1</v>
      </c>
    </row>
    <row r="7329" spans="1:4" x14ac:dyDescent="0.25">
      <c r="A7329" s="67">
        <v>44219</v>
      </c>
      <c r="B7329" s="60" t="s">
        <v>8</v>
      </c>
      <c r="C7329" s="73" t="s">
        <v>205</v>
      </c>
      <c r="D7329" s="15">
        <v>1</v>
      </c>
    </row>
    <row r="7330" spans="1:4" x14ac:dyDescent="0.25">
      <c r="A7330" s="67">
        <v>44219</v>
      </c>
      <c r="B7330" s="60" t="s">
        <v>8</v>
      </c>
      <c r="C7330" s="73" t="s">
        <v>8</v>
      </c>
      <c r="D7330" s="15">
        <v>52</v>
      </c>
    </row>
    <row r="7331" spans="1:4" x14ac:dyDescent="0.25">
      <c r="A7331" s="67">
        <v>44219</v>
      </c>
      <c r="B7331" s="60" t="s">
        <v>8</v>
      </c>
      <c r="C7331" s="73" t="s">
        <v>187</v>
      </c>
      <c r="D7331" s="15">
        <v>1</v>
      </c>
    </row>
    <row r="7332" spans="1:4" x14ac:dyDescent="0.25">
      <c r="A7332" s="67">
        <v>44219</v>
      </c>
      <c r="B7332" s="60" t="s">
        <v>8</v>
      </c>
      <c r="C7332" s="73" t="s">
        <v>112</v>
      </c>
      <c r="D7332" s="15">
        <v>3</v>
      </c>
    </row>
    <row r="7333" spans="1:4" x14ac:dyDescent="0.25">
      <c r="A7333" s="67">
        <v>44219</v>
      </c>
      <c r="B7333" s="60" t="s">
        <v>49</v>
      </c>
      <c r="C7333" s="73" t="s">
        <v>215</v>
      </c>
      <c r="D7333" s="15">
        <v>5</v>
      </c>
    </row>
    <row r="7334" spans="1:4" x14ac:dyDescent="0.25">
      <c r="A7334" s="67">
        <v>44219</v>
      </c>
      <c r="B7334" s="60" t="s">
        <v>49</v>
      </c>
      <c r="C7334" s="60" t="s">
        <v>49</v>
      </c>
      <c r="D7334" s="15">
        <v>5</v>
      </c>
    </row>
    <row r="7335" spans="1:4" x14ac:dyDescent="0.25">
      <c r="A7335" s="67">
        <v>44219</v>
      </c>
      <c r="B7335" s="60" t="s">
        <v>50</v>
      </c>
      <c r="C7335" s="73" t="s">
        <v>232</v>
      </c>
      <c r="D7335" s="15">
        <v>4</v>
      </c>
    </row>
    <row r="7336" spans="1:4" x14ac:dyDescent="0.25">
      <c r="A7336" s="67">
        <v>44219</v>
      </c>
      <c r="B7336" s="60" t="s">
        <v>50</v>
      </c>
      <c r="C7336" s="73" t="s">
        <v>614</v>
      </c>
      <c r="D7336" s="15">
        <v>2</v>
      </c>
    </row>
    <row r="7337" spans="1:4" x14ac:dyDescent="0.25">
      <c r="A7337" s="67">
        <v>44219</v>
      </c>
      <c r="B7337" s="60" t="s">
        <v>50</v>
      </c>
      <c r="C7337" s="73" t="s">
        <v>368</v>
      </c>
      <c r="D7337" s="15">
        <v>3</v>
      </c>
    </row>
    <row r="7338" spans="1:4" x14ac:dyDescent="0.25">
      <c r="A7338" s="67">
        <v>44219</v>
      </c>
      <c r="B7338" s="60" t="s">
        <v>27</v>
      </c>
      <c r="C7338" s="73" t="s">
        <v>141</v>
      </c>
      <c r="D7338" s="15">
        <v>5</v>
      </c>
    </row>
    <row r="7339" spans="1:4" x14ac:dyDescent="0.25">
      <c r="A7339" s="67">
        <v>44219</v>
      </c>
      <c r="B7339" s="60" t="s">
        <v>27</v>
      </c>
      <c r="C7339" s="73" t="s">
        <v>235</v>
      </c>
      <c r="D7339" s="15">
        <v>1</v>
      </c>
    </row>
    <row r="7340" spans="1:4" x14ac:dyDescent="0.25">
      <c r="A7340" s="67">
        <v>44219</v>
      </c>
      <c r="B7340" s="60" t="s">
        <v>27</v>
      </c>
      <c r="C7340" s="73" t="s">
        <v>43</v>
      </c>
      <c r="D7340" s="15">
        <v>37</v>
      </c>
    </row>
    <row r="7341" spans="1:4" x14ac:dyDescent="0.25">
      <c r="A7341" s="67">
        <v>44219</v>
      </c>
      <c r="B7341" s="60" t="s">
        <v>27</v>
      </c>
      <c r="C7341" s="73" t="s">
        <v>353</v>
      </c>
      <c r="D7341" s="15">
        <v>1</v>
      </c>
    </row>
    <row r="7342" spans="1:4" x14ac:dyDescent="0.25">
      <c r="A7342" s="67">
        <v>44219</v>
      </c>
      <c r="B7342" s="60" t="s">
        <v>27</v>
      </c>
      <c r="C7342" s="73" t="s">
        <v>947</v>
      </c>
      <c r="D7342" s="15">
        <v>1</v>
      </c>
    </row>
    <row r="7343" spans="1:4" x14ac:dyDescent="0.25">
      <c r="A7343" s="67">
        <v>44219</v>
      </c>
      <c r="B7343" s="60" t="s">
        <v>27</v>
      </c>
      <c r="C7343" s="73" t="s">
        <v>28</v>
      </c>
      <c r="D7343" s="15">
        <v>2</v>
      </c>
    </row>
    <row r="7344" spans="1:4" x14ac:dyDescent="0.25">
      <c r="A7344" s="67">
        <v>44219</v>
      </c>
      <c r="B7344" s="60" t="s">
        <v>27</v>
      </c>
      <c r="C7344" s="73" t="s">
        <v>622</v>
      </c>
      <c r="D7344" s="15">
        <v>1</v>
      </c>
    </row>
    <row r="7345" spans="1:4" x14ac:dyDescent="0.25">
      <c r="A7345" s="67">
        <v>44219</v>
      </c>
      <c r="B7345" s="60" t="s">
        <v>27</v>
      </c>
      <c r="C7345" s="73" t="s">
        <v>711</v>
      </c>
      <c r="D7345" s="15">
        <v>1</v>
      </c>
    </row>
    <row r="7346" spans="1:4" x14ac:dyDescent="0.25">
      <c r="A7346" s="67">
        <v>44219</v>
      </c>
      <c r="B7346" s="60" t="s">
        <v>51</v>
      </c>
      <c r="C7346" s="60" t="s">
        <v>51</v>
      </c>
      <c r="D7346" s="15">
        <v>4</v>
      </c>
    </row>
    <row r="7347" spans="1:4" x14ac:dyDescent="0.25">
      <c r="A7347" s="67">
        <v>44219</v>
      </c>
      <c r="B7347" s="60" t="s">
        <v>10</v>
      </c>
      <c r="C7347" s="60" t="s">
        <v>10</v>
      </c>
      <c r="D7347" s="15">
        <v>10</v>
      </c>
    </row>
    <row r="7348" spans="1:4" x14ac:dyDescent="0.25">
      <c r="A7348" s="67">
        <v>44220</v>
      </c>
      <c r="B7348" s="60" t="s">
        <v>14</v>
      </c>
      <c r="C7348" s="60" t="s">
        <v>14</v>
      </c>
      <c r="D7348" s="15">
        <v>0</v>
      </c>
    </row>
    <row r="7349" spans="1:4" x14ac:dyDescent="0.25">
      <c r="A7349" s="67">
        <v>44220</v>
      </c>
      <c r="B7349" s="60" t="s">
        <v>20</v>
      </c>
      <c r="C7349" s="60" t="s">
        <v>20</v>
      </c>
      <c r="D7349" s="15">
        <v>0</v>
      </c>
    </row>
    <row r="7350" spans="1:4" x14ac:dyDescent="0.25">
      <c r="A7350" s="67">
        <v>44220</v>
      </c>
      <c r="B7350" s="60" t="s">
        <v>13</v>
      </c>
      <c r="C7350" s="60" t="s">
        <v>13</v>
      </c>
      <c r="D7350" s="15">
        <v>0</v>
      </c>
    </row>
    <row r="7351" spans="1:4" x14ac:dyDescent="0.25">
      <c r="A7351" s="67">
        <v>44220</v>
      </c>
      <c r="B7351" s="60" t="s">
        <v>24</v>
      </c>
      <c r="C7351" s="60" t="s">
        <v>24</v>
      </c>
      <c r="D7351" s="15">
        <v>0</v>
      </c>
    </row>
    <row r="7352" spans="1:4" x14ac:dyDescent="0.25">
      <c r="A7352" s="67">
        <v>44220</v>
      </c>
      <c r="B7352" s="60" t="s">
        <v>47</v>
      </c>
      <c r="C7352" s="60" t="s">
        <v>47</v>
      </c>
      <c r="D7352" s="15">
        <v>0</v>
      </c>
    </row>
    <row r="7353" spans="1:4" x14ac:dyDescent="0.25">
      <c r="A7353" s="67">
        <v>44220</v>
      </c>
      <c r="B7353" s="60" t="s">
        <v>48</v>
      </c>
      <c r="C7353" s="60" t="s">
        <v>48</v>
      </c>
      <c r="D7353" s="15">
        <v>0</v>
      </c>
    </row>
    <row r="7354" spans="1:4" x14ac:dyDescent="0.25">
      <c r="A7354" s="67">
        <v>44220</v>
      </c>
      <c r="B7354" s="60" t="s">
        <v>7</v>
      </c>
      <c r="C7354" s="60" t="s">
        <v>7</v>
      </c>
      <c r="D7354" s="15">
        <v>0</v>
      </c>
    </row>
    <row r="7355" spans="1:4" x14ac:dyDescent="0.25">
      <c r="A7355" s="67">
        <v>44220</v>
      </c>
      <c r="B7355" s="60" t="s">
        <v>9</v>
      </c>
      <c r="C7355" s="60" t="s">
        <v>9</v>
      </c>
      <c r="D7355" s="15">
        <v>0</v>
      </c>
    </row>
    <row r="7356" spans="1:4" x14ac:dyDescent="0.25">
      <c r="A7356" s="67">
        <v>44220</v>
      </c>
      <c r="B7356" s="60" t="s">
        <v>15</v>
      </c>
      <c r="C7356" s="60" t="s">
        <v>15</v>
      </c>
      <c r="D7356" s="15">
        <v>0</v>
      </c>
    </row>
    <row r="7357" spans="1:4" x14ac:dyDescent="0.25">
      <c r="A7357" s="67">
        <v>44220</v>
      </c>
      <c r="B7357" s="60" t="s">
        <v>11</v>
      </c>
      <c r="C7357" s="60" t="s">
        <v>11</v>
      </c>
      <c r="D7357" s="15">
        <v>0</v>
      </c>
    </row>
    <row r="7358" spans="1:4" x14ac:dyDescent="0.25">
      <c r="A7358" s="67">
        <v>44220</v>
      </c>
      <c r="B7358" s="60" t="s">
        <v>12</v>
      </c>
      <c r="C7358" s="60" t="s">
        <v>12</v>
      </c>
      <c r="D7358" s="15">
        <v>0</v>
      </c>
    </row>
    <row r="7359" spans="1:4" x14ac:dyDescent="0.25">
      <c r="A7359" s="67">
        <v>44220</v>
      </c>
      <c r="B7359" s="60" t="s">
        <v>1036</v>
      </c>
      <c r="C7359" s="60" t="s">
        <v>1036</v>
      </c>
      <c r="D7359" s="15">
        <v>0</v>
      </c>
    </row>
    <row r="7360" spans="1:4" x14ac:dyDescent="0.25">
      <c r="A7360" s="67">
        <v>44220</v>
      </c>
      <c r="B7360" s="60" t="s">
        <v>8</v>
      </c>
      <c r="C7360" s="60" t="s">
        <v>8</v>
      </c>
      <c r="D7360" s="15">
        <v>0</v>
      </c>
    </row>
    <row r="7361" spans="1:4" x14ac:dyDescent="0.25">
      <c r="A7361" s="67">
        <v>44220</v>
      </c>
      <c r="B7361" s="60" t="s">
        <v>49</v>
      </c>
      <c r="C7361" s="60" t="s">
        <v>49</v>
      </c>
      <c r="D7361" s="15">
        <v>0</v>
      </c>
    </row>
    <row r="7362" spans="1:4" x14ac:dyDescent="0.25">
      <c r="A7362" s="67">
        <v>44220</v>
      </c>
      <c r="B7362" s="60" t="s">
        <v>50</v>
      </c>
      <c r="C7362" s="60" t="s">
        <v>50</v>
      </c>
      <c r="D7362" s="15">
        <v>0</v>
      </c>
    </row>
    <row r="7363" spans="1:4" x14ac:dyDescent="0.25">
      <c r="A7363" s="67">
        <v>44220</v>
      </c>
      <c r="B7363" s="60" t="s">
        <v>27</v>
      </c>
      <c r="C7363" s="60" t="s">
        <v>27</v>
      </c>
      <c r="D7363" s="15">
        <v>0</v>
      </c>
    </row>
    <row r="7364" spans="1:4" x14ac:dyDescent="0.25">
      <c r="A7364" s="67">
        <v>44220</v>
      </c>
      <c r="B7364" s="60" t="s">
        <v>51</v>
      </c>
      <c r="C7364" s="60" t="s">
        <v>51</v>
      </c>
      <c r="D7364" s="15">
        <v>0</v>
      </c>
    </row>
    <row r="7365" spans="1:4" x14ac:dyDescent="0.25">
      <c r="A7365" s="67">
        <v>44220</v>
      </c>
      <c r="B7365" s="60" t="s">
        <v>10</v>
      </c>
      <c r="C7365" s="60" t="s">
        <v>10</v>
      </c>
      <c r="D7365" s="15">
        <v>0</v>
      </c>
    </row>
    <row r="7366" spans="1:4" x14ac:dyDescent="0.25">
      <c r="A7366" s="67">
        <v>44221</v>
      </c>
      <c r="B7366" s="60" t="s">
        <v>14</v>
      </c>
      <c r="C7366" s="60" t="s">
        <v>14</v>
      </c>
      <c r="D7366" s="15">
        <v>46</v>
      </c>
    </row>
    <row r="7367" spans="1:4" x14ac:dyDescent="0.25">
      <c r="A7367" s="67">
        <v>44221</v>
      </c>
      <c r="B7367" s="60" t="s">
        <v>14</v>
      </c>
      <c r="C7367" s="73" t="s">
        <v>16</v>
      </c>
      <c r="D7367" s="15">
        <v>21</v>
      </c>
    </row>
    <row r="7368" spans="1:4" x14ac:dyDescent="0.25">
      <c r="A7368" s="67">
        <v>44221</v>
      </c>
      <c r="B7368" s="60" t="s">
        <v>14</v>
      </c>
      <c r="C7368" s="73" t="s">
        <v>808</v>
      </c>
      <c r="D7368" s="15">
        <v>1</v>
      </c>
    </row>
    <row r="7369" spans="1:4" x14ac:dyDescent="0.25">
      <c r="A7369" s="67">
        <v>44221</v>
      </c>
      <c r="B7369" s="60" t="s">
        <v>14</v>
      </c>
      <c r="C7369" s="73" t="s">
        <v>86</v>
      </c>
      <c r="D7369" s="15">
        <v>5</v>
      </c>
    </row>
    <row r="7370" spans="1:4" x14ac:dyDescent="0.25">
      <c r="A7370" s="67">
        <v>44221</v>
      </c>
      <c r="B7370" s="60" t="s">
        <v>20</v>
      </c>
      <c r="C7370" s="73" t="s">
        <v>854</v>
      </c>
      <c r="D7370" s="15">
        <v>2</v>
      </c>
    </row>
    <row r="7371" spans="1:4" x14ac:dyDescent="0.25">
      <c r="A7371" s="67">
        <v>44221</v>
      </c>
      <c r="B7371" s="60" t="s">
        <v>20</v>
      </c>
      <c r="C7371" s="73" t="s">
        <v>20</v>
      </c>
      <c r="D7371" s="15">
        <v>74</v>
      </c>
    </row>
    <row r="7372" spans="1:4" x14ac:dyDescent="0.25">
      <c r="A7372" s="67">
        <v>44221</v>
      </c>
      <c r="B7372" s="60" t="s">
        <v>20</v>
      </c>
      <c r="C7372" s="73" t="s">
        <v>366</v>
      </c>
      <c r="D7372" s="15">
        <v>1</v>
      </c>
    </row>
    <row r="7373" spans="1:4" x14ac:dyDescent="0.25">
      <c r="A7373" s="67">
        <v>44221</v>
      </c>
      <c r="B7373" s="60" t="s">
        <v>20</v>
      </c>
      <c r="C7373" s="73" t="s">
        <v>652</v>
      </c>
      <c r="D7373" s="15">
        <v>1</v>
      </c>
    </row>
    <row r="7374" spans="1:4" x14ac:dyDescent="0.25">
      <c r="A7374" s="67">
        <v>44221</v>
      </c>
      <c r="B7374" s="60" t="s">
        <v>20</v>
      </c>
      <c r="C7374" s="73" t="s">
        <v>713</v>
      </c>
      <c r="D7374" s="15">
        <v>1</v>
      </c>
    </row>
    <row r="7375" spans="1:4" x14ac:dyDescent="0.25">
      <c r="A7375" s="67">
        <v>44221</v>
      </c>
      <c r="B7375" s="60" t="s">
        <v>13</v>
      </c>
      <c r="C7375" s="73" t="s">
        <v>13</v>
      </c>
      <c r="D7375" s="15">
        <v>4</v>
      </c>
    </row>
    <row r="7376" spans="1:4" x14ac:dyDescent="0.25">
      <c r="A7376" s="67">
        <v>44221</v>
      </c>
      <c r="B7376" s="60" t="s">
        <v>24</v>
      </c>
      <c r="C7376" s="73" t="s">
        <v>23</v>
      </c>
      <c r="D7376" s="15">
        <v>24</v>
      </c>
    </row>
    <row r="7377" spans="1:4" x14ac:dyDescent="0.25">
      <c r="A7377" s="67">
        <v>44221</v>
      </c>
      <c r="B7377" s="60" t="s">
        <v>24</v>
      </c>
      <c r="C7377" s="73" t="s">
        <v>943</v>
      </c>
      <c r="D7377" s="15">
        <v>2</v>
      </c>
    </row>
    <row r="7378" spans="1:4" x14ac:dyDescent="0.25">
      <c r="A7378" s="67">
        <v>44221</v>
      </c>
      <c r="B7378" s="60" t="s">
        <v>24</v>
      </c>
      <c r="C7378" s="73" t="s">
        <v>657</v>
      </c>
      <c r="D7378" s="15">
        <v>2</v>
      </c>
    </row>
    <row r="7379" spans="1:4" x14ac:dyDescent="0.25">
      <c r="A7379" s="67">
        <v>44221</v>
      </c>
      <c r="B7379" s="60" t="s">
        <v>24</v>
      </c>
      <c r="C7379" s="73" t="s">
        <v>36</v>
      </c>
      <c r="D7379" s="15">
        <v>2</v>
      </c>
    </row>
    <row r="7380" spans="1:4" x14ac:dyDescent="0.25">
      <c r="A7380" s="67">
        <v>44221</v>
      </c>
      <c r="B7380" s="60" t="s">
        <v>47</v>
      </c>
      <c r="C7380" s="60" t="s">
        <v>47</v>
      </c>
      <c r="D7380" s="15">
        <v>1</v>
      </c>
    </row>
    <row r="7381" spans="1:4" x14ac:dyDescent="0.25">
      <c r="A7381" s="67">
        <v>44221</v>
      </c>
      <c r="B7381" s="60" t="s">
        <v>48</v>
      </c>
      <c r="C7381" s="60" t="s">
        <v>48</v>
      </c>
      <c r="D7381" s="15">
        <v>0</v>
      </c>
    </row>
    <row r="7382" spans="1:4" x14ac:dyDescent="0.25">
      <c r="A7382" s="67">
        <v>44221</v>
      </c>
      <c r="B7382" s="60" t="s">
        <v>7</v>
      </c>
      <c r="C7382" s="73" t="s">
        <v>116</v>
      </c>
      <c r="D7382" s="15">
        <v>1</v>
      </c>
    </row>
    <row r="7383" spans="1:4" x14ac:dyDescent="0.25">
      <c r="A7383" s="67">
        <v>44221</v>
      </c>
      <c r="B7383" s="60" t="s">
        <v>7</v>
      </c>
      <c r="C7383" s="73" t="s">
        <v>7</v>
      </c>
      <c r="D7383" s="15">
        <v>10</v>
      </c>
    </row>
    <row r="7384" spans="1:4" x14ac:dyDescent="0.25">
      <c r="A7384" s="67">
        <v>44221</v>
      </c>
      <c r="B7384" s="60" t="s">
        <v>9</v>
      </c>
      <c r="C7384" s="73" t="s">
        <v>613</v>
      </c>
      <c r="D7384" s="15">
        <v>2</v>
      </c>
    </row>
    <row r="7385" spans="1:4" x14ac:dyDescent="0.25">
      <c r="A7385" s="67">
        <v>44221</v>
      </c>
      <c r="B7385" s="60" t="s">
        <v>9</v>
      </c>
      <c r="C7385" s="60" t="s">
        <v>9</v>
      </c>
      <c r="D7385" s="15">
        <v>60</v>
      </c>
    </row>
    <row r="7386" spans="1:4" x14ac:dyDescent="0.25">
      <c r="A7386" s="67">
        <v>44221</v>
      </c>
      <c r="B7386" s="60" t="s">
        <v>9</v>
      </c>
      <c r="C7386" s="73" t="s">
        <v>149</v>
      </c>
      <c r="D7386" s="15">
        <v>1</v>
      </c>
    </row>
    <row r="7387" spans="1:4" x14ac:dyDescent="0.25">
      <c r="A7387" s="67">
        <v>44221</v>
      </c>
      <c r="B7387" s="60" t="s">
        <v>9</v>
      </c>
      <c r="C7387" s="73" t="s">
        <v>145</v>
      </c>
      <c r="D7387" s="15">
        <v>5</v>
      </c>
    </row>
    <row r="7388" spans="1:4" x14ac:dyDescent="0.25">
      <c r="A7388" s="67">
        <v>44221</v>
      </c>
      <c r="B7388" s="60" t="s">
        <v>15</v>
      </c>
      <c r="C7388" s="73" t="s">
        <v>61</v>
      </c>
      <c r="D7388" s="15">
        <v>1</v>
      </c>
    </row>
    <row r="7389" spans="1:4" x14ac:dyDescent="0.25">
      <c r="A7389" s="67">
        <v>44221</v>
      </c>
      <c r="B7389" s="60" t="s">
        <v>11</v>
      </c>
      <c r="C7389" s="73" t="s">
        <v>336</v>
      </c>
      <c r="D7389" s="15">
        <v>3</v>
      </c>
    </row>
    <row r="7390" spans="1:4" x14ac:dyDescent="0.25">
      <c r="A7390" s="67">
        <v>44221</v>
      </c>
      <c r="B7390" s="60" t="s">
        <v>11</v>
      </c>
      <c r="C7390" s="73" t="s">
        <v>11</v>
      </c>
      <c r="D7390" s="15">
        <v>10</v>
      </c>
    </row>
    <row r="7391" spans="1:4" x14ac:dyDescent="0.25">
      <c r="A7391" s="67">
        <v>44221</v>
      </c>
      <c r="B7391" s="60" t="s">
        <v>11</v>
      </c>
      <c r="C7391" s="73" t="s">
        <v>135</v>
      </c>
      <c r="D7391" s="15">
        <v>7</v>
      </c>
    </row>
    <row r="7392" spans="1:4" x14ac:dyDescent="0.25">
      <c r="A7392" s="67">
        <v>44221</v>
      </c>
      <c r="B7392" s="60" t="s">
        <v>12</v>
      </c>
      <c r="C7392" s="73" t="s">
        <v>75</v>
      </c>
      <c r="D7392" s="15">
        <v>1</v>
      </c>
    </row>
    <row r="7393" spans="1:4" x14ac:dyDescent="0.25">
      <c r="A7393" s="67">
        <v>44221</v>
      </c>
      <c r="B7393" s="60" t="s">
        <v>12</v>
      </c>
      <c r="C7393" s="73" t="s">
        <v>12</v>
      </c>
      <c r="D7393" s="15">
        <v>1</v>
      </c>
    </row>
    <row r="7394" spans="1:4" x14ac:dyDescent="0.25">
      <c r="A7394" s="67">
        <v>44221</v>
      </c>
      <c r="B7394" s="60" t="s">
        <v>1036</v>
      </c>
      <c r="C7394" s="60" t="s">
        <v>1036</v>
      </c>
      <c r="D7394" s="15">
        <v>6</v>
      </c>
    </row>
    <row r="7395" spans="1:4" x14ac:dyDescent="0.25">
      <c r="A7395" s="67">
        <v>44221</v>
      </c>
      <c r="B7395" s="60" t="s">
        <v>8</v>
      </c>
      <c r="C7395" s="73" t="s">
        <v>1082</v>
      </c>
      <c r="D7395" s="15">
        <v>1</v>
      </c>
    </row>
    <row r="7396" spans="1:4" x14ac:dyDescent="0.25">
      <c r="A7396" s="67">
        <v>44221</v>
      </c>
      <c r="B7396" s="60" t="s">
        <v>8</v>
      </c>
      <c r="C7396" s="73" t="s">
        <v>59</v>
      </c>
      <c r="D7396" s="15">
        <v>4</v>
      </c>
    </row>
    <row r="7397" spans="1:4" x14ac:dyDescent="0.25">
      <c r="A7397" s="67">
        <v>44221</v>
      </c>
      <c r="B7397" s="60" t="s">
        <v>8</v>
      </c>
      <c r="C7397" s="73" t="s">
        <v>115</v>
      </c>
      <c r="D7397" s="15">
        <v>1</v>
      </c>
    </row>
    <row r="7398" spans="1:4" x14ac:dyDescent="0.25">
      <c r="A7398" s="67">
        <v>44221</v>
      </c>
      <c r="B7398" s="60" t="s">
        <v>8</v>
      </c>
      <c r="C7398" s="73" t="s">
        <v>142</v>
      </c>
      <c r="D7398" s="15">
        <v>2</v>
      </c>
    </row>
    <row r="7399" spans="1:4" x14ac:dyDescent="0.25">
      <c r="A7399" s="67">
        <v>44221</v>
      </c>
      <c r="B7399" s="60" t="s">
        <v>8</v>
      </c>
      <c r="C7399" s="73" t="s">
        <v>134</v>
      </c>
      <c r="D7399" s="15">
        <v>3</v>
      </c>
    </row>
    <row r="7400" spans="1:4" x14ac:dyDescent="0.25">
      <c r="A7400" s="67">
        <v>44221</v>
      </c>
      <c r="B7400" s="60" t="s">
        <v>8</v>
      </c>
      <c r="C7400" s="73" t="s">
        <v>205</v>
      </c>
      <c r="D7400" s="15">
        <v>2</v>
      </c>
    </row>
    <row r="7401" spans="1:4" x14ac:dyDescent="0.25">
      <c r="A7401" s="67">
        <v>44221</v>
      </c>
      <c r="B7401" s="60" t="s">
        <v>8</v>
      </c>
      <c r="C7401" s="73" t="s">
        <v>40</v>
      </c>
      <c r="D7401" s="15">
        <v>2</v>
      </c>
    </row>
    <row r="7402" spans="1:4" x14ac:dyDescent="0.25">
      <c r="A7402" s="67">
        <v>44221</v>
      </c>
      <c r="B7402" s="60" t="s">
        <v>8</v>
      </c>
      <c r="C7402" s="73" t="s">
        <v>8</v>
      </c>
      <c r="D7402" s="15">
        <v>56</v>
      </c>
    </row>
    <row r="7403" spans="1:4" x14ac:dyDescent="0.25">
      <c r="A7403" s="67">
        <v>44221</v>
      </c>
      <c r="B7403" s="60" t="s">
        <v>8</v>
      </c>
      <c r="C7403" s="73" t="s">
        <v>31</v>
      </c>
      <c r="D7403" s="15">
        <v>3</v>
      </c>
    </row>
    <row r="7404" spans="1:4" x14ac:dyDescent="0.25">
      <c r="A7404" s="67">
        <v>44221</v>
      </c>
      <c r="B7404" s="60" t="s">
        <v>8</v>
      </c>
      <c r="C7404" s="73" t="s">
        <v>112</v>
      </c>
      <c r="D7404" s="15">
        <v>9</v>
      </c>
    </row>
    <row r="7405" spans="1:4" x14ac:dyDescent="0.25">
      <c r="A7405" s="67">
        <v>44221</v>
      </c>
      <c r="B7405" s="60" t="s">
        <v>49</v>
      </c>
      <c r="C7405" s="73" t="s">
        <v>215</v>
      </c>
      <c r="D7405" s="15">
        <v>4</v>
      </c>
    </row>
    <row r="7406" spans="1:4" x14ac:dyDescent="0.25">
      <c r="A7406" s="67">
        <v>44221</v>
      </c>
      <c r="B7406" s="60" t="s">
        <v>49</v>
      </c>
      <c r="C7406" s="73" t="s">
        <v>49</v>
      </c>
      <c r="D7406" s="15">
        <v>6</v>
      </c>
    </row>
    <row r="7407" spans="1:4" x14ac:dyDescent="0.25">
      <c r="A7407" s="67">
        <v>44221</v>
      </c>
      <c r="B7407" s="60" t="s">
        <v>50</v>
      </c>
      <c r="C7407" s="73" t="s">
        <v>368</v>
      </c>
      <c r="D7407" s="15">
        <v>4</v>
      </c>
    </row>
    <row r="7408" spans="1:4" x14ac:dyDescent="0.25">
      <c r="A7408" s="67">
        <v>44221</v>
      </c>
      <c r="B7408" s="60" t="s">
        <v>27</v>
      </c>
      <c r="C7408" s="73" t="s">
        <v>141</v>
      </c>
      <c r="D7408" s="15">
        <v>10</v>
      </c>
    </row>
    <row r="7409" spans="1:4" x14ac:dyDescent="0.25">
      <c r="A7409" s="67">
        <v>44221</v>
      </c>
      <c r="B7409" s="60" t="s">
        <v>27</v>
      </c>
      <c r="C7409" s="73" t="s">
        <v>43</v>
      </c>
      <c r="D7409" s="15">
        <v>12</v>
      </c>
    </row>
    <row r="7410" spans="1:4" x14ac:dyDescent="0.25">
      <c r="A7410" s="67">
        <v>44221</v>
      </c>
      <c r="B7410" s="60" t="s">
        <v>51</v>
      </c>
      <c r="C7410" s="60" t="s">
        <v>51</v>
      </c>
      <c r="D7410" s="15">
        <v>7</v>
      </c>
    </row>
    <row r="7411" spans="1:4" x14ac:dyDescent="0.25">
      <c r="A7411" s="67">
        <v>44221</v>
      </c>
      <c r="B7411" s="60" t="s">
        <v>10</v>
      </c>
      <c r="C7411" s="60" t="s">
        <v>10</v>
      </c>
      <c r="D7411" s="15">
        <v>0</v>
      </c>
    </row>
    <row r="7412" spans="1:4" x14ac:dyDescent="0.25">
      <c r="A7412" s="67">
        <v>44222</v>
      </c>
      <c r="B7412" s="60" t="s">
        <v>14</v>
      </c>
      <c r="C7412" s="73" t="s">
        <v>14</v>
      </c>
      <c r="D7412" s="15">
        <v>26</v>
      </c>
    </row>
    <row r="7413" spans="1:4" x14ac:dyDescent="0.25">
      <c r="A7413" s="67">
        <v>44222</v>
      </c>
      <c r="B7413" s="60" t="s">
        <v>14</v>
      </c>
      <c r="C7413" s="73" t="s">
        <v>16</v>
      </c>
      <c r="D7413" s="15">
        <v>16</v>
      </c>
    </row>
    <row r="7414" spans="1:4" x14ac:dyDescent="0.25">
      <c r="A7414" s="67">
        <v>44222</v>
      </c>
      <c r="B7414" s="60" t="s">
        <v>14</v>
      </c>
      <c r="C7414" s="73" t="s">
        <v>86</v>
      </c>
      <c r="D7414" s="15">
        <v>4</v>
      </c>
    </row>
    <row r="7415" spans="1:4" x14ac:dyDescent="0.25">
      <c r="A7415" s="67">
        <v>44222</v>
      </c>
      <c r="B7415" s="60" t="s">
        <v>20</v>
      </c>
      <c r="C7415" s="73" t="s">
        <v>20</v>
      </c>
      <c r="D7415" s="15">
        <v>66</v>
      </c>
    </row>
    <row r="7416" spans="1:4" x14ac:dyDescent="0.25">
      <c r="A7416" s="67">
        <v>44222</v>
      </c>
      <c r="B7416" s="60" t="s">
        <v>20</v>
      </c>
      <c r="C7416" s="73" t="s">
        <v>680</v>
      </c>
      <c r="D7416" s="15">
        <v>3</v>
      </c>
    </row>
    <row r="7417" spans="1:4" x14ac:dyDescent="0.25">
      <c r="A7417" s="67">
        <v>44222</v>
      </c>
      <c r="B7417" s="60" t="s">
        <v>20</v>
      </c>
      <c r="C7417" s="73" t="s">
        <v>652</v>
      </c>
      <c r="D7417" s="15">
        <v>2</v>
      </c>
    </row>
    <row r="7418" spans="1:4" x14ac:dyDescent="0.25">
      <c r="A7418" s="67">
        <v>44222</v>
      </c>
      <c r="B7418" s="60" t="s">
        <v>13</v>
      </c>
      <c r="C7418" s="73" t="s">
        <v>225</v>
      </c>
      <c r="D7418" s="15">
        <v>1</v>
      </c>
    </row>
    <row r="7419" spans="1:4" x14ac:dyDescent="0.25">
      <c r="A7419" s="67">
        <v>44222</v>
      </c>
      <c r="B7419" s="60" t="s">
        <v>13</v>
      </c>
      <c r="C7419" s="73" t="s">
        <v>13</v>
      </c>
      <c r="D7419" s="15">
        <v>1</v>
      </c>
    </row>
    <row r="7420" spans="1:4" x14ac:dyDescent="0.25">
      <c r="A7420" s="67">
        <v>44222</v>
      </c>
      <c r="B7420" s="60" t="s">
        <v>13</v>
      </c>
      <c r="C7420" s="73" t="s">
        <v>1043</v>
      </c>
      <c r="D7420" s="15">
        <v>1</v>
      </c>
    </row>
    <row r="7421" spans="1:4" x14ac:dyDescent="0.25">
      <c r="A7421" s="67">
        <v>44222</v>
      </c>
      <c r="B7421" s="60" t="s">
        <v>13</v>
      </c>
      <c r="C7421" s="73" t="s">
        <v>223</v>
      </c>
      <c r="D7421" s="15">
        <v>1</v>
      </c>
    </row>
    <row r="7422" spans="1:4" x14ac:dyDescent="0.25">
      <c r="A7422" s="67">
        <v>44222</v>
      </c>
      <c r="B7422" s="60" t="s">
        <v>24</v>
      </c>
      <c r="C7422" s="73" t="s">
        <v>23</v>
      </c>
      <c r="D7422" s="15">
        <v>23</v>
      </c>
    </row>
    <row r="7423" spans="1:4" x14ac:dyDescent="0.25">
      <c r="A7423" s="67">
        <v>44222</v>
      </c>
      <c r="B7423" s="60" t="s">
        <v>24</v>
      </c>
      <c r="C7423" s="73" t="s">
        <v>943</v>
      </c>
      <c r="D7423" s="15">
        <v>1</v>
      </c>
    </row>
    <row r="7424" spans="1:4" x14ac:dyDescent="0.25">
      <c r="A7424" s="67">
        <v>44222</v>
      </c>
      <c r="B7424" s="60" t="s">
        <v>24</v>
      </c>
      <c r="C7424" s="73" t="s">
        <v>765</v>
      </c>
      <c r="D7424" s="15">
        <v>10</v>
      </c>
    </row>
    <row r="7425" spans="1:4" x14ac:dyDescent="0.25">
      <c r="A7425" s="67">
        <v>44222</v>
      </c>
      <c r="B7425" s="60" t="s">
        <v>24</v>
      </c>
      <c r="C7425" s="73" t="s">
        <v>36</v>
      </c>
      <c r="D7425" s="15">
        <v>1</v>
      </c>
    </row>
    <row r="7426" spans="1:4" x14ac:dyDescent="0.25">
      <c r="A7426" s="67">
        <v>44222</v>
      </c>
      <c r="B7426" s="60" t="s">
        <v>47</v>
      </c>
      <c r="C7426" s="73" t="s">
        <v>47</v>
      </c>
      <c r="D7426" s="15">
        <v>4</v>
      </c>
    </row>
    <row r="7427" spans="1:4" x14ac:dyDescent="0.25">
      <c r="A7427" s="67">
        <v>44222</v>
      </c>
      <c r="B7427" s="60" t="s">
        <v>48</v>
      </c>
      <c r="C7427" s="73" t="s">
        <v>48</v>
      </c>
      <c r="D7427" s="15">
        <v>8</v>
      </c>
    </row>
    <row r="7428" spans="1:4" x14ac:dyDescent="0.25">
      <c r="A7428" s="67">
        <v>44222</v>
      </c>
      <c r="B7428" s="60" t="s">
        <v>7</v>
      </c>
      <c r="C7428" s="60" t="s">
        <v>7</v>
      </c>
      <c r="D7428" s="15">
        <v>3</v>
      </c>
    </row>
    <row r="7429" spans="1:4" x14ac:dyDescent="0.25">
      <c r="A7429" s="67">
        <v>44222</v>
      </c>
      <c r="B7429" s="60" t="s">
        <v>9</v>
      </c>
      <c r="C7429" s="73" t="s">
        <v>613</v>
      </c>
      <c r="D7429" s="15">
        <v>1</v>
      </c>
    </row>
    <row r="7430" spans="1:4" x14ac:dyDescent="0.25">
      <c r="A7430" s="67">
        <v>44222</v>
      </c>
      <c r="B7430" s="60" t="s">
        <v>9</v>
      </c>
      <c r="C7430" s="60" t="s">
        <v>9</v>
      </c>
      <c r="D7430" s="15">
        <v>98</v>
      </c>
    </row>
    <row r="7431" spans="1:4" x14ac:dyDescent="0.25">
      <c r="A7431" s="67">
        <v>44222</v>
      </c>
      <c r="B7431" s="60" t="s">
        <v>9</v>
      </c>
      <c r="C7431" s="73" t="s">
        <v>17</v>
      </c>
      <c r="D7431" s="15">
        <v>1</v>
      </c>
    </row>
    <row r="7432" spans="1:4" x14ac:dyDescent="0.25">
      <c r="A7432" s="67">
        <v>44222</v>
      </c>
      <c r="B7432" s="60" t="s">
        <v>9</v>
      </c>
      <c r="C7432" s="73" t="s">
        <v>149</v>
      </c>
      <c r="D7432" s="15">
        <v>5</v>
      </c>
    </row>
    <row r="7433" spans="1:4" x14ac:dyDescent="0.25">
      <c r="A7433" s="67">
        <v>44222</v>
      </c>
      <c r="B7433" s="60" t="s">
        <v>9</v>
      </c>
      <c r="C7433" s="73" t="s">
        <v>145</v>
      </c>
      <c r="D7433" s="15">
        <v>1</v>
      </c>
    </row>
    <row r="7434" spans="1:4" x14ac:dyDescent="0.25">
      <c r="A7434" s="67">
        <v>44222</v>
      </c>
      <c r="B7434" s="60" t="s">
        <v>15</v>
      </c>
      <c r="C7434" s="73" t="s">
        <v>61</v>
      </c>
      <c r="D7434" s="15">
        <v>1</v>
      </c>
    </row>
    <row r="7435" spans="1:4" x14ac:dyDescent="0.25">
      <c r="A7435" s="67">
        <v>44222</v>
      </c>
      <c r="B7435" s="60" t="s">
        <v>11</v>
      </c>
      <c r="C7435" s="73" t="s">
        <v>11</v>
      </c>
      <c r="D7435" s="15">
        <v>23</v>
      </c>
    </row>
    <row r="7436" spans="1:4" x14ac:dyDescent="0.25">
      <c r="A7436" s="67">
        <v>44222</v>
      </c>
      <c r="B7436" s="60" t="s">
        <v>12</v>
      </c>
      <c r="C7436" s="73" t="s">
        <v>12</v>
      </c>
      <c r="D7436" s="15">
        <v>5</v>
      </c>
    </row>
    <row r="7437" spans="1:4" x14ac:dyDescent="0.25">
      <c r="A7437" s="67">
        <v>44222</v>
      </c>
      <c r="B7437" s="60" t="s">
        <v>1036</v>
      </c>
      <c r="C7437" s="73" t="s">
        <v>1036</v>
      </c>
      <c r="D7437" s="15">
        <v>15</v>
      </c>
    </row>
    <row r="7438" spans="1:4" x14ac:dyDescent="0.25">
      <c r="A7438" s="67">
        <v>44222</v>
      </c>
      <c r="B7438" s="60" t="s">
        <v>8</v>
      </c>
      <c r="C7438" s="73" t="s">
        <v>1082</v>
      </c>
      <c r="D7438" s="15">
        <v>1</v>
      </c>
    </row>
    <row r="7439" spans="1:4" x14ac:dyDescent="0.25">
      <c r="A7439" s="67">
        <v>44222</v>
      </c>
      <c r="B7439" s="60" t="s">
        <v>8</v>
      </c>
      <c r="C7439" s="73" t="s">
        <v>326</v>
      </c>
      <c r="D7439" s="15">
        <v>1</v>
      </c>
    </row>
    <row r="7440" spans="1:4" x14ac:dyDescent="0.25">
      <c r="A7440" s="67">
        <v>44222</v>
      </c>
      <c r="B7440" s="60" t="s">
        <v>8</v>
      </c>
      <c r="C7440" s="73" t="s">
        <v>59</v>
      </c>
      <c r="D7440" s="15">
        <v>2</v>
      </c>
    </row>
    <row r="7441" spans="1:4" x14ac:dyDescent="0.25">
      <c r="A7441" s="67">
        <v>44222</v>
      </c>
      <c r="B7441" s="60" t="s">
        <v>8</v>
      </c>
      <c r="C7441" s="73" t="s">
        <v>205</v>
      </c>
      <c r="D7441" s="15">
        <v>2</v>
      </c>
    </row>
    <row r="7442" spans="1:4" x14ac:dyDescent="0.25">
      <c r="A7442" s="67">
        <v>44222</v>
      </c>
      <c r="B7442" s="60" t="s">
        <v>8</v>
      </c>
      <c r="C7442" s="73" t="s">
        <v>8</v>
      </c>
      <c r="D7442" s="15">
        <v>40</v>
      </c>
    </row>
    <row r="7443" spans="1:4" x14ac:dyDescent="0.25">
      <c r="A7443" s="67">
        <v>44222</v>
      </c>
      <c r="B7443" s="60" t="s">
        <v>8</v>
      </c>
      <c r="C7443" s="73" t="s">
        <v>31</v>
      </c>
      <c r="D7443" s="15">
        <v>2</v>
      </c>
    </row>
    <row r="7444" spans="1:4" x14ac:dyDescent="0.25">
      <c r="A7444" s="67">
        <v>44222</v>
      </c>
      <c r="B7444" s="60" t="s">
        <v>8</v>
      </c>
      <c r="C7444" s="73" t="s">
        <v>112</v>
      </c>
      <c r="D7444" s="15">
        <v>1</v>
      </c>
    </row>
    <row r="7445" spans="1:4" x14ac:dyDescent="0.25">
      <c r="A7445" s="67">
        <v>44222</v>
      </c>
      <c r="B7445" s="60" t="s">
        <v>8</v>
      </c>
      <c r="C7445" s="73" t="s">
        <v>1052</v>
      </c>
      <c r="D7445" s="15">
        <v>1</v>
      </c>
    </row>
    <row r="7446" spans="1:4" x14ac:dyDescent="0.25">
      <c r="A7446" s="67">
        <v>44222</v>
      </c>
      <c r="B7446" s="60" t="s">
        <v>49</v>
      </c>
      <c r="C7446" s="73" t="s">
        <v>215</v>
      </c>
      <c r="D7446" s="15">
        <v>5</v>
      </c>
    </row>
    <row r="7447" spans="1:4" x14ac:dyDescent="0.25">
      <c r="A7447" s="67">
        <v>44222</v>
      </c>
      <c r="B7447" s="60" t="s">
        <v>49</v>
      </c>
      <c r="C7447" s="73" t="s">
        <v>49</v>
      </c>
      <c r="D7447" s="15">
        <v>31</v>
      </c>
    </row>
    <row r="7448" spans="1:4" x14ac:dyDescent="0.25">
      <c r="A7448" s="67">
        <v>44222</v>
      </c>
      <c r="B7448" s="60" t="s">
        <v>50</v>
      </c>
      <c r="C7448" s="73" t="s">
        <v>1053</v>
      </c>
      <c r="D7448" s="15">
        <v>1</v>
      </c>
    </row>
    <row r="7449" spans="1:4" x14ac:dyDescent="0.25">
      <c r="A7449" s="67">
        <v>44222</v>
      </c>
      <c r="B7449" s="60" t="s">
        <v>50</v>
      </c>
      <c r="C7449" s="73" t="s">
        <v>232</v>
      </c>
      <c r="D7449" s="15">
        <v>3</v>
      </c>
    </row>
    <row r="7450" spans="1:4" x14ac:dyDescent="0.25">
      <c r="A7450" s="67">
        <v>44222</v>
      </c>
      <c r="B7450" s="60" t="s">
        <v>50</v>
      </c>
      <c r="C7450" s="73" t="s">
        <v>368</v>
      </c>
      <c r="D7450" s="15">
        <v>4</v>
      </c>
    </row>
    <row r="7451" spans="1:4" x14ac:dyDescent="0.25">
      <c r="A7451" s="67">
        <v>44222</v>
      </c>
      <c r="B7451" s="60" t="s">
        <v>27</v>
      </c>
      <c r="C7451" s="73" t="s">
        <v>141</v>
      </c>
      <c r="D7451" s="15">
        <v>7</v>
      </c>
    </row>
    <row r="7452" spans="1:4" x14ac:dyDescent="0.25">
      <c r="A7452" s="67">
        <v>44222</v>
      </c>
      <c r="B7452" s="60" t="s">
        <v>27</v>
      </c>
      <c r="C7452" s="73" t="s">
        <v>43</v>
      </c>
      <c r="D7452" s="15">
        <v>26</v>
      </c>
    </row>
    <row r="7453" spans="1:4" x14ac:dyDescent="0.25">
      <c r="A7453" s="67">
        <v>44222</v>
      </c>
      <c r="B7453" s="60" t="s">
        <v>27</v>
      </c>
      <c r="C7453" s="73" t="s">
        <v>622</v>
      </c>
      <c r="D7453" s="15">
        <v>1</v>
      </c>
    </row>
    <row r="7454" spans="1:4" x14ac:dyDescent="0.25">
      <c r="A7454" s="67">
        <v>44222</v>
      </c>
      <c r="B7454" s="60" t="s">
        <v>27</v>
      </c>
      <c r="C7454" s="73" t="s">
        <v>711</v>
      </c>
      <c r="D7454" s="15">
        <v>1</v>
      </c>
    </row>
    <row r="7455" spans="1:4" x14ac:dyDescent="0.25">
      <c r="A7455" s="67">
        <v>44222</v>
      </c>
      <c r="B7455" s="60" t="s">
        <v>51</v>
      </c>
      <c r="C7455" s="73" t="s">
        <v>51</v>
      </c>
      <c r="D7455" s="15">
        <v>3</v>
      </c>
    </row>
    <row r="7456" spans="1:4" x14ac:dyDescent="0.25">
      <c r="A7456" s="67">
        <v>44222</v>
      </c>
      <c r="B7456" s="60" t="s">
        <v>10</v>
      </c>
      <c r="C7456" s="73" t="s">
        <v>1054</v>
      </c>
      <c r="D7456" s="15">
        <v>1</v>
      </c>
    </row>
    <row r="7457" spans="1:4" x14ac:dyDescent="0.25">
      <c r="A7457" s="67">
        <v>44222</v>
      </c>
      <c r="B7457" s="60" t="s">
        <v>10</v>
      </c>
      <c r="C7457" s="73" t="s">
        <v>1055</v>
      </c>
      <c r="D7457" s="15">
        <v>1</v>
      </c>
    </row>
    <row r="7458" spans="1:4" x14ac:dyDescent="0.25">
      <c r="A7458" s="67">
        <v>44222</v>
      </c>
      <c r="B7458" s="60" t="s">
        <v>10</v>
      </c>
      <c r="C7458" s="73" t="s">
        <v>10</v>
      </c>
      <c r="D7458" s="15">
        <v>15</v>
      </c>
    </row>
    <row r="7459" spans="1:4" x14ac:dyDescent="0.25">
      <c r="A7459" s="67">
        <v>44223</v>
      </c>
      <c r="B7459" s="60" t="s">
        <v>14</v>
      </c>
      <c r="C7459" s="73" t="s">
        <v>14</v>
      </c>
      <c r="D7459" s="15">
        <v>17</v>
      </c>
    </row>
    <row r="7460" spans="1:4" x14ac:dyDescent="0.25">
      <c r="A7460" s="67">
        <v>44223</v>
      </c>
      <c r="B7460" s="60" t="s">
        <v>14</v>
      </c>
      <c r="C7460" s="73" t="s">
        <v>16</v>
      </c>
      <c r="D7460" s="15">
        <v>15</v>
      </c>
    </row>
    <row r="7461" spans="1:4" x14ac:dyDescent="0.25">
      <c r="A7461" s="67">
        <v>44223</v>
      </c>
      <c r="B7461" s="60" t="s">
        <v>14</v>
      </c>
      <c r="C7461" s="73" t="s">
        <v>86</v>
      </c>
      <c r="D7461" s="15">
        <v>9</v>
      </c>
    </row>
    <row r="7462" spans="1:4" x14ac:dyDescent="0.25">
      <c r="A7462" s="67">
        <v>44223</v>
      </c>
      <c r="B7462" s="60" t="s">
        <v>20</v>
      </c>
      <c r="C7462" s="73" t="s">
        <v>20</v>
      </c>
      <c r="D7462" s="15">
        <v>52</v>
      </c>
    </row>
    <row r="7463" spans="1:4" x14ac:dyDescent="0.25">
      <c r="A7463" s="67">
        <v>44223</v>
      </c>
      <c r="B7463" s="60" t="s">
        <v>20</v>
      </c>
      <c r="C7463" s="73" t="s">
        <v>366</v>
      </c>
      <c r="D7463" s="15">
        <v>2</v>
      </c>
    </row>
    <row r="7464" spans="1:4" x14ac:dyDescent="0.25">
      <c r="A7464" s="67">
        <v>44223</v>
      </c>
      <c r="B7464" s="60" t="s">
        <v>20</v>
      </c>
      <c r="C7464" s="73" t="s">
        <v>652</v>
      </c>
      <c r="D7464" s="15">
        <v>4</v>
      </c>
    </row>
    <row r="7465" spans="1:4" x14ac:dyDescent="0.25">
      <c r="A7465" s="67">
        <v>44223</v>
      </c>
      <c r="B7465" s="60" t="s">
        <v>13</v>
      </c>
      <c r="C7465" s="73" t="s">
        <v>1056</v>
      </c>
      <c r="D7465" s="15">
        <v>4</v>
      </c>
    </row>
    <row r="7466" spans="1:4" x14ac:dyDescent="0.25">
      <c r="A7466" s="67">
        <v>44223</v>
      </c>
      <c r="B7466" s="60" t="s">
        <v>13</v>
      </c>
      <c r="C7466" s="73" t="s">
        <v>13</v>
      </c>
      <c r="D7466" s="15">
        <v>5</v>
      </c>
    </row>
    <row r="7467" spans="1:4" x14ac:dyDescent="0.25">
      <c r="A7467" s="67">
        <v>44223</v>
      </c>
      <c r="B7467" s="60" t="s">
        <v>13</v>
      </c>
      <c r="C7467" s="73" t="s">
        <v>223</v>
      </c>
      <c r="D7467" s="15">
        <v>2</v>
      </c>
    </row>
    <row r="7468" spans="1:4" x14ac:dyDescent="0.25">
      <c r="A7468" s="67">
        <v>44223</v>
      </c>
      <c r="B7468" s="60" t="s">
        <v>24</v>
      </c>
      <c r="C7468" s="73" t="s">
        <v>23</v>
      </c>
      <c r="D7468" s="15">
        <v>8</v>
      </c>
    </row>
    <row r="7469" spans="1:4" x14ac:dyDescent="0.25">
      <c r="A7469" s="67">
        <v>44223</v>
      </c>
      <c r="B7469" s="60" t="s">
        <v>24</v>
      </c>
      <c r="C7469" s="73" t="s">
        <v>24</v>
      </c>
      <c r="D7469" s="15">
        <v>3</v>
      </c>
    </row>
    <row r="7470" spans="1:4" x14ac:dyDescent="0.25">
      <c r="A7470" s="67">
        <v>44223</v>
      </c>
      <c r="B7470" s="60" t="s">
        <v>24</v>
      </c>
      <c r="C7470" s="73" t="s">
        <v>765</v>
      </c>
      <c r="D7470" s="15">
        <v>1</v>
      </c>
    </row>
    <row r="7471" spans="1:4" x14ac:dyDescent="0.25">
      <c r="A7471" s="67">
        <v>44223</v>
      </c>
      <c r="B7471" s="60" t="s">
        <v>47</v>
      </c>
      <c r="C7471" s="73" t="s">
        <v>47</v>
      </c>
      <c r="D7471" s="15">
        <v>10</v>
      </c>
    </row>
    <row r="7472" spans="1:4" x14ac:dyDescent="0.25">
      <c r="A7472" s="67">
        <v>44223</v>
      </c>
      <c r="B7472" s="60" t="s">
        <v>47</v>
      </c>
      <c r="C7472" s="73" t="s">
        <v>925</v>
      </c>
      <c r="D7472" s="15">
        <v>1</v>
      </c>
    </row>
    <row r="7473" spans="1:4" x14ac:dyDescent="0.25">
      <c r="A7473" s="67">
        <v>44223</v>
      </c>
      <c r="B7473" s="60" t="s">
        <v>48</v>
      </c>
      <c r="C7473" s="73" t="s">
        <v>1057</v>
      </c>
      <c r="D7473" s="15">
        <v>1</v>
      </c>
    </row>
    <row r="7474" spans="1:4" x14ac:dyDescent="0.25">
      <c r="A7474" s="67">
        <v>44223</v>
      </c>
      <c r="B7474" s="60" t="s">
        <v>48</v>
      </c>
      <c r="C7474" s="73" t="s">
        <v>48</v>
      </c>
      <c r="D7474" s="15">
        <v>1</v>
      </c>
    </row>
    <row r="7475" spans="1:4" x14ac:dyDescent="0.25">
      <c r="A7475" s="67">
        <v>44223</v>
      </c>
      <c r="B7475" s="60" t="s">
        <v>48</v>
      </c>
      <c r="C7475" s="73" t="s">
        <v>1058</v>
      </c>
      <c r="D7475" s="15">
        <v>1</v>
      </c>
    </row>
    <row r="7476" spans="1:4" x14ac:dyDescent="0.25">
      <c r="A7476" s="67">
        <v>44223</v>
      </c>
      <c r="B7476" s="60" t="s">
        <v>7</v>
      </c>
      <c r="C7476" s="73" t="s">
        <v>116</v>
      </c>
      <c r="D7476" s="15">
        <v>3</v>
      </c>
    </row>
    <row r="7477" spans="1:4" x14ac:dyDescent="0.25">
      <c r="A7477" s="67">
        <v>44223</v>
      </c>
      <c r="B7477" s="60" t="s">
        <v>7</v>
      </c>
      <c r="C7477" s="60" t="s">
        <v>7</v>
      </c>
      <c r="D7477" s="15">
        <v>2</v>
      </c>
    </row>
    <row r="7478" spans="1:4" x14ac:dyDescent="0.25">
      <c r="A7478" s="67">
        <v>44223</v>
      </c>
      <c r="B7478" s="60" t="s">
        <v>9</v>
      </c>
      <c r="C7478" s="73" t="s">
        <v>613</v>
      </c>
      <c r="D7478" s="15">
        <v>1</v>
      </c>
    </row>
    <row r="7479" spans="1:4" x14ac:dyDescent="0.25">
      <c r="A7479" s="67">
        <v>44223</v>
      </c>
      <c r="B7479" s="60" t="s">
        <v>9</v>
      </c>
      <c r="C7479" s="73" t="s">
        <v>1020</v>
      </c>
      <c r="D7479" s="15">
        <v>1</v>
      </c>
    </row>
    <row r="7480" spans="1:4" x14ac:dyDescent="0.25">
      <c r="A7480" s="67">
        <v>44223</v>
      </c>
      <c r="B7480" s="60" t="s">
        <v>9</v>
      </c>
      <c r="C7480" s="60" t="s">
        <v>9</v>
      </c>
      <c r="D7480" s="15">
        <v>57</v>
      </c>
    </row>
    <row r="7481" spans="1:4" x14ac:dyDescent="0.25">
      <c r="A7481" s="67">
        <v>44223</v>
      </c>
      <c r="B7481" s="60" t="s">
        <v>9</v>
      </c>
      <c r="C7481" s="73" t="s">
        <v>17</v>
      </c>
      <c r="D7481" s="15">
        <v>2</v>
      </c>
    </row>
    <row r="7482" spans="1:4" x14ac:dyDescent="0.25">
      <c r="A7482" s="67">
        <v>44223</v>
      </c>
      <c r="B7482" s="60" t="s">
        <v>9</v>
      </c>
      <c r="C7482" s="73" t="s">
        <v>145</v>
      </c>
      <c r="D7482" s="15">
        <v>1</v>
      </c>
    </row>
    <row r="7483" spans="1:4" x14ac:dyDescent="0.25">
      <c r="A7483" s="67">
        <v>44223</v>
      </c>
      <c r="B7483" s="60" t="s">
        <v>15</v>
      </c>
      <c r="C7483" s="73" t="s">
        <v>109</v>
      </c>
      <c r="D7483" s="15">
        <v>1</v>
      </c>
    </row>
    <row r="7484" spans="1:4" x14ac:dyDescent="0.25">
      <c r="A7484" s="67">
        <v>44223</v>
      </c>
      <c r="B7484" s="60" t="s">
        <v>15</v>
      </c>
      <c r="C7484" s="73" t="s">
        <v>285</v>
      </c>
      <c r="D7484" s="15">
        <v>1</v>
      </c>
    </row>
    <row r="7485" spans="1:4" x14ac:dyDescent="0.25">
      <c r="A7485" s="67">
        <v>44223</v>
      </c>
      <c r="B7485" s="60" t="s">
        <v>11</v>
      </c>
      <c r="C7485" s="73" t="s">
        <v>336</v>
      </c>
      <c r="D7485" s="15">
        <v>2</v>
      </c>
    </row>
    <row r="7486" spans="1:4" x14ac:dyDescent="0.25">
      <c r="A7486" s="67">
        <v>44223</v>
      </c>
      <c r="B7486" s="60" t="s">
        <v>11</v>
      </c>
      <c r="C7486" s="73" t="s">
        <v>11</v>
      </c>
      <c r="D7486" s="15">
        <v>4</v>
      </c>
    </row>
    <row r="7487" spans="1:4" x14ac:dyDescent="0.25">
      <c r="A7487" s="67">
        <v>44223</v>
      </c>
      <c r="B7487" s="60" t="s">
        <v>11</v>
      </c>
      <c r="C7487" s="73" t="s">
        <v>855</v>
      </c>
      <c r="D7487" s="15">
        <v>2</v>
      </c>
    </row>
    <row r="7488" spans="1:4" x14ac:dyDescent="0.25">
      <c r="A7488" s="67">
        <v>44223</v>
      </c>
      <c r="B7488" s="60" t="s">
        <v>11</v>
      </c>
      <c r="C7488" s="73" t="s">
        <v>764</v>
      </c>
      <c r="D7488" s="15">
        <v>1</v>
      </c>
    </row>
    <row r="7489" spans="1:4" x14ac:dyDescent="0.25">
      <c r="A7489" s="67">
        <v>44223</v>
      </c>
      <c r="B7489" s="60" t="s">
        <v>12</v>
      </c>
      <c r="C7489" s="73" t="s">
        <v>117</v>
      </c>
      <c r="D7489" s="15">
        <v>2</v>
      </c>
    </row>
    <row r="7490" spans="1:4" x14ac:dyDescent="0.25">
      <c r="A7490" s="67">
        <v>44223</v>
      </c>
      <c r="B7490" s="60" t="s">
        <v>12</v>
      </c>
      <c r="C7490" s="73" t="s">
        <v>12</v>
      </c>
      <c r="D7490" s="15">
        <v>4</v>
      </c>
    </row>
    <row r="7491" spans="1:4" x14ac:dyDescent="0.25">
      <c r="A7491" s="67">
        <v>44223</v>
      </c>
      <c r="B7491" s="60" t="s">
        <v>1036</v>
      </c>
      <c r="C7491" s="73" t="s">
        <v>1036</v>
      </c>
      <c r="D7491" s="15">
        <v>0</v>
      </c>
    </row>
    <row r="7492" spans="1:4" x14ac:dyDescent="0.25">
      <c r="A7492" s="67">
        <v>44223</v>
      </c>
      <c r="B7492" s="60" t="s">
        <v>8</v>
      </c>
      <c r="C7492" s="73" t="s">
        <v>74</v>
      </c>
      <c r="D7492" s="15">
        <v>2</v>
      </c>
    </row>
    <row r="7493" spans="1:4" x14ac:dyDescent="0.25">
      <c r="A7493" s="67">
        <v>44223</v>
      </c>
      <c r="B7493" s="60" t="s">
        <v>8</v>
      </c>
      <c r="C7493" s="73" t="s">
        <v>781</v>
      </c>
      <c r="D7493" s="15">
        <v>1</v>
      </c>
    </row>
    <row r="7494" spans="1:4" x14ac:dyDescent="0.25">
      <c r="A7494" s="67">
        <v>44223</v>
      </c>
      <c r="B7494" s="60" t="s">
        <v>8</v>
      </c>
      <c r="C7494" s="73" t="s">
        <v>59</v>
      </c>
      <c r="D7494" s="15">
        <v>6</v>
      </c>
    </row>
    <row r="7495" spans="1:4" x14ac:dyDescent="0.25">
      <c r="A7495" s="67">
        <v>44223</v>
      </c>
      <c r="B7495" s="60" t="s">
        <v>8</v>
      </c>
      <c r="C7495" s="73" t="s">
        <v>722</v>
      </c>
      <c r="D7495" s="15">
        <v>1</v>
      </c>
    </row>
    <row r="7496" spans="1:4" x14ac:dyDescent="0.25">
      <c r="A7496" s="67">
        <v>44223</v>
      </c>
      <c r="B7496" s="60" t="s">
        <v>8</v>
      </c>
      <c r="C7496" s="73" t="s">
        <v>142</v>
      </c>
      <c r="D7496" s="15">
        <v>1</v>
      </c>
    </row>
    <row r="7497" spans="1:4" x14ac:dyDescent="0.25">
      <c r="A7497" s="67">
        <v>44223</v>
      </c>
      <c r="B7497" s="60" t="s">
        <v>8</v>
      </c>
      <c r="C7497" s="73" t="s">
        <v>8</v>
      </c>
      <c r="D7497" s="15">
        <v>32</v>
      </c>
    </row>
    <row r="7498" spans="1:4" x14ac:dyDescent="0.25">
      <c r="A7498" s="67">
        <v>44223</v>
      </c>
      <c r="B7498" s="60" t="s">
        <v>8</v>
      </c>
      <c r="C7498" s="73" t="s">
        <v>31</v>
      </c>
      <c r="D7498" s="15">
        <v>2</v>
      </c>
    </row>
    <row r="7499" spans="1:4" x14ac:dyDescent="0.25">
      <c r="A7499" s="67">
        <v>44223</v>
      </c>
      <c r="B7499" s="60" t="s">
        <v>8</v>
      </c>
      <c r="C7499" s="73" t="s">
        <v>112</v>
      </c>
      <c r="D7499" s="15">
        <v>5</v>
      </c>
    </row>
    <row r="7500" spans="1:4" x14ac:dyDescent="0.25">
      <c r="A7500" s="67">
        <v>44223</v>
      </c>
      <c r="B7500" s="60" t="s">
        <v>8</v>
      </c>
      <c r="C7500" s="73" t="s">
        <v>348</v>
      </c>
      <c r="D7500" s="15">
        <v>1</v>
      </c>
    </row>
    <row r="7501" spans="1:4" x14ac:dyDescent="0.25">
      <c r="A7501" s="67">
        <v>44223</v>
      </c>
      <c r="B7501" s="60" t="s">
        <v>49</v>
      </c>
      <c r="C7501" s="73" t="s">
        <v>215</v>
      </c>
      <c r="D7501" s="15">
        <v>6</v>
      </c>
    </row>
    <row r="7502" spans="1:4" x14ac:dyDescent="0.25">
      <c r="A7502" s="67">
        <v>44223</v>
      </c>
      <c r="B7502" s="60" t="s">
        <v>49</v>
      </c>
      <c r="C7502" s="73" t="s">
        <v>49</v>
      </c>
      <c r="D7502" s="15">
        <v>13</v>
      </c>
    </row>
    <row r="7503" spans="1:4" x14ac:dyDescent="0.25">
      <c r="A7503" s="67">
        <v>44223</v>
      </c>
      <c r="B7503" s="60" t="s">
        <v>50</v>
      </c>
      <c r="C7503" s="73" t="s">
        <v>368</v>
      </c>
      <c r="D7503" s="15">
        <v>1</v>
      </c>
    </row>
    <row r="7504" spans="1:4" x14ac:dyDescent="0.25">
      <c r="A7504" s="67">
        <v>44223</v>
      </c>
      <c r="B7504" s="60" t="s">
        <v>27</v>
      </c>
      <c r="C7504" s="73" t="s">
        <v>1059</v>
      </c>
      <c r="D7504" s="15">
        <v>1</v>
      </c>
    </row>
    <row r="7505" spans="1:4" x14ac:dyDescent="0.25">
      <c r="A7505" s="67">
        <v>44223</v>
      </c>
      <c r="B7505" s="60" t="s">
        <v>27</v>
      </c>
      <c r="C7505" s="73" t="s">
        <v>235</v>
      </c>
      <c r="D7505" s="15">
        <v>1</v>
      </c>
    </row>
    <row r="7506" spans="1:4" x14ac:dyDescent="0.25">
      <c r="A7506" s="67">
        <v>44223</v>
      </c>
      <c r="B7506" s="60" t="s">
        <v>27</v>
      </c>
      <c r="C7506" s="73" t="s">
        <v>43</v>
      </c>
      <c r="D7506" s="15">
        <v>29</v>
      </c>
    </row>
    <row r="7507" spans="1:4" x14ac:dyDescent="0.25">
      <c r="A7507" s="67">
        <v>44223</v>
      </c>
      <c r="B7507" s="60" t="s">
        <v>51</v>
      </c>
      <c r="C7507" s="73" t="s">
        <v>51</v>
      </c>
      <c r="D7507" s="15">
        <v>3</v>
      </c>
    </row>
    <row r="7508" spans="1:4" x14ac:dyDescent="0.25">
      <c r="A7508" s="67">
        <v>44223</v>
      </c>
      <c r="B7508" s="60" t="s">
        <v>10</v>
      </c>
      <c r="C7508" s="73" t="s">
        <v>10</v>
      </c>
      <c r="D7508" s="15">
        <v>8</v>
      </c>
    </row>
    <row r="7509" spans="1:4" x14ac:dyDescent="0.25">
      <c r="A7509" s="67">
        <v>44224</v>
      </c>
      <c r="B7509" s="60" t="s">
        <v>14</v>
      </c>
      <c r="C7509" s="73" t="s">
        <v>14</v>
      </c>
      <c r="D7509" s="15">
        <v>4</v>
      </c>
    </row>
    <row r="7510" spans="1:4" x14ac:dyDescent="0.25">
      <c r="A7510" s="67">
        <v>44224</v>
      </c>
      <c r="B7510" s="60" t="s">
        <v>14</v>
      </c>
      <c r="C7510" s="73" t="s">
        <v>16</v>
      </c>
      <c r="D7510" s="15">
        <v>1</v>
      </c>
    </row>
    <row r="7511" spans="1:4" x14ac:dyDescent="0.25">
      <c r="A7511" s="67">
        <v>44224</v>
      </c>
      <c r="B7511" s="60" t="s">
        <v>14</v>
      </c>
      <c r="C7511" s="73" t="s">
        <v>86</v>
      </c>
      <c r="D7511" s="15">
        <v>12</v>
      </c>
    </row>
    <row r="7512" spans="1:4" x14ac:dyDescent="0.25">
      <c r="A7512" s="67">
        <v>44224</v>
      </c>
      <c r="B7512" s="60" t="s">
        <v>20</v>
      </c>
      <c r="C7512" s="73" t="s">
        <v>854</v>
      </c>
      <c r="D7512" s="15">
        <v>1</v>
      </c>
    </row>
    <row r="7513" spans="1:4" x14ac:dyDescent="0.25">
      <c r="A7513" s="67">
        <v>44224</v>
      </c>
      <c r="B7513" s="60" t="s">
        <v>20</v>
      </c>
      <c r="C7513" s="73" t="s">
        <v>20</v>
      </c>
      <c r="D7513" s="15">
        <v>58</v>
      </c>
    </row>
    <row r="7514" spans="1:4" x14ac:dyDescent="0.25">
      <c r="A7514" s="67">
        <v>44224</v>
      </c>
      <c r="B7514" s="60" t="s">
        <v>20</v>
      </c>
      <c r="C7514" s="73" t="s">
        <v>713</v>
      </c>
      <c r="D7514" s="15">
        <v>2</v>
      </c>
    </row>
    <row r="7515" spans="1:4" x14ac:dyDescent="0.25">
      <c r="A7515" s="67">
        <v>44224</v>
      </c>
      <c r="B7515" s="60" t="s">
        <v>13</v>
      </c>
      <c r="C7515" s="73" t="s">
        <v>13</v>
      </c>
      <c r="D7515" s="15">
        <v>3</v>
      </c>
    </row>
    <row r="7516" spans="1:4" x14ac:dyDescent="0.25">
      <c r="A7516" s="67">
        <v>44224</v>
      </c>
      <c r="B7516" s="60" t="s">
        <v>24</v>
      </c>
      <c r="C7516" s="73" t="s">
        <v>23</v>
      </c>
      <c r="D7516" s="15">
        <v>11</v>
      </c>
    </row>
    <row r="7517" spans="1:4" x14ac:dyDescent="0.25">
      <c r="A7517" s="67">
        <v>44224</v>
      </c>
      <c r="B7517" s="60" t="s">
        <v>24</v>
      </c>
      <c r="C7517" s="73" t="s">
        <v>1060</v>
      </c>
      <c r="D7517" s="15">
        <v>1</v>
      </c>
    </row>
    <row r="7518" spans="1:4" x14ac:dyDescent="0.25">
      <c r="A7518" s="67">
        <v>44224</v>
      </c>
      <c r="B7518" s="60" t="s">
        <v>24</v>
      </c>
      <c r="C7518" s="73" t="s">
        <v>24</v>
      </c>
      <c r="D7518" s="15">
        <v>2</v>
      </c>
    </row>
    <row r="7519" spans="1:4" x14ac:dyDescent="0.25">
      <c r="A7519" s="67">
        <v>44224</v>
      </c>
      <c r="B7519" s="60" t="s">
        <v>24</v>
      </c>
      <c r="C7519" s="73" t="s">
        <v>943</v>
      </c>
      <c r="D7519" s="15">
        <v>1</v>
      </c>
    </row>
    <row r="7520" spans="1:4" x14ac:dyDescent="0.25">
      <c r="A7520" s="67">
        <v>44224</v>
      </c>
      <c r="B7520" s="60" t="s">
        <v>24</v>
      </c>
      <c r="C7520" s="73" t="s">
        <v>37</v>
      </c>
      <c r="D7520" s="15">
        <v>1</v>
      </c>
    </row>
    <row r="7521" spans="1:4" x14ac:dyDescent="0.25">
      <c r="A7521" s="67">
        <v>44224</v>
      </c>
      <c r="B7521" s="60" t="s">
        <v>47</v>
      </c>
      <c r="C7521" s="73" t="s">
        <v>47</v>
      </c>
      <c r="D7521" s="15">
        <v>3</v>
      </c>
    </row>
    <row r="7522" spans="1:4" x14ac:dyDescent="0.25">
      <c r="A7522" s="67">
        <v>44224</v>
      </c>
      <c r="B7522" s="60" t="s">
        <v>48</v>
      </c>
      <c r="C7522" s="73" t="s">
        <v>48</v>
      </c>
      <c r="D7522" s="15">
        <v>3</v>
      </c>
    </row>
    <row r="7523" spans="1:4" x14ac:dyDescent="0.25">
      <c r="A7523" s="67">
        <v>44224</v>
      </c>
      <c r="B7523" s="60" t="s">
        <v>7</v>
      </c>
      <c r="C7523" s="60" t="s">
        <v>7</v>
      </c>
      <c r="D7523" s="15">
        <v>13</v>
      </c>
    </row>
    <row r="7524" spans="1:4" x14ac:dyDescent="0.25">
      <c r="A7524" s="67">
        <v>44224</v>
      </c>
      <c r="B7524" s="60" t="s">
        <v>9</v>
      </c>
      <c r="C7524" s="73" t="s">
        <v>1061</v>
      </c>
      <c r="D7524" s="15">
        <v>1</v>
      </c>
    </row>
    <row r="7525" spans="1:4" x14ac:dyDescent="0.25">
      <c r="A7525" s="67">
        <v>44224</v>
      </c>
      <c r="B7525" s="60" t="s">
        <v>9</v>
      </c>
      <c r="C7525" s="60" t="s">
        <v>9</v>
      </c>
      <c r="D7525" s="15">
        <v>44</v>
      </c>
    </row>
    <row r="7526" spans="1:4" x14ac:dyDescent="0.25">
      <c r="A7526" s="67">
        <v>44224</v>
      </c>
      <c r="B7526" s="60" t="s">
        <v>9</v>
      </c>
      <c r="C7526" s="73" t="s">
        <v>17</v>
      </c>
      <c r="D7526" s="15">
        <v>2</v>
      </c>
    </row>
    <row r="7527" spans="1:4" x14ac:dyDescent="0.25">
      <c r="A7527" s="67">
        <v>44224</v>
      </c>
      <c r="B7527" s="60" t="s">
        <v>9</v>
      </c>
      <c r="C7527" s="73" t="s">
        <v>145</v>
      </c>
      <c r="D7527" s="15">
        <v>6</v>
      </c>
    </row>
    <row r="7528" spans="1:4" x14ac:dyDescent="0.25">
      <c r="A7528" s="67">
        <v>44224</v>
      </c>
      <c r="B7528" s="60" t="s">
        <v>15</v>
      </c>
      <c r="C7528" s="73" t="s">
        <v>109</v>
      </c>
      <c r="D7528" s="15">
        <v>1</v>
      </c>
    </row>
    <row r="7529" spans="1:4" x14ac:dyDescent="0.25">
      <c r="A7529" s="67">
        <v>44224</v>
      </c>
      <c r="B7529" s="60" t="s">
        <v>11</v>
      </c>
      <c r="C7529" s="73" t="s">
        <v>11</v>
      </c>
      <c r="D7529" s="15">
        <v>10</v>
      </c>
    </row>
    <row r="7530" spans="1:4" x14ac:dyDescent="0.25">
      <c r="A7530" s="67">
        <v>44224</v>
      </c>
      <c r="B7530" s="60" t="s">
        <v>11</v>
      </c>
      <c r="C7530" s="73" t="s">
        <v>855</v>
      </c>
      <c r="D7530" s="15">
        <v>3</v>
      </c>
    </row>
    <row r="7531" spans="1:4" x14ac:dyDescent="0.25">
      <c r="A7531" s="67">
        <v>44224</v>
      </c>
      <c r="B7531" s="60" t="s">
        <v>12</v>
      </c>
      <c r="C7531" s="73" t="s">
        <v>117</v>
      </c>
      <c r="D7531" s="15">
        <v>1</v>
      </c>
    </row>
    <row r="7532" spans="1:4" x14ac:dyDescent="0.25">
      <c r="A7532" s="67">
        <v>44224</v>
      </c>
      <c r="B7532" s="60" t="s">
        <v>12</v>
      </c>
      <c r="C7532" s="73" t="s">
        <v>12</v>
      </c>
      <c r="D7532" s="15">
        <v>7</v>
      </c>
    </row>
    <row r="7533" spans="1:4" x14ac:dyDescent="0.25">
      <c r="A7533" s="67">
        <v>44224</v>
      </c>
      <c r="B7533" s="60" t="s">
        <v>8</v>
      </c>
      <c r="C7533" s="73" t="s">
        <v>74</v>
      </c>
      <c r="D7533" s="15">
        <v>1</v>
      </c>
    </row>
    <row r="7534" spans="1:4" x14ac:dyDescent="0.25">
      <c r="A7534" s="67">
        <v>44224</v>
      </c>
      <c r="B7534" s="60" t="s">
        <v>8</v>
      </c>
      <c r="C7534" s="73" t="s">
        <v>59</v>
      </c>
      <c r="D7534" s="15">
        <v>2</v>
      </c>
    </row>
    <row r="7535" spans="1:4" x14ac:dyDescent="0.25">
      <c r="A7535" s="67">
        <v>44224</v>
      </c>
      <c r="B7535" s="60" t="s">
        <v>8</v>
      </c>
      <c r="C7535" s="73" t="s">
        <v>142</v>
      </c>
      <c r="D7535" s="15">
        <v>1</v>
      </c>
    </row>
    <row r="7536" spans="1:4" x14ac:dyDescent="0.25">
      <c r="A7536" s="67">
        <v>44224</v>
      </c>
      <c r="B7536" s="60" t="s">
        <v>8</v>
      </c>
      <c r="C7536" s="78" t="s">
        <v>40</v>
      </c>
      <c r="D7536" s="15">
        <v>2</v>
      </c>
    </row>
    <row r="7537" spans="1:4" x14ac:dyDescent="0.25">
      <c r="A7537" s="67">
        <v>44224</v>
      </c>
      <c r="B7537" s="60" t="s">
        <v>8</v>
      </c>
      <c r="C7537" s="73" t="s">
        <v>8</v>
      </c>
      <c r="D7537" s="15">
        <v>30</v>
      </c>
    </row>
    <row r="7538" spans="1:4" x14ac:dyDescent="0.25">
      <c r="A7538" s="67">
        <v>44224</v>
      </c>
      <c r="B7538" s="60" t="s">
        <v>8</v>
      </c>
      <c r="C7538" s="73" t="s">
        <v>31</v>
      </c>
      <c r="D7538" s="15">
        <v>1</v>
      </c>
    </row>
    <row r="7539" spans="1:4" x14ac:dyDescent="0.25">
      <c r="A7539" s="67">
        <v>44224</v>
      </c>
      <c r="B7539" s="60" t="s">
        <v>8</v>
      </c>
      <c r="C7539" s="73" t="s">
        <v>112</v>
      </c>
      <c r="D7539" s="15">
        <v>4</v>
      </c>
    </row>
    <row r="7540" spans="1:4" x14ac:dyDescent="0.25">
      <c r="A7540" s="67">
        <v>44224</v>
      </c>
      <c r="B7540" s="60" t="s">
        <v>49</v>
      </c>
      <c r="C7540" s="73" t="s">
        <v>215</v>
      </c>
      <c r="D7540" s="15">
        <v>1</v>
      </c>
    </row>
    <row r="7541" spans="1:4" x14ac:dyDescent="0.25">
      <c r="A7541" s="67">
        <v>44224</v>
      </c>
      <c r="B7541" s="60" t="s">
        <v>49</v>
      </c>
      <c r="C7541" s="73" t="s">
        <v>49</v>
      </c>
      <c r="D7541" s="15">
        <v>4</v>
      </c>
    </row>
    <row r="7542" spans="1:4" x14ac:dyDescent="0.25">
      <c r="A7542" s="67">
        <v>44224</v>
      </c>
      <c r="B7542" s="60" t="s">
        <v>50</v>
      </c>
      <c r="C7542" s="73" t="s">
        <v>368</v>
      </c>
      <c r="D7542" s="15">
        <v>3</v>
      </c>
    </row>
    <row r="7543" spans="1:4" x14ac:dyDescent="0.25">
      <c r="A7543" s="67">
        <v>44224</v>
      </c>
      <c r="B7543" s="60" t="s">
        <v>27</v>
      </c>
      <c r="C7543" s="73" t="s">
        <v>141</v>
      </c>
      <c r="D7543" s="15">
        <v>2</v>
      </c>
    </row>
    <row r="7544" spans="1:4" x14ac:dyDescent="0.25">
      <c r="A7544" s="67">
        <v>44224</v>
      </c>
      <c r="B7544" s="60" t="s">
        <v>27</v>
      </c>
      <c r="C7544" s="73" t="s">
        <v>43</v>
      </c>
      <c r="D7544" s="15">
        <v>20</v>
      </c>
    </row>
    <row r="7545" spans="1:4" x14ac:dyDescent="0.25">
      <c r="A7545" s="67">
        <v>44224</v>
      </c>
      <c r="B7545" s="60" t="s">
        <v>27</v>
      </c>
      <c r="C7545" s="73" t="s">
        <v>353</v>
      </c>
      <c r="D7545" s="15">
        <v>1</v>
      </c>
    </row>
    <row r="7546" spans="1:4" x14ac:dyDescent="0.25">
      <c r="A7546" s="67">
        <v>44224</v>
      </c>
      <c r="B7546" s="60" t="s">
        <v>27</v>
      </c>
      <c r="C7546" s="73" t="s">
        <v>867</v>
      </c>
      <c r="D7546" s="15">
        <v>1</v>
      </c>
    </row>
    <row r="7547" spans="1:4" x14ac:dyDescent="0.25">
      <c r="A7547" s="67">
        <v>44224</v>
      </c>
      <c r="B7547" s="60" t="s">
        <v>27</v>
      </c>
      <c r="C7547" s="73" t="s">
        <v>622</v>
      </c>
      <c r="D7547" s="15">
        <v>2</v>
      </c>
    </row>
    <row r="7548" spans="1:4" x14ac:dyDescent="0.25">
      <c r="A7548" s="67">
        <v>44224</v>
      </c>
      <c r="B7548" s="60" t="s">
        <v>27</v>
      </c>
      <c r="C7548" s="73" t="s">
        <v>711</v>
      </c>
      <c r="D7548" s="15">
        <v>1</v>
      </c>
    </row>
    <row r="7549" spans="1:4" x14ac:dyDescent="0.25">
      <c r="A7549" s="67">
        <v>44224</v>
      </c>
      <c r="B7549" s="60" t="s">
        <v>51</v>
      </c>
      <c r="C7549" s="73" t="s">
        <v>51</v>
      </c>
      <c r="D7549" s="15">
        <v>7</v>
      </c>
    </row>
    <row r="7550" spans="1:4" x14ac:dyDescent="0.25">
      <c r="A7550" s="67">
        <v>44224</v>
      </c>
      <c r="B7550" s="60" t="s">
        <v>10</v>
      </c>
      <c r="C7550" s="73" t="s">
        <v>10</v>
      </c>
      <c r="D7550" s="15">
        <v>5</v>
      </c>
    </row>
    <row r="7551" spans="1:4" x14ac:dyDescent="0.25">
      <c r="A7551" s="67">
        <v>44225</v>
      </c>
      <c r="B7551" s="60" t="s">
        <v>14</v>
      </c>
      <c r="C7551" s="73" t="s">
        <v>14</v>
      </c>
      <c r="D7551" s="15">
        <v>27</v>
      </c>
    </row>
    <row r="7552" spans="1:4" x14ac:dyDescent="0.25">
      <c r="A7552" s="67">
        <v>44225</v>
      </c>
      <c r="B7552" s="60" t="s">
        <v>14</v>
      </c>
      <c r="C7552" s="73" t="s">
        <v>948</v>
      </c>
      <c r="D7552" s="15">
        <v>2</v>
      </c>
    </row>
    <row r="7553" spans="1:4" x14ac:dyDescent="0.25">
      <c r="A7553" s="67">
        <v>44225</v>
      </c>
      <c r="B7553" s="60" t="s">
        <v>14</v>
      </c>
      <c r="C7553" s="73" t="s">
        <v>16</v>
      </c>
      <c r="D7553" s="15">
        <v>2</v>
      </c>
    </row>
    <row r="7554" spans="1:4" x14ac:dyDescent="0.25">
      <c r="A7554" s="67">
        <v>44225</v>
      </c>
      <c r="B7554" s="60" t="s">
        <v>14</v>
      </c>
      <c r="C7554" s="73" t="s">
        <v>86</v>
      </c>
      <c r="D7554" s="15">
        <v>2</v>
      </c>
    </row>
    <row r="7555" spans="1:4" x14ac:dyDescent="0.25">
      <c r="A7555" s="67">
        <v>44225</v>
      </c>
      <c r="B7555" s="60" t="s">
        <v>20</v>
      </c>
      <c r="C7555" s="73" t="s">
        <v>20</v>
      </c>
      <c r="D7555" s="15">
        <v>35</v>
      </c>
    </row>
    <row r="7556" spans="1:4" x14ac:dyDescent="0.25">
      <c r="A7556" s="67">
        <v>44225</v>
      </c>
      <c r="B7556" s="60" t="s">
        <v>13</v>
      </c>
      <c r="C7556" s="73" t="s">
        <v>13</v>
      </c>
      <c r="D7556" s="15">
        <v>2</v>
      </c>
    </row>
    <row r="7557" spans="1:4" x14ac:dyDescent="0.25">
      <c r="A7557" s="67">
        <v>44225</v>
      </c>
      <c r="B7557" s="60" t="s">
        <v>13</v>
      </c>
      <c r="C7557" s="73" t="s">
        <v>223</v>
      </c>
      <c r="D7557" s="15">
        <v>1</v>
      </c>
    </row>
    <row r="7558" spans="1:4" x14ac:dyDescent="0.25">
      <c r="A7558" s="67">
        <v>44225</v>
      </c>
      <c r="B7558" s="60" t="s">
        <v>24</v>
      </c>
      <c r="C7558" s="73" t="s">
        <v>23</v>
      </c>
      <c r="D7558" s="15">
        <v>13</v>
      </c>
    </row>
    <row r="7559" spans="1:4" x14ac:dyDescent="0.25">
      <c r="A7559" s="67">
        <v>44225</v>
      </c>
      <c r="B7559" s="60" t="s">
        <v>24</v>
      </c>
      <c r="C7559" s="73" t="s">
        <v>24</v>
      </c>
      <c r="D7559" s="15">
        <v>2</v>
      </c>
    </row>
    <row r="7560" spans="1:4" x14ac:dyDescent="0.25">
      <c r="A7560" s="67">
        <v>44225</v>
      </c>
      <c r="B7560" s="60" t="s">
        <v>24</v>
      </c>
      <c r="C7560" s="73" t="s">
        <v>37</v>
      </c>
      <c r="D7560" s="15">
        <v>1</v>
      </c>
    </row>
    <row r="7561" spans="1:4" x14ac:dyDescent="0.25">
      <c r="A7561" s="67">
        <v>44225</v>
      </c>
      <c r="B7561" s="60" t="s">
        <v>47</v>
      </c>
      <c r="C7561" s="73" t="s">
        <v>47</v>
      </c>
      <c r="D7561" s="15">
        <v>2</v>
      </c>
    </row>
    <row r="7562" spans="1:4" x14ac:dyDescent="0.25">
      <c r="A7562" s="67">
        <v>44225</v>
      </c>
      <c r="B7562" s="60" t="s">
        <v>48</v>
      </c>
      <c r="C7562" s="73" t="s">
        <v>48</v>
      </c>
      <c r="D7562" s="15">
        <v>0</v>
      </c>
    </row>
    <row r="7563" spans="1:4" x14ac:dyDescent="0.25">
      <c r="A7563" s="67">
        <v>44225</v>
      </c>
      <c r="B7563" s="60" t="s">
        <v>7</v>
      </c>
      <c r="C7563" s="60" t="s">
        <v>7</v>
      </c>
      <c r="D7563" s="15">
        <v>3</v>
      </c>
    </row>
    <row r="7564" spans="1:4" x14ac:dyDescent="0.25">
      <c r="A7564" s="67">
        <v>44225</v>
      </c>
      <c r="B7564" s="60" t="s">
        <v>9</v>
      </c>
      <c r="C7564" s="73" t="s">
        <v>613</v>
      </c>
      <c r="D7564" s="15">
        <v>1</v>
      </c>
    </row>
    <row r="7565" spans="1:4" x14ac:dyDescent="0.25">
      <c r="A7565" s="67">
        <v>44225</v>
      </c>
      <c r="B7565" s="60" t="s">
        <v>9</v>
      </c>
      <c r="C7565" s="60" t="s">
        <v>9</v>
      </c>
      <c r="D7565" s="15">
        <v>36</v>
      </c>
    </row>
    <row r="7566" spans="1:4" x14ac:dyDescent="0.25">
      <c r="A7566" s="67">
        <v>44225</v>
      </c>
      <c r="B7566" s="60" t="s">
        <v>9</v>
      </c>
      <c r="C7566" s="73" t="s">
        <v>145</v>
      </c>
      <c r="D7566" s="15">
        <v>1</v>
      </c>
    </row>
    <row r="7567" spans="1:4" x14ac:dyDescent="0.25">
      <c r="A7567" s="67">
        <v>44225</v>
      </c>
      <c r="B7567" s="60" t="s">
        <v>15</v>
      </c>
      <c r="C7567" s="73" t="s">
        <v>61</v>
      </c>
      <c r="D7567" s="15">
        <v>0</v>
      </c>
    </row>
    <row r="7568" spans="1:4" x14ac:dyDescent="0.25">
      <c r="A7568" s="67">
        <v>44225</v>
      </c>
      <c r="B7568" s="60" t="s">
        <v>11</v>
      </c>
      <c r="C7568" s="73" t="s">
        <v>65</v>
      </c>
      <c r="D7568" s="15">
        <v>1</v>
      </c>
    </row>
    <row r="7569" spans="1:4" x14ac:dyDescent="0.25">
      <c r="A7569" s="67">
        <v>44225</v>
      </c>
      <c r="B7569" s="60" t="s">
        <v>11</v>
      </c>
      <c r="C7569" s="73" t="s">
        <v>336</v>
      </c>
      <c r="D7569" s="15">
        <v>5</v>
      </c>
    </row>
    <row r="7570" spans="1:4" x14ac:dyDescent="0.25">
      <c r="A7570" s="67">
        <v>44225</v>
      </c>
      <c r="B7570" s="60" t="s">
        <v>11</v>
      </c>
      <c r="C7570" s="73" t="s">
        <v>11</v>
      </c>
      <c r="D7570" s="15">
        <v>4</v>
      </c>
    </row>
    <row r="7571" spans="1:4" x14ac:dyDescent="0.25">
      <c r="A7571" s="67">
        <v>44225</v>
      </c>
      <c r="B7571" s="60" t="s">
        <v>11</v>
      </c>
      <c r="C7571" s="73" t="s">
        <v>855</v>
      </c>
      <c r="D7571" s="15">
        <v>2</v>
      </c>
    </row>
    <row r="7572" spans="1:4" x14ac:dyDescent="0.25">
      <c r="A7572" s="67">
        <v>44225</v>
      </c>
      <c r="B7572" s="60" t="s">
        <v>12</v>
      </c>
      <c r="C7572" s="73" t="s">
        <v>117</v>
      </c>
      <c r="D7572" s="15">
        <v>1</v>
      </c>
    </row>
    <row r="7573" spans="1:4" x14ac:dyDescent="0.25">
      <c r="A7573" s="67">
        <v>44225</v>
      </c>
      <c r="B7573" s="60" t="s">
        <v>12</v>
      </c>
      <c r="C7573" s="73" t="s">
        <v>12</v>
      </c>
      <c r="D7573" s="15">
        <v>1</v>
      </c>
    </row>
    <row r="7574" spans="1:4" x14ac:dyDescent="0.25">
      <c r="A7574" s="67">
        <v>44225</v>
      </c>
      <c r="B7574" s="60" t="s">
        <v>8</v>
      </c>
      <c r="C7574" s="73" t="s">
        <v>230</v>
      </c>
      <c r="D7574" s="15">
        <v>1</v>
      </c>
    </row>
    <row r="7575" spans="1:4" x14ac:dyDescent="0.25">
      <c r="A7575" s="67">
        <v>44225</v>
      </c>
      <c r="B7575" s="60" t="s">
        <v>8</v>
      </c>
      <c r="C7575" s="73" t="s">
        <v>59</v>
      </c>
      <c r="D7575" s="15">
        <v>4</v>
      </c>
    </row>
    <row r="7576" spans="1:4" x14ac:dyDescent="0.25">
      <c r="A7576" s="67">
        <v>44225</v>
      </c>
      <c r="B7576" s="60" t="s">
        <v>8</v>
      </c>
      <c r="C7576" s="73" t="s">
        <v>142</v>
      </c>
      <c r="D7576" s="15">
        <v>2</v>
      </c>
    </row>
    <row r="7577" spans="1:4" x14ac:dyDescent="0.25">
      <c r="A7577" s="67">
        <v>44225</v>
      </c>
      <c r="B7577" s="60" t="s">
        <v>8</v>
      </c>
      <c r="C7577" s="73" t="s">
        <v>134</v>
      </c>
      <c r="D7577" s="15">
        <v>2</v>
      </c>
    </row>
    <row r="7578" spans="1:4" x14ac:dyDescent="0.25">
      <c r="A7578" s="67">
        <v>44225</v>
      </c>
      <c r="B7578" s="60" t="s">
        <v>8</v>
      </c>
      <c r="C7578" s="73" t="s">
        <v>8</v>
      </c>
      <c r="D7578" s="15">
        <v>60</v>
      </c>
    </row>
    <row r="7579" spans="1:4" x14ac:dyDescent="0.25">
      <c r="A7579" s="67">
        <v>44225</v>
      </c>
      <c r="B7579" s="60" t="s">
        <v>8</v>
      </c>
      <c r="C7579" s="73" t="s">
        <v>131</v>
      </c>
      <c r="D7579" s="15">
        <v>2</v>
      </c>
    </row>
    <row r="7580" spans="1:4" x14ac:dyDescent="0.25">
      <c r="A7580" s="67">
        <v>44225</v>
      </c>
      <c r="B7580" s="60" t="s">
        <v>8</v>
      </c>
      <c r="C7580" s="73" t="s">
        <v>112</v>
      </c>
      <c r="D7580" s="15">
        <v>5</v>
      </c>
    </row>
    <row r="7581" spans="1:4" x14ac:dyDescent="0.25">
      <c r="A7581" s="67">
        <v>44225</v>
      </c>
      <c r="B7581" s="60" t="s">
        <v>49</v>
      </c>
      <c r="C7581" s="73" t="s">
        <v>215</v>
      </c>
      <c r="D7581" s="15">
        <v>1</v>
      </c>
    </row>
    <row r="7582" spans="1:4" x14ac:dyDescent="0.25">
      <c r="A7582" s="67">
        <v>44225</v>
      </c>
      <c r="B7582" s="60" t="s">
        <v>49</v>
      </c>
      <c r="C7582" s="60" t="s">
        <v>49</v>
      </c>
      <c r="D7582" s="15">
        <v>6</v>
      </c>
    </row>
    <row r="7583" spans="1:4" x14ac:dyDescent="0.25">
      <c r="A7583" s="67">
        <v>44225</v>
      </c>
      <c r="B7583" s="60" t="s">
        <v>50</v>
      </c>
      <c r="C7583" s="73" t="s">
        <v>232</v>
      </c>
      <c r="D7583" s="15">
        <v>8</v>
      </c>
    </row>
    <row r="7584" spans="1:4" x14ac:dyDescent="0.25">
      <c r="A7584" s="67">
        <v>44225</v>
      </c>
      <c r="B7584" s="60" t="s">
        <v>50</v>
      </c>
      <c r="C7584" s="73" t="s">
        <v>368</v>
      </c>
      <c r="D7584" s="15">
        <v>3</v>
      </c>
    </row>
    <row r="7585" spans="1:4" x14ac:dyDescent="0.25">
      <c r="A7585" s="67">
        <v>44225</v>
      </c>
      <c r="B7585" s="60" t="s">
        <v>27</v>
      </c>
      <c r="C7585" s="73" t="s">
        <v>141</v>
      </c>
      <c r="D7585" s="15">
        <v>1</v>
      </c>
    </row>
    <row r="7586" spans="1:4" x14ac:dyDescent="0.25">
      <c r="A7586" s="67">
        <v>44225</v>
      </c>
      <c r="B7586" s="60" t="s">
        <v>27</v>
      </c>
      <c r="C7586" s="73" t="s">
        <v>43</v>
      </c>
      <c r="D7586" s="15">
        <v>15</v>
      </c>
    </row>
    <row r="7587" spans="1:4" x14ac:dyDescent="0.25">
      <c r="A7587" s="67">
        <v>44225</v>
      </c>
      <c r="B7587" s="60" t="s">
        <v>27</v>
      </c>
      <c r="C7587" s="73" t="s">
        <v>940</v>
      </c>
      <c r="D7587" s="15">
        <v>1</v>
      </c>
    </row>
    <row r="7588" spans="1:4" x14ac:dyDescent="0.25">
      <c r="A7588" s="67">
        <v>44225</v>
      </c>
      <c r="B7588" s="60" t="s">
        <v>27</v>
      </c>
      <c r="C7588" s="73" t="s">
        <v>947</v>
      </c>
      <c r="D7588" s="15">
        <v>1</v>
      </c>
    </row>
    <row r="7589" spans="1:4" x14ac:dyDescent="0.25">
      <c r="A7589" s="67">
        <v>44225</v>
      </c>
      <c r="B7589" s="60" t="s">
        <v>27</v>
      </c>
      <c r="C7589" s="73" t="s">
        <v>867</v>
      </c>
      <c r="D7589" s="15">
        <v>1</v>
      </c>
    </row>
    <row r="7590" spans="1:4" x14ac:dyDescent="0.25">
      <c r="A7590" s="67">
        <v>44225</v>
      </c>
      <c r="B7590" s="60" t="s">
        <v>51</v>
      </c>
      <c r="C7590" s="60" t="s">
        <v>51</v>
      </c>
      <c r="D7590" s="15">
        <v>10</v>
      </c>
    </row>
    <row r="7591" spans="1:4" x14ac:dyDescent="0.25">
      <c r="A7591" s="67">
        <v>44225</v>
      </c>
      <c r="B7591" s="60" t="s">
        <v>10</v>
      </c>
      <c r="C7591" s="60" t="s">
        <v>10</v>
      </c>
      <c r="D7591" s="15">
        <v>8</v>
      </c>
    </row>
    <row r="7592" spans="1:4" x14ac:dyDescent="0.25">
      <c r="A7592" s="67">
        <v>44226</v>
      </c>
      <c r="B7592" s="60" t="s">
        <v>14</v>
      </c>
      <c r="C7592" s="73" t="s">
        <v>14</v>
      </c>
      <c r="D7592" s="15">
        <v>13</v>
      </c>
    </row>
    <row r="7593" spans="1:4" x14ac:dyDescent="0.25">
      <c r="A7593" s="67">
        <v>44226</v>
      </c>
      <c r="B7593" s="60" t="s">
        <v>14</v>
      </c>
      <c r="C7593" s="73" t="s">
        <v>16</v>
      </c>
      <c r="D7593" s="15">
        <v>13</v>
      </c>
    </row>
    <row r="7594" spans="1:4" x14ac:dyDescent="0.25">
      <c r="A7594" s="67">
        <v>44226</v>
      </c>
      <c r="B7594" s="60" t="s">
        <v>14</v>
      </c>
      <c r="C7594" s="73" t="s">
        <v>86</v>
      </c>
      <c r="D7594" s="15">
        <v>2</v>
      </c>
    </row>
    <row r="7595" spans="1:4" x14ac:dyDescent="0.25">
      <c r="A7595" s="67">
        <v>44226</v>
      </c>
      <c r="B7595" s="60" t="s">
        <v>20</v>
      </c>
      <c r="C7595" s="73" t="s">
        <v>20</v>
      </c>
      <c r="D7595" s="15">
        <v>50</v>
      </c>
    </row>
    <row r="7596" spans="1:4" x14ac:dyDescent="0.25">
      <c r="A7596" s="67">
        <v>44226</v>
      </c>
      <c r="B7596" s="60" t="s">
        <v>13</v>
      </c>
      <c r="C7596" s="73" t="s">
        <v>13</v>
      </c>
      <c r="D7596" s="15">
        <v>4</v>
      </c>
    </row>
    <row r="7597" spans="1:4" x14ac:dyDescent="0.25">
      <c r="A7597" s="67">
        <v>44226</v>
      </c>
      <c r="B7597" s="60" t="s">
        <v>13</v>
      </c>
      <c r="C7597" s="73" t="s">
        <v>226</v>
      </c>
      <c r="D7597" s="15">
        <v>1</v>
      </c>
    </row>
    <row r="7598" spans="1:4" x14ac:dyDescent="0.25">
      <c r="A7598" s="67">
        <v>44226</v>
      </c>
      <c r="B7598" s="60" t="s">
        <v>13</v>
      </c>
      <c r="C7598" s="73" t="s">
        <v>223</v>
      </c>
      <c r="D7598" s="15">
        <v>1</v>
      </c>
    </row>
    <row r="7599" spans="1:4" x14ac:dyDescent="0.25">
      <c r="A7599" s="67">
        <v>44226</v>
      </c>
      <c r="B7599" s="60" t="s">
        <v>24</v>
      </c>
      <c r="C7599" s="73" t="s">
        <v>23</v>
      </c>
      <c r="D7599" s="15">
        <v>8</v>
      </c>
    </row>
    <row r="7600" spans="1:4" x14ac:dyDescent="0.25">
      <c r="A7600" s="67">
        <v>44226</v>
      </c>
      <c r="B7600" s="60" t="s">
        <v>24</v>
      </c>
      <c r="C7600" s="73" t="s">
        <v>24</v>
      </c>
      <c r="D7600" s="15">
        <v>3</v>
      </c>
    </row>
    <row r="7601" spans="1:4" x14ac:dyDescent="0.25">
      <c r="A7601" s="67">
        <v>44226</v>
      </c>
      <c r="B7601" s="60" t="s">
        <v>24</v>
      </c>
      <c r="C7601" s="73" t="s">
        <v>943</v>
      </c>
      <c r="D7601" s="15">
        <v>2</v>
      </c>
    </row>
    <row r="7602" spans="1:4" x14ac:dyDescent="0.25">
      <c r="A7602" s="67">
        <v>44226</v>
      </c>
      <c r="B7602" s="60" t="s">
        <v>24</v>
      </c>
      <c r="C7602" s="73" t="s">
        <v>765</v>
      </c>
      <c r="D7602" s="15">
        <v>1</v>
      </c>
    </row>
    <row r="7603" spans="1:4" x14ac:dyDescent="0.25">
      <c r="A7603" s="67">
        <v>44226</v>
      </c>
      <c r="B7603" s="60" t="s">
        <v>47</v>
      </c>
      <c r="C7603" s="73" t="s">
        <v>47</v>
      </c>
      <c r="D7603" s="15">
        <v>5</v>
      </c>
    </row>
    <row r="7604" spans="1:4" x14ac:dyDescent="0.25">
      <c r="A7604" s="67">
        <v>44226</v>
      </c>
      <c r="B7604" s="60" t="s">
        <v>47</v>
      </c>
      <c r="C7604" s="73" t="s">
        <v>925</v>
      </c>
      <c r="D7604" s="15">
        <v>1</v>
      </c>
    </row>
    <row r="7605" spans="1:4" x14ac:dyDescent="0.25">
      <c r="A7605" s="67">
        <v>44226</v>
      </c>
      <c r="B7605" s="60" t="s">
        <v>48</v>
      </c>
      <c r="C7605" s="60" t="s">
        <v>48</v>
      </c>
      <c r="D7605" s="15">
        <v>4</v>
      </c>
    </row>
    <row r="7606" spans="1:4" x14ac:dyDescent="0.25">
      <c r="A7606" s="67">
        <v>44226</v>
      </c>
      <c r="B7606" s="60" t="s">
        <v>7</v>
      </c>
      <c r="C7606" s="60" t="s">
        <v>7</v>
      </c>
      <c r="D7606" s="15">
        <v>7</v>
      </c>
    </row>
    <row r="7607" spans="1:4" x14ac:dyDescent="0.25">
      <c r="A7607" s="67">
        <v>44226</v>
      </c>
      <c r="B7607" s="60" t="s">
        <v>9</v>
      </c>
      <c r="C7607" s="60" t="s">
        <v>9</v>
      </c>
      <c r="D7607" s="15">
        <v>27</v>
      </c>
    </row>
    <row r="7608" spans="1:4" x14ac:dyDescent="0.25">
      <c r="A7608" s="67">
        <v>44226</v>
      </c>
      <c r="B7608" s="60" t="s">
        <v>9</v>
      </c>
      <c r="C7608" s="73" t="s">
        <v>17</v>
      </c>
      <c r="D7608" s="15">
        <v>2</v>
      </c>
    </row>
    <row r="7609" spans="1:4" x14ac:dyDescent="0.25">
      <c r="A7609" s="67">
        <v>44226</v>
      </c>
      <c r="B7609" s="60" t="s">
        <v>9</v>
      </c>
      <c r="C7609" s="73" t="s">
        <v>145</v>
      </c>
      <c r="D7609" s="15">
        <v>6</v>
      </c>
    </row>
    <row r="7610" spans="1:4" x14ac:dyDescent="0.25">
      <c r="A7610" s="67">
        <v>44226</v>
      </c>
      <c r="B7610" s="60" t="s">
        <v>15</v>
      </c>
      <c r="C7610" s="73" t="s">
        <v>61</v>
      </c>
      <c r="D7610" s="15">
        <v>4</v>
      </c>
    </row>
    <row r="7611" spans="1:4" x14ac:dyDescent="0.25">
      <c r="A7611" s="67">
        <v>44226</v>
      </c>
      <c r="B7611" s="60" t="s">
        <v>11</v>
      </c>
      <c r="C7611" s="73" t="s">
        <v>1062</v>
      </c>
      <c r="D7611" s="15">
        <v>1</v>
      </c>
    </row>
    <row r="7612" spans="1:4" x14ac:dyDescent="0.25">
      <c r="A7612" s="67">
        <v>44226</v>
      </c>
      <c r="B7612" s="60" t="s">
        <v>11</v>
      </c>
      <c r="C7612" s="73" t="s">
        <v>11</v>
      </c>
      <c r="D7612" s="15">
        <v>5</v>
      </c>
    </row>
    <row r="7613" spans="1:4" x14ac:dyDescent="0.25">
      <c r="A7613" s="67">
        <v>44226</v>
      </c>
      <c r="B7613" s="60" t="s">
        <v>11</v>
      </c>
      <c r="C7613" s="73" t="s">
        <v>764</v>
      </c>
      <c r="D7613" s="15">
        <v>1</v>
      </c>
    </row>
    <row r="7614" spans="1:4" x14ac:dyDescent="0.25">
      <c r="A7614" s="67">
        <v>44226</v>
      </c>
      <c r="B7614" s="60" t="s">
        <v>11</v>
      </c>
      <c r="C7614" s="73" t="s">
        <v>135</v>
      </c>
      <c r="D7614" s="15">
        <v>3</v>
      </c>
    </row>
    <row r="7615" spans="1:4" x14ac:dyDescent="0.25">
      <c r="A7615" s="67">
        <v>44226</v>
      </c>
      <c r="B7615" s="60" t="s">
        <v>12</v>
      </c>
      <c r="C7615" s="73" t="s">
        <v>75</v>
      </c>
      <c r="D7615" s="15">
        <v>1</v>
      </c>
    </row>
    <row r="7616" spans="1:4" x14ac:dyDescent="0.25">
      <c r="A7616" s="67">
        <v>44226</v>
      </c>
      <c r="B7616" s="60" t="s">
        <v>12</v>
      </c>
      <c r="C7616" s="73" t="s">
        <v>117</v>
      </c>
      <c r="D7616" s="15">
        <v>2</v>
      </c>
    </row>
    <row r="7617" spans="1:4" x14ac:dyDescent="0.25">
      <c r="A7617" s="67">
        <v>44226</v>
      </c>
      <c r="B7617" s="60" t="s">
        <v>12</v>
      </c>
      <c r="C7617" s="73" t="s">
        <v>12</v>
      </c>
      <c r="D7617" s="15">
        <v>7</v>
      </c>
    </row>
    <row r="7618" spans="1:4" x14ac:dyDescent="0.25">
      <c r="A7618" s="67">
        <v>44226</v>
      </c>
      <c r="B7618" s="60" t="s">
        <v>8</v>
      </c>
      <c r="C7618" s="73" t="s">
        <v>59</v>
      </c>
      <c r="D7618" s="15">
        <v>6</v>
      </c>
    </row>
    <row r="7619" spans="1:4" x14ac:dyDescent="0.25">
      <c r="A7619" s="67">
        <v>44226</v>
      </c>
      <c r="B7619" s="60" t="s">
        <v>8</v>
      </c>
      <c r="C7619" s="73" t="s">
        <v>142</v>
      </c>
      <c r="D7619" s="15">
        <v>1</v>
      </c>
    </row>
    <row r="7620" spans="1:4" x14ac:dyDescent="0.25">
      <c r="A7620" s="67">
        <v>44226</v>
      </c>
      <c r="B7620" s="60" t="s">
        <v>8</v>
      </c>
      <c r="C7620" s="73" t="s">
        <v>205</v>
      </c>
      <c r="D7620" s="15">
        <v>1</v>
      </c>
    </row>
    <row r="7621" spans="1:4" x14ac:dyDescent="0.25">
      <c r="A7621" s="67">
        <v>44226</v>
      </c>
      <c r="B7621" s="60" t="s">
        <v>8</v>
      </c>
      <c r="C7621" s="73" t="s">
        <v>40</v>
      </c>
      <c r="D7621" s="15">
        <v>2</v>
      </c>
    </row>
    <row r="7622" spans="1:4" x14ac:dyDescent="0.25">
      <c r="A7622" s="67">
        <v>44226</v>
      </c>
      <c r="B7622" s="60" t="s">
        <v>8</v>
      </c>
      <c r="C7622" s="73" t="s">
        <v>8</v>
      </c>
      <c r="D7622" s="15">
        <v>39</v>
      </c>
    </row>
    <row r="7623" spans="1:4" x14ac:dyDescent="0.25">
      <c r="A7623" s="67">
        <v>44226</v>
      </c>
      <c r="B7623" s="60" t="s">
        <v>8</v>
      </c>
      <c r="C7623" s="73" t="s">
        <v>31</v>
      </c>
      <c r="D7623" s="15">
        <v>3</v>
      </c>
    </row>
    <row r="7624" spans="1:4" x14ac:dyDescent="0.25">
      <c r="A7624" s="67">
        <v>44226</v>
      </c>
      <c r="B7624" s="60" t="s">
        <v>8</v>
      </c>
      <c r="C7624" s="73" t="s">
        <v>112</v>
      </c>
      <c r="D7624" s="15">
        <v>2</v>
      </c>
    </row>
    <row r="7625" spans="1:4" x14ac:dyDescent="0.25">
      <c r="A7625" s="67">
        <v>44226</v>
      </c>
      <c r="B7625" s="60" t="s">
        <v>49</v>
      </c>
      <c r="C7625" s="73" t="s">
        <v>215</v>
      </c>
      <c r="D7625" s="15">
        <v>1</v>
      </c>
    </row>
    <row r="7626" spans="1:4" x14ac:dyDescent="0.25">
      <c r="A7626" s="67">
        <v>44226</v>
      </c>
      <c r="B7626" s="60" t="s">
        <v>50</v>
      </c>
      <c r="C7626" s="73" t="s">
        <v>232</v>
      </c>
      <c r="D7626" s="15">
        <v>2</v>
      </c>
    </row>
    <row r="7627" spans="1:4" x14ac:dyDescent="0.25">
      <c r="A7627" s="67">
        <v>44226</v>
      </c>
      <c r="B7627" s="60" t="s">
        <v>50</v>
      </c>
      <c r="C7627" s="73" t="s">
        <v>368</v>
      </c>
      <c r="D7627" s="15">
        <v>1</v>
      </c>
    </row>
    <row r="7628" spans="1:4" x14ac:dyDescent="0.25">
      <c r="A7628" s="67">
        <v>44226</v>
      </c>
      <c r="B7628" s="60" t="s">
        <v>27</v>
      </c>
      <c r="C7628" s="73" t="s">
        <v>141</v>
      </c>
      <c r="D7628" s="15">
        <v>7</v>
      </c>
    </row>
    <row r="7629" spans="1:4" x14ac:dyDescent="0.25">
      <c r="A7629" s="67">
        <v>44226</v>
      </c>
      <c r="B7629" s="60" t="s">
        <v>27</v>
      </c>
      <c r="C7629" s="73" t="s">
        <v>233</v>
      </c>
      <c r="D7629" s="15">
        <v>1</v>
      </c>
    </row>
    <row r="7630" spans="1:4" x14ac:dyDescent="0.25">
      <c r="A7630" s="67">
        <v>44226</v>
      </c>
      <c r="B7630" s="60" t="s">
        <v>27</v>
      </c>
      <c r="C7630" s="73" t="s">
        <v>946</v>
      </c>
      <c r="D7630" s="15">
        <v>1</v>
      </c>
    </row>
    <row r="7631" spans="1:4" x14ac:dyDescent="0.25">
      <c r="A7631" s="67">
        <v>44226</v>
      </c>
      <c r="B7631" s="60" t="s">
        <v>27</v>
      </c>
      <c r="C7631" s="73" t="s">
        <v>43</v>
      </c>
      <c r="D7631" s="15">
        <v>36</v>
      </c>
    </row>
    <row r="7632" spans="1:4" x14ac:dyDescent="0.25">
      <c r="A7632" s="67">
        <v>44226</v>
      </c>
      <c r="B7632" s="60" t="s">
        <v>27</v>
      </c>
      <c r="C7632" s="73" t="s">
        <v>940</v>
      </c>
      <c r="D7632" s="15">
        <v>1</v>
      </c>
    </row>
    <row r="7633" spans="1:4" x14ac:dyDescent="0.25">
      <c r="A7633" s="67">
        <v>44226</v>
      </c>
      <c r="B7633" s="60" t="s">
        <v>27</v>
      </c>
      <c r="C7633" s="73" t="s">
        <v>28</v>
      </c>
      <c r="D7633" s="15">
        <v>2</v>
      </c>
    </row>
    <row r="7634" spans="1:4" x14ac:dyDescent="0.25">
      <c r="A7634" s="67">
        <v>44226</v>
      </c>
      <c r="B7634" s="60" t="s">
        <v>51</v>
      </c>
      <c r="C7634" s="73" t="s">
        <v>681</v>
      </c>
      <c r="D7634" s="15">
        <v>2</v>
      </c>
    </row>
    <row r="7635" spans="1:4" x14ac:dyDescent="0.25">
      <c r="A7635" s="67">
        <v>44226</v>
      </c>
      <c r="B7635" s="60" t="s">
        <v>51</v>
      </c>
      <c r="C7635" s="60" t="s">
        <v>51</v>
      </c>
      <c r="D7635" s="15">
        <v>3</v>
      </c>
    </row>
    <row r="7636" spans="1:4" x14ac:dyDescent="0.25">
      <c r="A7636" s="67">
        <v>44226</v>
      </c>
      <c r="B7636" s="60" t="s">
        <v>10</v>
      </c>
      <c r="C7636" s="60" t="s">
        <v>10</v>
      </c>
      <c r="D7636" s="15">
        <v>2</v>
      </c>
    </row>
    <row r="7637" spans="1:4" x14ac:dyDescent="0.25">
      <c r="A7637" s="67">
        <v>44227</v>
      </c>
      <c r="B7637" s="60" t="s">
        <v>14</v>
      </c>
      <c r="C7637" s="60" t="s">
        <v>14</v>
      </c>
      <c r="D7637" s="15">
        <v>0</v>
      </c>
    </row>
    <row r="7638" spans="1:4" x14ac:dyDescent="0.25">
      <c r="A7638" s="67">
        <v>44227</v>
      </c>
      <c r="B7638" s="60" t="s">
        <v>20</v>
      </c>
      <c r="C7638" s="60" t="s">
        <v>20</v>
      </c>
      <c r="D7638" s="15">
        <v>0</v>
      </c>
    </row>
    <row r="7639" spans="1:4" x14ac:dyDescent="0.25">
      <c r="A7639" s="67">
        <v>44227</v>
      </c>
      <c r="B7639" s="60" t="s">
        <v>13</v>
      </c>
      <c r="C7639" s="60" t="s">
        <v>13</v>
      </c>
      <c r="D7639" s="15">
        <v>0</v>
      </c>
    </row>
    <row r="7640" spans="1:4" x14ac:dyDescent="0.25">
      <c r="A7640" s="67">
        <v>44227</v>
      </c>
      <c r="B7640" s="60" t="s">
        <v>24</v>
      </c>
      <c r="C7640" s="60" t="s">
        <v>24</v>
      </c>
      <c r="D7640" s="15">
        <v>0</v>
      </c>
    </row>
    <row r="7641" spans="1:4" x14ac:dyDescent="0.25">
      <c r="A7641" s="67">
        <v>44227</v>
      </c>
      <c r="B7641" s="60" t="s">
        <v>47</v>
      </c>
      <c r="C7641" s="60" t="s">
        <v>47</v>
      </c>
      <c r="D7641" s="15">
        <v>0</v>
      </c>
    </row>
    <row r="7642" spans="1:4" x14ac:dyDescent="0.25">
      <c r="A7642" s="67">
        <v>44227</v>
      </c>
      <c r="B7642" s="60" t="s">
        <v>48</v>
      </c>
      <c r="C7642" s="60" t="s">
        <v>48</v>
      </c>
      <c r="D7642" s="15">
        <v>0</v>
      </c>
    </row>
    <row r="7643" spans="1:4" x14ac:dyDescent="0.25">
      <c r="A7643" s="67">
        <v>44227</v>
      </c>
      <c r="B7643" s="60" t="s">
        <v>7</v>
      </c>
      <c r="C7643" s="60" t="s">
        <v>7</v>
      </c>
      <c r="D7643" s="15">
        <v>0</v>
      </c>
    </row>
    <row r="7644" spans="1:4" x14ac:dyDescent="0.25">
      <c r="A7644" s="67">
        <v>44227</v>
      </c>
      <c r="B7644" s="60" t="s">
        <v>9</v>
      </c>
      <c r="C7644" s="60" t="s">
        <v>9</v>
      </c>
      <c r="D7644" s="15">
        <v>0</v>
      </c>
    </row>
    <row r="7645" spans="1:4" x14ac:dyDescent="0.25">
      <c r="A7645" s="67">
        <v>44227</v>
      </c>
      <c r="B7645" s="60" t="s">
        <v>15</v>
      </c>
      <c r="C7645" s="60" t="s">
        <v>15</v>
      </c>
      <c r="D7645" s="15">
        <v>0</v>
      </c>
    </row>
    <row r="7646" spans="1:4" x14ac:dyDescent="0.25">
      <c r="A7646" s="67">
        <v>44227</v>
      </c>
      <c r="B7646" s="60" t="s">
        <v>11</v>
      </c>
      <c r="C7646" s="60" t="s">
        <v>11</v>
      </c>
      <c r="D7646" s="15">
        <v>0</v>
      </c>
    </row>
    <row r="7647" spans="1:4" x14ac:dyDescent="0.25">
      <c r="A7647" s="67">
        <v>44227</v>
      </c>
      <c r="B7647" s="60" t="s">
        <v>12</v>
      </c>
      <c r="C7647" s="60" t="s">
        <v>12</v>
      </c>
      <c r="D7647" s="15">
        <v>0</v>
      </c>
    </row>
    <row r="7648" spans="1:4" x14ac:dyDescent="0.25">
      <c r="A7648" s="67">
        <v>44227</v>
      </c>
      <c r="B7648" s="60" t="s">
        <v>8</v>
      </c>
      <c r="C7648" s="60" t="s">
        <v>8</v>
      </c>
      <c r="D7648" s="15">
        <v>0</v>
      </c>
    </row>
    <row r="7649" spans="1:4" x14ac:dyDescent="0.25">
      <c r="A7649" s="67">
        <v>44227</v>
      </c>
      <c r="B7649" s="60" t="s">
        <v>49</v>
      </c>
      <c r="C7649" s="60" t="s">
        <v>49</v>
      </c>
      <c r="D7649" s="15">
        <v>0</v>
      </c>
    </row>
    <row r="7650" spans="1:4" x14ac:dyDescent="0.25">
      <c r="A7650" s="67">
        <v>44227</v>
      </c>
      <c r="B7650" s="60" t="s">
        <v>50</v>
      </c>
      <c r="C7650" s="60" t="s">
        <v>50</v>
      </c>
      <c r="D7650" s="15">
        <v>0</v>
      </c>
    </row>
    <row r="7651" spans="1:4" x14ac:dyDescent="0.25">
      <c r="A7651" s="67">
        <v>44227</v>
      </c>
      <c r="B7651" s="60" t="s">
        <v>27</v>
      </c>
      <c r="C7651" s="60" t="s">
        <v>27</v>
      </c>
      <c r="D7651" s="15">
        <v>0</v>
      </c>
    </row>
    <row r="7652" spans="1:4" x14ac:dyDescent="0.25">
      <c r="A7652" s="67">
        <v>44227</v>
      </c>
      <c r="B7652" s="60" t="s">
        <v>51</v>
      </c>
      <c r="C7652" s="60" t="s">
        <v>51</v>
      </c>
      <c r="D7652" s="15">
        <v>0</v>
      </c>
    </row>
    <row r="7653" spans="1:4" x14ac:dyDescent="0.25">
      <c r="A7653" s="67">
        <v>44227</v>
      </c>
      <c r="B7653" s="60" t="s">
        <v>10</v>
      </c>
      <c r="C7653" s="60" t="s">
        <v>10</v>
      </c>
      <c r="D7653" s="15">
        <v>0</v>
      </c>
    </row>
    <row r="7654" spans="1:4" x14ac:dyDescent="0.25">
      <c r="A7654" s="67">
        <v>44228</v>
      </c>
      <c r="B7654" s="60" t="s">
        <v>14</v>
      </c>
      <c r="C7654" s="73" t="s">
        <v>14</v>
      </c>
      <c r="D7654" s="15">
        <v>12</v>
      </c>
    </row>
    <row r="7655" spans="1:4" x14ac:dyDescent="0.25">
      <c r="A7655" s="67">
        <v>44228</v>
      </c>
      <c r="B7655" s="60" t="s">
        <v>14</v>
      </c>
      <c r="C7655" s="73" t="s">
        <v>16</v>
      </c>
      <c r="D7655" s="15">
        <v>9</v>
      </c>
    </row>
    <row r="7656" spans="1:4" x14ac:dyDescent="0.25">
      <c r="A7656" s="67">
        <v>44228</v>
      </c>
      <c r="B7656" s="60" t="s">
        <v>20</v>
      </c>
      <c r="C7656" s="73" t="s">
        <v>20</v>
      </c>
      <c r="D7656" s="15">
        <v>14</v>
      </c>
    </row>
    <row r="7657" spans="1:4" x14ac:dyDescent="0.25">
      <c r="A7657" s="67">
        <v>44228</v>
      </c>
      <c r="B7657" s="60" t="s">
        <v>13</v>
      </c>
      <c r="C7657" s="73" t="s">
        <v>13</v>
      </c>
      <c r="D7657" s="15">
        <v>1</v>
      </c>
    </row>
    <row r="7658" spans="1:4" x14ac:dyDescent="0.25">
      <c r="A7658" s="67">
        <v>44228</v>
      </c>
      <c r="B7658" s="60" t="s">
        <v>13</v>
      </c>
      <c r="C7658" s="73" t="s">
        <v>223</v>
      </c>
      <c r="D7658" s="15">
        <v>3</v>
      </c>
    </row>
    <row r="7659" spans="1:4" x14ac:dyDescent="0.25">
      <c r="A7659" s="67">
        <v>44228</v>
      </c>
      <c r="B7659" s="60" t="s">
        <v>24</v>
      </c>
      <c r="C7659" s="73" t="s">
        <v>23</v>
      </c>
      <c r="D7659" s="15">
        <v>5</v>
      </c>
    </row>
    <row r="7660" spans="1:4" x14ac:dyDescent="0.25">
      <c r="A7660" s="67">
        <v>44228</v>
      </c>
      <c r="B7660" s="60" t="s">
        <v>47</v>
      </c>
      <c r="C7660" s="60" t="s">
        <v>47</v>
      </c>
      <c r="D7660" s="15">
        <v>0</v>
      </c>
    </row>
    <row r="7661" spans="1:4" x14ac:dyDescent="0.25">
      <c r="A7661" s="67">
        <v>44228</v>
      </c>
      <c r="B7661" s="60" t="s">
        <v>48</v>
      </c>
      <c r="C7661" s="60" t="s">
        <v>48</v>
      </c>
      <c r="D7661" s="15">
        <v>0</v>
      </c>
    </row>
    <row r="7662" spans="1:4" x14ac:dyDescent="0.25">
      <c r="A7662" s="67">
        <v>44228</v>
      </c>
      <c r="B7662" s="60" t="s">
        <v>7</v>
      </c>
      <c r="C7662" s="60" t="s">
        <v>7</v>
      </c>
      <c r="D7662" s="15">
        <v>3</v>
      </c>
    </row>
    <row r="7663" spans="1:4" x14ac:dyDescent="0.25">
      <c r="A7663" s="67">
        <v>44228</v>
      </c>
      <c r="B7663" s="60" t="s">
        <v>9</v>
      </c>
      <c r="C7663" s="73" t="s">
        <v>613</v>
      </c>
      <c r="D7663" s="15">
        <v>1</v>
      </c>
    </row>
    <row r="7664" spans="1:4" x14ac:dyDescent="0.25">
      <c r="A7664" s="67">
        <v>44228</v>
      </c>
      <c r="B7664" s="60" t="s">
        <v>9</v>
      </c>
      <c r="C7664" s="60" t="s">
        <v>9</v>
      </c>
      <c r="D7664" s="15">
        <v>16</v>
      </c>
    </row>
    <row r="7665" spans="1:4" x14ac:dyDescent="0.25">
      <c r="A7665" s="67">
        <v>44228</v>
      </c>
      <c r="B7665" s="60" t="s">
        <v>9</v>
      </c>
      <c r="C7665" s="73" t="s">
        <v>17</v>
      </c>
      <c r="D7665" s="15">
        <v>2</v>
      </c>
    </row>
    <row r="7666" spans="1:4" x14ac:dyDescent="0.25">
      <c r="A7666" s="67">
        <v>44228</v>
      </c>
      <c r="B7666" s="60" t="s">
        <v>9</v>
      </c>
      <c r="C7666" s="73" t="s">
        <v>149</v>
      </c>
      <c r="D7666" s="15">
        <v>1</v>
      </c>
    </row>
    <row r="7667" spans="1:4" x14ac:dyDescent="0.25">
      <c r="A7667" s="67">
        <v>44228</v>
      </c>
      <c r="B7667" s="60" t="s">
        <v>15</v>
      </c>
      <c r="C7667" s="73" t="s">
        <v>109</v>
      </c>
      <c r="D7667" s="15">
        <v>1</v>
      </c>
    </row>
    <row r="7668" spans="1:4" x14ac:dyDescent="0.25">
      <c r="A7668" s="67">
        <v>44228</v>
      </c>
      <c r="B7668" s="60" t="s">
        <v>15</v>
      </c>
      <c r="C7668" s="73" t="s">
        <v>61</v>
      </c>
      <c r="D7668" s="15">
        <v>1</v>
      </c>
    </row>
    <row r="7669" spans="1:4" x14ac:dyDescent="0.25">
      <c r="A7669" s="67">
        <v>44228</v>
      </c>
      <c r="B7669" s="60" t="s">
        <v>11</v>
      </c>
      <c r="C7669" s="73" t="s">
        <v>11</v>
      </c>
      <c r="D7669" s="15">
        <v>1</v>
      </c>
    </row>
    <row r="7670" spans="1:4" x14ac:dyDescent="0.25">
      <c r="A7670" s="67">
        <v>44228</v>
      </c>
      <c r="B7670" s="60" t="s">
        <v>11</v>
      </c>
      <c r="C7670" s="73" t="s">
        <v>855</v>
      </c>
      <c r="D7670" s="15">
        <v>2</v>
      </c>
    </row>
    <row r="7671" spans="1:4" x14ac:dyDescent="0.25">
      <c r="A7671" s="67">
        <v>44228</v>
      </c>
      <c r="B7671" s="60" t="s">
        <v>12</v>
      </c>
      <c r="C7671" s="73" t="s">
        <v>117</v>
      </c>
      <c r="D7671" s="15">
        <v>1</v>
      </c>
    </row>
    <row r="7672" spans="1:4" x14ac:dyDescent="0.25">
      <c r="A7672" s="67">
        <v>44228</v>
      </c>
      <c r="B7672" s="60" t="s">
        <v>12</v>
      </c>
      <c r="C7672" s="73" t="s">
        <v>12</v>
      </c>
      <c r="D7672" s="15">
        <v>5</v>
      </c>
    </row>
    <row r="7673" spans="1:4" x14ac:dyDescent="0.25">
      <c r="A7673" s="67">
        <v>44228</v>
      </c>
      <c r="B7673" s="60" t="s">
        <v>8</v>
      </c>
      <c r="C7673" s="73" t="s">
        <v>230</v>
      </c>
      <c r="D7673" s="15">
        <v>1</v>
      </c>
    </row>
    <row r="7674" spans="1:4" x14ac:dyDescent="0.25">
      <c r="A7674" s="67">
        <v>44228</v>
      </c>
      <c r="B7674" s="60" t="s">
        <v>8</v>
      </c>
      <c r="C7674" s="73" t="s">
        <v>59</v>
      </c>
      <c r="D7674" s="15">
        <v>1</v>
      </c>
    </row>
    <row r="7675" spans="1:4" x14ac:dyDescent="0.25">
      <c r="A7675" s="67">
        <v>44228</v>
      </c>
      <c r="B7675" s="60" t="s">
        <v>8</v>
      </c>
      <c r="C7675" s="73" t="s">
        <v>142</v>
      </c>
      <c r="D7675" s="15">
        <v>1</v>
      </c>
    </row>
    <row r="7676" spans="1:4" x14ac:dyDescent="0.25">
      <c r="A7676" s="67">
        <v>44228</v>
      </c>
      <c r="B7676" s="60" t="s">
        <v>8</v>
      </c>
      <c r="C7676" s="73" t="s">
        <v>1063</v>
      </c>
      <c r="D7676" s="15">
        <v>1</v>
      </c>
    </row>
    <row r="7677" spans="1:4" x14ac:dyDescent="0.25">
      <c r="A7677" s="67">
        <v>44228</v>
      </c>
      <c r="B7677" s="60" t="s">
        <v>8</v>
      </c>
      <c r="C7677" s="73" t="s">
        <v>40</v>
      </c>
      <c r="D7677" s="15">
        <v>1</v>
      </c>
    </row>
    <row r="7678" spans="1:4" x14ac:dyDescent="0.25">
      <c r="A7678" s="67">
        <v>44228</v>
      </c>
      <c r="B7678" s="60" t="s">
        <v>8</v>
      </c>
      <c r="C7678" s="73" t="s">
        <v>8</v>
      </c>
      <c r="D7678" s="15">
        <v>17</v>
      </c>
    </row>
    <row r="7679" spans="1:4" x14ac:dyDescent="0.25">
      <c r="A7679" s="67">
        <v>44228</v>
      </c>
      <c r="B7679" s="60" t="s">
        <v>8</v>
      </c>
      <c r="C7679" s="73" t="s">
        <v>31</v>
      </c>
      <c r="D7679" s="15">
        <v>1</v>
      </c>
    </row>
    <row r="7680" spans="1:4" x14ac:dyDescent="0.25">
      <c r="A7680" s="67">
        <v>44228</v>
      </c>
      <c r="B7680" s="60" t="s">
        <v>8</v>
      </c>
      <c r="C7680" s="73" t="s">
        <v>112</v>
      </c>
      <c r="D7680" s="15">
        <v>1</v>
      </c>
    </row>
    <row r="7681" spans="1:4" x14ac:dyDescent="0.25">
      <c r="A7681" s="67">
        <v>44228</v>
      </c>
      <c r="B7681" s="60" t="s">
        <v>49</v>
      </c>
      <c r="C7681" s="73" t="s">
        <v>215</v>
      </c>
      <c r="D7681" s="15">
        <v>1</v>
      </c>
    </row>
    <row r="7682" spans="1:4" x14ac:dyDescent="0.25">
      <c r="A7682" s="67">
        <v>44228</v>
      </c>
      <c r="B7682" s="60" t="s">
        <v>49</v>
      </c>
      <c r="C7682" s="73" t="s">
        <v>49</v>
      </c>
      <c r="D7682" s="15">
        <v>2</v>
      </c>
    </row>
    <row r="7683" spans="1:4" x14ac:dyDescent="0.25">
      <c r="A7683" s="67">
        <v>44228</v>
      </c>
      <c r="B7683" s="60" t="s">
        <v>50</v>
      </c>
      <c r="C7683" s="73" t="s">
        <v>232</v>
      </c>
      <c r="D7683" s="15">
        <v>4</v>
      </c>
    </row>
    <row r="7684" spans="1:4" x14ac:dyDescent="0.25">
      <c r="A7684" s="67">
        <v>44228</v>
      </c>
      <c r="B7684" s="60" t="s">
        <v>50</v>
      </c>
      <c r="C7684" s="73" t="s">
        <v>368</v>
      </c>
      <c r="D7684" s="15">
        <v>3</v>
      </c>
    </row>
    <row r="7685" spans="1:4" x14ac:dyDescent="0.25">
      <c r="A7685" s="67">
        <v>44228</v>
      </c>
      <c r="B7685" s="60" t="s">
        <v>27</v>
      </c>
      <c r="C7685" s="73" t="s">
        <v>141</v>
      </c>
      <c r="D7685" s="15">
        <v>1</v>
      </c>
    </row>
    <row r="7686" spans="1:4" x14ac:dyDescent="0.25">
      <c r="A7686" s="67">
        <v>44228</v>
      </c>
      <c r="B7686" s="60" t="s">
        <v>27</v>
      </c>
      <c r="C7686" s="73" t="s">
        <v>43</v>
      </c>
      <c r="D7686" s="15">
        <v>2</v>
      </c>
    </row>
    <row r="7687" spans="1:4" x14ac:dyDescent="0.25">
      <c r="A7687" s="67">
        <v>44228</v>
      </c>
      <c r="B7687" s="60" t="s">
        <v>27</v>
      </c>
      <c r="C7687" s="73" t="s">
        <v>622</v>
      </c>
      <c r="D7687" s="15">
        <v>1</v>
      </c>
    </row>
    <row r="7688" spans="1:4" x14ac:dyDescent="0.25">
      <c r="A7688" s="67">
        <v>44228</v>
      </c>
      <c r="B7688" s="60" t="s">
        <v>27</v>
      </c>
      <c r="C7688" s="73" t="s">
        <v>711</v>
      </c>
      <c r="D7688" s="15">
        <v>1</v>
      </c>
    </row>
    <row r="7689" spans="1:4" x14ac:dyDescent="0.25">
      <c r="A7689" s="67">
        <v>44228</v>
      </c>
      <c r="B7689" s="60" t="s">
        <v>51</v>
      </c>
      <c r="C7689" s="60" t="s">
        <v>51</v>
      </c>
      <c r="D7689" s="15">
        <v>3</v>
      </c>
    </row>
    <row r="7690" spans="1:4" x14ac:dyDescent="0.25">
      <c r="A7690" s="67">
        <v>44228</v>
      </c>
      <c r="B7690" s="60" t="s">
        <v>10</v>
      </c>
      <c r="C7690" s="60" t="s">
        <v>10</v>
      </c>
      <c r="D7690" s="15">
        <v>7</v>
      </c>
    </row>
    <row r="7691" spans="1:4" x14ac:dyDescent="0.25">
      <c r="A7691" s="67">
        <v>44229</v>
      </c>
      <c r="B7691" s="60" t="s">
        <v>14</v>
      </c>
      <c r="C7691" s="73" t="s">
        <v>14</v>
      </c>
      <c r="D7691" s="15">
        <v>6</v>
      </c>
    </row>
    <row r="7692" spans="1:4" x14ac:dyDescent="0.25">
      <c r="A7692" s="67">
        <v>44229</v>
      </c>
      <c r="B7692" s="60" t="s">
        <v>14</v>
      </c>
      <c r="C7692" s="73" t="s">
        <v>16</v>
      </c>
      <c r="D7692" s="15">
        <v>4</v>
      </c>
    </row>
    <row r="7693" spans="1:4" x14ac:dyDescent="0.25">
      <c r="A7693" s="67">
        <v>44229</v>
      </c>
      <c r="B7693" s="60" t="s">
        <v>14</v>
      </c>
      <c r="C7693" s="73" t="s">
        <v>86</v>
      </c>
      <c r="D7693" s="15">
        <v>1</v>
      </c>
    </row>
    <row r="7694" spans="1:4" x14ac:dyDescent="0.25">
      <c r="A7694" s="67">
        <v>44229</v>
      </c>
      <c r="B7694" s="60" t="s">
        <v>20</v>
      </c>
      <c r="C7694" s="73" t="s">
        <v>20</v>
      </c>
      <c r="D7694" s="15">
        <v>27</v>
      </c>
    </row>
    <row r="7695" spans="1:4" x14ac:dyDescent="0.25">
      <c r="A7695" s="67">
        <v>44229</v>
      </c>
      <c r="B7695" s="60" t="s">
        <v>13</v>
      </c>
      <c r="C7695" s="73" t="s">
        <v>13</v>
      </c>
      <c r="D7695" s="15">
        <v>2</v>
      </c>
    </row>
    <row r="7696" spans="1:4" x14ac:dyDescent="0.25">
      <c r="A7696" s="67">
        <v>44229</v>
      </c>
      <c r="B7696" s="60" t="s">
        <v>13</v>
      </c>
      <c r="C7696" s="73" t="s">
        <v>226</v>
      </c>
      <c r="D7696" s="15">
        <v>1</v>
      </c>
    </row>
    <row r="7697" spans="1:4" x14ac:dyDescent="0.25">
      <c r="A7697" s="67">
        <v>44229</v>
      </c>
      <c r="B7697" s="60" t="s">
        <v>24</v>
      </c>
      <c r="C7697" s="73" t="s">
        <v>23</v>
      </c>
      <c r="D7697" s="15">
        <v>6</v>
      </c>
    </row>
    <row r="7698" spans="1:4" x14ac:dyDescent="0.25">
      <c r="A7698" s="67">
        <v>44229</v>
      </c>
      <c r="B7698" s="60" t="s">
        <v>24</v>
      </c>
      <c r="C7698" s="73" t="s">
        <v>24</v>
      </c>
      <c r="D7698" s="15">
        <v>1</v>
      </c>
    </row>
    <row r="7699" spans="1:4" x14ac:dyDescent="0.25">
      <c r="A7699" s="67">
        <v>44229</v>
      </c>
      <c r="B7699" s="60" t="s">
        <v>24</v>
      </c>
      <c r="C7699" s="73" t="s">
        <v>37</v>
      </c>
      <c r="D7699" s="15">
        <v>1</v>
      </c>
    </row>
    <row r="7700" spans="1:4" x14ac:dyDescent="0.25">
      <c r="A7700" s="67">
        <v>44229</v>
      </c>
      <c r="B7700" s="60" t="s">
        <v>47</v>
      </c>
      <c r="C7700" s="73" t="s">
        <v>47</v>
      </c>
      <c r="D7700" s="15">
        <v>4</v>
      </c>
    </row>
    <row r="7701" spans="1:4" x14ac:dyDescent="0.25">
      <c r="A7701" s="67">
        <v>44229</v>
      </c>
      <c r="B7701" s="60" t="s">
        <v>47</v>
      </c>
      <c r="C7701" s="73" t="s">
        <v>925</v>
      </c>
      <c r="D7701" s="15">
        <v>1</v>
      </c>
    </row>
    <row r="7702" spans="1:4" x14ac:dyDescent="0.25">
      <c r="A7702" s="67">
        <v>44229</v>
      </c>
      <c r="B7702" s="60" t="s">
        <v>48</v>
      </c>
      <c r="C7702" s="73" t="s">
        <v>48</v>
      </c>
      <c r="D7702" s="15">
        <v>1</v>
      </c>
    </row>
    <row r="7703" spans="1:4" x14ac:dyDescent="0.25">
      <c r="A7703" s="67">
        <v>44229</v>
      </c>
      <c r="B7703" s="60" t="s">
        <v>7</v>
      </c>
      <c r="C7703" s="60" t="s">
        <v>7</v>
      </c>
      <c r="D7703" s="15">
        <v>1</v>
      </c>
    </row>
    <row r="7704" spans="1:4" x14ac:dyDescent="0.25">
      <c r="A7704" s="67">
        <v>44229</v>
      </c>
      <c r="B7704" s="60" t="s">
        <v>9</v>
      </c>
      <c r="C7704" s="73" t="s">
        <v>613</v>
      </c>
      <c r="D7704" s="15">
        <v>1</v>
      </c>
    </row>
    <row r="7705" spans="1:4" x14ac:dyDescent="0.25">
      <c r="A7705" s="67">
        <v>44229</v>
      </c>
      <c r="B7705" s="60" t="s">
        <v>9</v>
      </c>
      <c r="C7705" s="60" t="s">
        <v>9</v>
      </c>
      <c r="D7705" s="15">
        <v>50</v>
      </c>
    </row>
    <row r="7706" spans="1:4" x14ac:dyDescent="0.25">
      <c r="A7706" s="67">
        <v>44229</v>
      </c>
      <c r="B7706" s="60" t="s">
        <v>9</v>
      </c>
      <c r="C7706" s="73" t="s">
        <v>149</v>
      </c>
      <c r="D7706" s="15">
        <v>1</v>
      </c>
    </row>
    <row r="7707" spans="1:4" x14ac:dyDescent="0.25">
      <c r="A7707" s="67">
        <v>44229</v>
      </c>
      <c r="B7707" s="60" t="s">
        <v>9</v>
      </c>
      <c r="C7707" s="73" t="s">
        <v>145</v>
      </c>
      <c r="D7707" s="15">
        <v>1</v>
      </c>
    </row>
    <row r="7708" spans="1:4" x14ac:dyDescent="0.25">
      <c r="A7708" s="67">
        <v>44229</v>
      </c>
      <c r="B7708" s="60" t="s">
        <v>15</v>
      </c>
      <c r="C7708" s="73" t="s">
        <v>61</v>
      </c>
      <c r="D7708" s="15">
        <v>1</v>
      </c>
    </row>
    <row r="7709" spans="1:4" x14ac:dyDescent="0.25">
      <c r="A7709" s="67">
        <v>44229</v>
      </c>
      <c r="B7709" s="60" t="s">
        <v>11</v>
      </c>
      <c r="C7709" s="73" t="s">
        <v>11</v>
      </c>
      <c r="D7709" s="15">
        <v>7</v>
      </c>
    </row>
    <row r="7710" spans="1:4" x14ac:dyDescent="0.25">
      <c r="A7710" s="67">
        <v>44229</v>
      </c>
      <c r="B7710" s="60" t="s">
        <v>11</v>
      </c>
      <c r="C7710" s="73" t="s">
        <v>855</v>
      </c>
      <c r="D7710" s="15">
        <v>1</v>
      </c>
    </row>
    <row r="7711" spans="1:4" x14ac:dyDescent="0.25">
      <c r="A7711" s="67">
        <v>44229</v>
      </c>
      <c r="B7711" s="60" t="s">
        <v>12</v>
      </c>
      <c r="C7711" s="73" t="s">
        <v>117</v>
      </c>
      <c r="D7711" s="15">
        <v>1</v>
      </c>
    </row>
    <row r="7712" spans="1:4" x14ac:dyDescent="0.25">
      <c r="A7712" s="67">
        <v>44229</v>
      </c>
      <c r="B7712" s="60" t="s">
        <v>12</v>
      </c>
      <c r="C7712" s="73" t="s">
        <v>12</v>
      </c>
      <c r="D7712" s="15">
        <v>4</v>
      </c>
    </row>
    <row r="7713" spans="1:4" x14ac:dyDescent="0.25">
      <c r="A7713" s="67">
        <v>44229</v>
      </c>
      <c r="B7713" s="60" t="s">
        <v>8</v>
      </c>
      <c r="C7713" s="73" t="s">
        <v>142</v>
      </c>
      <c r="D7713" s="15">
        <v>2</v>
      </c>
    </row>
    <row r="7714" spans="1:4" x14ac:dyDescent="0.25">
      <c r="A7714" s="67">
        <v>44229</v>
      </c>
      <c r="B7714" s="60" t="s">
        <v>8</v>
      </c>
      <c r="C7714" s="73" t="s">
        <v>205</v>
      </c>
      <c r="D7714" s="15">
        <v>1</v>
      </c>
    </row>
    <row r="7715" spans="1:4" x14ac:dyDescent="0.25">
      <c r="A7715" s="67">
        <v>44229</v>
      </c>
      <c r="B7715" s="60" t="s">
        <v>8</v>
      </c>
      <c r="C7715" s="73" t="s">
        <v>40</v>
      </c>
      <c r="D7715" s="15">
        <v>1</v>
      </c>
    </row>
    <row r="7716" spans="1:4" x14ac:dyDescent="0.25">
      <c r="A7716" s="67">
        <v>44229</v>
      </c>
      <c r="B7716" s="60" t="s">
        <v>8</v>
      </c>
      <c r="C7716" s="73" t="s">
        <v>8</v>
      </c>
      <c r="D7716" s="15">
        <v>29</v>
      </c>
    </row>
    <row r="7717" spans="1:4" x14ac:dyDescent="0.25">
      <c r="A7717" s="67">
        <v>44229</v>
      </c>
      <c r="B7717" s="60" t="s">
        <v>8</v>
      </c>
      <c r="C7717" s="73" t="s">
        <v>31</v>
      </c>
      <c r="D7717" s="15">
        <v>1</v>
      </c>
    </row>
    <row r="7718" spans="1:4" x14ac:dyDescent="0.25">
      <c r="A7718" s="67">
        <v>44229</v>
      </c>
      <c r="B7718" s="60" t="s">
        <v>8</v>
      </c>
      <c r="C7718" s="73" t="s">
        <v>112</v>
      </c>
      <c r="D7718" s="15">
        <v>1</v>
      </c>
    </row>
    <row r="7719" spans="1:4" x14ac:dyDescent="0.25">
      <c r="A7719" s="67">
        <v>44229</v>
      </c>
      <c r="B7719" s="60" t="s">
        <v>49</v>
      </c>
      <c r="C7719" s="60" t="s">
        <v>49</v>
      </c>
      <c r="D7719" s="15">
        <v>4</v>
      </c>
    </row>
    <row r="7720" spans="1:4" x14ac:dyDescent="0.25">
      <c r="A7720" s="67">
        <v>44229</v>
      </c>
      <c r="B7720" s="60" t="s">
        <v>50</v>
      </c>
      <c r="C7720" s="73" t="s">
        <v>232</v>
      </c>
      <c r="D7720" s="15">
        <v>1</v>
      </c>
    </row>
    <row r="7721" spans="1:4" x14ac:dyDescent="0.25">
      <c r="A7721" s="67">
        <v>44229</v>
      </c>
      <c r="B7721" s="60" t="s">
        <v>50</v>
      </c>
      <c r="C7721" s="73" t="s">
        <v>368</v>
      </c>
      <c r="D7721" s="15">
        <v>4</v>
      </c>
    </row>
    <row r="7722" spans="1:4" x14ac:dyDescent="0.25">
      <c r="A7722" s="67">
        <v>44229</v>
      </c>
      <c r="B7722" s="60" t="s">
        <v>27</v>
      </c>
      <c r="C7722" s="73" t="s">
        <v>141</v>
      </c>
      <c r="D7722" s="15">
        <v>1</v>
      </c>
    </row>
    <row r="7723" spans="1:4" x14ac:dyDescent="0.25">
      <c r="A7723" s="67">
        <v>44229</v>
      </c>
      <c r="B7723" s="60" t="s">
        <v>27</v>
      </c>
      <c r="C7723" s="73" t="s">
        <v>235</v>
      </c>
      <c r="D7723" s="15">
        <v>1</v>
      </c>
    </row>
    <row r="7724" spans="1:4" x14ac:dyDescent="0.25">
      <c r="A7724" s="67">
        <v>44229</v>
      </c>
      <c r="B7724" s="60" t="s">
        <v>27</v>
      </c>
      <c r="C7724" s="73" t="s">
        <v>43</v>
      </c>
      <c r="D7724" s="15">
        <v>5</v>
      </c>
    </row>
    <row r="7725" spans="1:4" x14ac:dyDescent="0.25">
      <c r="A7725" s="67">
        <v>44229</v>
      </c>
      <c r="B7725" s="60" t="s">
        <v>27</v>
      </c>
      <c r="C7725" s="73" t="s">
        <v>622</v>
      </c>
      <c r="D7725" s="15">
        <v>2</v>
      </c>
    </row>
    <row r="7726" spans="1:4" x14ac:dyDescent="0.25">
      <c r="A7726" s="67">
        <v>44229</v>
      </c>
      <c r="B7726" s="60" t="s">
        <v>51</v>
      </c>
      <c r="C7726" s="60" t="s">
        <v>51</v>
      </c>
      <c r="D7726" s="15">
        <v>3</v>
      </c>
    </row>
    <row r="7727" spans="1:4" x14ac:dyDescent="0.25">
      <c r="A7727" s="67">
        <v>44229</v>
      </c>
      <c r="B7727" s="60" t="s">
        <v>10</v>
      </c>
      <c r="C7727" s="60" t="s">
        <v>10</v>
      </c>
      <c r="D7727" s="15">
        <v>0</v>
      </c>
    </row>
    <row r="7728" spans="1:4" x14ac:dyDescent="0.25">
      <c r="A7728" s="67">
        <v>44230</v>
      </c>
      <c r="B7728" s="73" t="s">
        <v>14</v>
      </c>
      <c r="C7728" s="73" t="s">
        <v>14</v>
      </c>
      <c r="D7728" s="15">
        <v>20</v>
      </c>
    </row>
    <row r="7729" spans="1:4" x14ac:dyDescent="0.25">
      <c r="A7729" s="67">
        <v>44230</v>
      </c>
      <c r="B7729" s="73" t="s">
        <v>14</v>
      </c>
      <c r="C7729" s="73" t="s">
        <v>16</v>
      </c>
      <c r="D7729" s="15">
        <v>6</v>
      </c>
    </row>
    <row r="7730" spans="1:4" x14ac:dyDescent="0.25">
      <c r="A7730" s="67">
        <v>44230</v>
      </c>
      <c r="B7730" s="73" t="s">
        <v>14</v>
      </c>
      <c r="C7730" s="73" t="s">
        <v>808</v>
      </c>
      <c r="D7730" s="15">
        <v>1</v>
      </c>
    </row>
    <row r="7731" spans="1:4" x14ac:dyDescent="0.25">
      <c r="A7731" s="67">
        <v>44230</v>
      </c>
      <c r="B7731" s="73" t="s">
        <v>14</v>
      </c>
      <c r="C7731" s="73" t="s">
        <v>86</v>
      </c>
      <c r="D7731" s="15">
        <v>7</v>
      </c>
    </row>
    <row r="7732" spans="1:4" x14ac:dyDescent="0.25">
      <c r="A7732" s="67">
        <v>44230</v>
      </c>
      <c r="B7732" s="60" t="s">
        <v>20</v>
      </c>
      <c r="C7732" s="73" t="s">
        <v>1064</v>
      </c>
      <c r="D7732" s="15">
        <v>1</v>
      </c>
    </row>
    <row r="7733" spans="1:4" x14ac:dyDescent="0.25">
      <c r="A7733" s="67">
        <v>44230</v>
      </c>
      <c r="B7733" s="60" t="s">
        <v>20</v>
      </c>
      <c r="C7733" s="73" t="s">
        <v>953</v>
      </c>
      <c r="D7733" s="15">
        <v>1</v>
      </c>
    </row>
    <row r="7734" spans="1:4" x14ac:dyDescent="0.25">
      <c r="A7734" s="67">
        <v>44230</v>
      </c>
      <c r="B7734" s="60" t="s">
        <v>20</v>
      </c>
      <c r="C7734" s="73" t="s">
        <v>20</v>
      </c>
      <c r="D7734" s="15">
        <v>54</v>
      </c>
    </row>
    <row r="7735" spans="1:4" x14ac:dyDescent="0.25">
      <c r="A7735" s="67">
        <v>44230</v>
      </c>
      <c r="B7735" s="60" t="s">
        <v>20</v>
      </c>
      <c r="C7735" s="73" t="s">
        <v>713</v>
      </c>
      <c r="D7735" s="15">
        <v>1</v>
      </c>
    </row>
    <row r="7736" spans="1:4" x14ac:dyDescent="0.25">
      <c r="A7736" s="67">
        <v>44230</v>
      </c>
      <c r="B7736" s="60" t="s">
        <v>13</v>
      </c>
      <c r="C7736" s="73" t="s">
        <v>13</v>
      </c>
      <c r="D7736" s="15">
        <v>1</v>
      </c>
    </row>
    <row r="7737" spans="1:4" x14ac:dyDescent="0.25">
      <c r="A7737" s="67">
        <v>44230</v>
      </c>
      <c r="B7737" s="60" t="s">
        <v>13</v>
      </c>
      <c r="C7737" s="73" t="s">
        <v>226</v>
      </c>
      <c r="D7737" s="15">
        <v>1</v>
      </c>
    </row>
    <row r="7738" spans="1:4" x14ac:dyDescent="0.25">
      <c r="A7738" s="67">
        <v>44230</v>
      </c>
      <c r="B7738" s="60" t="s">
        <v>13</v>
      </c>
      <c r="C7738" s="73" t="s">
        <v>305</v>
      </c>
      <c r="D7738" s="15">
        <v>1</v>
      </c>
    </row>
    <row r="7739" spans="1:4" x14ac:dyDescent="0.25">
      <c r="A7739" s="67">
        <v>44230</v>
      </c>
      <c r="B7739" s="60" t="s">
        <v>24</v>
      </c>
      <c r="C7739" s="73" t="s">
        <v>23</v>
      </c>
      <c r="D7739" s="15">
        <v>7</v>
      </c>
    </row>
    <row r="7740" spans="1:4" x14ac:dyDescent="0.25">
      <c r="A7740" s="67">
        <v>44230</v>
      </c>
      <c r="B7740" s="60" t="s">
        <v>24</v>
      </c>
      <c r="C7740" s="73" t="s">
        <v>24</v>
      </c>
      <c r="D7740" s="15">
        <v>1</v>
      </c>
    </row>
    <row r="7741" spans="1:4" x14ac:dyDescent="0.25">
      <c r="A7741" s="67">
        <v>44230</v>
      </c>
      <c r="B7741" s="60" t="s">
        <v>47</v>
      </c>
      <c r="C7741" s="60" t="s">
        <v>47</v>
      </c>
      <c r="D7741" s="15">
        <v>9</v>
      </c>
    </row>
    <row r="7742" spans="1:4" x14ac:dyDescent="0.25">
      <c r="A7742" s="67">
        <v>44230</v>
      </c>
      <c r="B7742" s="60" t="s">
        <v>47</v>
      </c>
      <c r="C7742" s="73" t="s">
        <v>925</v>
      </c>
      <c r="D7742" s="15">
        <v>1</v>
      </c>
    </row>
    <row r="7743" spans="1:4" x14ac:dyDescent="0.25">
      <c r="A7743" s="67">
        <v>44230</v>
      </c>
      <c r="B7743" s="60" t="s">
        <v>48</v>
      </c>
      <c r="C7743" s="60" t="s">
        <v>48</v>
      </c>
      <c r="D7743" s="15">
        <v>7</v>
      </c>
    </row>
    <row r="7744" spans="1:4" x14ac:dyDescent="0.25">
      <c r="A7744" s="67">
        <v>44230</v>
      </c>
      <c r="B7744" s="60" t="s">
        <v>7</v>
      </c>
      <c r="C7744" s="60" t="s">
        <v>7</v>
      </c>
      <c r="D7744" s="15">
        <v>3</v>
      </c>
    </row>
    <row r="7745" spans="1:4" x14ac:dyDescent="0.25">
      <c r="A7745" s="67">
        <v>44230</v>
      </c>
      <c r="B7745" s="60" t="s">
        <v>9</v>
      </c>
      <c r="C7745" s="73" t="s">
        <v>613</v>
      </c>
      <c r="D7745" s="15">
        <v>2</v>
      </c>
    </row>
    <row r="7746" spans="1:4" x14ac:dyDescent="0.25">
      <c r="A7746" s="67">
        <v>44230</v>
      </c>
      <c r="B7746" s="60" t="s">
        <v>9</v>
      </c>
      <c r="C7746" s="60" t="s">
        <v>9</v>
      </c>
      <c r="D7746" s="15">
        <v>23</v>
      </c>
    </row>
    <row r="7747" spans="1:4" x14ac:dyDescent="0.25">
      <c r="A7747" s="67">
        <v>44230</v>
      </c>
      <c r="B7747" s="60" t="s">
        <v>9</v>
      </c>
      <c r="C7747" s="73" t="s">
        <v>17</v>
      </c>
      <c r="D7747" s="15">
        <v>1</v>
      </c>
    </row>
    <row r="7748" spans="1:4" x14ac:dyDescent="0.25">
      <c r="A7748" s="67">
        <v>44230</v>
      </c>
      <c r="B7748" s="60" t="s">
        <v>9</v>
      </c>
      <c r="C7748" s="73" t="s">
        <v>149</v>
      </c>
      <c r="D7748" s="15">
        <v>2</v>
      </c>
    </row>
    <row r="7749" spans="1:4" x14ac:dyDescent="0.25">
      <c r="A7749" s="67">
        <v>44230</v>
      </c>
      <c r="B7749" s="60" t="s">
        <v>15</v>
      </c>
      <c r="C7749" s="73" t="s">
        <v>109</v>
      </c>
      <c r="D7749" s="15">
        <v>1</v>
      </c>
    </row>
    <row r="7750" spans="1:4" x14ac:dyDescent="0.25">
      <c r="A7750" s="67">
        <v>44230</v>
      </c>
      <c r="B7750" s="60" t="s">
        <v>15</v>
      </c>
      <c r="C7750" s="73" t="s">
        <v>61</v>
      </c>
      <c r="D7750" s="15">
        <v>2</v>
      </c>
    </row>
    <row r="7751" spans="1:4" x14ac:dyDescent="0.25">
      <c r="A7751" s="67">
        <v>44230</v>
      </c>
      <c r="B7751" s="60" t="s">
        <v>11</v>
      </c>
      <c r="C7751" s="73" t="s">
        <v>336</v>
      </c>
      <c r="D7751" s="15">
        <v>8</v>
      </c>
    </row>
    <row r="7752" spans="1:4" x14ac:dyDescent="0.25">
      <c r="A7752" s="67">
        <v>44230</v>
      </c>
      <c r="B7752" s="60" t="s">
        <v>11</v>
      </c>
      <c r="C7752" s="73" t="s">
        <v>11</v>
      </c>
      <c r="D7752" s="15">
        <v>9</v>
      </c>
    </row>
    <row r="7753" spans="1:4" x14ac:dyDescent="0.25">
      <c r="A7753" s="67">
        <v>44230</v>
      </c>
      <c r="B7753" s="60" t="s">
        <v>11</v>
      </c>
      <c r="C7753" s="73" t="s">
        <v>855</v>
      </c>
      <c r="D7753" s="15">
        <v>2</v>
      </c>
    </row>
    <row r="7754" spans="1:4" x14ac:dyDescent="0.25">
      <c r="A7754" s="67">
        <v>44230</v>
      </c>
      <c r="B7754" s="60" t="s">
        <v>11</v>
      </c>
      <c r="C7754" s="73" t="s">
        <v>764</v>
      </c>
      <c r="D7754" s="15">
        <v>2</v>
      </c>
    </row>
    <row r="7755" spans="1:4" x14ac:dyDescent="0.25">
      <c r="A7755" s="67">
        <v>44230</v>
      </c>
      <c r="B7755" s="60" t="s">
        <v>12</v>
      </c>
      <c r="C7755" s="73" t="s">
        <v>117</v>
      </c>
      <c r="D7755" s="15">
        <v>3</v>
      </c>
    </row>
    <row r="7756" spans="1:4" x14ac:dyDescent="0.25">
      <c r="A7756" s="67">
        <v>44230</v>
      </c>
      <c r="B7756" s="60" t="s">
        <v>12</v>
      </c>
      <c r="C7756" s="73" t="s">
        <v>12</v>
      </c>
      <c r="D7756" s="15">
        <v>1</v>
      </c>
    </row>
    <row r="7757" spans="1:4" x14ac:dyDescent="0.25">
      <c r="A7757" s="67">
        <v>44230</v>
      </c>
      <c r="B7757" s="60" t="s">
        <v>8</v>
      </c>
      <c r="C7757" s="73" t="s">
        <v>230</v>
      </c>
      <c r="D7757" s="15">
        <v>1</v>
      </c>
    </row>
    <row r="7758" spans="1:4" x14ac:dyDescent="0.25">
      <c r="A7758" s="67">
        <v>44230</v>
      </c>
      <c r="B7758" s="60" t="s">
        <v>8</v>
      </c>
      <c r="C7758" s="73" t="s">
        <v>59</v>
      </c>
      <c r="D7758" s="15">
        <v>3</v>
      </c>
    </row>
    <row r="7759" spans="1:4" x14ac:dyDescent="0.25">
      <c r="A7759" s="67">
        <v>44230</v>
      </c>
      <c r="B7759" s="60" t="s">
        <v>8</v>
      </c>
      <c r="C7759" s="73" t="s">
        <v>142</v>
      </c>
      <c r="D7759" s="15">
        <v>1</v>
      </c>
    </row>
    <row r="7760" spans="1:4" x14ac:dyDescent="0.25">
      <c r="A7760" s="67">
        <v>44230</v>
      </c>
      <c r="B7760" s="60" t="s">
        <v>8</v>
      </c>
      <c r="C7760" s="73" t="s">
        <v>40</v>
      </c>
      <c r="D7760" s="15">
        <v>2</v>
      </c>
    </row>
    <row r="7761" spans="1:4" x14ac:dyDescent="0.25">
      <c r="A7761" s="67">
        <v>44230</v>
      </c>
      <c r="B7761" s="60" t="s">
        <v>8</v>
      </c>
      <c r="C7761" s="73" t="s">
        <v>8</v>
      </c>
      <c r="D7761" s="15">
        <v>47</v>
      </c>
    </row>
    <row r="7762" spans="1:4" x14ac:dyDescent="0.25">
      <c r="A7762" s="67">
        <v>44230</v>
      </c>
      <c r="B7762" s="60" t="s">
        <v>8</v>
      </c>
      <c r="C7762" s="73" t="s">
        <v>31</v>
      </c>
      <c r="D7762" s="15">
        <v>4</v>
      </c>
    </row>
    <row r="7763" spans="1:4" x14ac:dyDescent="0.25">
      <c r="A7763" s="67">
        <v>44230</v>
      </c>
      <c r="B7763" s="60" t="s">
        <v>8</v>
      </c>
      <c r="C7763" s="73" t="s">
        <v>131</v>
      </c>
      <c r="D7763" s="15">
        <v>2</v>
      </c>
    </row>
    <row r="7764" spans="1:4" x14ac:dyDescent="0.25">
      <c r="A7764" s="67">
        <v>44230</v>
      </c>
      <c r="B7764" s="60" t="s">
        <v>8</v>
      </c>
      <c r="C7764" s="73" t="s">
        <v>112</v>
      </c>
      <c r="D7764" s="15">
        <v>1</v>
      </c>
    </row>
    <row r="7765" spans="1:4" x14ac:dyDescent="0.25">
      <c r="A7765" s="67">
        <v>44230</v>
      </c>
      <c r="B7765" s="60" t="s">
        <v>49</v>
      </c>
      <c r="C7765" s="73" t="s">
        <v>215</v>
      </c>
      <c r="D7765" s="15">
        <v>1</v>
      </c>
    </row>
    <row r="7766" spans="1:4" x14ac:dyDescent="0.25">
      <c r="A7766" s="67">
        <v>44230</v>
      </c>
      <c r="B7766" s="60" t="s">
        <v>49</v>
      </c>
      <c r="C7766" s="73" t="s">
        <v>49</v>
      </c>
      <c r="D7766" s="15">
        <v>2</v>
      </c>
    </row>
    <row r="7767" spans="1:4" x14ac:dyDescent="0.25">
      <c r="A7767" s="67">
        <v>44230</v>
      </c>
      <c r="B7767" s="60" t="s">
        <v>50</v>
      </c>
      <c r="C7767" s="73" t="s">
        <v>368</v>
      </c>
      <c r="D7767" s="15">
        <v>0</v>
      </c>
    </row>
    <row r="7768" spans="1:4" x14ac:dyDescent="0.25">
      <c r="A7768" s="67">
        <v>44230</v>
      </c>
      <c r="B7768" s="60" t="s">
        <v>27</v>
      </c>
      <c r="C7768" s="73" t="s">
        <v>233</v>
      </c>
      <c r="D7768" s="15">
        <v>2</v>
      </c>
    </row>
    <row r="7769" spans="1:4" x14ac:dyDescent="0.25">
      <c r="A7769" s="67">
        <v>44230</v>
      </c>
      <c r="B7769" s="60" t="s">
        <v>27</v>
      </c>
      <c r="C7769" s="73" t="s">
        <v>43</v>
      </c>
      <c r="D7769" s="15">
        <v>33</v>
      </c>
    </row>
    <row r="7770" spans="1:4" x14ac:dyDescent="0.25">
      <c r="A7770" s="67">
        <v>44230</v>
      </c>
      <c r="B7770" s="60" t="s">
        <v>27</v>
      </c>
      <c r="C7770" s="73" t="s">
        <v>940</v>
      </c>
      <c r="D7770" s="15">
        <v>1</v>
      </c>
    </row>
    <row r="7771" spans="1:4" x14ac:dyDescent="0.25">
      <c r="A7771" s="67">
        <v>44230</v>
      </c>
      <c r="B7771" s="60" t="s">
        <v>27</v>
      </c>
      <c r="C7771" s="73" t="s">
        <v>947</v>
      </c>
      <c r="D7771" s="15">
        <v>1</v>
      </c>
    </row>
    <row r="7772" spans="1:4" x14ac:dyDescent="0.25">
      <c r="A7772" s="67">
        <v>44230</v>
      </c>
      <c r="B7772" s="60" t="s">
        <v>51</v>
      </c>
      <c r="C7772" s="60" t="s">
        <v>51</v>
      </c>
      <c r="D7772" s="15">
        <v>1</v>
      </c>
    </row>
    <row r="7773" spans="1:4" x14ac:dyDescent="0.25">
      <c r="A7773" s="67">
        <v>44230</v>
      </c>
      <c r="B7773" s="60" t="s">
        <v>10</v>
      </c>
      <c r="C7773" s="60" t="s">
        <v>10</v>
      </c>
      <c r="D7773" s="15">
        <v>4</v>
      </c>
    </row>
    <row r="7774" spans="1:4" x14ac:dyDescent="0.25">
      <c r="A7774" s="67">
        <v>44231</v>
      </c>
      <c r="B7774" s="60" t="s">
        <v>14</v>
      </c>
      <c r="C7774" s="73" t="s">
        <v>14</v>
      </c>
      <c r="D7774" s="15">
        <v>18</v>
      </c>
    </row>
    <row r="7775" spans="1:4" x14ac:dyDescent="0.25">
      <c r="A7775" s="67">
        <v>44231</v>
      </c>
      <c r="B7775" s="60" t="s">
        <v>14</v>
      </c>
      <c r="C7775" s="73" t="s">
        <v>16</v>
      </c>
      <c r="D7775" s="15">
        <v>8</v>
      </c>
    </row>
    <row r="7776" spans="1:4" x14ac:dyDescent="0.25">
      <c r="A7776" s="67">
        <v>44231</v>
      </c>
      <c r="B7776" s="60" t="s">
        <v>14</v>
      </c>
      <c r="C7776" s="73" t="s">
        <v>86</v>
      </c>
      <c r="D7776" s="15">
        <v>5</v>
      </c>
    </row>
    <row r="7777" spans="1:4" x14ac:dyDescent="0.25">
      <c r="A7777" s="67">
        <v>44231</v>
      </c>
      <c r="B7777" s="60" t="s">
        <v>20</v>
      </c>
      <c r="C7777" s="73" t="s">
        <v>20</v>
      </c>
      <c r="D7777" s="15">
        <v>44</v>
      </c>
    </row>
    <row r="7778" spans="1:4" x14ac:dyDescent="0.25">
      <c r="A7778" s="67">
        <v>44231</v>
      </c>
      <c r="B7778" s="60" t="s">
        <v>13</v>
      </c>
      <c r="C7778" s="73" t="s">
        <v>13</v>
      </c>
      <c r="D7778" s="15">
        <v>5</v>
      </c>
    </row>
    <row r="7779" spans="1:4" x14ac:dyDescent="0.25">
      <c r="A7779" s="67">
        <v>44231</v>
      </c>
      <c r="B7779" s="60" t="s">
        <v>24</v>
      </c>
      <c r="C7779" s="73" t="s">
        <v>23</v>
      </c>
      <c r="D7779" s="15">
        <v>12</v>
      </c>
    </row>
    <row r="7780" spans="1:4" x14ac:dyDescent="0.25">
      <c r="A7780" s="67">
        <v>44231</v>
      </c>
      <c r="B7780" s="60" t="s">
        <v>24</v>
      </c>
      <c r="C7780" s="73" t="s">
        <v>24</v>
      </c>
      <c r="D7780" s="15">
        <v>4</v>
      </c>
    </row>
    <row r="7781" spans="1:4" x14ac:dyDescent="0.25">
      <c r="A7781" s="67">
        <v>44231</v>
      </c>
      <c r="B7781" s="60" t="s">
        <v>24</v>
      </c>
      <c r="C7781" s="73" t="s">
        <v>36</v>
      </c>
      <c r="D7781" s="15">
        <v>3</v>
      </c>
    </row>
    <row r="7782" spans="1:4" x14ac:dyDescent="0.25">
      <c r="A7782" s="67">
        <v>44231</v>
      </c>
      <c r="B7782" s="60" t="s">
        <v>47</v>
      </c>
      <c r="C7782" s="73" t="s">
        <v>47</v>
      </c>
      <c r="D7782" s="15">
        <v>6</v>
      </c>
    </row>
    <row r="7783" spans="1:4" x14ac:dyDescent="0.25">
      <c r="A7783" s="67">
        <v>44231</v>
      </c>
      <c r="B7783" s="60" t="s">
        <v>47</v>
      </c>
      <c r="C7783" s="73" t="s">
        <v>925</v>
      </c>
      <c r="D7783" s="15">
        <v>1</v>
      </c>
    </row>
    <row r="7784" spans="1:4" x14ac:dyDescent="0.25">
      <c r="A7784" s="67">
        <v>44231</v>
      </c>
      <c r="B7784" s="60" t="s">
        <v>48</v>
      </c>
      <c r="C7784" s="73" t="s">
        <v>48</v>
      </c>
      <c r="D7784" s="15">
        <v>2</v>
      </c>
    </row>
    <row r="7785" spans="1:4" x14ac:dyDescent="0.25">
      <c r="A7785" s="67">
        <v>44231</v>
      </c>
      <c r="B7785" s="60" t="s">
        <v>7</v>
      </c>
      <c r="C7785" s="73" t="s">
        <v>7</v>
      </c>
      <c r="D7785" s="15">
        <v>11</v>
      </c>
    </row>
    <row r="7786" spans="1:4" x14ac:dyDescent="0.25">
      <c r="A7786" s="67">
        <v>44231</v>
      </c>
      <c r="B7786" s="60" t="s">
        <v>9</v>
      </c>
      <c r="C7786" s="73" t="s">
        <v>613</v>
      </c>
      <c r="D7786" s="15">
        <v>5</v>
      </c>
    </row>
    <row r="7787" spans="1:4" x14ac:dyDescent="0.25">
      <c r="A7787" s="67">
        <v>44231</v>
      </c>
      <c r="B7787" s="60" t="s">
        <v>9</v>
      </c>
      <c r="C7787" s="60" t="s">
        <v>9</v>
      </c>
      <c r="D7787" s="15">
        <v>12</v>
      </c>
    </row>
    <row r="7788" spans="1:4" x14ac:dyDescent="0.25">
      <c r="A7788" s="67">
        <v>44231</v>
      </c>
      <c r="B7788" s="60" t="s">
        <v>9</v>
      </c>
      <c r="C7788" s="73" t="s">
        <v>17</v>
      </c>
      <c r="D7788" s="15">
        <v>1</v>
      </c>
    </row>
    <row r="7789" spans="1:4" x14ac:dyDescent="0.25">
      <c r="A7789" s="67">
        <v>44231</v>
      </c>
      <c r="B7789" s="60" t="s">
        <v>9</v>
      </c>
      <c r="C7789" s="73" t="s">
        <v>145</v>
      </c>
      <c r="D7789" s="15">
        <v>2</v>
      </c>
    </row>
    <row r="7790" spans="1:4" x14ac:dyDescent="0.25">
      <c r="A7790" s="67">
        <v>44231</v>
      </c>
      <c r="B7790" s="60" t="s">
        <v>15</v>
      </c>
      <c r="C7790" s="73" t="s">
        <v>61</v>
      </c>
      <c r="D7790" s="15">
        <v>0</v>
      </c>
    </row>
    <row r="7791" spans="1:4" x14ac:dyDescent="0.25">
      <c r="A7791" s="67">
        <v>44231</v>
      </c>
      <c r="B7791" s="60" t="s">
        <v>11</v>
      </c>
      <c r="C7791" s="73" t="s">
        <v>336</v>
      </c>
      <c r="D7791" s="15">
        <v>5</v>
      </c>
    </row>
    <row r="7792" spans="1:4" x14ac:dyDescent="0.25">
      <c r="A7792" s="67">
        <v>44231</v>
      </c>
      <c r="B7792" s="60" t="s">
        <v>11</v>
      </c>
      <c r="C7792" s="73" t="s">
        <v>11</v>
      </c>
      <c r="D7792" s="15">
        <v>4</v>
      </c>
    </row>
    <row r="7793" spans="1:4" x14ac:dyDescent="0.25">
      <c r="A7793" s="67">
        <v>44231</v>
      </c>
      <c r="B7793" s="60" t="s">
        <v>11</v>
      </c>
      <c r="C7793" s="73" t="s">
        <v>135</v>
      </c>
      <c r="D7793" s="15">
        <v>4</v>
      </c>
    </row>
    <row r="7794" spans="1:4" x14ac:dyDescent="0.25">
      <c r="A7794" s="67">
        <v>44231</v>
      </c>
      <c r="B7794" s="60" t="s">
        <v>12</v>
      </c>
      <c r="C7794" s="60" t="s">
        <v>150</v>
      </c>
      <c r="D7794" s="15">
        <v>1</v>
      </c>
    </row>
    <row r="7795" spans="1:4" x14ac:dyDescent="0.25">
      <c r="A7795" s="67">
        <v>44231</v>
      </c>
      <c r="B7795" s="60" t="s">
        <v>12</v>
      </c>
      <c r="C7795" s="73" t="s">
        <v>117</v>
      </c>
      <c r="D7795" s="15">
        <v>1</v>
      </c>
    </row>
    <row r="7796" spans="1:4" x14ac:dyDescent="0.25">
      <c r="A7796" s="67">
        <v>44231</v>
      </c>
      <c r="B7796" s="60" t="s">
        <v>12</v>
      </c>
      <c r="C7796" s="73" t="s">
        <v>12</v>
      </c>
      <c r="D7796" s="15">
        <v>2</v>
      </c>
    </row>
    <row r="7797" spans="1:4" x14ac:dyDescent="0.25">
      <c r="A7797" s="67">
        <v>44231</v>
      </c>
      <c r="B7797" s="60" t="s">
        <v>8</v>
      </c>
      <c r="C7797" s="73" t="s">
        <v>74</v>
      </c>
      <c r="D7797" s="15">
        <v>1</v>
      </c>
    </row>
    <row r="7798" spans="1:4" x14ac:dyDescent="0.25">
      <c r="A7798" s="67">
        <v>44231</v>
      </c>
      <c r="B7798" s="60" t="s">
        <v>8</v>
      </c>
      <c r="C7798" s="73" t="s">
        <v>230</v>
      </c>
      <c r="D7798" s="15">
        <v>1</v>
      </c>
    </row>
    <row r="7799" spans="1:4" x14ac:dyDescent="0.25">
      <c r="A7799" s="67">
        <v>44231</v>
      </c>
      <c r="B7799" s="60" t="s">
        <v>8</v>
      </c>
      <c r="C7799" s="73" t="s">
        <v>59</v>
      </c>
      <c r="D7799" s="15">
        <v>4</v>
      </c>
    </row>
    <row r="7800" spans="1:4" x14ac:dyDescent="0.25">
      <c r="A7800" s="67">
        <v>44231</v>
      </c>
      <c r="B7800" s="60" t="s">
        <v>8</v>
      </c>
      <c r="C7800" s="73" t="s">
        <v>142</v>
      </c>
      <c r="D7800" s="15">
        <v>3</v>
      </c>
    </row>
    <row r="7801" spans="1:4" x14ac:dyDescent="0.25">
      <c r="A7801" s="67">
        <v>44231</v>
      </c>
      <c r="B7801" s="60" t="s">
        <v>8</v>
      </c>
      <c r="C7801" s="73" t="s">
        <v>134</v>
      </c>
      <c r="D7801" s="15">
        <v>1</v>
      </c>
    </row>
    <row r="7802" spans="1:4" x14ac:dyDescent="0.25">
      <c r="A7802" s="67">
        <v>44231</v>
      </c>
      <c r="B7802" s="60" t="s">
        <v>8</v>
      </c>
      <c r="C7802" s="73" t="s">
        <v>40</v>
      </c>
      <c r="D7802" s="15">
        <v>3</v>
      </c>
    </row>
    <row r="7803" spans="1:4" x14ac:dyDescent="0.25">
      <c r="A7803" s="67">
        <v>44231</v>
      </c>
      <c r="B7803" s="60" t="s">
        <v>8</v>
      </c>
      <c r="C7803" s="73" t="s">
        <v>8</v>
      </c>
      <c r="D7803" s="15">
        <v>52</v>
      </c>
    </row>
    <row r="7804" spans="1:4" x14ac:dyDescent="0.25">
      <c r="A7804" s="67">
        <v>44231</v>
      </c>
      <c r="B7804" s="60" t="s">
        <v>8</v>
      </c>
      <c r="C7804" s="73" t="s">
        <v>31</v>
      </c>
      <c r="D7804" s="15">
        <v>1</v>
      </c>
    </row>
    <row r="7805" spans="1:4" x14ac:dyDescent="0.25">
      <c r="A7805" s="67">
        <v>44231</v>
      </c>
      <c r="B7805" s="60" t="s">
        <v>8</v>
      </c>
      <c r="C7805" s="73" t="s">
        <v>595</v>
      </c>
      <c r="D7805" s="15">
        <v>4</v>
      </c>
    </row>
    <row r="7806" spans="1:4" x14ac:dyDescent="0.25">
      <c r="A7806" s="67">
        <v>44231</v>
      </c>
      <c r="B7806" s="60" t="s">
        <v>8</v>
      </c>
      <c r="C7806" s="73" t="s">
        <v>112</v>
      </c>
      <c r="D7806" s="15">
        <v>3</v>
      </c>
    </row>
    <row r="7807" spans="1:4" x14ac:dyDescent="0.25">
      <c r="A7807" s="67">
        <v>44231</v>
      </c>
      <c r="B7807" s="60" t="s">
        <v>49</v>
      </c>
      <c r="C7807" s="73" t="s">
        <v>215</v>
      </c>
      <c r="D7807" s="15">
        <v>1</v>
      </c>
    </row>
    <row r="7808" spans="1:4" x14ac:dyDescent="0.25">
      <c r="A7808" s="67">
        <v>44231</v>
      </c>
      <c r="B7808" s="60" t="s">
        <v>50</v>
      </c>
      <c r="C7808" s="73" t="s">
        <v>232</v>
      </c>
      <c r="D7808" s="15">
        <v>2</v>
      </c>
    </row>
    <row r="7809" spans="1:4" x14ac:dyDescent="0.25">
      <c r="A7809" s="67">
        <v>44231</v>
      </c>
      <c r="B7809" s="60" t="s">
        <v>50</v>
      </c>
      <c r="C7809" s="73" t="s">
        <v>368</v>
      </c>
      <c r="D7809" s="15">
        <v>1</v>
      </c>
    </row>
    <row r="7810" spans="1:4" x14ac:dyDescent="0.25">
      <c r="A7810" s="67">
        <v>44231</v>
      </c>
      <c r="B7810" s="60" t="s">
        <v>27</v>
      </c>
      <c r="C7810" s="73" t="s">
        <v>141</v>
      </c>
      <c r="D7810" s="15">
        <v>1</v>
      </c>
    </row>
    <row r="7811" spans="1:4" x14ac:dyDescent="0.25">
      <c r="A7811" s="67">
        <v>44231</v>
      </c>
      <c r="B7811" s="60" t="s">
        <v>27</v>
      </c>
      <c r="C7811" s="73" t="s">
        <v>43</v>
      </c>
      <c r="D7811" s="15">
        <v>11</v>
      </c>
    </row>
    <row r="7812" spans="1:4" x14ac:dyDescent="0.25">
      <c r="A7812" s="67">
        <v>44231</v>
      </c>
      <c r="B7812" s="60" t="s">
        <v>27</v>
      </c>
      <c r="C7812" s="73" t="s">
        <v>940</v>
      </c>
      <c r="D7812" s="15">
        <v>1</v>
      </c>
    </row>
    <row r="7813" spans="1:4" x14ac:dyDescent="0.25">
      <c r="A7813" s="67">
        <v>44231</v>
      </c>
      <c r="B7813" s="60" t="s">
        <v>51</v>
      </c>
      <c r="C7813" s="60" t="s">
        <v>51</v>
      </c>
      <c r="D7813" s="15">
        <v>12</v>
      </c>
    </row>
    <row r="7814" spans="1:4" x14ac:dyDescent="0.25">
      <c r="A7814" s="67">
        <v>44231</v>
      </c>
      <c r="B7814" s="60" t="s">
        <v>10</v>
      </c>
      <c r="C7814" s="73" t="s">
        <v>1054</v>
      </c>
      <c r="D7814" s="15">
        <v>1</v>
      </c>
    </row>
    <row r="7815" spans="1:4" x14ac:dyDescent="0.25">
      <c r="A7815" s="67">
        <v>44231</v>
      </c>
      <c r="B7815" s="60" t="s">
        <v>10</v>
      </c>
      <c r="C7815" s="60" t="s">
        <v>10</v>
      </c>
      <c r="D7815" s="15">
        <v>6</v>
      </c>
    </row>
    <row r="7816" spans="1:4" x14ac:dyDescent="0.25">
      <c r="A7816" s="67">
        <v>44232</v>
      </c>
      <c r="B7816" s="60" t="s">
        <v>14</v>
      </c>
      <c r="C7816" s="73" t="s">
        <v>14</v>
      </c>
      <c r="D7816" s="15">
        <v>10</v>
      </c>
    </row>
    <row r="7817" spans="1:4" x14ac:dyDescent="0.25">
      <c r="A7817" s="67">
        <v>44232</v>
      </c>
      <c r="B7817" s="60" t="s">
        <v>14</v>
      </c>
      <c r="C7817" s="73" t="s">
        <v>16</v>
      </c>
      <c r="D7817" s="15">
        <v>5</v>
      </c>
    </row>
    <row r="7818" spans="1:4" x14ac:dyDescent="0.25">
      <c r="A7818" s="67">
        <v>44232</v>
      </c>
      <c r="B7818" s="60" t="s">
        <v>14</v>
      </c>
      <c r="C7818" s="73" t="s">
        <v>86</v>
      </c>
      <c r="D7818" s="15">
        <v>2</v>
      </c>
    </row>
    <row r="7819" spans="1:4" x14ac:dyDescent="0.25">
      <c r="A7819" s="67">
        <v>44232</v>
      </c>
      <c r="B7819" s="60" t="s">
        <v>20</v>
      </c>
      <c r="C7819" s="73" t="s">
        <v>20</v>
      </c>
      <c r="D7819" s="15">
        <v>45</v>
      </c>
    </row>
    <row r="7820" spans="1:4" x14ac:dyDescent="0.25">
      <c r="A7820" s="67">
        <v>44232</v>
      </c>
      <c r="B7820" s="60" t="s">
        <v>13</v>
      </c>
      <c r="C7820" s="73" t="s">
        <v>1028</v>
      </c>
      <c r="D7820" s="15">
        <v>1</v>
      </c>
    </row>
    <row r="7821" spans="1:4" x14ac:dyDescent="0.25">
      <c r="A7821" s="67">
        <v>44232</v>
      </c>
      <c r="B7821" s="60" t="s">
        <v>13</v>
      </c>
      <c r="C7821" s="73" t="s">
        <v>13</v>
      </c>
      <c r="D7821" s="15">
        <v>4</v>
      </c>
    </row>
    <row r="7822" spans="1:4" x14ac:dyDescent="0.25">
      <c r="A7822" s="67">
        <v>44232</v>
      </c>
      <c r="B7822" s="60" t="s">
        <v>13</v>
      </c>
      <c r="C7822" s="73" t="s">
        <v>226</v>
      </c>
      <c r="D7822" s="15">
        <v>2</v>
      </c>
    </row>
    <row r="7823" spans="1:4" x14ac:dyDescent="0.25">
      <c r="A7823" s="67">
        <v>44232</v>
      </c>
      <c r="B7823" s="60" t="s">
        <v>13</v>
      </c>
      <c r="C7823" s="73" t="s">
        <v>223</v>
      </c>
      <c r="D7823" s="15">
        <v>1</v>
      </c>
    </row>
    <row r="7824" spans="1:4" x14ac:dyDescent="0.25">
      <c r="A7824" s="67">
        <v>44232</v>
      </c>
      <c r="B7824" s="60" t="s">
        <v>24</v>
      </c>
      <c r="C7824" s="73" t="s">
        <v>23</v>
      </c>
      <c r="D7824" s="15">
        <v>7</v>
      </c>
    </row>
    <row r="7825" spans="1:4" x14ac:dyDescent="0.25">
      <c r="A7825" s="67">
        <v>44232</v>
      </c>
      <c r="B7825" s="60" t="s">
        <v>24</v>
      </c>
      <c r="C7825" s="73" t="s">
        <v>24</v>
      </c>
      <c r="D7825" s="15">
        <v>16</v>
      </c>
    </row>
    <row r="7826" spans="1:4" x14ac:dyDescent="0.25">
      <c r="A7826" s="67">
        <v>44232</v>
      </c>
      <c r="B7826" s="60" t="s">
        <v>24</v>
      </c>
      <c r="C7826" s="73" t="s">
        <v>765</v>
      </c>
      <c r="D7826" s="15">
        <v>1</v>
      </c>
    </row>
    <row r="7827" spans="1:4" x14ac:dyDescent="0.25">
      <c r="A7827" s="67">
        <v>44232</v>
      </c>
      <c r="B7827" s="60" t="s">
        <v>47</v>
      </c>
      <c r="C7827" s="73" t="s">
        <v>47</v>
      </c>
      <c r="D7827" s="15">
        <v>1</v>
      </c>
    </row>
    <row r="7828" spans="1:4" x14ac:dyDescent="0.25">
      <c r="A7828" s="67">
        <v>44232</v>
      </c>
      <c r="B7828" s="60" t="s">
        <v>48</v>
      </c>
      <c r="C7828" s="60" t="s">
        <v>48</v>
      </c>
      <c r="D7828" s="15">
        <v>0</v>
      </c>
    </row>
    <row r="7829" spans="1:4" x14ac:dyDescent="0.25">
      <c r="A7829" s="67">
        <v>44232</v>
      </c>
      <c r="B7829" s="60" t="s">
        <v>7</v>
      </c>
      <c r="C7829" s="73" t="s">
        <v>116</v>
      </c>
      <c r="D7829" s="15">
        <v>1</v>
      </c>
    </row>
    <row r="7830" spans="1:4" x14ac:dyDescent="0.25">
      <c r="A7830" s="67">
        <v>44232</v>
      </c>
      <c r="B7830" s="60" t="s">
        <v>7</v>
      </c>
      <c r="C7830" s="73" t="s">
        <v>7</v>
      </c>
      <c r="D7830" s="15">
        <v>6</v>
      </c>
    </row>
    <row r="7831" spans="1:4" x14ac:dyDescent="0.25">
      <c r="A7831" s="67">
        <v>44232</v>
      </c>
      <c r="B7831" s="60" t="s">
        <v>9</v>
      </c>
      <c r="C7831" s="60" t="s">
        <v>9</v>
      </c>
      <c r="D7831" s="15">
        <v>18</v>
      </c>
    </row>
    <row r="7832" spans="1:4" x14ac:dyDescent="0.25">
      <c r="A7832" s="67">
        <v>44232</v>
      </c>
      <c r="B7832" s="60" t="s">
        <v>9</v>
      </c>
      <c r="C7832" s="73" t="s">
        <v>145</v>
      </c>
      <c r="D7832" s="15">
        <v>1</v>
      </c>
    </row>
    <row r="7833" spans="1:4" x14ac:dyDescent="0.25">
      <c r="A7833" s="67">
        <v>44232</v>
      </c>
      <c r="B7833" s="60" t="s">
        <v>15</v>
      </c>
      <c r="C7833" s="73" t="s">
        <v>285</v>
      </c>
      <c r="D7833" s="15">
        <v>1</v>
      </c>
    </row>
    <row r="7834" spans="1:4" x14ac:dyDescent="0.25">
      <c r="A7834" s="67">
        <v>44232</v>
      </c>
      <c r="B7834" s="60" t="s">
        <v>11</v>
      </c>
      <c r="C7834" s="73" t="s">
        <v>336</v>
      </c>
      <c r="D7834" s="15">
        <v>1</v>
      </c>
    </row>
    <row r="7835" spans="1:4" x14ac:dyDescent="0.25">
      <c r="A7835" s="67">
        <v>44232</v>
      </c>
      <c r="B7835" s="60" t="s">
        <v>11</v>
      </c>
      <c r="C7835" s="73" t="s">
        <v>1066</v>
      </c>
      <c r="D7835" s="15">
        <v>1</v>
      </c>
    </row>
    <row r="7836" spans="1:4" x14ac:dyDescent="0.25">
      <c r="A7836" s="67">
        <v>44232</v>
      </c>
      <c r="B7836" s="60" t="s">
        <v>11</v>
      </c>
      <c r="C7836" s="73" t="s">
        <v>11</v>
      </c>
      <c r="D7836" s="15">
        <v>16</v>
      </c>
    </row>
    <row r="7837" spans="1:4" x14ac:dyDescent="0.25">
      <c r="A7837" s="67">
        <v>44232</v>
      </c>
      <c r="B7837" s="60" t="s">
        <v>11</v>
      </c>
      <c r="C7837" s="73" t="s">
        <v>855</v>
      </c>
      <c r="D7837" s="15">
        <v>1</v>
      </c>
    </row>
    <row r="7838" spans="1:4" x14ac:dyDescent="0.25">
      <c r="A7838" s="67">
        <v>44232</v>
      </c>
      <c r="B7838" s="60" t="s">
        <v>11</v>
      </c>
      <c r="C7838" s="73" t="s">
        <v>135</v>
      </c>
      <c r="D7838" s="15">
        <v>1</v>
      </c>
    </row>
    <row r="7839" spans="1:4" x14ac:dyDescent="0.25">
      <c r="A7839" s="67">
        <v>44232</v>
      </c>
      <c r="B7839" s="60" t="s">
        <v>12</v>
      </c>
      <c r="C7839" s="73" t="s">
        <v>75</v>
      </c>
      <c r="D7839" s="15">
        <v>1</v>
      </c>
    </row>
    <row r="7840" spans="1:4" x14ac:dyDescent="0.25">
      <c r="A7840" s="67">
        <v>44232</v>
      </c>
      <c r="B7840" s="60" t="s">
        <v>12</v>
      </c>
      <c r="C7840" s="60" t="s">
        <v>150</v>
      </c>
      <c r="D7840" s="15">
        <v>1</v>
      </c>
    </row>
    <row r="7841" spans="1:4" x14ac:dyDescent="0.25">
      <c r="A7841" s="67">
        <v>44232</v>
      </c>
      <c r="B7841" s="60" t="s">
        <v>8</v>
      </c>
      <c r="C7841" s="73" t="s">
        <v>1082</v>
      </c>
      <c r="D7841" s="15">
        <v>1</v>
      </c>
    </row>
    <row r="7842" spans="1:4" x14ac:dyDescent="0.25">
      <c r="A7842" s="67">
        <v>44232</v>
      </c>
      <c r="B7842" s="60" t="s">
        <v>8</v>
      </c>
      <c r="C7842" s="73" t="s">
        <v>74</v>
      </c>
      <c r="D7842" s="15">
        <v>1</v>
      </c>
    </row>
    <row r="7843" spans="1:4" x14ac:dyDescent="0.25">
      <c r="A7843" s="67">
        <v>44232</v>
      </c>
      <c r="B7843" s="60" t="s">
        <v>8</v>
      </c>
      <c r="C7843" s="73" t="s">
        <v>230</v>
      </c>
      <c r="D7843" s="15">
        <v>4</v>
      </c>
    </row>
    <row r="7844" spans="1:4" x14ac:dyDescent="0.25">
      <c r="A7844" s="67">
        <v>44232</v>
      </c>
      <c r="B7844" s="60" t="s">
        <v>8</v>
      </c>
      <c r="C7844" s="73" t="s">
        <v>59</v>
      </c>
      <c r="D7844" s="15">
        <v>1</v>
      </c>
    </row>
    <row r="7845" spans="1:4" x14ac:dyDescent="0.25">
      <c r="A7845" s="67">
        <v>44232</v>
      </c>
      <c r="B7845" s="60" t="s">
        <v>8</v>
      </c>
      <c r="C7845" s="73" t="s">
        <v>722</v>
      </c>
      <c r="D7845" s="15">
        <v>1</v>
      </c>
    </row>
    <row r="7846" spans="1:4" x14ac:dyDescent="0.25">
      <c r="A7846" s="67">
        <v>44232</v>
      </c>
      <c r="B7846" s="60" t="s">
        <v>8</v>
      </c>
      <c r="C7846" s="73" t="s">
        <v>843</v>
      </c>
      <c r="D7846" s="15">
        <v>1</v>
      </c>
    </row>
    <row r="7847" spans="1:4" x14ac:dyDescent="0.25">
      <c r="A7847" s="67">
        <v>44232</v>
      </c>
      <c r="B7847" s="60" t="s">
        <v>8</v>
      </c>
      <c r="C7847" s="73" t="s">
        <v>142</v>
      </c>
      <c r="D7847" s="15">
        <v>1</v>
      </c>
    </row>
    <row r="7848" spans="1:4" x14ac:dyDescent="0.25">
      <c r="A7848" s="67">
        <v>44232</v>
      </c>
      <c r="B7848" s="60" t="s">
        <v>8</v>
      </c>
      <c r="C7848" s="73" t="s">
        <v>205</v>
      </c>
      <c r="D7848" s="15">
        <v>1</v>
      </c>
    </row>
    <row r="7849" spans="1:4" x14ac:dyDescent="0.25">
      <c r="A7849" s="67">
        <v>44232</v>
      </c>
      <c r="B7849" s="60" t="s">
        <v>8</v>
      </c>
      <c r="C7849" s="73" t="s">
        <v>40</v>
      </c>
      <c r="D7849" s="15">
        <v>6</v>
      </c>
    </row>
    <row r="7850" spans="1:4" x14ac:dyDescent="0.25">
      <c r="A7850" s="67">
        <v>44232</v>
      </c>
      <c r="B7850" s="60" t="s">
        <v>8</v>
      </c>
      <c r="C7850" s="73" t="s">
        <v>8</v>
      </c>
      <c r="D7850" s="15">
        <v>40</v>
      </c>
    </row>
    <row r="7851" spans="1:4" x14ac:dyDescent="0.25">
      <c r="A7851" s="67">
        <v>44232</v>
      </c>
      <c r="B7851" s="60" t="s">
        <v>8</v>
      </c>
      <c r="C7851" s="73" t="s">
        <v>131</v>
      </c>
      <c r="D7851" s="15">
        <v>1</v>
      </c>
    </row>
    <row r="7852" spans="1:4" x14ac:dyDescent="0.25">
      <c r="A7852" s="67">
        <v>44232</v>
      </c>
      <c r="B7852" s="60" t="s">
        <v>49</v>
      </c>
      <c r="C7852" s="60" t="s">
        <v>49</v>
      </c>
      <c r="D7852" s="15">
        <v>0</v>
      </c>
    </row>
    <row r="7853" spans="1:4" x14ac:dyDescent="0.25">
      <c r="A7853" s="67">
        <v>44232</v>
      </c>
      <c r="B7853" s="60" t="s">
        <v>50</v>
      </c>
      <c r="C7853" s="60" t="s">
        <v>50</v>
      </c>
      <c r="D7853" s="15">
        <v>0</v>
      </c>
    </row>
    <row r="7854" spans="1:4" x14ac:dyDescent="0.25">
      <c r="A7854" s="67">
        <v>44232</v>
      </c>
      <c r="B7854" s="60" t="s">
        <v>27</v>
      </c>
      <c r="C7854" s="73" t="s">
        <v>43</v>
      </c>
      <c r="D7854" s="15">
        <v>8</v>
      </c>
    </row>
    <row r="7855" spans="1:4" x14ac:dyDescent="0.25">
      <c r="A7855" s="67">
        <v>44232</v>
      </c>
      <c r="B7855" s="60" t="s">
        <v>51</v>
      </c>
      <c r="C7855" s="73" t="s">
        <v>51</v>
      </c>
      <c r="D7855" s="15">
        <v>7</v>
      </c>
    </row>
    <row r="7856" spans="1:4" x14ac:dyDescent="0.25">
      <c r="A7856" s="67">
        <v>44232</v>
      </c>
      <c r="B7856" s="60" t="s">
        <v>10</v>
      </c>
      <c r="C7856" s="73" t="s">
        <v>10</v>
      </c>
      <c r="D7856" s="15">
        <v>1</v>
      </c>
    </row>
    <row r="7857" spans="1:4" x14ac:dyDescent="0.25">
      <c r="A7857" s="67">
        <v>44233</v>
      </c>
      <c r="B7857" s="60" t="s">
        <v>14</v>
      </c>
      <c r="C7857" s="73" t="s">
        <v>14</v>
      </c>
      <c r="D7857" s="15">
        <v>19</v>
      </c>
    </row>
    <row r="7858" spans="1:4" x14ac:dyDescent="0.25">
      <c r="A7858" s="67">
        <v>44233</v>
      </c>
      <c r="B7858" s="60" t="s">
        <v>14</v>
      </c>
      <c r="C7858" s="73" t="s">
        <v>16</v>
      </c>
      <c r="D7858" s="15">
        <v>11</v>
      </c>
    </row>
    <row r="7859" spans="1:4" x14ac:dyDescent="0.25">
      <c r="A7859" s="67">
        <v>44233</v>
      </c>
      <c r="B7859" s="60" t="s">
        <v>14</v>
      </c>
      <c r="C7859" s="73" t="s">
        <v>86</v>
      </c>
      <c r="D7859" s="15">
        <v>9</v>
      </c>
    </row>
    <row r="7860" spans="1:4" x14ac:dyDescent="0.25">
      <c r="A7860" s="67">
        <v>44233</v>
      </c>
      <c r="B7860" s="60" t="s">
        <v>20</v>
      </c>
      <c r="C7860" s="73" t="s">
        <v>20</v>
      </c>
      <c r="D7860" s="15">
        <v>42</v>
      </c>
    </row>
    <row r="7861" spans="1:4" x14ac:dyDescent="0.25">
      <c r="A7861" s="67">
        <v>44233</v>
      </c>
      <c r="B7861" s="60" t="s">
        <v>20</v>
      </c>
      <c r="C7861" s="73" t="s">
        <v>680</v>
      </c>
      <c r="D7861" s="15">
        <v>1</v>
      </c>
    </row>
    <row r="7862" spans="1:4" x14ac:dyDescent="0.25">
      <c r="A7862" s="67">
        <v>44233</v>
      </c>
      <c r="B7862" s="60" t="s">
        <v>20</v>
      </c>
      <c r="C7862" s="73" t="s">
        <v>366</v>
      </c>
      <c r="D7862" s="15">
        <v>1</v>
      </c>
    </row>
    <row r="7863" spans="1:4" x14ac:dyDescent="0.25">
      <c r="A7863" s="67">
        <v>44233</v>
      </c>
      <c r="B7863" s="60" t="s">
        <v>20</v>
      </c>
      <c r="C7863" s="73" t="s">
        <v>877</v>
      </c>
      <c r="D7863" s="15">
        <v>1</v>
      </c>
    </row>
    <row r="7864" spans="1:4" x14ac:dyDescent="0.25">
      <c r="A7864" s="67">
        <v>44233</v>
      </c>
      <c r="B7864" s="60" t="s">
        <v>13</v>
      </c>
      <c r="C7864" s="73" t="s">
        <v>13</v>
      </c>
      <c r="D7864" s="15">
        <v>2</v>
      </c>
    </row>
    <row r="7865" spans="1:4" x14ac:dyDescent="0.25">
      <c r="A7865" s="67">
        <v>44233</v>
      </c>
      <c r="B7865" s="60" t="s">
        <v>13</v>
      </c>
      <c r="C7865" s="73" t="s">
        <v>223</v>
      </c>
      <c r="D7865" s="15">
        <v>1</v>
      </c>
    </row>
    <row r="7866" spans="1:4" x14ac:dyDescent="0.25">
      <c r="A7866" s="67">
        <v>44233</v>
      </c>
      <c r="B7866" s="60" t="s">
        <v>24</v>
      </c>
      <c r="C7866" s="73" t="s">
        <v>23</v>
      </c>
      <c r="D7866" s="15">
        <v>10</v>
      </c>
    </row>
    <row r="7867" spans="1:4" x14ac:dyDescent="0.25">
      <c r="A7867" s="67">
        <v>44233</v>
      </c>
      <c r="B7867" s="60" t="s">
        <v>24</v>
      </c>
      <c r="C7867" s="73" t="s">
        <v>780</v>
      </c>
      <c r="D7867" s="15">
        <v>2</v>
      </c>
    </row>
    <row r="7868" spans="1:4" x14ac:dyDescent="0.25">
      <c r="A7868" s="67">
        <v>44233</v>
      </c>
      <c r="B7868" s="60" t="s">
        <v>24</v>
      </c>
      <c r="C7868" s="73" t="s">
        <v>24</v>
      </c>
      <c r="D7868" s="15">
        <v>1</v>
      </c>
    </row>
    <row r="7869" spans="1:4" x14ac:dyDescent="0.25">
      <c r="A7869" s="67">
        <v>44233</v>
      </c>
      <c r="B7869" s="60" t="s">
        <v>24</v>
      </c>
      <c r="C7869" s="73" t="s">
        <v>37</v>
      </c>
      <c r="D7869" s="15">
        <v>1</v>
      </c>
    </row>
    <row r="7870" spans="1:4" x14ac:dyDescent="0.25">
      <c r="A7870" s="67">
        <v>44233</v>
      </c>
      <c r="B7870" s="60" t="s">
        <v>47</v>
      </c>
      <c r="C7870" s="73" t="s">
        <v>1067</v>
      </c>
      <c r="D7870" s="15">
        <v>1</v>
      </c>
    </row>
    <row r="7871" spans="1:4" x14ac:dyDescent="0.25">
      <c r="A7871" s="67">
        <v>44233</v>
      </c>
      <c r="B7871" s="60" t="s">
        <v>47</v>
      </c>
      <c r="C7871" s="73" t="s">
        <v>47</v>
      </c>
      <c r="D7871" s="15">
        <v>7</v>
      </c>
    </row>
    <row r="7872" spans="1:4" x14ac:dyDescent="0.25">
      <c r="A7872" s="67">
        <v>44233</v>
      </c>
      <c r="B7872" s="60" t="s">
        <v>47</v>
      </c>
      <c r="C7872" s="73" t="s">
        <v>925</v>
      </c>
      <c r="D7872" s="15">
        <v>1</v>
      </c>
    </row>
    <row r="7873" spans="1:4" x14ac:dyDescent="0.25">
      <c r="A7873" s="67">
        <v>44233</v>
      </c>
      <c r="B7873" s="60" t="s">
        <v>48</v>
      </c>
      <c r="C7873" s="60" t="s">
        <v>48</v>
      </c>
      <c r="D7873" s="15">
        <v>3</v>
      </c>
    </row>
    <row r="7874" spans="1:4" x14ac:dyDescent="0.25">
      <c r="A7874" s="67">
        <v>44233</v>
      </c>
      <c r="B7874" s="60" t="s">
        <v>7</v>
      </c>
      <c r="C7874" s="60" t="s">
        <v>7</v>
      </c>
      <c r="D7874" s="15">
        <v>1</v>
      </c>
    </row>
    <row r="7875" spans="1:4" x14ac:dyDescent="0.25">
      <c r="A7875" s="67">
        <v>44233</v>
      </c>
      <c r="B7875" s="60" t="s">
        <v>9</v>
      </c>
      <c r="C7875" s="73" t="s">
        <v>613</v>
      </c>
      <c r="D7875" s="15">
        <v>3</v>
      </c>
    </row>
    <row r="7876" spans="1:4" x14ac:dyDescent="0.25">
      <c r="A7876" s="67">
        <v>44233</v>
      </c>
      <c r="B7876" s="60" t="s">
        <v>9</v>
      </c>
      <c r="C7876" s="60" t="s">
        <v>9</v>
      </c>
      <c r="D7876" s="15">
        <v>24</v>
      </c>
    </row>
    <row r="7877" spans="1:4" x14ac:dyDescent="0.25">
      <c r="A7877" s="67">
        <v>44233</v>
      </c>
      <c r="B7877" s="60" t="s">
        <v>15</v>
      </c>
      <c r="C7877" s="73" t="s">
        <v>61</v>
      </c>
      <c r="D7877" s="15">
        <v>0</v>
      </c>
    </row>
    <row r="7878" spans="1:4" x14ac:dyDescent="0.25">
      <c r="A7878" s="67">
        <v>44233</v>
      </c>
      <c r="B7878" s="60" t="s">
        <v>11</v>
      </c>
      <c r="C7878" s="73" t="s">
        <v>336</v>
      </c>
      <c r="D7878" s="15">
        <v>6</v>
      </c>
    </row>
    <row r="7879" spans="1:4" x14ac:dyDescent="0.25">
      <c r="A7879" s="67">
        <v>44233</v>
      </c>
      <c r="B7879" s="60" t="s">
        <v>11</v>
      </c>
      <c r="C7879" s="73" t="s">
        <v>11</v>
      </c>
      <c r="D7879" s="15">
        <v>9</v>
      </c>
    </row>
    <row r="7880" spans="1:4" x14ac:dyDescent="0.25">
      <c r="A7880" s="67">
        <v>44233</v>
      </c>
      <c r="B7880" s="60" t="s">
        <v>11</v>
      </c>
      <c r="C7880" s="73" t="s">
        <v>855</v>
      </c>
      <c r="D7880" s="15">
        <v>1</v>
      </c>
    </row>
    <row r="7881" spans="1:4" x14ac:dyDescent="0.25">
      <c r="A7881" s="67">
        <v>44233</v>
      </c>
      <c r="B7881" s="60" t="s">
        <v>11</v>
      </c>
      <c r="C7881" s="73" t="s">
        <v>764</v>
      </c>
      <c r="D7881" s="15">
        <v>1</v>
      </c>
    </row>
    <row r="7882" spans="1:4" x14ac:dyDescent="0.25">
      <c r="A7882" s="67">
        <v>44233</v>
      </c>
      <c r="B7882" s="60" t="s">
        <v>12</v>
      </c>
      <c r="C7882" s="60" t="s">
        <v>12</v>
      </c>
      <c r="D7882" s="15">
        <v>7</v>
      </c>
    </row>
    <row r="7883" spans="1:4" x14ac:dyDescent="0.25">
      <c r="A7883" s="67">
        <v>44233</v>
      </c>
      <c r="B7883" s="60" t="s">
        <v>8</v>
      </c>
      <c r="C7883" s="60" t="s">
        <v>74</v>
      </c>
      <c r="D7883" s="15">
        <v>1</v>
      </c>
    </row>
    <row r="7884" spans="1:4" x14ac:dyDescent="0.25">
      <c r="A7884" s="67">
        <v>44233</v>
      </c>
      <c r="B7884" s="60" t="s">
        <v>8</v>
      </c>
      <c r="C7884" s="60" t="s">
        <v>59</v>
      </c>
      <c r="D7884" s="15">
        <v>1</v>
      </c>
    </row>
    <row r="7885" spans="1:4" x14ac:dyDescent="0.25">
      <c r="A7885" s="67">
        <v>44233</v>
      </c>
      <c r="B7885" s="60" t="s">
        <v>8</v>
      </c>
      <c r="C7885" s="60" t="s">
        <v>142</v>
      </c>
      <c r="D7885" s="15">
        <v>1</v>
      </c>
    </row>
    <row r="7886" spans="1:4" x14ac:dyDescent="0.25">
      <c r="A7886" s="67">
        <v>44233</v>
      </c>
      <c r="B7886" s="60" t="s">
        <v>8</v>
      </c>
      <c r="C7886" s="60" t="s">
        <v>134</v>
      </c>
      <c r="D7886" s="15">
        <v>2</v>
      </c>
    </row>
    <row r="7887" spans="1:4" x14ac:dyDescent="0.25">
      <c r="A7887" s="67">
        <v>44233</v>
      </c>
      <c r="B7887" s="60" t="s">
        <v>8</v>
      </c>
      <c r="C7887" s="60" t="s">
        <v>40</v>
      </c>
      <c r="D7887" s="15">
        <v>1</v>
      </c>
    </row>
    <row r="7888" spans="1:4" x14ac:dyDescent="0.25">
      <c r="A7888" s="67">
        <v>44233</v>
      </c>
      <c r="B7888" s="60" t="s">
        <v>8</v>
      </c>
      <c r="C7888" s="60" t="s">
        <v>8</v>
      </c>
      <c r="D7888" s="15">
        <v>37</v>
      </c>
    </row>
    <row r="7889" spans="1:4" x14ac:dyDescent="0.25">
      <c r="A7889" s="67">
        <v>44233</v>
      </c>
      <c r="B7889" s="60" t="s">
        <v>8</v>
      </c>
      <c r="C7889" s="60" t="s">
        <v>31</v>
      </c>
      <c r="D7889" s="15">
        <v>4</v>
      </c>
    </row>
    <row r="7890" spans="1:4" x14ac:dyDescent="0.25">
      <c r="A7890" s="67">
        <v>44233</v>
      </c>
      <c r="B7890" s="60" t="s">
        <v>8</v>
      </c>
      <c r="C7890" s="60" t="s">
        <v>595</v>
      </c>
      <c r="D7890" s="15">
        <v>1</v>
      </c>
    </row>
    <row r="7891" spans="1:4" x14ac:dyDescent="0.25">
      <c r="A7891" s="67">
        <v>44233</v>
      </c>
      <c r="B7891" s="60" t="s">
        <v>8</v>
      </c>
      <c r="C7891" s="60" t="s">
        <v>112</v>
      </c>
      <c r="D7891" s="15">
        <v>1</v>
      </c>
    </row>
    <row r="7892" spans="1:4" x14ac:dyDescent="0.25">
      <c r="A7892" s="67">
        <v>44233</v>
      </c>
      <c r="B7892" s="60" t="s">
        <v>49</v>
      </c>
      <c r="C7892" s="60" t="s">
        <v>49</v>
      </c>
      <c r="D7892" s="15">
        <v>0</v>
      </c>
    </row>
    <row r="7893" spans="1:4" x14ac:dyDescent="0.25">
      <c r="A7893" s="67">
        <v>44233</v>
      </c>
      <c r="B7893" s="60" t="s">
        <v>50</v>
      </c>
      <c r="C7893" s="60" t="s">
        <v>368</v>
      </c>
      <c r="D7893" s="15">
        <v>4</v>
      </c>
    </row>
    <row r="7894" spans="1:4" x14ac:dyDescent="0.25">
      <c r="A7894" s="67">
        <v>44233</v>
      </c>
      <c r="B7894" s="60" t="s">
        <v>27</v>
      </c>
      <c r="C7894" s="60" t="s">
        <v>43</v>
      </c>
      <c r="D7894" s="15">
        <v>24</v>
      </c>
    </row>
    <row r="7895" spans="1:4" x14ac:dyDescent="0.25">
      <c r="A7895" s="67">
        <v>44233</v>
      </c>
      <c r="B7895" s="60" t="s">
        <v>27</v>
      </c>
      <c r="C7895" s="60" t="s">
        <v>711</v>
      </c>
      <c r="D7895" s="15">
        <v>2</v>
      </c>
    </row>
    <row r="7896" spans="1:4" x14ac:dyDescent="0.25">
      <c r="A7896" s="67">
        <v>44233</v>
      </c>
      <c r="B7896" s="60" t="s">
        <v>51</v>
      </c>
      <c r="C7896" s="60" t="s">
        <v>51</v>
      </c>
      <c r="D7896" s="15">
        <v>1</v>
      </c>
    </row>
    <row r="7897" spans="1:4" x14ac:dyDescent="0.25">
      <c r="A7897" s="67">
        <v>44233</v>
      </c>
      <c r="B7897" s="60" t="s">
        <v>10</v>
      </c>
      <c r="C7897" s="60" t="s">
        <v>10</v>
      </c>
      <c r="D7897" s="15">
        <v>9</v>
      </c>
    </row>
    <row r="7898" spans="1:4" x14ac:dyDescent="0.25">
      <c r="A7898" s="67">
        <v>44234</v>
      </c>
      <c r="B7898" s="60" t="s">
        <v>14</v>
      </c>
      <c r="C7898" s="60" t="s">
        <v>14</v>
      </c>
      <c r="D7898" s="15">
        <v>0</v>
      </c>
    </row>
    <row r="7899" spans="1:4" x14ac:dyDescent="0.25">
      <c r="A7899" s="67">
        <v>44234</v>
      </c>
      <c r="B7899" s="60" t="s">
        <v>20</v>
      </c>
      <c r="C7899" s="60" t="s">
        <v>20</v>
      </c>
      <c r="D7899" s="15">
        <v>0</v>
      </c>
    </row>
    <row r="7900" spans="1:4" x14ac:dyDescent="0.25">
      <c r="A7900" s="67">
        <v>44234</v>
      </c>
      <c r="B7900" s="60" t="s">
        <v>13</v>
      </c>
      <c r="C7900" s="60" t="s">
        <v>13</v>
      </c>
      <c r="D7900" s="15">
        <v>0</v>
      </c>
    </row>
    <row r="7901" spans="1:4" x14ac:dyDescent="0.25">
      <c r="A7901" s="67">
        <v>44234</v>
      </c>
      <c r="B7901" s="60" t="s">
        <v>24</v>
      </c>
      <c r="C7901" s="60" t="s">
        <v>24</v>
      </c>
      <c r="D7901" s="15">
        <v>0</v>
      </c>
    </row>
    <row r="7902" spans="1:4" x14ac:dyDescent="0.25">
      <c r="A7902" s="67">
        <v>44234</v>
      </c>
      <c r="B7902" s="60" t="s">
        <v>47</v>
      </c>
      <c r="C7902" s="60" t="s">
        <v>47</v>
      </c>
      <c r="D7902" s="15">
        <v>0</v>
      </c>
    </row>
    <row r="7903" spans="1:4" x14ac:dyDescent="0.25">
      <c r="A7903" s="67">
        <v>44234</v>
      </c>
      <c r="B7903" s="60" t="s">
        <v>48</v>
      </c>
      <c r="C7903" s="60" t="s">
        <v>48</v>
      </c>
      <c r="D7903" s="15">
        <v>0</v>
      </c>
    </row>
    <row r="7904" spans="1:4" x14ac:dyDescent="0.25">
      <c r="A7904" s="67">
        <v>44234</v>
      </c>
      <c r="B7904" s="60" t="s">
        <v>7</v>
      </c>
      <c r="C7904" s="60" t="s">
        <v>7</v>
      </c>
      <c r="D7904" s="15">
        <v>0</v>
      </c>
    </row>
    <row r="7905" spans="1:4" x14ac:dyDescent="0.25">
      <c r="A7905" s="67">
        <v>44234</v>
      </c>
      <c r="B7905" s="60" t="s">
        <v>9</v>
      </c>
      <c r="C7905" s="60" t="s">
        <v>9</v>
      </c>
      <c r="D7905" s="15">
        <v>0</v>
      </c>
    </row>
    <row r="7906" spans="1:4" x14ac:dyDescent="0.25">
      <c r="A7906" s="67">
        <v>44234</v>
      </c>
      <c r="B7906" s="60" t="s">
        <v>15</v>
      </c>
      <c r="C7906" s="60" t="s">
        <v>15</v>
      </c>
      <c r="D7906" s="15">
        <v>0</v>
      </c>
    </row>
    <row r="7907" spans="1:4" x14ac:dyDescent="0.25">
      <c r="A7907" s="67">
        <v>44234</v>
      </c>
      <c r="B7907" s="60" t="s">
        <v>11</v>
      </c>
      <c r="C7907" s="60" t="s">
        <v>11</v>
      </c>
      <c r="D7907" s="15">
        <v>0</v>
      </c>
    </row>
    <row r="7908" spans="1:4" x14ac:dyDescent="0.25">
      <c r="A7908" s="67">
        <v>44234</v>
      </c>
      <c r="B7908" s="60" t="s">
        <v>12</v>
      </c>
      <c r="C7908" s="60" t="s">
        <v>12</v>
      </c>
      <c r="D7908" s="15">
        <v>0</v>
      </c>
    </row>
    <row r="7909" spans="1:4" x14ac:dyDescent="0.25">
      <c r="A7909" s="67">
        <v>44234</v>
      </c>
      <c r="B7909" s="60" t="s">
        <v>8</v>
      </c>
      <c r="C7909" s="60" t="s">
        <v>8</v>
      </c>
      <c r="D7909" s="15">
        <v>0</v>
      </c>
    </row>
    <row r="7910" spans="1:4" x14ac:dyDescent="0.25">
      <c r="A7910" s="67">
        <v>44234</v>
      </c>
      <c r="B7910" s="60" t="s">
        <v>49</v>
      </c>
      <c r="C7910" s="60" t="s">
        <v>49</v>
      </c>
      <c r="D7910" s="15">
        <v>0</v>
      </c>
    </row>
    <row r="7911" spans="1:4" x14ac:dyDescent="0.25">
      <c r="A7911" s="67">
        <v>44234</v>
      </c>
      <c r="B7911" s="60" t="s">
        <v>50</v>
      </c>
      <c r="C7911" s="60" t="s">
        <v>50</v>
      </c>
      <c r="D7911" s="15">
        <v>0</v>
      </c>
    </row>
    <row r="7912" spans="1:4" x14ac:dyDescent="0.25">
      <c r="A7912" s="67">
        <v>44234</v>
      </c>
      <c r="B7912" s="60" t="s">
        <v>27</v>
      </c>
      <c r="C7912" s="60" t="s">
        <v>27</v>
      </c>
      <c r="D7912" s="15">
        <v>0</v>
      </c>
    </row>
    <row r="7913" spans="1:4" x14ac:dyDescent="0.25">
      <c r="A7913" s="67">
        <v>44234</v>
      </c>
      <c r="B7913" s="60" t="s">
        <v>51</v>
      </c>
      <c r="C7913" s="60" t="s">
        <v>51</v>
      </c>
      <c r="D7913" s="15">
        <v>0</v>
      </c>
    </row>
    <row r="7914" spans="1:4" x14ac:dyDescent="0.25">
      <c r="A7914" s="67">
        <v>44234</v>
      </c>
      <c r="B7914" s="60" t="s">
        <v>10</v>
      </c>
      <c r="C7914" s="60" t="s">
        <v>10</v>
      </c>
      <c r="D7914" s="15">
        <v>0</v>
      </c>
    </row>
    <row r="7915" spans="1:4" x14ac:dyDescent="0.25">
      <c r="A7915" s="67">
        <v>44235</v>
      </c>
      <c r="B7915" s="60" t="s">
        <v>14</v>
      </c>
      <c r="C7915" s="73" t="s">
        <v>14</v>
      </c>
      <c r="D7915" s="15">
        <v>15</v>
      </c>
    </row>
    <row r="7916" spans="1:4" x14ac:dyDescent="0.25">
      <c r="A7916" s="67">
        <v>44235</v>
      </c>
      <c r="B7916" s="60" t="s">
        <v>14</v>
      </c>
      <c r="C7916" s="73" t="s">
        <v>16</v>
      </c>
      <c r="D7916" s="15">
        <v>6</v>
      </c>
    </row>
    <row r="7917" spans="1:4" x14ac:dyDescent="0.25">
      <c r="A7917" s="67">
        <v>44235</v>
      </c>
      <c r="B7917" s="60" t="s">
        <v>14</v>
      </c>
      <c r="C7917" s="73" t="s">
        <v>808</v>
      </c>
      <c r="D7917" s="15">
        <v>1</v>
      </c>
    </row>
    <row r="7918" spans="1:4" x14ac:dyDescent="0.25">
      <c r="A7918" s="67">
        <v>44235</v>
      </c>
      <c r="B7918" s="60" t="s">
        <v>20</v>
      </c>
      <c r="C7918" s="73" t="s">
        <v>20</v>
      </c>
      <c r="D7918" s="15">
        <v>4</v>
      </c>
    </row>
    <row r="7919" spans="1:4" x14ac:dyDescent="0.25">
      <c r="A7919" s="67">
        <v>44235</v>
      </c>
      <c r="B7919" s="60" t="s">
        <v>13</v>
      </c>
      <c r="C7919" s="73" t="s">
        <v>13</v>
      </c>
      <c r="D7919" s="15">
        <v>2</v>
      </c>
    </row>
    <row r="7920" spans="1:4" x14ac:dyDescent="0.25">
      <c r="A7920" s="67">
        <v>44235</v>
      </c>
      <c r="B7920" s="60" t="s">
        <v>13</v>
      </c>
      <c r="C7920" s="73" t="s">
        <v>223</v>
      </c>
      <c r="D7920" s="15">
        <v>1</v>
      </c>
    </row>
    <row r="7921" spans="1:4" x14ac:dyDescent="0.25">
      <c r="A7921" s="67">
        <v>44235</v>
      </c>
      <c r="B7921" s="60" t="s">
        <v>24</v>
      </c>
      <c r="C7921" s="73" t="s">
        <v>23</v>
      </c>
      <c r="D7921" s="15">
        <v>1</v>
      </c>
    </row>
    <row r="7922" spans="1:4" x14ac:dyDescent="0.25">
      <c r="A7922" s="67">
        <v>44235</v>
      </c>
      <c r="B7922" s="60" t="s">
        <v>47</v>
      </c>
      <c r="C7922" s="60" t="s">
        <v>47</v>
      </c>
      <c r="D7922" s="15">
        <v>0</v>
      </c>
    </row>
    <row r="7923" spans="1:4" x14ac:dyDescent="0.25">
      <c r="A7923" s="67">
        <v>44235</v>
      </c>
      <c r="B7923" s="60" t="s">
        <v>48</v>
      </c>
      <c r="C7923" s="60" t="s">
        <v>48</v>
      </c>
      <c r="D7923" s="15">
        <v>0</v>
      </c>
    </row>
    <row r="7924" spans="1:4" x14ac:dyDescent="0.25">
      <c r="A7924" s="67">
        <v>44235</v>
      </c>
      <c r="B7924" s="60" t="s">
        <v>7</v>
      </c>
      <c r="C7924" s="60" t="s">
        <v>7</v>
      </c>
      <c r="D7924" s="15">
        <v>4</v>
      </c>
    </row>
    <row r="7925" spans="1:4" x14ac:dyDescent="0.25">
      <c r="A7925" s="67">
        <v>44235</v>
      </c>
      <c r="B7925" s="60" t="s">
        <v>9</v>
      </c>
      <c r="C7925" s="73" t="s">
        <v>613</v>
      </c>
      <c r="D7925" s="15">
        <v>1</v>
      </c>
    </row>
    <row r="7926" spans="1:4" x14ac:dyDescent="0.25">
      <c r="A7926" s="67">
        <v>44235</v>
      </c>
      <c r="B7926" s="60" t="s">
        <v>9</v>
      </c>
      <c r="C7926" s="60" t="s">
        <v>9</v>
      </c>
      <c r="D7926" s="15">
        <v>15</v>
      </c>
    </row>
    <row r="7927" spans="1:4" x14ac:dyDescent="0.25">
      <c r="A7927" s="67">
        <v>44235</v>
      </c>
      <c r="B7927" s="60" t="s">
        <v>9</v>
      </c>
      <c r="C7927" s="73" t="s">
        <v>145</v>
      </c>
      <c r="D7927" s="15">
        <v>1</v>
      </c>
    </row>
    <row r="7928" spans="1:4" x14ac:dyDescent="0.25">
      <c r="A7928" s="67">
        <v>44235</v>
      </c>
      <c r="B7928" s="60" t="s">
        <v>15</v>
      </c>
      <c r="C7928" s="73" t="s">
        <v>61</v>
      </c>
      <c r="D7928" s="15">
        <v>0</v>
      </c>
    </row>
    <row r="7929" spans="1:4" x14ac:dyDescent="0.25">
      <c r="A7929" s="67">
        <v>44235</v>
      </c>
      <c r="B7929" s="60" t="s">
        <v>11</v>
      </c>
      <c r="C7929" s="60" t="s">
        <v>336</v>
      </c>
      <c r="D7929" s="15">
        <v>3</v>
      </c>
    </row>
    <row r="7930" spans="1:4" x14ac:dyDescent="0.25">
      <c r="A7930" s="67">
        <v>44235</v>
      </c>
      <c r="B7930" s="60" t="s">
        <v>11</v>
      </c>
      <c r="C7930" s="60" t="s">
        <v>11</v>
      </c>
      <c r="D7930" s="15">
        <v>5</v>
      </c>
    </row>
    <row r="7931" spans="1:4" x14ac:dyDescent="0.25">
      <c r="A7931" s="67">
        <v>44235</v>
      </c>
      <c r="B7931" s="60" t="s">
        <v>11</v>
      </c>
      <c r="C7931" s="60" t="s">
        <v>855</v>
      </c>
      <c r="D7931" s="15">
        <v>2</v>
      </c>
    </row>
    <row r="7932" spans="1:4" x14ac:dyDescent="0.25">
      <c r="A7932" s="67">
        <v>44235</v>
      </c>
      <c r="B7932" s="60" t="s">
        <v>12</v>
      </c>
      <c r="C7932" s="60" t="s">
        <v>590</v>
      </c>
      <c r="D7932" s="15">
        <v>2</v>
      </c>
    </row>
    <row r="7933" spans="1:4" x14ac:dyDescent="0.25">
      <c r="A7933" s="67">
        <v>44235</v>
      </c>
      <c r="B7933" s="60" t="s">
        <v>12</v>
      </c>
      <c r="C7933" s="60" t="s">
        <v>12</v>
      </c>
      <c r="D7933" s="15">
        <v>2</v>
      </c>
    </row>
    <row r="7934" spans="1:4" x14ac:dyDescent="0.25">
      <c r="A7934" s="67">
        <v>44235</v>
      </c>
      <c r="B7934" s="60" t="s">
        <v>8</v>
      </c>
      <c r="C7934" s="60" t="s">
        <v>59</v>
      </c>
      <c r="D7934" s="15">
        <v>1</v>
      </c>
    </row>
    <row r="7935" spans="1:4" x14ac:dyDescent="0.25">
      <c r="A7935" s="67">
        <v>44235</v>
      </c>
      <c r="B7935" s="60" t="s">
        <v>8</v>
      </c>
      <c r="C7935" s="60" t="s">
        <v>8</v>
      </c>
      <c r="D7935" s="15">
        <v>25</v>
      </c>
    </row>
    <row r="7936" spans="1:4" x14ac:dyDescent="0.25">
      <c r="A7936" s="67">
        <v>44235</v>
      </c>
      <c r="B7936" s="60" t="s">
        <v>8</v>
      </c>
      <c r="C7936" s="60" t="s">
        <v>31</v>
      </c>
      <c r="D7936" s="15">
        <v>2</v>
      </c>
    </row>
    <row r="7937" spans="1:4" x14ac:dyDescent="0.25">
      <c r="A7937" s="67">
        <v>44235</v>
      </c>
      <c r="B7937" s="60" t="s">
        <v>8</v>
      </c>
      <c r="C7937" s="60" t="s">
        <v>112</v>
      </c>
      <c r="D7937" s="15">
        <v>2</v>
      </c>
    </row>
    <row r="7938" spans="1:4" x14ac:dyDescent="0.25">
      <c r="A7938" s="67">
        <v>44235</v>
      </c>
      <c r="B7938" s="60" t="s">
        <v>49</v>
      </c>
      <c r="C7938" s="60" t="s">
        <v>49</v>
      </c>
      <c r="D7938" s="15">
        <v>1</v>
      </c>
    </row>
    <row r="7939" spans="1:4" x14ac:dyDescent="0.25">
      <c r="A7939" s="67">
        <v>44235</v>
      </c>
      <c r="B7939" s="60" t="s">
        <v>50</v>
      </c>
      <c r="C7939" s="73" t="s">
        <v>232</v>
      </c>
      <c r="D7939" s="15">
        <v>2</v>
      </c>
    </row>
    <row r="7940" spans="1:4" x14ac:dyDescent="0.25">
      <c r="A7940" s="67">
        <v>44235</v>
      </c>
      <c r="B7940" s="60" t="s">
        <v>27</v>
      </c>
      <c r="C7940" s="73" t="s">
        <v>233</v>
      </c>
      <c r="D7940" s="15">
        <v>1</v>
      </c>
    </row>
    <row r="7941" spans="1:4" x14ac:dyDescent="0.25">
      <c r="A7941" s="67">
        <v>44235</v>
      </c>
      <c r="B7941" s="60" t="s">
        <v>27</v>
      </c>
      <c r="C7941" s="73" t="s">
        <v>43</v>
      </c>
      <c r="D7941" s="15">
        <v>4</v>
      </c>
    </row>
    <row r="7942" spans="1:4" x14ac:dyDescent="0.25">
      <c r="A7942" s="67">
        <v>44235</v>
      </c>
      <c r="B7942" s="60" t="s">
        <v>51</v>
      </c>
      <c r="C7942" s="73" t="s">
        <v>51</v>
      </c>
      <c r="D7942" s="15">
        <v>2</v>
      </c>
    </row>
    <row r="7943" spans="1:4" x14ac:dyDescent="0.25">
      <c r="A7943" s="67">
        <v>44235</v>
      </c>
      <c r="B7943" s="60" t="s">
        <v>10</v>
      </c>
      <c r="C7943" s="73" t="s">
        <v>10</v>
      </c>
      <c r="D7943" s="15">
        <v>0</v>
      </c>
    </row>
    <row r="7944" spans="1:4" x14ac:dyDescent="0.25">
      <c r="A7944" s="67">
        <v>44236</v>
      </c>
      <c r="B7944" s="60" t="s">
        <v>14</v>
      </c>
      <c r="C7944" s="73" t="s">
        <v>14</v>
      </c>
      <c r="D7944" s="15">
        <v>13</v>
      </c>
    </row>
    <row r="7945" spans="1:4" x14ac:dyDescent="0.25">
      <c r="A7945" s="67">
        <v>44236</v>
      </c>
      <c r="B7945" s="60" t="s">
        <v>14</v>
      </c>
      <c r="C7945" s="73" t="s">
        <v>16</v>
      </c>
      <c r="D7945" s="15">
        <v>7</v>
      </c>
    </row>
    <row r="7946" spans="1:4" x14ac:dyDescent="0.25">
      <c r="A7946" s="67">
        <v>44236</v>
      </c>
      <c r="B7946" s="60" t="s">
        <v>14</v>
      </c>
      <c r="C7946" s="73" t="s">
        <v>86</v>
      </c>
      <c r="D7946" s="15">
        <v>2</v>
      </c>
    </row>
    <row r="7947" spans="1:4" x14ac:dyDescent="0.25">
      <c r="A7947" s="67">
        <v>44236</v>
      </c>
      <c r="B7947" s="60" t="s">
        <v>20</v>
      </c>
      <c r="C7947" s="73" t="s">
        <v>20</v>
      </c>
      <c r="D7947" s="15">
        <v>42</v>
      </c>
    </row>
    <row r="7948" spans="1:4" x14ac:dyDescent="0.25">
      <c r="A7948" s="67">
        <v>44236</v>
      </c>
      <c r="B7948" s="60" t="s">
        <v>20</v>
      </c>
      <c r="C7948" s="73" t="s">
        <v>652</v>
      </c>
      <c r="D7948" s="15">
        <v>1</v>
      </c>
    </row>
    <row r="7949" spans="1:4" x14ac:dyDescent="0.25">
      <c r="A7949" s="67">
        <v>44236</v>
      </c>
      <c r="B7949" s="60" t="s">
        <v>13</v>
      </c>
      <c r="C7949" s="73" t="s">
        <v>225</v>
      </c>
      <c r="D7949" s="15">
        <v>1</v>
      </c>
    </row>
    <row r="7950" spans="1:4" x14ac:dyDescent="0.25">
      <c r="A7950" s="67">
        <v>44236</v>
      </c>
      <c r="B7950" s="60" t="s">
        <v>13</v>
      </c>
      <c r="C7950" s="73" t="s">
        <v>13</v>
      </c>
      <c r="D7950" s="15">
        <v>2</v>
      </c>
    </row>
    <row r="7951" spans="1:4" x14ac:dyDescent="0.25">
      <c r="A7951" s="67">
        <v>44236</v>
      </c>
      <c r="B7951" s="60" t="s">
        <v>24</v>
      </c>
      <c r="C7951" s="73" t="s">
        <v>23</v>
      </c>
      <c r="D7951" s="15">
        <v>5</v>
      </c>
    </row>
    <row r="7952" spans="1:4" x14ac:dyDescent="0.25">
      <c r="A7952" s="67">
        <v>44236</v>
      </c>
      <c r="B7952" s="60" t="s">
        <v>24</v>
      </c>
      <c r="C7952" s="73" t="s">
        <v>24</v>
      </c>
      <c r="D7952" s="15">
        <v>2</v>
      </c>
    </row>
    <row r="7953" spans="1:4" x14ac:dyDescent="0.25">
      <c r="A7953" s="67">
        <v>44236</v>
      </c>
      <c r="B7953" s="60" t="s">
        <v>47</v>
      </c>
      <c r="C7953" s="60" t="s">
        <v>47</v>
      </c>
      <c r="D7953" s="15">
        <v>2</v>
      </c>
    </row>
    <row r="7954" spans="1:4" x14ac:dyDescent="0.25">
      <c r="A7954" s="67">
        <v>44236</v>
      </c>
      <c r="B7954" s="60" t="s">
        <v>48</v>
      </c>
      <c r="C7954" s="60" t="s">
        <v>48</v>
      </c>
      <c r="D7954" s="15">
        <v>0</v>
      </c>
    </row>
    <row r="7955" spans="1:4" x14ac:dyDescent="0.25">
      <c r="A7955" s="67">
        <v>44236</v>
      </c>
      <c r="B7955" s="60" t="s">
        <v>7</v>
      </c>
      <c r="C7955" s="60" t="s">
        <v>7</v>
      </c>
      <c r="D7955" s="15">
        <v>4</v>
      </c>
    </row>
    <row r="7956" spans="1:4" x14ac:dyDescent="0.25">
      <c r="A7956" s="67">
        <v>44236</v>
      </c>
      <c r="B7956" s="60" t="s">
        <v>9</v>
      </c>
      <c r="C7956" s="73" t="s">
        <v>613</v>
      </c>
      <c r="D7956" s="15">
        <v>2</v>
      </c>
    </row>
    <row r="7957" spans="1:4" x14ac:dyDescent="0.25">
      <c r="A7957" s="67">
        <v>44236</v>
      </c>
      <c r="B7957" s="60" t="s">
        <v>9</v>
      </c>
      <c r="C7957" s="73" t="s">
        <v>9</v>
      </c>
      <c r="D7957" s="15">
        <v>20</v>
      </c>
    </row>
    <row r="7958" spans="1:4" x14ac:dyDescent="0.25">
      <c r="A7958" s="67">
        <v>44236</v>
      </c>
      <c r="B7958" s="60" t="s">
        <v>9</v>
      </c>
      <c r="C7958" s="73" t="s">
        <v>145</v>
      </c>
      <c r="D7958" s="15">
        <v>1</v>
      </c>
    </row>
    <row r="7959" spans="1:4" x14ac:dyDescent="0.25">
      <c r="A7959" s="67">
        <v>44236</v>
      </c>
      <c r="B7959" s="60" t="s">
        <v>15</v>
      </c>
      <c r="C7959" s="73" t="s">
        <v>61</v>
      </c>
      <c r="D7959" s="15">
        <v>2</v>
      </c>
    </row>
    <row r="7960" spans="1:4" x14ac:dyDescent="0.25">
      <c r="A7960" s="67">
        <v>44236</v>
      </c>
      <c r="B7960" s="60" t="s">
        <v>11</v>
      </c>
      <c r="C7960" s="73" t="s">
        <v>336</v>
      </c>
      <c r="D7960" s="15">
        <v>2</v>
      </c>
    </row>
    <row r="7961" spans="1:4" x14ac:dyDescent="0.25">
      <c r="A7961" s="67">
        <v>44236</v>
      </c>
      <c r="B7961" s="60" t="s">
        <v>11</v>
      </c>
      <c r="C7961" s="73" t="s">
        <v>855</v>
      </c>
      <c r="D7961" s="15">
        <v>2</v>
      </c>
    </row>
    <row r="7962" spans="1:4" x14ac:dyDescent="0.25">
      <c r="A7962" s="67">
        <v>44236</v>
      </c>
      <c r="B7962" s="60" t="s">
        <v>11</v>
      </c>
      <c r="C7962" s="73" t="s">
        <v>764</v>
      </c>
      <c r="D7962" s="15">
        <v>1</v>
      </c>
    </row>
    <row r="7963" spans="1:4" x14ac:dyDescent="0.25">
      <c r="A7963" s="67">
        <v>44236</v>
      </c>
      <c r="B7963" s="60" t="s">
        <v>11</v>
      </c>
      <c r="C7963" s="73" t="s">
        <v>135</v>
      </c>
      <c r="D7963" s="15">
        <v>1</v>
      </c>
    </row>
    <row r="7964" spans="1:4" x14ac:dyDescent="0.25">
      <c r="A7964" s="67">
        <v>44236</v>
      </c>
      <c r="B7964" s="60" t="s">
        <v>12</v>
      </c>
      <c r="C7964" s="73" t="s">
        <v>117</v>
      </c>
      <c r="D7964" s="15">
        <v>1</v>
      </c>
    </row>
    <row r="7965" spans="1:4" x14ac:dyDescent="0.25">
      <c r="A7965" s="67">
        <v>44236</v>
      </c>
      <c r="B7965" s="60" t="s">
        <v>8</v>
      </c>
      <c r="C7965" s="73" t="s">
        <v>74</v>
      </c>
      <c r="D7965" s="15">
        <v>1</v>
      </c>
    </row>
    <row r="7966" spans="1:4" x14ac:dyDescent="0.25">
      <c r="A7966" s="67">
        <v>44236</v>
      </c>
      <c r="B7966" s="60" t="s">
        <v>8</v>
      </c>
      <c r="C7966" s="73" t="s">
        <v>230</v>
      </c>
      <c r="D7966" s="15">
        <v>2</v>
      </c>
    </row>
    <row r="7967" spans="1:4" x14ac:dyDescent="0.25">
      <c r="A7967" s="67">
        <v>44236</v>
      </c>
      <c r="B7967" s="60" t="s">
        <v>8</v>
      </c>
      <c r="C7967" s="73" t="s">
        <v>59</v>
      </c>
      <c r="D7967" s="15">
        <v>1</v>
      </c>
    </row>
    <row r="7968" spans="1:4" x14ac:dyDescent="0.25">
      <c r="A7968" s="67">
        <v>44236</v>
      </c>
      <c r="B7968" s="60" t="s">
        <v>8</v>
      </c>
      <c r="C7968" s="73" t="s">
        <v>134</v>
      </c>
      <c r="D7968" s="15">
        <v>1</v>
      </c>
    </row>
    <row r="7969" spans="1:4" x14ac:dyDescent="0.25">
      <c r="A7969" s="67">
        <v>44236</v>
      </c>
      <c r="B7969" s="60" t="s">
        <v>8</v>
      </c>
      <c r="C7969" s="73" t="s">
        <v>205</v>
      </c>
      <c r="D7969" s="15">
        <v>4</v>
      </c>
    </row>
    <row r="7970" spans="1:4" x14ac:dyDescent="0.25">
      <c r="A7970" s="67">
        <v>44236</v>
      </c>
      <c r="B7970" s="60" t="s">
        <v>8</v>
      </c>
      <c r="C7970" s="73" t="s">
        <v>40</v>
      </c>
      <c r="D7970" s="15">
        <v>2</v>
      </c>
    </row>
    <row r="7971" spans="1:4" x14ac:dyDescent="0.25">
      <c r="A7971" s="67">
        <v>44236</v>
      </c>
      <c r="B7971" s="60" t="s">
        <v>8</v>
      </c>
      <c r="C7971" s="73" t="s">
        <v>8</v>
      </c>
      <c r="D7971" s="15">
        <v>25</v>
      </c>
    </row>
    <row r="7972" spans="1:4" x14ac:dyDescent="0.25">
      <c r="A7972" s="67">
        <v>44236</v>
      </c>
      <c r="B7972" s="60" t="s">
        <v>8</v>
      </c>
      <c r="C7972" s="73" t="s">
        <v>31</v>
      </c>
      <c r="D7972" s="15">
        <v>1</v>
      </c>
    </row>
    <row r="7973" spans="1:4" x14ac:dyDescent="0.25">
      <c r="A7973" s="67">
        <v>44236</v>
      </c>
      <c r="B7973" s="60" t="s">
        <v>49</v>
      </c>
      <c r="C7973" s="60" t="s">
        <v>49</v>
      </c>
      <c r="D7973" s="15">
        <v>2</v>
      </c>
    </row>
    <row r="7974" spans="1:4" x14ac:dyDescent="0.25">
      <c r="A7974" s="67">
        <v>44236</v>
      </c>
      <c r="B7974" s="60" t="s">
        <v>50</v>
      </c>
      <c r="C7974" s="73" t="s">
        <v>368</v>
      </c>
      <c r="D7974" s="15">
        <v>2</v>
      </c>
    </row>
    <row r="7975" spans="1:4" x14ac:dyDescent="0.25">
      <c r="A7975" s="67">
        <v>44236</v>
      </c>
      <c r="B7975" s="60" t="s">
        <v>27</v>
      </c>
      <c r="C7975" s="73" t="s">
        <v>141</v>
      </c>
      <c r="D7975" s="15">
        <v>2</v>
      </c>
    </row>
    <row r="7976" spans="1:4" x14ac:dyDescent="0.25">
      <c r="A7976" s="67">
        <v>44236</v>
      </c>
      <c r="B7976" s="60" t="s">
        <v>27</v>
      </c>
      <c r="C7976" s="73" t="s">
        <v>235</v>
      </c>
      <c r="D7976" s="15">
        <v>1</v>
      </c>
    </row>
    <row r="7977" spans="1:4" x14ac:dyDescent="0.25">
      <c r="A7977" s="67">
        <v>44236</v>
      </c>
      <c r="B7977" s="60" t="s">
        <v>27</v>
      </c>
      <c r="C7977" s="73" t="s">
        <v>43</v>
      </c>
      <c r="D7977" s="15">
        <v>19</v>
      </c>
    </row>
    <row r="7978" spans="1:4" x14ac:dyDescent="0.25">
      <c r="A7978" s="67">
        <v>44236</v>
      </c>
      <c r="B7978" s="60" t="s">
        <v>27</v>
      </c>
      <c r="C7978" s="73" t="s">
        <v>947</v>
      </c>
      <c r="D7978" s="15">
        <v>1</v>
      </c>
    </row>
    <row r="7979" spans="1:4" x14ac:dyDescent="0.25">
      <c r="A7979" s="67">
        <v>44236</v>
      </c>
      <c r="B7979" s="60" t="s">
        <v>27</v>
      </c>
      <c r="C7979" s="73" t="s">
        <v>711</v>
      </c>
      <c r="D7979" s="15">
        <v>1</v>
      </c>
    </row>
    <row r="7980" spans="1:4" x14ac:dyDescent="0.25">
      <c r="A7980" s="67">
        <v>44236</v>
      </c>
      <c r="B7980" s="60" t="s">
        <v>51</v>
      </c>
      <c r="C7980" s="60" t="s">
        <v>51</v>
      </c>
      <c r="D7980" s="15">
        <v>0</v>
      </c>
    </row>
    <row r="7981" spans="1:4" x14ac:dyDescent="0.25">
      <c r="A7981" s="67">
        <v>44236</v>
      </c>
      <c r="B7981" s="60" t="s">
        <v>10</v>
      </c>
      <c r="C7981" s="60" t="s">
        <v>10</v>
      </c>
      <c r="D7981" s="15">
        <v>1</v>
      </c>
    </row>
    <row r="7982" spans="1:4" x14ac:dyDescent="0.25">
      <c r="A7982" s="67">
        <v>44237</v>
      </c>
      <c r="B7982" s="60" t="s">
        <v>14</v>
      </c>
      <c r="C7982" s="60" t="s">
        <v>953</v>
      </c>
      <c r="D7982" s="15">
        <v>1</v>
      </c>
    </row>
    <row r="7983" spans="1:4" x14ac:dyDescent="0.25">
      <c r="A7983" s="67">
        <v>44237</v>
      </c>
      <c r="B7983" s="60" t="s">
        <v>14</v>
      </c>
      <c r="C7983" s="73" t="s">
        <v>14</v>
      </c>
      <c r="D7983" s="15">
        <v>27</v>
      </c>
    </row>
    <row r="7984" spans="1:4" x14ac:dyDescent="0.25">
      <c r="A7984" s="67">
        <v>44237</v>
      </c>
      <c r="B7984" s="60" t="s">
        <v>14</v>
      </c>
      <c r="C7984" s="73" t="s">
        <v>16</v>
      </c>
      <c r="D7984" s="15">
        <v>10</v>
      </c>
    </row>
    <row r="7985" spans="1:4" x14ac:dyDescent="0.25">
      <c r="A7985" s="67">
        <v>44237</v>
      </c>
      <c r="B7985" s="60" t="s">
        <v>14</v>
      </c>
      <c r="C7985" s="73" t="s">
        <v>86</v>
      </c>
      <c r="D7985" s="15">
        <v>4</v>
      </c>
    </row>
    <row r="7986" spans="1:4" x14ac:dyDescent="0.25">
      <c r="A7986" s="67">
        <v>44237</v>
      </c>
      <c r="B7986" s="60" t="s">
        <v>20</v>
      </c>
      <c r="C7986" s="60" t="s">
        <v>20</v>
      </c>
      <c r="D7986" s="15">
        <v>42</v>
      </c>
    </row>
    <row r="7987" spans="1:4" x14ac:dyDescent="0.25">
      <c r="A7987" s="67">
        <v>44237</v>
      </c>
      <c r="B7987" s="60" t="s">
        <v>20</v>
      </c>
      <c r="C7987" s="60" t="s">
        <v>366</v>
      </c>
      <c r="D7987" s="15">
        <v>1</v>
      </c>
    </row>
    <row r="7988" spans="1:4" x14ac:dyDescent="0.25">
      <c r="A7988" s="67">
        <v>44237</v>
      </c>
      <c r="B7988" s="60" t="s">
        <v>20</v>
      </c>
      <c r="C7988" s="60" t="s">
        <v>713</v>
      </c>
      <c r="D7988" s="15">
        <v>1</v>
      </c>
    </row>
    <row r="7989" spans="1:4" x14ac:dyDescent="0.25">
      <c r="A7989" s="67">
        <v>44237</v>
      </c>
      <c r="B7989" s="60" t="s">
        <v>13</v>
      </c>
      <c r="C7989" s="60" t="s">
        <v>1028</v>
      </c>
      <c r="D7989" s="15">
        <v>1</v>
      </c>
    </row>
    <row r="7990" spans="1:4" x14ac:dyDescent="0.25">
      <c r="A7990" s="67">
        <v>44237</v>
      </c>
      <c r="B7990" s="60" t="s">
        <v>13</v>
      </c>
      <c r="C7990" s="60" t="s">
        <v>1056</v>
      </c>
      <c r="D7990" s="15">
        <v>1</v>
      </c>
    </row>
    <row r="7991" spans="1:4" x14ac:dyDescent="0.25">
      <c r="A7991" s="67">
        <v>44237</v>
      </c>
      <c r="B7991" s="60" t="s">
        <v>13</v>
      </c>
      <c r="C7991" s="60" t="s">
        <v>226</v>
      </c>
      <c r="D7991" s="15">
        <v>4</v>
      </c>
    </row>
    <row r="7992" spans="1:4" x14ac:dyDescent="0.25">
      <c r="A7992" s="67">
        <v>44237</v>
      </c>
      <c r="B7992" s="60" t="s">
        <v>13</v>
      </c>
      <c r="C7992" s="60" t="s">
        <v>223</v>
      </c>
      <c r="D7992" s="15">
        <v>1</v>
      </c>
    </row>
    <row r="7993" spans="1:4" x14ac:dyDescent="0.25">
      <c r="A7993" s="67">
        <v>44237</v>
      </c>
      <c r="B7993" s="60" t="s">
        <v>24</v>
      </c>
      <c r="C7993" s="60" t="s">
        <v>23</v>
      </c>
      <c r="D7993" s="15">
        <v>3</v>
      </c>
    </row>
    <row r="7994" spans="1:4" x14ac:dyDescent="0.25">
      <c r="A7994" s="67">
        <v>44237</v>
      </c>
      <c r="B7994" s="60" t="s">
        <v>24</v>
      </c>
      <c r="C7994" s="60" t="s">
        <v>927</v>
      </c>
      <c r="D7994" s="15">
        <v>2</v>
      </c>
    </row>
    <row r="7995" spans="1:4" x14ac:dyDescent="0.25">
      <c r="A7995" s="67">
        <v>44237</v>
      </c>
      <c r="B7995" s="60" t="s">
        <v>24</v>
      </c>
      <c r="C7995" s="60" t="s">
        <v>24</v>
      </c>
      <c r="D7995" s="15">
        <v>1</v>
      </c>
    </row>
    <row r="7996" spans="1:4" x14ac:dyDescent="0.25">
      <c r="A7996" s="67">
        <v>44237</v>
      </c>
      <c r="B7996" s="60" t="s">
        <v>24</v>
      </c>
      <c r="C7996" s="60" t="s">
        <v>765</v>
      </c>
      <c r="D7996" s="15">
        <v>2</v>
      </c>
    </row>
    <row r="7997" spans="1:4" x14ac:dyDescent="0.25">
      <c r="A7997" s="67">
        <v>44237</v>
      </c>
      <c r="B7997" s="60" t="s">
        <v>24</v>
      </c>
      <c r="C7997" s="60" t="s">
        <v>36</v>
      </c>
      <c r="D7997" s="15">
        <v>1</v>
      </c>
    </row>
    <row r="7998" spans="1:4" x14ac:dyDescent="0.25">
      <c r="A7998" s="67">
        <v>44237</v>
      </c>
      <c r="B7998" s="60" t="s">
        <v>47</v>
      </c>
      <c r="C7998" s="60" t="s">
        <v>47</v>
      </c>
      <c r="D7998" s="15">
        <v>0</v>
      </c>
    </row>
    <row r="7999" spans="1:4" x14ac:dyDescent="0.25">
      <c r="A7999" s="67">
        <v>44237</v>
      </c>
      <c r="B7999" s="60" t="s">
        <v>48</v>
      </c>
      <c r="C7999" s="73" t="s">
        <v>48</v>
      </c>
      <c r="D7999" s="15">
        <v>1</v>
      </c>
    </row>
    <row r="8000" spans="1:4" x14ac:dyDescent="0.25">
      <c r="A8000" s="67">
        <v>44237</v>
      </c>
      <c r="B8000" s="60" t="s">
        <v>7</v>
      </c>
      <c r="C8000" s="60" t="s">
        <v>7</v>
      </c>
      <c r="D8000" s="15">
        <v>0</v>
      </c>
    </row>
    <row r="8001" spans="1:4" x14ac:dyDescent="0.25">
      <c r="A8001" s="67">
        <v>44237</v>
      </c>
      <c r="B8001" s="60" t="s">
        <v>9</v>
      </c>
      <c r="C8001" s="60" t="s">
        <v>9</v>
      </c>
      <c r="D8001" s="15">
        <v>12</v>
      </c>
    </row>
    <row r="8002" spans="1:4" x14ac:dyDescent="0.25">
      <c r="A8002" s="67">
        <v>44237</v>
      </c>
      <c r="B8002" s="60" t="s">
        <v>15</v>
      </c>
      <c r="C8002" s="73" t="s">
        <v>61</v>
      </c>
      <c r="D8002" s="15">
        <v>1</v>
      </c>
    </row>
    <row r="8003" spans="1:4" x14ac:dyDescent="0.25">
      <c r="A8003" s="67">
        <v>44237</v>
      </c>
      <c r="B8003" s="60" t="s">
        <v>11</v>
      </c>
      <c r="C8003" s="73" t="s">
        <v>336</v>
      </c>
      <c r="D8003" s="15">
        <v>1</v>
      </c>
    </row>
    <row r="8004" spans="1:4" x14ac:dyDescent="0.25">
      <c r="A8004" s="67">
        <v>44237</v>
      </c>
      <c r="B8004" s="60" t="s">
        <v>11</v>
      </c>
      <c r="C8004" s="73" t="s">
        <v>11</v>
      </c>
      <c r="D8004" s="15">
        <v>2</v>
      </c>
    </row>
    <row r="8005" spans="1:4" x14ac:dyDescent="0.25">
      <c r="A8005" s="67">
        <v>44237</v>
      </c>
      <c r="B8005" s="60" t="s">
        <v>11</v>
      </c>
      <c r="C8005" s="73" t="s">
        <v>855</v>
      </c>
      <c r="D8005" s="15">
        <v>1</v>
      </c>
    </row>
    <row r="8006" spans="1:4" x14ac:dyDescent="0.25">
      <c r="A8006" s="67">
        <v>44237</v>
      </c>
      <c r="B8006" s="60" t="s">
        <v>12</v>
      </c>
      <c r="C8006" s="60" t="s">
        <v>12</v>
      </c>
      <c r="D8006" s="15">
        <v>1</v>
      </c>
    </row>
    <row r="8007" spans="1:4" x14ac:dyDescent="0.25">
      <c r="A8007" s="67">
        <v>44237</v>
      </c>
      <c r="B8007" s="60" t="s">
        <v>8</v>
      </c>
      <c r="C8007" s="73" t="s">
        <v>74</v>
      </c>
      <c r="D8007" s="15">
        <v>2</v>
      </c>
    </row>
    <row r="8008" spans="1:4" x14ac:dyDescent="0.25">
      <c r="A8008" s="67">
        <v>44237</v>
      </c>
      <c r="B8008" s="60" t="s">
        <v>8</v>
      </c>
      <c r="C8008" s="73" t="s">
        <v>230</v>
      </c>
      <c r="D8008" s="15">
        <v>1</v>
      </c>
    </row>
    <row r="8009" spans="1:4" x14ac:dyDescent="0.25">
      <c r="A8009" s="67">
        <v>44237</v>
      </c>
      <c r="B8009" s="60" t="s">
        <v>8</v>
      </c>
      <c r="C8009" s="73" t="s">
        <v>59</v>
      </c>
      <c r="D8009" s="15">
        <v>2</v>
      </c>
    </row>
    <row r="8010" spans="1:4" x14ac:dyDescent="0.25">
      <c r="A8010" s="67">
        <v>44237</v>
      </c>
      <c r="B8010" s="60" t="s">
        <v>8</v>
      </c>
      <c r="C8010" s="73" t="s">
        <v>142</v>
      </c>
      <c r="D8010" s="15">
        <v>1</v>
      </c>
    </row>
    <row r="8011" spans="1:4" x14ac:dyDescent="0.25">
      <c r="A8011" s="67">
        <v>44237</v>
      </c>
      <c r="B8011" s="60" t="s">
        <v>8</v>
      </c>
      <c r="C8011" s="73" t="s">
        <v>205</v>
      </c>
      <c r="D8011" s="15">
        <v>3</v>
      </c>
    </row>
    <row r="8012" spans="1:4" x14ac:dyDescent="0.25">
      <c r="A8012" s="67">
        <v>44237</v>
      </c>
      <c r="B8012" s="60" t="s">
        <v>8</v>
      </c>
      <c r="C8012" s="73" t="s">
        <v>8</v>
      </c>
      <c r="D8012" s="15">
        <v>42</v>
      </c>
    </row>
    <row r="8013" spans="1:4" x14ac:dyDescent="0.25">
      <c r="A8013" s="67">
        <v>44237</v>
      </c>
      <c r="B8013" s="60" t="s">
        <v>8</v>
      </c>
      <c r="C8013" s="73" t="s">
        <v>31</v>
      </c>
      <c r="D8013" s="15">
        <v>2</v>
      </c>
    </row>
    <row r="8014" spans="1:4" x14ac:dyDescent="0.25">
      <c r="A8014" s="67">
        <v>44237</v>
      </c>
      <c r="B8014" s="60" t="s">
        <v>8</v>
      </c>
      <c r="C8014" s="73" t="s">
        <v>112</v>
      </c>
      <c r="D8014" s="15">
        <v>3</v>
      </c>
    </row>
    <row r="8015" spans="1:4" x14ac:dyDescent="0.25">
      <c r="A8015" s="67">
        <v>44237</v>
      </c>
      <c r="B8015" s="60" t="s">
        <v>49</v>
      </c>
      <c r="C8015" s="60" t="s">
        <v>49</v>
      </c>
      <c r="D8015" s="15">
        <v>1</v>
      </c>
    </row>
    <row r="8016" spans="1:4" x14ac:dyDescent="0.25">
      <c r="A8016" s="67">
        <v>44237</v>
      </c>
      <c r="B8016" s="60" t="s">
        <v>50</v>
      </c>
      <c r="C8016" s="73" t="s">
        <v>368</v>
      </c>
      <c r="D8016" s="15">
        <v>1</v>
      </c>
    </row>
    <row r="8017" spans="1:4" x14ac:dyDescent="0.25">
      <c r="A8017" s="67">
        <v>44237</v>
      </c>
      <c r="B8017" s="60" t="s">
        <v>27</v>
      </c>
      <c r="C8017" s="73" t="s">
        <v>141</v>
      </c>
      <c r="D8017" s="15">
        <v>3</v>
      </c>
    </row>
    <row r="8018" spans="1:4" x14ac:dyDescent="0.25">
      <c r="A8018" s="67">
        <v>44237</v>
      </c>
      <c r="B8018" s="60" t="s">
        <v>27</v>
      </c>
      <c r="C8018" s="73" t="s">
        <v>233</v>
      </c>
      <c r="D8018" s="15">
        <v>1</v>
      </c>
    </row>
    <row r="8019" spans="1:4" x14ac:dyDescent="0.25">
      <c r="A8019" s="67">
        <v>44237</v>
      </c>
      <c r="B8019" s="60" t="s">
        <v>27</v>
      </c>
      <c r="C8019" s="73" t="s">
        <v>43</v>
      </c>
      <c r="D8019" s="15">
        <v>12</v>
      </c>
    </row>
    <row r="8020" spans="1:4" x14ac:dyDescent="0.25">
      <c r="A8020" s="67">
        <v>44237</v>
      </c>
      <c r="B8020" s="60" t="s">
        <v>27</v>
      </c>
      <c r="C8020" s="73" t="s">
        <v>947</v>
      </c>
      <c r="D8020" s="15">
        <v>1</v>
      </c>
    </row>
    <row r="8021" spans="1:4" x14ac:dyDescent="0.25">
      <c r="A8021" s="67">
        <v>44237</v>
      </c>
      <c r="B8021" s="60" t="s">
        <v>27</v>
      </c>
      <c r="C8021" s="73" t="s">
        <v>28</v>
      </c>
      <c r="D8021" s="15">
        <v>1</v>
      </c>
    </row>
    <row r="8022" spans="1:4" x14ac:dyDescent="0.25">
      <c r="A8022" s="67">
        <v>44237</v>
      </c>
      <c r="B8022" s="60" t="s">
        <v>51</v>
      </c>
      <c r="C8022" s="60" t="s">
        <v>51</v>
      </c>
      <c r="D8022" s="15">
        <v>1</v>
      </c>
    </row>
    <row r="8023" spans="1:4" x14ac:dyDescent="0.25">
      <c r="A8023" s="67">
        <v>44237</v>
      </c>
      <c r="B8023" s="60" t="s">
        <v>10</v>
      </c>
      <c r="C8023" s="60" t="s">
        <v>10</v>
      </c>
      <c r="D8023" s="15">
        <v>2</v>
      </c>
    </row>
    <row r="8024" spans="1:4" x14ac:dyDescent="0.25">
      <c r="A8024" s="67">
        <v>44238</v>
      </c>
      <c r="B8024" s="60" t="s">
        <v>14</v>
      </c>
      <c r="C8024" s="73" t="s">
        <v>955</v>
      </c>
      <c r="D8024" s="15">
        <v>1</v>
      </c>
    </row>
    <row r="8025" spans="1:4" x14ac:dyDescent="0.25">
      <c r="A8025" s="67">
        <v>44238</v>
      </c>
      <c r="B8025" s="60" t="s">
        <v>14</v>
      </c>
      <c r="C8025" s="73" t="s">
        <v>14</v>
      </c>
      <c r="D8025" s="15">
        <v>5</v>
      </c>
    </row>
    <row r="8026" spans="1:4" x14ac:dyDescent="0.25">
      <c r="A8026" s="67">
        <v>44238</v>
      </c>
      <c r="B8026" s="60" t="s">
        <v>14</v>
      </c>
      <c r="C8026" s="73" t="s">
        <v>16</v>
      </c>
      <c r="D8026" s="15">
        <v>4</v>
      </c>
    </row>
    <row r="8027" spans="1:4" x14ac:dyDescent="0.25">
      <c r="A8027" s="67">
        <v>44238</v>
      </c>
      <c r="B8027" s="60" t="s">
        <v>14</v>
      </c>
      <c r="C8027" s="73" t="s">
        <v>86</v>
      </c>
      <c r="D8027" s="15">
        <v>2</v>
      </c>
    </row>
    <row r="8028" spans="1:4" x14ac:dyDescent="0.25">
      <c r="A8028" s="67">
        <v>44238</v>
      </c>
      <c r="B8028" s="60" t="s">
        <v>20</v>
      </c>
      <c r="C8028" s="73" t="s">
        <v>20</v>
      </c>
      <c r="D8028" s="15">
        <v>26</v>
      </c>
    </row>
    <row r="8029" spans="1:4" x14ac:dyDescent="0.25">
      <c r="A8029" s="67">
        <v>44238</v>
      </c>
      <c r="B8029" s="60" t="s">
        <v>13</v>
      </c>
      <c r="C8029" s="73" t="s">
        <v>13</v>
      </c>
      <c r="D8029" s="15">
        <v>5</v>
      </c>
    </row>
    <row r="8030" spans="1:4" x14ac:dyDescent="0.25">
      <c r="A8030" s="67">
        <v>44238</v>
      </c>
      <c r="B8030" s="60" t="s">
        <v>13</v>
      </c>
      <c r="C8030" s="73" t="s">
        <v>226</v>
      </c>
      <c r="D8030" s="15">
        <v>2</v>
      </c>
    </row>
    <row r="8031" spans="1:4" x14ac:dyDescent="0.25">
      <c r="A8031" s="67">
        <v>44238</v>
      </c>
      <c r="B8031" s="60" t="s">
        <v>24</v>
      </c>
      <c r="C8031" s="73" t="s">
        <v>23</v>
      </c>
      <c r="D8031" s="15">
        <v>9</v>
      </c>
    </row>
    <row r="8032" spans="1:4" x14ac:dyDescent="0.25">
      <c r="A8032" s="67">
        <v>44238</v>
      </c>
      <c r="B8032" s="60" t="s">
        <v>24</v>
      </c>
      <c r="C8032" s="73" t="s">
        <v>776</v>
      </c>
      <c r="D8032" s="15">
        <v>1</v>
      </c>
    </row>
    <row r="8033" spans="1:4" x14ac:dyDescent="0.25">
      <c r="A8033" s="67">
        <v>44238</v>
      </c>
      <c r="B8033" s="60" t="s">
        <v>24</v>
      </c>
      <c r="C8033" s="73" t="s">
        <v>24</v>
      </c>
      <c r="D8033" s="15">
        <v>2</v>
      </c>
    </row>
    <row r="8034" spans="1:4" x14ac:dyDescent="0.25">
      <c r="A8034" s="67">
        <v>44238</v>
      </c>
      <c r="B8034" s="60" t="s">
        <v>47</v>
      </c>
      <c r="C8034" s="73" t="s">
        <v>47</v>
      </c>
      <c r="D8034" s="15">
        <v>12</v>
      </c>
    </row>
    <row r="8035" spans="1:4" x14ac:dyDescent="0.25">
      <c r="A8035" s="67">
        <v>44238</v>
      </c>
      <c r="B8035" s="60" t="s">
        <v>48</v>
      </c>
      <c r="C8035" s="60" t="s">
        <v>48</v>
      </c>
      <c r="D8035" s="15">
        <v>0</v>
      </c>
    </row>
    <row r="8036" spans="1:4" x14ac:dyDescent="0.25">
      <c r="A8036" s="67">
        <v>44238</v>
      </c>
      <c r="B8036" s="60" t="s">
        <v>7</v>
      </c>
      <c r="C8036" s="60" t="s">
        <v>7</v>
      </c>
      <c r="D8036" s="15">
        <v>7</v>
      </c>
    </row>
    <row r="8037" spans="1:4" x14ac:dyDescent="0.25">
      <c r="A8037" s="67">
        <v>44238</v>
      </c>
      <c r="B8037" s="60" t="s">
        <v>9</v>
      </c>
      <c r="C8037" s="60" t="s">
        <v>9</v>
      </c>
      <c r="D8037" s="15">
        <v>17</v>
      </c>
    </row>
    <row r="8038" spans="1:4" x14ac:dyDescent="0.25">
      <c r="A8038" s="67">
        <v>44238</v>
      </c>
      <c r="B8038" s="60" t="s">
        <v>9</v>
      </c>
      <c r="C8038" s="73" t="s">
        <v>145</v>
      </c>
      <c r="D8038" s="15">
        <v>4</v>
      </c>
    </row>
    <row r="8039" spans="1:4" x14ac:dyDescent="0.25">
      <c r="A8039" s="67">
        <v>44238</v>
      </c>
      <c r="B8039" s="60" t="s">
        <v>15</v>
      </c>
      <c r="C8039" s="73" t="s">
        <v>61</v>
      </c>
      <c r="D8039" s="15">
        <v>1</v>
      </c>
    </row>
    <row r="8040" spans="1:4" x14ac:dyDescent="0.25">
      <c r="A8040" s="67">
        <v>44238</v>
      </c>
      <c r="B8040" s="60" t="s">
        <v>11</v>
      </c>
      <c r="C8040" s="73" t="s">
        <v>336</v>
      </c>
      <c r="D8040" s="15">
        <v>3</v>
      </c>
    </row>
    <row r="8041" spans="1:4" x14ac:dyDescent="0.25">
      <c r="A8041" s="67">
        <v>44238</v>
      </c>
      <c r="B8041" s="60" t="s">
        <v>11</v>
      </c>
      <c r="C8041" s="73" t="s">
        <v>11</v>
      </c>
      <c r="D8041" s="15">
        <v>6</v>
      </c>
    </row>
    <row r="8042" spans="1:4" x14ac:dyDescent="0.25">
      <c r="A8042" s="67">
        <v>44238</v>
      </c>
      <c r="B8042" s="60" t="s">
        <v>11</v>
      </c>
      <c r="C8042" s="73" t="s">
        <v>855</v>
      </c>
      <c r="D8042" s="15">
        <v>1</v>
      </c>
    </row>
    <row r="8043" spans="1:4" x14ac:dyDescent="0.25">
      <c r="A8043" s="67">
        <v>44238</v>
      </c>
      <c r="B8043" s="60" t="s">
        <v>11</v>
      </c>
      <c r="C8043" s="73" t="s">
        <v>135</v>
      </c>
      <c r="D8043" s="15">
        <v>1</v>
      </c>
    </row>
    <row r="8044" spans="1:4" x14ac:dyDescent="0.25">
      <c r="A8044" s="67">
        <v>44238</v>
      </c>
      <c r="B8044" s="60" t="s">
        <v>12</v>
      </c>
      <c r="C8044" s="73" t="s">
        <v>590</v>
      </c>
      <c r="D8044" s="15">
        <v>1</v>
      </c>
    </row>
    <row r="8045" spans="1:4" x14ac:dyDescent="0.25">
      <c r="A8045" s="67">
        <v>44238</v>
      </c>
      <c r="B8045" s="60" t="s">
        <v>12</v>
      </c>
      <c r="C8045" s="73" t="s">
        <v>117</v>
      </c>
      <c r="D8045" s="15">
        <v>1</v>
      </c>
    </row>
    <row r="8046" spans="1:4" x14ac:dyDescent="0.25">
      <c r="A8046" s="67">
        <v>44238</v>
      </c>
      <c r="B8046" s="60" t="s">
        <v>12</v>
      </c>
      <c r="C8046" s="73" t="s">
        <v>12</v>
      </c>
      <c r="D8046" s="15">
        <v>2</v>
      </c>
    </row>
    <row r="8047" spans="1:4" x14ac:dyDescent="0.25">
      <c r="A8047" s="67">
        <v>44238</v>
      </c>
      <c r="B8047" s="60" t="s">
        <v>8</v>
      </c>
      <c r="C8047" s="73" t="s">
        <v>230</v>
      </c>
      <c r="D8047" s="15">
        <v>1</v>
      </c>
    </row>
    <row r="8048" spans="1:4" x14ac:dyDescent="0.25">
      <c r="A8048" s="67">
        <v>44238</v>
      </c>
      <c r="B8048" s="60" t="s">
        <v>8</v>
      </c>
      <c r="C8048" s="73" t="s">
        <v>59</v>
      </c>
      <c r="D8048" s="15">
        <v>1</v>
      </c>
    </row>
    <row r="8049" spans="1:4" x14ac:dyDescent="0.25">
      <c r="A8049" s="67">
        <v>44238</v>
      </c>
      <c r="B8049" s="60" t="s">
        <v>8</v>
      </c>
      <c r="C8049" s="73" t="s">
        <v>205</v>
      </c>
      <c r="D8049" s="15">
        <v>5</v>
      </c>
    </row>
    <row r="8050" spans="1:4" x14ac:dyDescent="0.25">
      <c r="A8050" s="67">
        <v>44238</v>
      </c>
      <c r="B8050" s="60" t="s">
        <v>8</v>
      </c>
      <c r="C8050" s="73" t="s">
        <v>8</v>
      </c>
      <c r="D8050" s="15">
        <v>31</v>
      </c>
    </row>
    <row r="8051" spans="1:4" x14ac:dyDescent="0.25">
      <c r="A8051" s="67">
        <v>44238</v>
      </c>
      <c r="B8051" s="60" t="s">
        <v>8</v>
      </c>
      <c r="C8051" s="73" t="s">
        <v>31</v>
      </c>
      <c r="D8051" s="15">
        <v>2</v>
      </c>
    </row>
    <row r="8052" spans="1:4" x14ac:dyDescent="0.25">
      <c r="A8052" s="67">
        <v>44238</v>
      </c>
      <c r="B8052" s="60" t="s">
        <v>8</v>
      </c>
      <c r="C8052" s="73" t="s">
        <v>112</v>
      </c>
      <c r="D8052" s="15">
        <v>2</v>
      </c>
    </row>
    <row r="8053" spans="1:4" x14ac:dyDescent="0.25">
      <c r="A8053" s="67">
        <v>44238</v>
      </c>
      <c r="B8053" s="60" t="s">
        <v>49</v>
      </c>
      <c r="C8053" s="73" t="s">
        <v>215</v>
      </c>
      <c r="D8053" s="15">
        <v>2</v>
      </c>
    </row>
    <row r="8054" spans="1:4" x14ac:dyDescent="0.25">
      <c r="A8054" s="67">
        <v>44238</v>
      </c>
      <c r="B8054" s="60" t="s">
        <v>49</v>
      </c>
      <c r="C8054" s="60" t="s">
        <v>49</v>
      </c>
      <c r="D8054" s="15">
        <v>2</v>
      </c>
    </row>
    <row r="8055" spans="1:4" x14ac:dyDescent="0.25">
      <c r="A8055" s="67">
        <v>44238</v>
      </c>
      <c r="B8055" s="60" t="s">
        <v>50</v>
      </c>
      <c r="C8055" s="73" t="s">
        <v>368</v>
      </c>
      <c r="D8055" s="15">
        <v>7</v>
      </c>
    </row>
    <row r="8056" spans="1:4" x14ac:dyDescent="0.25">
      <c r="A8056" s="67">
        <v>44238</v>
      </c>
      <c r="B8056" s="60" t="s">
        <v>27</v>
      </c>
      <c r="C8056" s="73" t="s">
        <v>43</v>
      </c>
      <c r="D8056" s="15">
        <v>14</v>
      </c>
    </row>
    <row r="8057" spans="1:4" x14ac:dyDescent="0.25">
      <c r="A8057" s="67">
        <v>44238</v>
      </c>
      <c r="B8057" s="60" t="s">
        <v>51</v>
      </c>
      <c r="C8057" s="60" t="s">
        <v>51</v>
      </c>
      <c r="D8057" s="15">
        <v>6</v>
      </c>
    </row>
    <row r="8058" spans="1:4" x14ac:dyDescent="0.25">
      <c r="A8058" s="67">
        <v>44238</v>
      </c>
      <c r="B8058" s="60" t="s">
        <v>10</v>
      </c>
      <c r="C8058" s="73" t="s">
        <v>343</v>
      </c>
      <c r="D8058" s="15">
        <v>2</v>
      </c>
    </row>
    <row r="8059" spans="1:4" x14ac:dyDescent="0.25">
      <c r="A8059" s="67">
        <v>44238</v>
      </c>
      <c r="B8059" s="60" t="s">
        <v>10</v>
      </c>
      <c r="C8059" s="60" t="s">
        <v>10</v>
      </c>
      <c r="D8059" s="15">
        <v>8</v>
      </c>
    </row>
    <row r="8060" spans="1:4" x14ac:dyDescent="0.25">
      <c r="A8060" s="67">
        <v>44239</v>
      </c>
      <c r="B8060" s="60" t="s">
        <v>14</v>
      </c>
      <c r="C8060" s="73" t="s">
        <v>14</v>
      </c>
      <c r="D8060" s="15">
        <v>3</v>
      </c>
    </row>
    <row r="8061" spans="1:4" x14ac:dyDescent="0.25">
      <c r="A8061" s="67">
        <v>44239</v>
      </c>
      <c r="B8061" s="60" t="s">
        <v>14</v>
      </c>
      <c r="C8061" s="73" t="s">
        <v>16</v>
      </c>
      <c r="D8061" s="15">
        <v>6</v>
      </c>
    </row>
    <row r="8062" spans="1:4" x14ac:dyDescent="0.25">
      <c r="A8062" s="67">
        <v>44239</v>
      </c>
      <c r="B8062" s="60" t="s">
        <v>14</v>
      </c>
      <c r="C8062" s="73" t="s">
        <v>86</v>
      </c>
      <c r="D8062" s="15">
        <v>3</v>
      </c>
    </row>
    <row r="8063" spans="1:4" x14ac:dyDescent="0.25">
      <c r="A8063" s="67">
        <v>44239</v>
      </c>
      <c r="B8063" s="60" t="s">
        <v>20</v>
      </c>
      <c r="C8063" s="73" t="s">
        <v>20</v>
      </c>
      <c r="D8063" s="15">
        <v>23</v>
      </c>
    </row>
    <row r="8064" spans="1:4" x14ac:dyDescent="0.25">
      <c r="A8064" s="67">
        <v>44239</v>
      </c>
      <c r="B8064" s="60" t="s">
        <v>20</v>
      </c>
      <c r="C8064" s="73" t="s">
        <v>652</v>
      </c>
      <c r="D8064" s="15">
        <v>1</v>
      </c>
    </row>
    <row r="8065" spans="1:4" x14ac:dyDescent="0.25">
      <c r="A8065" s="67">
        <v>44239</v>
      </c>
      <c r="B8065" s="60" t="s">
        <v>20</v>
      </c>
      <c r="C8065" s="73" t="s">
        <v>713</v>
      </c>
      <c r="D8065" s="15">
        <v>1</v>
      </c>
    </row>
    <row r="8066" spans="1:4" x14ac:dyDescent="0.25">
      <c r="A8066" s="67">
        <v>44239</v>
      </c>
      <c r="B8066" s="60" t="s">
        <v>13</v>
      </c>
      <c r="C8066" s="73" t="s">
        <v>13</v>
      </c>
      <c r="D8066" s="15">
        <v>1</v>
      </c>
    </row>
    <row r="8067" spans="1:4" x14ac:dyDescent="0.25">
      <c r="A8067" s="67">
        <v>44239</v>
      </c>
      <c r="B8067" s="60" t="s">
        <v>13</v>
      </c>
      <c r="C8067" s="73" t="s">
        <v>1068</v>
      </c>
      <c r="D8067" s="15">
        <v>1</v>
      </c>
    </row>
    <row r="8068" spans="1:4" x14ac:dyDescent="0.25">
      <c r="A8068" s="67">
        <v>44239</v>
      </c>
      <c r="B8068" s="60" t="s">
        <v>24</v>
      </c>
      <c r="C8068" s="73" t="s">
        <v>23</v>
      </c>
      <c r="D8068" s="15">
        <v>5</v>
      </c>
    </row>
    <row r="8069" spans="1:4" x14ac:dyDescent="0.25">
      <c r="A8069" s="67">
        <v>44239</v>
      </c>
      <c r="B8069" s="60" t="s">
        <v>24</v>
      </c>
      <c r="C8069" s="73" t="s">
        <v>24</v>
      </c>
      <c r="D8069" s="15">
        <v>1</v>
      </c>
    </row>
    <row r="8070" spans="1:4" x14ac:dyDescent="0.25">
      <c r="A8070" s="67">
        <v>44239</v>
      </c>
      <c r="B8070" s="60" t="s">
        <v>47</v>
      </c>
      <c r="C8070" s="73" t="s">
        <v>47</v>
      </c>
      <c r="D8070" s="15">
        <v>3</v>
      </c>
    </row>
    <row r="8071" spans="1:4" x14ac:dyDescent="0.25">
      <c r="A8071" s="67">
        <v>44239</v>
      </c>
      <c r="B8071" s="60" t="s">
        <v>48</v>
      </c>
      <c r="C8071" s="73" t="s">
        <v>48</v>
      </c>
      <c r="D8071" s="15">
        <v>8</v>
      </c>
    </row>
    <row r="8072" spans="1:4" x14ac:dyDescent="0.25">
      <c r="A8072" s="67">
        <v>44239</v>
      </c>
      <c r="B8072" s="60" t="s">
        <v>7</v>
      </c>
      <c r="C8072" s="60" t="s">
        <v>7</v>
      </c>
      <c r="D8072" s="15">
        <v>2</v>
      </c>
    </row>
    <row r="8073" spans="1:4" x14ac:dyDescent="0.25">
      <c r="A8073" s="67">
        <v>44239</v>
      </c>
      <c r="B8073" s="60" t="s">
        <v>9</v>
      </c>
      <c r="C8073" s="73" t="s">
        <v>935</v>
      </c>
      <c r="D8073" s="15">
        <v>1</v>
      </c>
    </row>
    <row r="8074" spans="1:4" x14ac:dyDescent="0.25">
      <c r="A8074" s="67">
        <v>44239</v>
      </c>
      <c r="B8074" s="60" t="s">
        <v>9</v>
      </c>
      <c r="C8074" s="60" t="s">
        <v>9</v>
      </c>
      <c r="D8074" s="15">
        <v>14</v>
      </c>
    </row>
    <row r="8075" spans="1:4" x14ac:dyDescent="0.25">
      <c r="A8075" s="67">
        <v>44239</v>
      </c>
      <c r="B8075" s="60" t="s">
        <v>9</v>
      </c>
      <c r="C8075" s="73" t="s">
        <v>145</v>
      </c>
      <c r="D8075" s="15">
        <v>2</v>
      </c>
    </row>
    <row r="8076" spans="1:4" x14ac:dyDescent="0.25">
      <c r="A8076" s="67">
        <v>44239</v>
      </c>
      <c r="B8076" s="60" t="s">
        <v>15</v>
      </c>
      <c r="C8076" s="73" t="s">
        <v>61</v>
      </c>
      <c r="D8076" s="15">
        <v>2</v>
      </c>
    </row>
    <row r="8077" spans="1:4" x14ac:dyDescent="0.25">
      <c r="A8077" s="67">
        <v>44239</v>
      </c>
      <c r="B8077" s="60" t="s">
        <v>11</v>
      </c>
      <c r="C8077" s="73" t="s">
        <v>336</v>
      </c>
      <c r="D8077" s="15">
        <v>3</v>
      </c>
    </row>
    <row r="8078" spans="1:4" x14ac:dyDescent="0.25">
      <c r="A8078" s="67">
        <v>44239</v>
      </c>
      <c r="B8078" s="60" t="s">
        <v>11</v>
      </c>
      <c r="C8078" s="73" t="s">
        <v>11</v>
      </c>
      <c r="D8078" s="15">
        <v>1</v>
      </c>
    </row>
    <row r="8079" spans="1:4" x14ac:dyDescent="0.25">
      <c r="A8079" s="67">
        <v>44239</v>
      </c>
      <c r="B8079" s="60" t="s">
        <v>11</v>
      </c>
      <c r="C8079" s="73" t="s">
        <v>855</v>
      </c>
      <c r="D8079" s="15">
        <v>1</v>
      </c>
    </row>
    <row r="8080" spans="1:4" x14ac:dyDescent="0.25">
      <c r="A8080" s="67">
        <v>44239</v>
      </c>
      <c r="B8080" s="60" t="s">
        <v>12</v>
      </c>
      <c r="C8080" s="73" t="s">
        <v>12</v>
      </c>
      <c r="D8080" s="15">
        <v>0</v>
      </c>
    </row>
    <row r="8081" spans="1:4" x14ac:dyDescent="0.25">
      <c r="A8081" s="67">
        <v>44239</v>
      </c>
      <c r="B8081" s="60" t="s">
        <v>8</v>
      </c>
      <c r="C8081" s="73" t="s">
        <v>74</v>
      </c>
      <c r="D8081" s="15">
        <v>3</v>
      </c>
    </row>
    <row r="8082" spans="1:4" x14ac:dyDescent="0.25">
      <c r="A8082" s="67">
        <v>44239</v>
      </c>
      <c r="B8082" s="60" t="s">
        <v>8</v>
      </c>
      <c r="C8082" s="73" t="s">
        <v>59</v>
      </c>
      <c r="D8082" s="15">
        <v>1</v>
      </c>
    </row>
    <row r="8083" spans="1:4" x14ac:dyDescent="0.25">
      <c r="A8083" s="67">
        <v>44239</v>
      </c>
      <c r="B8083" s="60" t="s">
        <v>8</v>
      </c>
      <c r="C8083" s="73" t="s">
        <v>142</v>
      </c>
      <c r="D8083" s="15">
        <v>3</v>
      </c>
    </row>
    <row r="8084" spans="1:4" x14ac:dyDescent="0.25">
      <c r="A8084" s="67">
        <v>44239</v>
      </c>
      <c r="B8084" s="60" t="s">
        <v>8</v>
      </c>
      <c r="C8084" s="73" t="s">
        <v>205</v>
      </c>
      <c r="D8084" s="15">
        <v>1</v>
      </c>
    </row>
    <row r="8085" spans="1:4" x14ac:dyDescent="0.25">
      <c r="A8085" s="67">
        <v>44239</v>
      </c>
      <c r="B8085" s="60" t="s">
        <v>8</v>
      </c>
      <c r="C8085" s="73" t="s">
        <v>40</v>
      </c>
      <c r="D8085" s="15">
        <v>5</v>
      </c>
    </row>
    <row r="8086" spans="1:4" x14ac:dyDescent="0.25">
      <c r="A8086" s="67">
        <v>44239</v>
      </c>
      <c r="B8086" s="60" t="s">
        <v>8</v>
      </c>
      <c r="C8086" s="73" t="s">
        <v>8</v>
      </c>
      <c r="D8086" s="15">
        <v>35</v>
      </c>
    </row>
    <row r="8087" spans="1:4" x14ac:dyDescent="0.25">
      <c r="A8087" s="67">
        <v>44239</v>
      </c>
      <c r="B8087" s="60" t="s">
        <v>8</v>
      </c>
      <c r="C8087" s="73" t="s">
        <v>31</v>
      </c>
      <c r="D8087" s="15">
        <v>1</v>
      </c>
    </row>
    <row r="8088" spans="1:4" x14ac:dyDescent="0.25">
      <c r="A8088" s="67">
        <v>44239</v>
      </c>
      <c r="B8088" s="60" t="s">
        <v>49</v>
      </c>
      <c r="C8088" s="60" t="s">
        <v>49</v>
      </c>
      <c r="D8088" s="15">
        <v>0</v>
      </c>
    </row>
    <row r="8089" spans="1:4" x14ac:dyDescent="0.25">
      <c r="A8089" s="67">
        <v>44239</v>
      </c>
      <c r="B8089" s="60" t="s">
        <v>50</v>
      </c>
      <c r="C8089" s="60" t="s">
        <v>1069</v>
      </c>
      <c r="D8089" s="15">
        <v>1</v>
      </c>
    </row>
    <row r="8090" spans="1:4" x14ac:dyDescent="0.25">
      <c r="A8090" s="67">
        <v>44239</v>
      </c>
      <c r="B8090" s="60" t="s">
        <v>50</v>
      </c>
      <c r="C8090" s="60" t="s">
        <v>368</v>
      </c>
      <c r="D8090" s="15">
        <v>7</v>
      </c>
    </row>
    <row r="8091" spans="1:4" x14ac:dyDescent="0.25">
      <c r="A8091" s="67">
        <v>44239</v>
      </c>
      <c r="B8091" s="60" t="s">
        <v>27</v>
      </c>
      <c r="C8091" s="60" t="s">
        <v>141</v>
      </c>
      <c r="D8091" s="15">
        <v>1</v>
      </c>
    </row>
    <row r="8092" spans="1:4" x14ac:dyDescent="0.25">
      <c r="A8092" s="67">
        <v>44239</v>
      </c>
      <c r="B8092" s="60" t="s">
        <v>27</v>
      </c>
      <c r="C8092" s="60" t="s">
        <v>233</v>
      </c>
      <c r="D8092" s="15">
        <v>1</v>
      </c>
    </row>
    <row r="8093" spans="1:4" x14ac:dyDescent="0.25">
      <c r="A8093" s="67">
        <v>44239</v>
      </c>
      <c r="B8093" s="60" t="s">
        <v>27</v>
      </c>
      <c r="C8093" s="60" t="s">
        <v>43</v>
      </c>
      <c r="D8093" s="15">
        <v>17</v>
      </c>
    </row>
    <row r="8094" spans="1:4" x14ac:dyDescent="0.25">
      <c r="A8094" s="67">
        <v>44239</v>
      </c>
      <c r="B8094" s="60" t="s">
        <v>51</v>
      </c>
      <c r="C8094" s="60" t="s">
        <v>51</v>
      </c>
      <c r="D8094" s="15">
        <v>3</v>
      </c>
    </row>
    <row r="8095" spans="1:4" x14ac:dyDescent="0.25">
      <c r="A8095" s="67">
        <v>44239</v>
      </c>
      <c r="B8095" s="60" t="s">
        <v>10</v>
      </c>
      <c r="C8095" s="60" t="s">
        <v>10</v>
      </c>
      <c r="D8095" s="15">
        <v>4</v>
      </c>
    </row>
    <row r="8096" spans="1:4" x14ac:dyDescent="0.25">
      <c r="A8096" s="67">
        <v>44240</v>
      </c>
      <c r="B8096" s="60" t="s">
        <v>14</v>
      </c>
      <c r="C8096" s="60" t="s">
        <v>14</v>
      </c>
      <c r="D8096" s="15">
        <v>9</v>
      </c>
    </row>
    <row r="8097" spans="1:4" x14ac:dyDescent="0.25">
      <c r="A8097" s="67">
        <v>44240</v>
      </c>
      <c r="B8097" s="60" t="s">
        <v>14</v>
      </c>
      <c r="C8097" s="60" t="s">
        <v>16</v>
      </c>
      <c r="D8097" s="15">
        <v>10</v>
      </c>
    </row>
    <row r="8098" spans="1:4" x14ac:dyDescent="0.25">
      <c r="A8098" s="67">
        <v>44240</v>
      </c>
      <c r="B8098" s="60" t="s">
        <v>20</v>
      </c>
      <c r="C8098" s="60" t="s">
        <v>20</v>
      </c>
      <c r="D8098" s="15">
        <v>22</v>
      </c>
    </row>
    <row r="8099" spans="1:4" x14ac:dyDescent="0.25">
      <c r="A8099" s="67">
        <v>44240</v>
      </c>
      <c r="B8099" s="60" t="s">
        <v>13</v>
      </c>
      <c r="C8099" s="60" t="s">
        <v>13</v>
      </c>
      <c r="D8099" s="15">
        <v>9</v>
      </c>
    </row>
    <row r="8100" spans="1:4" x14ac:dyDescent="0.25">
      <c r="A8100" s="67">
        <v>44240</v>
      </c>
      <c r="B8100" s="60" t="s">
        <v>24</v>
      </c>
      <c r="C8100" s="60" t="s">
        <v>23</v>
      </c>
      <c r="D8100" s="15">
        <v>1</v>
      </c>
    </row>
    <row r="8101" spans="1:4" x14ac:dyDescent="0.25">
      <c r="A8101" s="67">
        <v>44240</v>
      </c>
      <c r="B8101" s="60" t="s">
        <v>24</v>
      </c>
      <c r="C8101" s="60" t="s">
        <v>24</v>
      </c>
      <c r="D8101" s="15">
        <v>4</v>
      </c>
    </row>
    <row r="8102" spans="1:4" x14ac:dyDescent="0.25">
      <c r="A8102" s="67">
        <v>44240</v>
      </c>
      <c r="B8102" s="60" t="s">
        <v>47</v>
      </c>
      <c r="C8102" s="60" t="s">
        <v>1070</v>
      </c>
      <c r="D8102" s="15">
        <v>1</v>
      </c>
    </row>
    <row r="8103" spans="1:4" x14ac:dyDescent="0.25">
      <c r="A8103" s="67">
        <v>44240</v>
      </c>
      <c r="B8103" s="60" t="s">
        <v>47</v>
      </c>
      <c r="C8103" s="60" t="s">
        <v>47</v>
      </c>
      <c r="D8103" s="15">
        <v>6</v>
      </c>
    </row>
    <row r="8104" spans="1:4" x14ac:dyDescent="0.25">
      <c r="A8104" s="67">
        <v>44240</v>
      </c>
      <c r="B8104" s="60" t="s">
        <v>47</v>
      </c>
      <c r="C8104" s="60" t="s">
        <v>925</v>
      </c>
      <c r="D8104" s="15">
        <v>1</v>
      </c>
    </row>
    <row r="8105" spans="1:4" x14ac:dyDescent="0.25">
      <c r="A8105" s="67">
        <v>44240</v>
      </c>
      <c r="B8105" s="60" t="s">
        <v>48</v>
      </c>
      <c r="C8105" s="60" t="s">
        <v>48</v>
      </c>
      <c r="D8105" s="15">
        <v>1</v>
      </c>
    </row>
    <row r="8106" spans="1:4" x14ac:dyDescent="0.25">
      <c r="A8106" s="67">
        <v>44240</v>
      </c>
      <c r="B8106" s="60" t="s">
        <v>7</v>
      </c>
      <c r="C8106" s="60" t="s">
        <v>7</v>
      </c>
      <c r="D8106" s="15">
        <v>3</v>
      </c>
    </row>
    <row r="8107" spans="1:4" x14ac:dyDescent="0.25">
      <c r="A8107" s="67">
        <v>44240</v>
      </c>
      <c r="B8107" s="60" t="s">
        <v>9</v>
      </c>
      <c r="C8107" s="60" t="s">
        <v>9</v>
      </c>
      <c r="D8107" s="15">
        <v>13</v>
      </c>
    </row>
    <row r="8108" spans="1:4" x14ac:dyDescent="0.25">
      <c r="A8108" s="67">
        <v>44240</v>
      </c>
      <c r="B8108" s="60" t="s">
        <v>9</v>
      </c>
      <c r="C8108" s="73" t="s">
        <v>17</v>
      </c>
      <c r="D8108" s="15">
        <v>1</v>
      </c>
    </row>
    <row r="8109" spans="1:4" x14ac:dyDescent="0.25">
      <c r="A8109" s="67">
        <v>44240</v>
      </c>
      <c r="B8109" s="60" t="s">
        <v>15</v>
      </c>
      <c r="C8109" s="73" t="s">
        <v>61</v>
      </c>
      <c r="D8109" s="15">
        <v>0</v>
      </c>
    </row>
    <row r="8110" spans="1:4" x14ac:dyDescent="0.25">
      <c r="A8110" s="67">
        <v>44240</v>
      </c>
      <c r="B8110" s="60" t="s">
        <v>11</v>
      </c>
      <c r="C8110" s="73" t="s">
        <v>336</v>
      </c>
      <c r="D8110" s="15">
        <v>2</v>
      </c>
    </row>
    <row r="8111" spans="1:4" x14ac:dyDescent="0.25">
      <c r="A8111" s="67">
        <v>44240</v>
      </c>
      <c r="B8111" s="60" t="s">
        <v>11</v>
      </c>
      <c r="C8111" s="73" t="s">
        <v>11</v>
      </c>
      <c r="D8111" s="15">
        <v>2</v>
      </c>
    </row>
    <row r="8112" spans="1:4" x14ac:dyDescent="0.25">
      <c r="A8112" s="67">
        <v>44240</v>
      </c>
      <c r="B8112" s="60" t="s">
        <v>12</v>
      </c>
      <c r="C8112" s="73" t="s">
        <v>117</v>
      </c>
      <c r="D8112" s="15">
        <v>1</v>
      </c>
    </row>
    <row r="8113" spans="1:4" x14ac:dyDescent="0.25">
      <c r="A8113" s="67">
        <v>44240</v>
      </c>
      <c r="B8113" s="60" t="s">
        <v>12</v>
      </c>
      <c r="C8113" s="73" t="s">
        <v>12</v>
      </c>
      <c r="D8113" s="15">
        <v>1</v>
      </c>
    </row>
    <row r="8114" spans="1:4" x14ac:dyDescent="0.25">
      <c r="A8114" s="67">
        <v>44240</v>
      </c>
      <c r="B8114" s="60" t="s">
        <v>8</v>
      </c>
      <c r="C8114" s="73" t="s">
        <v>74</v>
      </c>
      <c r="D8114" s="15">
        <v>4</v>
      </c>
    </row>
    <row r="8115" spans="1:4" x14ac:dyDescent="0.25">
      <c r="A8115" s="67">
        <v>44240</v>
      </c>
      <c r="B8115" s="60" t="s">
        <v>8</v>
      </c>
      <c r="C8115" s="73" t="s">
        <v>230</v>
      </c>
      <c r="D8115" s="15">
        <v>3</v>
      </c>
    </row>
    <row r="8116" spans="1:4" x14ac:dyDescent="0.25">
      <c r="A8116" s="67">
        <v>44240</v>
      </c>
      <c r="B8116" s="60" t="s">
        <v>8</v>
      </c>
      <c r="C8116" s="73" t="s">
        <v>59</v>
      </c>
      <c r="D8116" s="15">
        <v>1</v>
      </c>
    </row>
    <row r="8117" spans="1:4" x14ac:dyDescent="0.25">
      <c r="A8117" s="67">
        <v>44240</v>
      </c>
      <c r="B8117" s="60" t="s">
        <v>8</v>
      </c>
      <c r="C8117" s="73" t="s">
        <v>8</v>
      </c>
      <c r="D8117" s="15">
        <v>40</v>
      </c>
    </row>
    <row r="8118" spans="1:4" x14ac:dyDescent="0.25">
      <c r="A8118" s="67">
        <v>44240</v>
      </c>
      <c r="B8118" s="60" t="s">
        <v>8</v>
      </c>
      <c r="C8118" s="73" t="s">
        <v>31</v>
      </c>
      <c r="D8118" s="15">
        <v>2</v>
      </c>
    </row>
    <row r="8119" spans="1:4" x14ac:dyDescent="0.25">
      <c r="A8119" s="67">
        <v>44240</v>
      </c>
      <c r="B8119" s="60" t="s">
        <v>8</v>
      </c>
      <c r="C8119" s="73" t="s">
        <v>131</v>
      </c>
      <c r="D8119" s="15">
        <v>1</v>
      </c>
    </row>
    <row r="8120" spans="1:4" x14ac:dyDescent="0.25">
      <c r="A8120" s="67">
        <v>44240</v>
      </c>
      <c r="B8120" s="60" t="s">
        <v>8</v>
      </c>
      <c r="C8120" s="73" t="s">
        <v>112</v>
      </c>
      <c r="D8120" s="15">
        <v>3</v>
      </c>
    </row>
    <row r="8121" spans="1:4" x14ac:dyDescent="0.25">
      <c r="A8121" s="67">
        <v>44240</v>
      </c>
      <c r="B8121" s="60" t="s">
        <v>49</v>
      </c>
      <c r="C8121" s="60" t="s">
        <v>49</v>
      </c>
      <c r="D8121" s="15">
        <v>3</v>
      </c>
    </row>
    <row r="8122" spans="1:4" x14ac:dyDescent="0.25">
      <c r="A8122" s="67">
        <v>44240</v>
      </c>
      <c r="B8122" s="60" t="s">
        <v>50</v>
      </c>
      <c r="C8122" s="73" t="s">
        <v>368</v>
      </c>
      <c r="D8122" s="15">
        <v>4</v>
      </c>
    </row>
    <row r="8123" spans="1:4" x14ac:dyDescent="0.25">
      <c r="A8123" s="67">
        <v>44240</v>
      </c>
      <c r="B8123" s="60" t="s">
        <v>27</v>
      </c>
      <c r="C8123" s="73" t="s">
        <v>43</v>
      </c>
      <c r="D8123" s="15">
        <v>7</v>
      </c>
    </row>
    <row r="8124" spans="1:4" x14ac:dyDescent="0.25">
      <c r="A8124" s="67">
        <v>44240</v>
      </c>
      <c r="B8124" s="60" t="s">
        <v>51</v>
      </c>
      <c r="C8124" s="60" t="s">
        <v>51</v>
      </c>
      <c r="D8124" s="15">
        <v>7</v>
      </c>
    </row>
    <row r="8125" spans="1:4" x14ac:dyDescent="0.25">
      <c r="A8125" s="67">
        <v>44240</v>
      </c>
      <c r="B8125" s="60" t="s">
        <v>10</v>
      </c>
      <c r="C8125" s="60" t="s">
        <v>10</v>
      </c>
      <c r="D8125" s="15">
        <v>5</v>
      </c>
    </row>
    <row r="8126" spans="1:4" x14ac:dyDescent="0.25">
      <c r="A8126" s="67">
        <v>44241</v>
      </c>
      <c r="B8126" s="60" t="s">
        <v>14</v>
      </c>
      <c r="C8126" s="60" t="s">
        <v>14</v>
      </c>
      <c r="D8126" s="15">
        <v>0</v>
      </c>
    </row>
    <row r="8127" spans="1:4" x14ac:dyDescent="0.25">
      <c r="A8127" s="67">
        <v>44241</v>
      </c>
      <c r="B8127" s="60" t="s">
        <v>20</v>
      </c>
      <c r="C8127" s="60" t="s">
        <v>20</v>
      </c>
      <c r="D8127" s="15">
        <v>0</v>
      </c>
    </row>
    <row r="8128" spans="1:4" x14ac:dyDescent="0.25">
      <c r="A8128" s="67">
        <v>44241</v>
      </c>
      <c r="B8128" s="60" t="s">
        <v>13</v>
      </c>
      <c r="C8128" s="232" t="s">
        <v>13</v>
      </c>
      <c r="D8128" s="15">
        <v>0</v>
      </c>
    </row>
    <row r="8129" spans="1:4" x14ac:dyDescent="0.25">
      <c r="A8129" s="67">
        <v>44241</v>
      </c>
      <c r="B8129" s="60" t="s">
        <v>24</v>
      </c>
      <c r="C8129" s="60" t="s">
        <v>24</v>
      </c>
      <c r="D8129" s="15">
        <v>0</v>
      </c>
    </row>
    <row r="8130" spans="1:4" x14ac:dyDescent="0.25">
      <c r="A8130" s="67">
        <v>44241</v>
      </c>
      <c r="B8130" s="60" t="s">
        <v>47</v>
      </c>
      <c r="C8130" s="60" t="s">
        <v>47</v>
      </c>
      <c r="D8130" s="15">
        <v>0</v>
      </c>
    </row>
    <row r="8131" spans="1:4" x14ac:dyDescent="0.25">
      <c r="A8131" s="67">
        <v>44241</v>
      </c>
      <c r="B8131" s="60" t="s">
        <v>48</v>
      </c>
      <c r="C8131" s="60" t="s">
        <v>48</v>
      </c>
      <c r="D8131" s="15">
        <v>0</v>
      </c>
    </row>
    <row r="8132" spans="1:4" x14ac:dyDescent="0.25">
      <c r="A8132" s="67">
        <v>44241</v>
      </c>
      <c r="B8132" s="60" t="s">
        <v>7</v>
      </c>
      <c r="C8132" s="60" t="s">
        <v>7</v>
      </c>
      <c r="D8132" s="15">
        <v>0</v>
      </c>
    </row>
    <row r="8133" spans="1:4" x14ac:dyDescent="0.25">
      <c r="A8133" s="67">
        <v>44241</v>
      </c>
      <c r="B8133" s="60" t="s">
        <v>9</v>
      </c>
      <c r="C8133" s="60" t="s">
        <v>9</v>
      </c>
      <c r="D8133" s="15">
        <v>0</v>
      </c>
    </row>
    <row r="8134" spans="1:4" x14ac:dyDescent="0.25">
      <c r="A8134" s="67">
        <v>44241</v>
      </c>
      <c r="B8134" s="60" t="s">
        <v>15</v>
      </c>
      <c r="C8134" s="60" t="s">
        <v>15</v>
      </c>
      <c r="D8134" s="15">
        <v>0</v>
      </c>
    </row>
    <row r="8135" spans="1:4" x14ac:dyDescent="0.25">
      <c r="A8135" s="67">
        <v>44241</v>
      </c>
      <c r="B8135" s="60" t="s">
        <v>11</v>
      </c>
      <c r="C8135" s="60" t="s">
        <v>11</v>
      </c>
      <c r="D8135" s="15">
        <v>0</v>
      </c>
    </row>
    <row r="8136" spans="1:4" x14ac:dyDescent="0.25">
      <c r="A8136" s="67">
        <v>44241</v>
      </c>
      <c r="B8136" s="60" t="s">
        <v>12</v>
      </c>
      <c r="C8136" s="60" t="s">
        <v>12</v>
      </c>
      <c r="D8136" s="15">
        <v>0</v>
      </c>
    </row>
    <row r="8137" spans="1:4" x14ac:dyDescent="0.25">
      <c r="A8137" s="67">
        <v>44241</v>
      </c>
      <c r="B8137" s="60" t="s">
        <v>8</v>
      </c>
      <c r="C8137" s="60" t="s">
        <v>8</v>
      </c>
      <c r="D8137" s="15">
        <v>0</v>
      </c>
    </row>
    <row r="8138" spans="1:4" x14ac:dyDescent="0.25">
      <c r="A8138" s="67">
        <v>44241</v>
      </c>
      <c r="B8138" s="60" t="s">
        <v>49</v>
      </c>
      <c r="C8138" s="60" t="s">
        <v>49</v>
      </c>
      <c r="D8138" s="15">
        <v>0</v>
      </c>
    </row>
    <row r="8139" spans="1:4" x14ac:dyDescent="0.25">
      <c r="A8139" s="67">
        <v>44241</v>
      </c>
      <c r="B8139" s="60" t="s">
        <v>50</v>
      </c>
      <c r="C8139" s="60" t="s">
        <v>50</v>
      </c>
      <c r="D8139" s="15">
        <v>0</v>
      </c>
    </row>
    <row r="8140" spans="1:4" x14ac:dyDescent="0.25">
      <c r="A8140" s="67">
        <v>44241</v>
      </c>
      <c r="B8140" s="60" t="s">
        <v>27</v>
      </c>
      <c r="C8140" s="60" t="s">
        <v>27</v>
      </c>
      <c r="D8140" s="15">
        <v>0</v>
      </c>
    </row>
    <row r="8141" spans="1:4" x14ac:dyDescent="0.25">
      <c r="A8141" s="67">
        <v>44241</v>
      </c>
      <c r="B8141" s="60" t="s">
        <v>51</v>
      </c>
      <c r="C8141" s="60" t="s">
        <v>51</v>
      </c>
      <c r="D8141" s="15">
        <v>0</v>
      </c>
    </row>
    <row r="8142" spans="1:4" x14ac:dyDescent="0.25">
      <c r="A8142" s="67">
        <v>44241</v>
      </c>
      <c r="B8142" s="60" t="s">
        <v>10</v>
      </c>
      <c r="C8142" s="60" t="s">
        <v>10</v>
      </c>
      <c r="D8142" s="15">
        <v>0</v>
      </c>
    </row>
    <row r="8143" spans="1:4" x14ac:dyDescent="0.25">
      <c r="A8143" s="67">
        <v>44242</v>
      </c>
      <c r="B8143" s="60" t="s">
        <v>14</v>
      </c>
      <c r="C8143" s="73" t="s">
        <v>14</v>
      </c>
      <c r="D8143" s="15">
        <v>3</v>
      </c>
    </row>
    <row r="8144" spans="1:4" x14ac:dyDescent="0.25">
      <c r="A8144" s="67">
        <v>44242</v>
      </c>
      <c r="B8144" s="60" t="s">
        <v>14</v>
      </c>
      <c r="C8144" s="73" t="s">
        <v>948</v>
      </c>
      <c r="D8144" s="15">
        <v>1</v>
      </c>
    </row>
    <row r="8145" spans="1:4" x14ac:dyDescent="0.25">
      <c r="A8145" s="67">
        <v>44242</v>
      </c>
      <c r="B8145" s="60" t="s">
        <v>14</v>
      </c>
      <c r="C8145" s="73" t="s">
        <v>16</v>
      </c>
      <c r="D8145" s="15">
        <v>4</v>
      </c>
    </row>
    <row r="8146" spans="1:4" x14ac:dyDescent="0.25">
      <c r="A8146" s="67">
        <v>44242</v>
      </c>
      <c r="B8146" s="60" t="s">
        <v>14</v>
      </c>
      <c r="C8146" s="73" t="s">
        <v>86</v>
      </c>
      <c r="D8146" s="15">
        <v>2</v>
      </c>
    </row>
    <row r="8147" spans="1:4" x14ac:dyDescent="0.25">
      <c r="A8147" s="67">
        <v>44242</v>
      </c>
      <c r="B8147" s="60" t="s">
        <v>20</v>
      </c>
      <c r="C8147" s="73" t="s">
        <v>20</v>
      </c>
      <c r="D8147" s="15">
        <v>17</v>
      </c>
    </row>
    <row r="8148" spans="1:4" x14ac:dyDescent="0.25">
      <c r="A8148" s="67">
        <v>44242</v>
      </c>
      <c r="B8148" s="60" t="s">
        <v>13</v>
      </c>
      <c r="C8148" s="73" t="s">
        <v>13</v>
      </c>
      <c r="D8148" s="15">
        <v>5</v>
      </c>
    </row>
    <row r="8149" spans="1:4" x14ac:dyDescent="0.25">
      <c r="A8149" s="67">
        <v>44242</v>
      </c>
      <c r="B8149" s="60" t="s">
        <v>24</v>
      </c>
      <c r="C8149" s="73" t="s">
        <v>23</v>
      </c>
      <c r="D8149" s="15">
        <v>2</v>
      </c>
    </row>
    <row r="8150" spans="1:4" x14ac:dyDescent="0.25">
      <c r="A8150" s="67">
        <v>44242</v>
      </c>
      <c r="B8150" s="60" t="s">
        <v>47</v>
      </c>
      <c r="C8150" s="73" t="s">
        <v>47</v>
      </c>
      <c r="D8150" s="15">
        <v>5</v>
      </c>
    </row>
    <row r="8151" spans="1:4" x14ac:dyDescent="0.25">
      <c r="A8151" s="67">
        <v>44242</v>
      </c>
      <c r="B8151" s="60" t="s">
        <v>48</v>
      </c>
      <c r="C8151" s="73" t="s">
        <v>48</v>
      </c>
      <c r="D8151" s="15">
        <v>3</v>
      </c>
    </row>
    <row r="8152" spans="1:4" x14ac:dyDescent="0.25">
      <c r="A8152" s="67">
        <v>44242</v>
      </c>
      <c r="B8152" s="60" t="s">
        <v>7</v>
      </c>
      <c r="C8152" s="60" t="s">
        <v>7</v>
      </c>
      <c r="D8152" s="15">
        <v>2</v>
      </c>
    </row>
    <row r="8153" spans="1:4" x14ac:dyDescent="0.25">
      <c r="A8153" s="67">
        <v>44242</v>
      </c>
      <c r="B8153" s="60" t="s">
        <v>9</v>
      </c>
      <c r="C8153" s="60" t="s">
        <v>9</v>
      </c>
      <c r="D8153" s="15">
        <v>8</v>
      </c>
    </row>
    <row r="8154" spans="1:4" x14ac:dyDescent="0.25">
      <c r="A8154" s="67">
        <v>44242</v>
      </c>
      <c r="B8154" s="60" t="s">
        <v>9</v>
      </c>
      <c r="C8154" s="73" t="s">
        <v>145</v>
      </c>
      <c r="D8154" s="15">
        <v>2</v>
      </c>
    </row>
    <row r="8155" spans="1:4" x14ac:dyDescent="0.25">
      <c r="A8155" s="67">
        <v>44242</v>
      </c>
      <c r="B8155" s="60" t="s">
        <v>15</v>
      </c>
      <c r="C8155" s="73" t="s">
        <v>61</v>
      </c>
      <c r="D8155" s="15">
        <v>0</v>
      </c>
    </row>
    <row r="8156" spans="1:4" x14ac:dyDescent="0.25">
      <c r="A8156" s="67">
        <v>44242</v>
      </c>
      <c r="B8156" s="60" t="s">
        <v>11</v>
      </c>
      <c r="C8156" s="60" t="s">
        <v>11</v>
      </c>
      <c r="D8156" s="15">
        <v>3</v>
      </c>
    </row>
    <row r="8157" spans="1:4" x14ac:dyDescent="0.25">
      <c r="A8157" s="67">
        <v>44242</v>
      </c>
      <c r="B8157" s="60" t="s">
        <v>12</v>
      </c>
      <c r="C8157" s="60" t="s">
        <v>12</v>
      </c>
      <c r="D8157" s="15">
        <v>1</v>
      </c>
    </row>
    <row r="8158" spans="1:4" x14ac:dyDescent="0.25">
      <c r="A8158" s="67">
        <v>44242</v>
      </c>
      <c r="B8158" s="60" t="s">
        <v>8</v>
      </c>
      <c r="C8158" s="60" t="s">
        <v>230</v>
      </c>
      <c r="D8158" s="15">
        <v>1</v>
      </c>
    </row>
    <row r="8159" spans="1:4" x14ac:dyDescent="0.25">
      <c r="A8159" s="67">
        <v>44242</v>
      </c>
      <c r="B8159" s="60" t="s">
        <v>8</v>
      </c>
      <c r="C8159" s="60" t="s">
        <v>142</v>
      </c>
      <c r="D8159" s="15">
        <v>1</v>
      </c>
    </row>
    <row r="8160" spans="1:4" x14ac:dyDescent="0.25">
      <c r="A8160" s="67">
        <v>44242</v>
      </c>
      <c r="B8160" s="60" t="s">
        <v>8</v>
      </c>
      <c r="C8160" s="60" t="s">
        <v>205</v>
      </c>
      <c r="D8160" s="15">
        <v>1</v>
      </c>
    </row>
    <row r="8161" spans="1:4" x14ac:dyDescent="0.25">
      <c r="A8161" s="67">
        <v>44242</v>
      </c>
      <c r="B8161" s="60" t="s">
        <v>8</v>
      </c>
      <c r="C8161" s="60" t="s">
        <v>40</v>
      </c>
      <c r="D8161" s="15">
        <v>1</v>
      </c>
    </row>
    <row r="8162" spans="1:4" x14ac:dyDescent="0.25">
      <c r="A8162" s="67">
        <v>44242</v>
      </c>
      <c r="B8162" s="60" t="s">
        <v>8</v>
      </c>
      <c r="C8162" s="60" t="s">
        <v>8</v>
      </c>
      <c r="D8162" s="15">
        <v>16</v>
      </c>
    </row>
    <row r="8163" spans="1:4" x14ac:dyDescent="0.25">
      <c r="A8163" s="67">
        <v>44242</v>
      </c>
      <c r="B8163" s="60" t="s">
        <v>8</v>
      </c>
      <c r="C8163" s="60" t="s">
        <v>31</v>
      </c>
      <c r="D8163" s="15">
        <v>1</v>
      </c>
    </row>
    <row r="8164" spans="1:4" x14ac:dyDescent="0.25">
      <c r="A8164" s="67">
        <v>44242</v>
      </c>
      <c r="B8164" s="60" t="s">
        <v>49</v>
      </c>
      <c r="C8164" s="60" t="s">
        <v>49</v>
      </c>
      <c r="D8164" s="15">
        <v>1</v>
      </c>
    </row>
    <row r="8165" spans="1:4" x14ac:dyDescent="0.25">
      <c r="A8165" s="67">
        <v>44242</v>
      </c>
      <c r="B8165" s="60" t="s">
        <v>50</v>
      </c>
      <c r="C8165" s="73" t="s">
        <v>232</v>
      </c>
      <c r="D8165" s="15">
        <v>2</v>
      </c>
    </row>
    <row r="8166" spans="1:4" x14ac:dyDescent="0.25">
      <c r="A8166" s="67">
        <v>44242</v>
      </c>
      <c r="B8166" s="60" t="s">
        <v>50</v>
      </c>
      <c r="C8166" s="73" t="s">
        <v>368</v>
      </c>
      <c r="D8166" s="15">
        <v>5</v>
      </c>
    </row>
    <row r="8167" spans="1:4" x14ac:dyDescent="0.25">
      <c r="A8167" s="67">
        <v>44242</v>
      </c>
      <c r="B8167" s="60" t="s">
        <v>27</v>
      </c>
      <c r="C8167" s="73" t="s">
        <v>141</v>
      </c>
      <c r="D8167" s="15">
        <v>2</v>
      </c>
    </row>
    <row r="8168" spans="1:4" x14ac:dyDescent="0.25">
      <c r="A8168" s="67">
        <v>44242</v>
      </c>
      <c r="B8168" s="60" t="s">
        <v>27</v>
      </c>
      <c r="C8168" s="73" t="s">
        <v>43</v>
      </c>
      <c r="D8168" s="15">
        <v>7</v>
      </c>
    </row>
    <row r="8169" spans="1:4" x14ac:dyDescent="0.25">
      <c r="A8169" s="67">
        <v>44242</v>
      </c>
      <c r="B8169" s="60" t="s">
        <v>27</v>
      </c>
      <c r="C8169" s="73" t="s">
        <v>622</v>
      </c>
      <c r="D8169" s="15">
        <v>1</v>
      </c>
    </row>
    <row r="8170" spans="1:4" x14ac:dyDescent="0.25">
      <c r="A8170" s="67">
        <v>44242</v>
      </c>
      <c r="B8170" s="60" t="s">
        <v>51</v>
      </c>
      <c r="C8170" s="73" t="s">
        <v>51</v>
      </c>
      <c r="D8170" s="15">
        <v>5</v>
      </c>
    </row>
    <row r="8171" spans="1:4" x14ac:dyDescent="0.25">
      <c r="A8171" s="67">
        <v>44242</v>
      </c>
      <c r="B8171" s="60" t="s">
        <v>10</v>
      </c>
      <c r="C8171" s="73" t="s">
        <v>932</v>
      </c>
      <c r="D8171" s="15">
        <v>1</v>
      </c>
    </row>
    <row r="8172" spans="1:4" x14ac:dyDescent="0.25">
      <c r="A8172" s="67">
        <v>44242</v>
      </c>
      <c r="B8172" s="60" t="s">
        <v>10</v>
      </c>
      <c r="C8172" s="73" t="s">
        <v>10</v>
      </c>
      <c r="D8172" s="15">
        <v>12</v>
      </c>
    </row>
    <row r="8173" spans="1:4" x14ac:dyDescent="0.25">
      <c r="A8173" s="67">
        <v>44243</v>
      </c>
      <c r="B8173" s="60" t="s">
        <v>14</v>
      </c>
      <c r="C8173" s="60" t="s">
        <v>14</v>
      </c>
      <c r="D8173" s="15">
        <v>0</v>
      </c>
    </row>
    <row r="8174" spans="1:4" x14ac:dyDescent="0.25">
      <c r="A8174" s="67">
        <v>44243</v>
      </c>
      <c r="B8174" s="60" t="s">
        <v>20</v>
      </c>
      <c r="C8174" s="60" t="s">
        <v>20</v>
      </c>
      <c r="D8174" s="15">
        <v>0</v>
      </c>
    </row>
    <row r="8175" spans="1:4" x14ac:dyDescent="0.25">
      <c r="A8175" s="67">
        <v>44243</v>
      </c>
      <c r="B8175" s="60" t="s">
        <v>13</v>
      </c>
      <c r="C8175" s="60" t="s">
        <v>13</v>
      </c>
      <c r="D8175" s="15">
        <v>0</v>
      </c>
    </row>
    <row r="8176" spans="1:4" x14ac:dyDescent="0.25">
      <c r="A8176" s="67">
        <v>44243</v>
      </c>
      <c r="B8176" s="60" t="s">
        <v>24</v>
      </c>
      <c r="C8176" s="60" t="s">
        <v>24</v>
      </c>
      <c r="D8176" s="15">
        <v>0</v>
      </c>
    </row>
    <row r="8177" spans="1:4" x14ac:dyDescent="0.25">
      <c r="A8177" s="67">
        <v>44243</v>
      </c>
      <c r="B8177" s="60" t="s">
        <v>47</v>
      </c>
      <c r="C8177" s="60" t="s">
        <v>47</v>
      </c>
      <c r="D8177" s="15">
        <v>0</v>
      </c>
    </row>
    <row r="8178" spans="1:4" x14ac:dyDescent="0.25">
      <c r="A8178" s="67">
        <v>44243</v>
      </c>
      <c r="B8178" s="60" t="s">
        <v>48</v>
      </c>
      <c r="C8178" s="60" t="s">
        <v>48</v>
      </c>
      <c r="D8178" s="15">
        <v>0</v>
      </c>
    </row>
    <row r="8179" spans="1:4" x14ac:dyDescent="0.25">
      <c r="A8179" s="67">
        <v>44243</v>
      </c>
      <c r="B8179" s="60" t="s">
        <v>7</v>
      </c>
      <c r="C8179" s="60" t="s">
        <v>7</v>
      </c>
      <c r="D8179" s="15">
        <v>0</v>
      </c>
    </row>
    <row r="8180" spans="1:4" x14ac:dyDescent="0.25">
      <c r="A8180" s="67">
        <v>44243</v>
      </c>
      <c r="B8180" s="60" t="s">
        <v>9</v>
      </c>
      <c r="C8180" s="60" t="s">
        <v>9</v>
      </c>
      <c r="D8180" s="15">
        <v>0</v>
      </c>
    </row>
    <row r="8181" spans="1:4" x14ac:dyDescent="0.25">
      <c r="A8181" s="67">
        <v>44243</v>
      </c>
      <c r="B8181" s="60" t="s">
        <v>15</v>
      </c>
      <c r="C8181" s="232" t="s">
        <v>15</v>
      </c>
      <c r="D8181" s="15">
        <v>0</v>
      </c>
    </row>
    <row r="8182" spans="1:4" x14ac:dyDescent="0.25">
      <c r="A8182" s="67">
        <v>44243</v>
      </c>
      <c r="B8182" s="60" t="s">
        <v>11</v>
      </c>
      <c r="C8182" s="60" t="s">
        <v>11</v>
      </c>
      <c r="D8182" s="15">
        <v>0</v>
      </c>
    </row>
    <row r="8183" spans="1:4" x14ac:dyDescent="0.25">
      <c r="A8183" s="67">
        <v>44243</v>
      </c>
      <c r="B8183" s="60" t="s">
        <v>12</v>
      </c>
      <c r="C8183" s="60" t="s">
        <v>12</v>
      </c>
      <c r="D8183" s="15">
        <v>0</v>
      </c>
    </row>
    <row r="8184" spans="1:4" x14ac:dyDescent="0.25">
      <c r="A8184" s="67">
        <v>44243</v>
      </c>
      <c r="B8184" s="60" t="s">
        <v>8</v>
      </c>
      <c r="C8184" s="60" t="s">
        <v>8</v>
      </c>
      <c r="D8184" s="15">
        <v>0</v>
      </c>
    </row>
    <row r="8185" spans="1:4" x14ac:dyDescent="0.25">
      <c r="A8185" s="67">
        <v>44243</v>
      </c>
      <c r="B8185" s="60" t="s">
        <v>49</v>
      </c>
      <c r="C8185" s="60" t="s">
        <v>49</v>
      </c>
      <c r="D8185" s="15">
        <v>0</v>
      </c>
    </row>
    <row r="8186" spans="1:4" x14ac:dyDescent="0.25">
      <c r="A8186" s="67">
        <v>44243</v>
      </c>
      <c r="B8186" s="60" t="s">
        <v>50</v>
      </c>
      <c r="C8186" s="60" t="s">
        <v>50</v>
      </c>
      <c r="D8186" s="15">
        <v>0</v>
      </c>
    </row>
    <row r="8187" spans="1:4" x14ac:dyDescent="0.25">
      <c r="A8187" s="67">
        <v>44243</v>
      </c>
      <c r="B8187" s="60" t="s">
        <v>27</v>
      </c>
      <c r="C8187" s="60" t="s">
        <v>27</v>
      </c>
      <c r="D8187" s="15">
        <v>0</v>
      </c>
    </row>
    <row r="8188" spans="1:4" x14ac:dyDescent="0.25">
      <c r="A8188" s="67">
        <v>44243</v>
      </c>
      <c r="B8188" s="60" t="s">
        <v>51</v>
      </c>
      <c r="C8188" s="60" t="s">
        <v>51</v>
      </c>
      <c r="D8188" s="15">
        <v>0</v>
      </c>
    </row>
    <row r="8189" spans="1:4" x14ac:dyDescent="0.25">
      <c r="A8189" s="67">
        <v>44243</v>
      </c>
      <c r="B8189" s="60" t="s">
        <v>10</v>
      </c>
      <c r="C8189" s="60" t="s">
        <v>10</v>
      </c>
      <c r="D8189" s="15">
        <v>0</v>
      </c>
    </row>
    <row r="8190" spans="1:4" x14ac:dyDescent="0.25">
      <c r="A8190" s="67">
        <v>44244</v>
      </c>
      <c r="B8190" s="60" t="s">
        <v>14</v>
      </c>
      <c r="C8190" s="73" t="s">
        <v>14</v>
      </c>
      <c r="D8190" s="15">
        <v>25</v>
      </c>
    </row>
    <row r="8191" spans="1:4" x14ac:dyDescent="0.25">
      <c r="A8191" s="67">
        <v>44244</v>
      </c>
      <c r="B8191" s="60" t="s">
        <v>14</v>
      </c>
      <c r="C8191" s="73" t="s">
        <v>16</v>
      </c>
      <c r="D8191" s="15">
        <v>1</v>
      </c>
    </row>
    <row r="8192" spans="1:4" x14ac:dyDescent="0.25">
      <c r="A8192" s="67">
        <v>44244</v>
      </c>
      <c r="B8192" s="60" t="s">
        <v>14</v>
      </c>
      <c r="C8192" s="73" t="s">
        <v>86</v>
      </c>
      <c r="D8192" s="15">
        <v>1</v>
      </c>
    </row>
    <row r="8193" spans="1:4" x14ac:dyDescent="0.25">
      <c r="A8193" s="67">
        <v>44244</v>
      </c>
      <c r="B8193" s="60" t="s">
        <v>20</v>
      </c>
      <c r="C8193" s="73" t="s">
        <v>20</v>
      </c>
      <c r="D8193" s="15">
        <v>20</v>
      </c>
    </row>
    <row r="8194" spans="1:4" x14ac:dyDescent="0.25">
      <c r="A8194" s="67">
        <v>44244</v>
      </c>
      <c r="B8194" s="60" t="s">
        <v>13</v>
      </c>
      <c r="C8194" s="73" t="s">
        <v>1056</v>
      </c>
      <c r="D8194" s="15">
        <v>1</v>
      </c>
    </row>
    <row r="8195" spans="1:4" x14ac:dyDescent="0.25">
      <c r="A8195" s="67">
        <v>44244</v>
      </c>
      <c r="B8195" s="60" t="s">
        <v>13</v>
      </c>
      <c r="C8195" s="73" t="s">
        <v>13</v>
      </c>
      <c r="D8195" s="15">
        <v>1</v>
      </c>
    </row>
    <row r="8196" spans="1:4" x14ac:dyDescent="0.25">
      <c r="A8196" s="67">
        <v>44244</v>
      </c>
      <c r="B8196" s="60" t="s">
        <v>24</v>
      </c>
      <c r="C8196" s="73" t="s">
        <v>23</v>
      </c>
      <c r="D8196" s="15">
        <v>29</v>
      </c>
    </row>
    <row r="8197" spans="1:4" x14ac:dyDescent="0.25">
      <c r="A8197" s="67">
        <v>44244</v>
      </c>
      <c r="B8197" s="60" t="s">
        <v>24</v>
      </c>
      <c r="C8197" s="73" t="s">
        <v>958</v>
      </c>
      <c r="D8197" s="15">
        <v>1</v>
      </c>
    </row>
    <row r="8198" spans="1:4" x14ac:dyDescent="0.25">
      <c r="A8198" s="67">
        <v>44244</v>
      </c>
      <c r="B8198" s="60" t="s">
        <v>24</v>
      </c>
      <c r="C8198" s="73" t="s">
        <v>36</v>
      </c>
      <c r="D8198" s="15">
        <v>1</v>
      </c>
    </row>
    <row r="8199" spans="1:4" x14ac:dyDescent="0.25">
      <c r="A8199" s="67">
        <v>44244</v>
      </c>
      <c r="B8199" s="60" t="s">
        <v>47</v>
      </c>
      <c r="C8199" s="73" t="s">
        <v>47</v>
      </c>
      <c r="D8199" s="15">
        <v>2</v>
      </c>
    </row>
    <row r="8200" spans="1:4" x14ac:dyDescent="0.25">
      <c r="A8200" s="67">
        <v>44244</v>
      </c>
      <c r="B8200" s="60" t="s">
        <v>48</v>
      </c>
      <c r="C8200" s="60" t="s">
        <v>48</v>
      </c>
      <c r="D8200" s="15">
        <v>0</v>
      </c>
    </row>
    <row r="8201" spans="1:4" x14ac:dyDescent="0.25">
      <c r="A8201" s="67">
        <v>44244</v>
      </c>
      <c r="B8201" s="60" t="s">
        <v>7</v>
      </c>
      <c r="C8201" s="60" t="s">
        <v>7</v>
      </c>
      <c r="D8201" s="15">
        <v>1</v>
      </c>
    </row>
    <row r="8202" spans="1:4" x14ac:dyDescent="0.25">
      <c r="A8202" s="67">
        <v>44244</v>
      </c>
      <c r="B8202" s="60" t="s">
        <v>9</v>
      </c>
      <c r="C8202" s="60" t="s">
        <v>9</v>
      </c>
      <c r="D8202" s="15">
        <v>12</v>
      </c>
    </row>
    <row r="8203" spans="1:4" x14ac:dyDescent="0.25">
      <c r="A8203" s="67">
        <v>44244</v>
      </c>
      <c r="B8203" s="60" t="s">
        <v>15</v>
      </c>
      <c r="C8203" s="73" t="s">
        <v>61</v>
      </c>
      <c r="D8203" s="15">
        <v>0</v>
      </c>
    </row>
    <row r="8204" spans="1:4" x14ac:dyDescent="0.25">
      <c r="A8204" s="67">
        <v>44244</v>
      </c>
      <c r="B8204" s="60" t="s">
        <v>11</v>
      </c>
      <c r="C8204" s="73" t="s">
        <v>336</v>
      </c>
      <c r="D8204" s="15">
        <v>1</v>
      </c>
    </row>
    <row r="8205" spans="1:4" x14ac:dyDescent="0.25">
      <c r="A8205" s="67">
        <v>44244</v>
      </c>
      <c r="B8205" s="60" t="s">
        <v>11</v>
      </c>
      <c r="C8205" s="73" t="s">
        <v>11</v>
      </c>
      <c r="D8205" s="15">
        <v>1</v>
      </c>
    </row>
    <row r="8206" spans="1:4" x14ac:dyDescent="0.25">
      <c r="A8206" s="67">
        <v>44244</v>
      </c>
      <c r="B8206" s="60" t="s">
        <v>12</v>
      </c>
      <c r="C8206" s="60" t="s">
        <v>12</v>
      </c>
      <c r="D8206" s="15">
        <v>0</v>
      </c>
    </row>
    <row r="8207" spans="1:4" x14ac:dyDescent="0.25">
      <c r="A8207" s="67">
        <v>44244</v>
      </c>
      <c r="B8207" s="60" t="s">
        <v>8</v>
      </c>
      <c r="C8207" s="73" t="s">
        <v>59</v>
      </c>
      <c r="D8207" s="15">
        <v>1</v>
      </c>
    </row>
    <row r="8208" spans="1:4" x14ac:dyDescent="0.25">
      <c r="A8208" s="67">
        <v>44244</v>
      </c>
      <c r="B8208" s="60" t="s">
        <v>8</v>
      </c>
      <c r="C8208" s="73" t="s">
        <v>142</v>
      </c>
      <c r="D8208" s="15">
        <v>1</v>
      </c>
    </row>
    <row r="8209" spans="1:4" x14ac:dyDescent="0.25">
      <c r="A8209" s="67">
        <v>44244</v>
      </c>
      <c r="B8209" s="60" t="s">
        <v>8</v>
      </c>
      <c r="C8209" s="73" t="s">
        <v>205</v>
      </c>
      <c r="D8209" s="15">
        <v>3</v>
      </c>
    </row>
    <row r="8210" spans="1:4" x14ac:dyDescent="0.25">
      <c r="A8210" s="67">
        <v>44244</v>
      </c>
      <c r="B8210" s="60" t="s">
        <v>8</v>
      </c>
      <c r="C8210" s="73" t="s">
        <v>40</v>
      </c>
      <c r="D8210" s="15">
        <v>1</v>
      </c>
    </row>
    <row r="8211" spans="1:4" x14ac:dyDescent="0.25">
      <c r="A8211" s="67">
        <v>44244</v>
      </c>
      <c r="B8211" s="60" t="s">
        <v>8</v>
      </c>
      <c r="C8211" s="73" t="s">
        <v>8</v>
      </c>
      <c r="D8211" s="15">
        <v>25</v>
      </c>
    </row>
    <row r="8212" spans="1:4" x14ac:dyDescent="0.25">
      <c r="A8212" s="67">
        <v>44244</v>
      </c>
      <c r="B8212" s="60" t="s">
        <v>8</v>
      </c>
      <c r="C8212" s="73" t="s">
        <v>31</v>
      </c>
      <c r="D8212" s="15">
        <v>2</v>
      </c>
    </row>
    <row r="8213" spans="1:4" x14ac:dyDescent="0.25">
      <c r="A8213" s="67">
        <v>44244</v>
      </c>
      <c r="B8213" s="60" t="s">
        <v>49</v>
      </c>
      <c r="C8213" s="60" t="s">
        <v>49</v>
      </c>
      <c r="D8213" s="15">
        <v>1</v>
      </c>
    </row>
    <row r="8214" spans="1:4" x14ac:dyDescent="0.25">
      <c r="A8214" s="67">
        <v>44244</v>
      </c>
      <c r="B8214" s="60" t="s">
        <v>50</v>
      </c>
      <c r="C8214" s="73" t="s">
        <v>368</v>
      </c>
      <c r="D8214" s="15">
        <v>1</v>
      </c>
    </row>
    <row r="8215" spans="1:4" x14ac:dyDescent="0.25">
      <c r="A8215" s="67">
        <v>44244</v>
      </c>
      <c r="B8215" s="60" t="s">
        <v>27</v>
      </c>
      <c r="C8215" s="73" t="s">
        <v>43</v>
      </c>
      <c r="D8215" s="15">
        <v>1</v>
      </c>
    </row>
    <row r="8216" spans="1:4" x14ac:dyDescent="0.25">
      <c r="A8216" s="67">
        <v>44244</v>
      </c>
      <c r="B8216" s="60" t="s">
        <v>51</v>
      </c>
      <c r="C8216" s="73" t="s">
        <v>51</v>
      </c>
      <c r="D8216" s="15">
        <v>2</v>
      </c>
    </row>
    <row r="8217" spans="1:4" x14ac:dyDescent="0.25">
      <c r="A8217" s="67">
        <v>44244</v>
      </c>
      <c r="B8217" s="60" t="s">
        <v>10</v>
      </c>
      <c r="C8217" s="73" t="s">
        <v>10</v>
      </c>
      <c r="D8217" s="15">
        <v>1</v>
      </c>
    </row>
    <row r="8218" spans="1:4" x14ac:dyDescent="0.25">
      <c r="A8218" s="67">
        <v>44245</v>
      </c>
      <c r="B8218" s="60" t="s">
        <v>14</v>
      </c>
      <c r="C8218" s="73" t="s">
        <v>14</v>
      </c>
      <c r="D8218" s="15">
        <v>4</v>
      </c>
    </row>
    <row r="8219" spans="1:4" x14ac:dyDescent="0.25">
      <c r="A8219" s="67">
        <v>44245</v>
      </c>
      <c r="B8219" s="60" t="s">
        <v>14</v>
      </c>
      <c r="C8219" s="73" t="s">
        <v>16</v>
      </c>
      <c r="D8219" s="15">
        <v>4</v>
      </c>
    </row>
    <row r="8220" spans="1:4" x14ac:dyDescent="0.25">
      <c r="A8220" s="67">
        <v>44245</v>
      </c>
      <c r="B8220" s="60" t="s">
        <v>14</v>
      </c>
      <c r="C8220" s="73" t="s">
        <v>86</v>
      </c>
      <c r="D8220" s="15">
        <v>5</v>
      </c>
    </row>
    <row r="8221" spans="1:4" x14ac:dyDescent="0.25">
      <c r="A8221" s="67">
        <v>44245</v>
      </c>
      <c r="B8221" s="60" t="s">
        <v>20</v>
      </c>
      <c r="C8221" s="73" t="s">
        <v>20</v>
      </c>
      <c r="D8221" s="15">
        <v>19</v>
      </c>
    </row>
    <row r="8222" spans="1:4" x14ac:dyDescent="0.25">
      <c r="A8222" s="67">
        <v>44245</v>
      </c>
      <c r="B8222" s="60" t="s">
        <v>13</v>
      </c>
      <c r="C8222" s="73" t="s">
        <v>13</v>
      </c>
      <c r="D8222" s="15">
        <v>1</v>
      </c>
    </row>
    <row r="8223" spans="1:4" x14ac:dyDescent="0.25">
      <c r="A8223" s="67">
        <v>44245</v>
      </c>
      <c r="B8223" s="60" t="s">
        <v>13</v>
      </c>
      <c r="C8223" s="73" t="s">
        <v>226</v>
      </c>
      <c r="D8223" s="15">
        <v>1</v>
      </c>
    </row>
    <row r="8224" spans="1:4" x14ac:dyDescent="0.25">
      <c r="A8224" s="67">
        <v>44245</v>
      </c>
      <c r="B8224" s="60" t="s">
        <v>24</v>
      </c>
      <c r="C8224" s="73" t="s">
        <v>23</v>
      </c>
      <c r="D8224" s="15">
        <v>1</v>
      </c>
    </row>
    <row r="8225" spans="1:4" x14ac:dyDescent="0.25">
      <c r="A8225" s="67">
        <v>44245</v>
      </c>
      <c r="B8225" s="60" t="s">
        <v>24</v>
      </c>
      <c r="C8225" s="73" t="s">
        <v>24</v>
      </c>
      <c r="D8225" s="15">
        <v>4</v>
      </c>
    </row>
    <row r="8226" spans="1:4" x14ac:dyDescent="0.25">
      <c r="A8226" s="67">
        <v>44245</v>
      </c>
      <c r="B8226" s="60" t="s">
        <v>47</v>
      </c>
      <c r="C8226" s="60" t="s">
        <v>47</v>
      </c>
      <c r="D8226" s="15">
        <v>3</v>
      </c>
    </row>
    <row r="8227" spans="1:4" x14ac:dyDescent="0.25">
      <c r="A8227" s="67">
        <v>44245</v>
      </c>
      <c r="B8227" s="60" t="s">
        <v>47</v>
      </c>
      <c r="C8227" s="73" t="s">
        <v>925</v>
      </c>
      <c r="D8227" s="15">
        <v>1</v>
      </c>
    </row>
    <row r="8228" spans="1:4" x14ac:dyDescent="0.25">
      <c r="A8228" s="67">
        <v>44245</v>
      </c>
      <c r="B8228" s="60" t="s">
        <v>48</v>
      </c>
      <c r="C8228" s="73" t="s">
        <v>48</v>
      </c>
      <c r="D8228" s="15">
        <v>1</v>
      </c>
    </row>
    <row r="8229" spans="1:4" x14ac:dyDescent="0.25">
      <c r="A8229" s="67">
        <v>44245</v>
      </c>
      <c r="B8229" s="60" t="s">
        <v>7</v>
      </c>
      <c r="C8229" s="60" t="s">
        <v>7</v>
      </c>
      <c r="D8229" s="15">
        <v>0</v>
      </c>
    </row>
    <row r="8230" spans="1:4" x14ac:dyDescent="0.25">
      <c r="A8230" s="67">
        <v>44245</v>
      </c>
      <c r="B8230" s="60" t="s">
        <v>9</v>
      </c>
      <c r="C8230" s="60" t="s">
        <v>9</v>
      </c>
      <c r="D8230" s="15">
        <v>6</v>
      </c>
    </row>
    <row r="8231" spans="1:4" x14ac:dyDescent="0.25">
      <c r="A8231" s="67">
        <v>44245</v>
      </c>
      <c r="B8231" s="60" t="s">
        <v>15</v>
      </c>
      <c r="C8231" s="73" t="s">
        <v>61</v>
      </c>
      <c r="D8231" s="15">
        <v>1</v>
      </c>
    </row>
    <row r="8232" spans="1:4" x14ac:dyDescent="0.25">
      <c r="A8232" s="67">
        <v>44245</v>
      </c>
      <c r="B8232" s="60" t="s">
        <v>15</v>
      </c>
      <c r="C8232" s="73" t="s">
        <v>285</v>
      </c>
      <c r="D8232" s="15">
        <v>1</v>
      </c>
    </row>
    <row r="8233" spans="1:4" x14ac:dyDescent="0.25">
      <c r="A8233" s="67">
        <v>44245</v>
      </c>
      <c r="B8233" s="60" t="s">
        <v>11</v>
      </c>
      <c r="C8233" s="73" t="s">
        <v>11</v>
      </c>
      <c r="D8233" s="15">
        <v>4</v>
      </c>
    </row>
    <row r="8234" spans="1:4" x14ac:dyDescent="0.25">
      <c r="A8234" s="67">
        <v>44245</v>
      </c>
      <c r="B8234" s="60" t="s">
        <v>12</v>
      </c>
      <c r="C8234" s="73" t="s">
        <v>75</v>
      </c>
      <c r="D8234" s="15">
        <v>1</v>
      </c>
    </row>
    <row r="8235" spans="1:4" x14ac:dyDescent="0.25">
      <c r="A8235" s="67">
        <v>44245</v>
      </c>
      <c r="B8235" s="60" t="s">
        <v>8</v>
      </c>
      <c r="C8235" s="73" t="s">
        <v>74</v>
      </c>
      <c r="D8235" s="15">
        <v>1</v>
      </c>
    </row>
    <row r="8236" spans="1:4" x14ac:dyDescent="0.25">
      <c r="A8236" s="67">
        <v>44245</v>
      </c>
      <c r="B8236" s="60" t="s">
        <v>8</v>
      </c>
      <c r="C8236" s="73" t="s">
        <v>230</v>
      </c>
      <c r="D8236" s="15">
        <v>2</v>
      </c>
    </row>
    <row r="8237" spans="1:4" x14ac:dyDescent="0.25">
      <c r="A8237" s="67">
        <v>44245</v>
      </c>
      <c r="B8237" s="60" t="s">
        <v>8</v>
      </c>
      <c r="C8237" s="73" t="s">
        <v>142</v>
      </c>
      <c r="D8237" s="15">
        <v>1</v>
      </c>
    </row>
    <row r="8238" spans="1:4" x14ac:dyDescent="0.25">
      <c r="A8238" s="67">
        <v>44245</v>
      </c>
      <c r="B8238" s="60" t="s">
        <v>8</v>
      </c>
      <c r="C8238" s="73" t="s">
        <v>134</v>
      </c>
      <c r="D8238" s="15">
        <v>1</v>
      </c>
    </row>
    <row r="8239" spans="1:4" x14ac:dyDescent="0.25">
      <c r="A8239" s="67">
        <v>44245</v>
      </c>
      <c r="B8239" s="60" t="s">
        <v>8</v>
      </c>
      <c r="C8239" s="73" t="s">
        <v>40</v>
      </c>
      <c r="D8239" s="15">
        <v>6</v>
      </c>
    </row>
    <row r="8240" spans="1:4" x14ac:dyDescent="0.25">
      <c r="A8240" s="67">
        <v>44245</v>
      </c>
      <c r="B8240" s="60" t="s">
        <v>8</v>
      </c>
      <c r="C8240" s="73" t="s">
        <v>8</v>
      </c>
      <c r="D8240" s="15">
        <v>10</v>
      </c>
    </row>
    <row r="8241" spans="1:4" x14ac:dyDescent="0.25">
      <c r="A8241" s="67">
        <v>44245</v>
      </c>
      <c r="B8241" s="60" t="s">
        <v>49</v>
      </c>
      <c r="C8241" s="60" t="s">
        <v>49</v>
      </c>
      <c r="D8241" s="15">
        <v>0</v>
      </c>
    </row>
    <row r="8242" spans="1:4" x14ac:dyDescent="0.25">
      <c r="A8242" s="67">
        <v>44245</v>
      </c>
      <c r="B8242" s="60" t="s">
        <v>50</v>
      </c>
      <c r="C8242" s="60" t="s">
        <v>50</v>
      </c>
      <c r="D8242" s="15">
        <v>0</v>
      </c>
    </row>
    <row r="8243" spans="1:4" x14ac:dyDescent="0.25">
      <c r="A8243" s="67">
        <v>44245</v>
      </c>
      <c r="B8243" s="60" t="s">
        <v>27</v>
      </c>
      <c r="C8243" s="73" t="s">
        <v>43</v>
      </c>
      <c r="D8243" s="15">
        <v>4</v>
      </c>
    </row>
    <row r="8244" spans="1:4" x14ac:dyDescent="0.25">
      <c r="A8244" s="67">
        <v>44245</v>
      </c>
      <c r="B8244" s="60" t="s">
        <v>51</v>
      </c>
      <c r="C8244" s="73" t="s">
        <v>51</v>
      </c>
      <c r="D8244" s="15">
        <v>1</v>
      </c>
    </row>
    <row r="8245" spans="1:4" x14ac:dyDescent="0.25">
      <c r="A8245" s="67">
        <v>44245</v>
      </c>
      <c r="B8245" s="60" t="s">
        <v>10</v>
      </c>
      <c r="C8245" s="73" t="s">
        <v>10</v>
      </c>
      <c r="D8245" s="15">
        <v>2</v>
      </c>
    </row>
    <row r="8246" spans="1:4" x14ac:dyDescent="0.25">
      <c r="A8246" s="67">
        <v>44246</v>
      </c>
      <c r="B8246" s="60" t="s">
        <v>14</v>
      </c>
      <c r="C8246" s="73" t="s">
        <v>1071</v>
      </c>
      <c r="D8246" s="15">
        <v>4</v>
      </c>
    </row>
    <row r="8247" spans="1:4" x14ac:dyDescent="0.25">
      <c r="A8247" s="67">
        <v>44246</v>
      </c>
      <c r="B8247" s="60" t="s">
        <v>14</v>
      </c>
      <c r="C8247" s="73" t="s">
        <v>14</v>
      </c>
      <c r="D8247" s="15">
        <v>7</v>
      </c>
    </row>
    <row r="8248" spans="1:4" x14ac:dyDescent="0.25">
      <c r="A8248" s="67">
        <v>44246</v>
      </c>
      <c r="B8248" s="60" t="s">
        <v>14</v>
      </c>
      <c r="C8248" s="73" t="s">
        <v>16</v>
      </c>
      <c r="D8248" s="15">
        <v>16</v>
      </c>
    </row>
    <row r="8249" spans="1:4" x14ac:dyDescent="0.25">
      <c r="A8249" s="67">
        <v>44246</v>
      </c>
      <c r="B8249" s="60" t="s">
        <v>14</v>
      </c>
      <c r="C8249" s="73" t="s">
        <v>86</v>
      </c>
      <c r="D8249" s="15">
        <v>2</v>
      </c>
    </row>
    <row r="8250" spans="1:4" x14ac:dyDescent="0.25">
      <c r="A8250" s="67">
        <v>44246</v>
      </c>
      <c r="B8250" s="60" t="s">
        <v>20</v>
      </c>
      <c r="C8250" s="73" t="s">
        <v>20</v>
      </c>
      <c r="D8250" s="15">
        <v>33</v>
      </c>
    </row>
    <row r="8251" spans="1:4" x14ac:dyDescent="0.25">
      <c r="A8251" s="67">
        <v>44246</v>
      </c>
      <c r="B8251" s="60" t="s">
        <v>20</v>
      </c>
      <c r="C8251" s="73" t="s">
        <v>652</v>
      </c>
      <c r="D8251" s="15">
        <v>2</v>
      </c>
    </row>
    <row r="8252" spans="1:4" x14ac:dyDescent="0.25">
      <c r="A8252" s="67">
        <v>44246</v>
      </c>
      <c r="B8252" s="60" t="s">
        <v>13</v>
      </c>
      <c r="C8252" s="73" t="s">
        <v>13</v>
      </c>
      <c r="D8252" s="15">
        <v>1</v>
      </c>
    </row>
    <row r="8253" spans="1:4" x14ac:dyDescent="0.25">
      <c r="A8253" s="67">
        <v>44246</v>
      </c>
      <c r="B8253" s="60" t="s">
        <v>24</v>
      </c>
      <c r="C8253" s="60" t="s">
        <v>23</v>
      </c>
      <c r="D8253" s="15">
        <v>2</v>
      </c>
    </row>
    <row r="8254" spans="1:4" x14ac:dyDescent="0.25">
      <c r="A8254" s="67">
        <v>44246</v>
      </c>
      <c r="B8254" s="60" t="s">
        <v>24</v>
      </c>
      <c r="C8254" s="73" t="s">
        <v>1072</v>
      </c>
      <c r="D8254" s="15">
        <v>1</v>
      </c>
    </row>
    <row r="8255" spans="1:4" x14ac:dyDescent="0.25">
      <c r="A8255" s="67">
        <v>44246</v>
      </c>
      <c r="B8255" s="60" t="s">
        <v>24</v>
      </c>
      <c r="C8255" s="73" t="s">
        <v>943</v>
      </c>
      <c r="D8255" s="15">
        <v>1</v>
      </c>
    </row>
    <row r="8256" spans="1:4" x14ac:dyDescent="0.25">
      <c r="A8256" s="67">
        <v>44246</v>
      </c>
      <c r="B8256" s="60" t="s">
        <v>47</v>
      </c>
      <c r="C8256" s="60" t="s">
        <v>47</v>
      </c>
      <c r="D8256" s="15">
        <v>3</v>
      </c>
    </row>
    <row r="8257" spans="1:4" x14ac:dyDescent="0.25">
      <c r="A8257" s="67">
        <v>44246</v>
      </c>
      <c r="B8257" s="60" t="s">
        <v>48</v>
      </c>
      <c r="C8257" s="73" t="s">
        <v>48</v>
      </c>
      <c r="D8257" s="15">
        <v>0</v>
      </c>
    </row>
    <row r="8258" spans="1:4" x14ac:dyDescent="0.25">
      <c r="A8258" s="67">
        <v>44246</v>
      </c>
      <c r="B8258" s="60" t="s">
        <v>7</v>
      </c>
      <c r="C8258" s="60" t="s">
        <v>7</v>
      </c>
      <c r="D8258" s="15">
        <v>1</v>
      </c>
    </row>
    <row r="8259" spans="1:4" x14ac:dyDescent="0.25">
      <c r="A8259" s="67">
        <v>44246</v>
      </c>
      <c r="B8259" s="60" t="s">
        <v>9</v>
      </c>
      <c r="C8259" s="60" t="s">
        <v>9</v>
      </c>
      <c r="D8259" s="15">
        <v>19</v>
      </c>
    </row>
    <row r="8260" spans="1:4" x14ac:dyDescent="0.25">
      <c r="A8260" s="67">
        <v>44246</v>
      </c>
      <c r="B8260" s="60" t="s">
        <v>9</v>
      </c>
      <c r="C8260" s="73" t="s">
        <v>149</v>
      </c>
      <c r="D8260" s="15">
        <v>1</v>
      </c>
    </row>
    <row r="8261" spans="1:4" x14ac:dyDescent="0.25">
      <c r="A8261" s="67">
        <v>44246</v>
      </c>
      <c r="B8261" s="60" t="s">
        <v>9</v>
      </c>
      <c r="C8261" s="73" t="s">
        <v>145</v>
      </c>
      <c r="D8261" s="15">
        <v>1</v>
      </c>
    </row>
    <row r="8262" spans="1:4" x14ac:dyDescent="0.25">
      <c r="A8262" s="67">
        <v>44246</v>
      </c>
      <c r="B8262" s="60" t="s">
        <v>15</v>
      </c>
      <c r="C8262" s="73" t="s">
        <v>61</v>
      </c>
      <c r="D8262" s="15">
        <v>0</v>
      </c>
    </row>
    <row r="8263" spans="1:4" x14ac:dyDescent="0.25">
      <c r="A8263" s="67">
        <v>44246</v>
      </c>
      <c r="B8263" s="60" t="s">
        <v>11</v>
      </c>
      <c r="C8263" s="73" t="s">
        <v>336</v>
      </c>
      <c r="D8263" s="15">
        <v>3</v>
      </c>
    </row>
    <row r="8264" spans="1:4" x14ac:dyDescent="0.25">
      <c r="A8264" s="67">
        <v>44246</v>
      </c>
      <c r="B8264" s="60" t="s">
        <v>11</v>
      </c>
      <c r="C8264" s="73" t="s">
        <v>11</v>
      </c>
      <c r="D8264" s="15">
        <v>2</v>
      </c>
    </row>
    <row r="8265" spans="1:4" x14ac:dyDescent="0.25">
      <c r="A8265" s="67">
        <v>44246</v>
      </c>
      <c r="B8265" s="60" t="s">
        <v>11</v>
      </c>
      <c r="C8265" s="73" t="s">
        <v>855</v>
      </c>
      <c r="D8265" s="15">
        <v>1</v>
      </c>
    </row>
    <row r="8266" spans="1:4" x14ac:dyDescent="0.25">
      <c r="A8266" s="67">
        <v>44246</v>
      </c>
      <c r="B8266" s="60" t="s">
        <v>11</v>
      </c>
      <c r="C8266" s="73" t="s">
        <v>135</v>
      </c>
      <c r="D8266" s="15">
        <v>1</v>
      </c>
    </row>
    <row r="8267" spans="1:4" x14ac:dyDescent="0.25">
      <c r="A8267" s="67">
        <v>44246</v>
      </c>
      <c r="B8267" s="60" t="s">
        <v>12</v>
      </c>
      <c r="C8267" s="73" t="s">
        <v>12</v>
      </c>
      <c r="D8267" s="15">
        <v>2</v>
      </c>
    </row>
    <row r="8268" spans="1:4" x14ac:dyDescent="0.25">
      <c r="A8268" s="67">
        <v>44246</v>
      </c>
      <c r="B8268" s="60" t="s">
        <v>8</v>
      </c>
      <c r="C8268" s="73" t="s">
        <v>230</v>
      </c>
      <c r="D8268" s="15">
        <v>1</v>
      </c>
    </row>
    <row r="8269" spans="1:4" x14ac:dyDescent="0.25">
      <c r="A8269" s="67">
        <v>44246</v>
      </c>
      <c r="B8269" s="60" t="s">
        <v>8</v>
      </c>
      <c r="C8269" s="73" t="s">
        <v>59</v>
      </c>
      <c r="D8269" s="15">
        <v>1</v>
      </c>
    </row>
    <row r="8270" spans="1:4" x14ac:dyDescent="0.25">
      <c r="A8270" s="67">
        <v>44246</v>
      </c>
      <c r="B8270" s="60" t="s">
        <v>8</v>
      </c>
      <c r="C8270" s="73" t="s">
        <v>40</v>
      </c>
      <c r="D8270" s="15">
        <v>1</v>
      </c>
    </row>
    <row r="8271" spans="1:4" x14ac:dyDescent="0.25">
      <c r="A8271" s="67">
        <v>44246</v>
      </c>
      <c r="B8271" s="60" t="s">
        <v>8</v>
      </c>
      <c r="C8271" s="73" t="s">
        <v>8</v>
      </c>
      <c r="D8271" s="15">
        <v>41</v>
      </c>
    </row>
    <row r="8272" spans="1:4" x14ac:dyDescent="0.25">
      <c r="A8272" s="67">
        <v>44246</v>
      </c>
      <c r="B8272" s="60" t="s">
        <v>8</v>
      </c>
      <c r="C8272" s="73" t="s">
        <v>31</v>
      </c>
      <c r="D8272" s="15">
        <v>2</v>
      </c>
    </row>
    <row r="8273" spans="1:4" x14ac:dyDescent="0.25">
      <c r="A8273" s="67">
        <v>44246</v>
      </c>
      <c r="B8273" s="60" t="s">
        <v>8</v>
      </c>
      <c r="C8273" s="73" t="s">
        <v>81</v>
      </c>
      <c r="D8273" s="15">
        <v>1</v>
      </c>
    </row>
    <row r="8274" spans="1:4" x14ac:dyDescent="0.25">
      <c r="A8274" s="67">
        <v>44246</v>
      </c>
      <c r="B8274" s="60" t="s">
        <v>49</v>
      </c>
      <c r="C8274" s="60" t="s">
        <v>49</v>
      </c>
      <c r="D8274" s="15">
        <v>0</v>
      </c>
    </row>
    <row r="8275" spans="1:4" x14ac:dyDescent="0.25">
      <c r="A8275" s="67">
        <v>44246</v>
      </c>
      <c r="B8275" s="60" t="s">
        <v>50</v>
      </c>
      <c r="C8275" s="73" t="s">
        <v>232</v>
      </c>
      <c r="D8275" s="15">
        <v>2</v>
      </c>
    </row>
    <row r="8276" spans="1:4" x14ac:dyDescent="0.25">
      <c r="A8276" s="67">
        <v>44246</v>
      </c>
      <c r="B8276" s="60" t="s">
        <v>50</v>
      </c>
      <c r="C8276" s="73" t="s">
        <v>368</v>
      </c>
      <c r="D8276" s="15">
        <v>3</v>
      </c>
    </row>
    <row r="8277" spans="1:4" x14ac:dyDescent="0.25">
      <c r="A8277" s="67">
        <v>44246</v>
      </c>
      <c r="B8277" s="60" t="s">
        <v>27</v>
      </c>
      <c r="C8277" s="73" t="s">
        <v>141</v>
      </c>
      <c r="D8277" s="15">
        <v>1</v>
      </c>
    </row>
    <row r="8278" spans="1:4" x14ac:dyDescent="0.25">
      <c r="A8278" s="67">
        <v>44246</v>
      </c>
      <c r="B8278" s="60" t="s">
        <v>27</v>
      </c>
      <c r="C8278" s="73" t="s">
        <v>43</v>
      </c>
      <c r="D8278" s="15">
        <v>29</v>
      </c>
    </row>
    <row r="8279" spans="1:4" x14ac:dyDescent="0.25">
      <c r="A8279" s="67">
        <v>44246</v>
      </c>
      <c r="B8279" s="60" t="s">
        <v>27</v>
      </c>
      <c r="C8279" s="73" t="s">
        <v>711</v>
      </c>
      <c r="D8279" s="15">
        <v>1</v>
      </c>
    </row>
    <row r="8280" spans="1:4" x14ac:dyDescent="0.25">
      <c r="A8280" s="67">
        <v>44246</v>
      </c>
      <c r="B8280" s="60" t="s">
        <v>51</v>
      </c>
      <c r="C8280" s="73" t="s">
        <v>751</v>
      </c>
      <c r="D8280" s="15">
        <v>1</v>
      </c>
    </row>
    <row r="8281" spans="1:4" x14ac:dyDescent="0.25">
      <c r="A8281" s="67">
        <v>44246</v>
      </c>
      <c r="B8281" s="60" t="s">
        <v>51</v>
      </c>
      <c r="C8281" s="73" t="s">
        <v>51</v>
      </c>
      <c r="D8281" s="15">
        <v>3</v>
      </c>
    </row>
    <row r="8282" spans="1:4" x14ac:dyDescent="0.25">
      <c r="A8282" s="67">
        <v>44246</v>
      </c>
      <c r="B8282" s="60" t="s">
        <v>10</v>
      </c>
      <c r="C8282" s="73" t="s">
        <v>10</v>
      </c>
      <c r="D8282" s="15">
        <v>3</v>
      </c>
    </row>
    <row r="8283" spans="1:4" x14ac:dyDescent="0.25">
      <c r="A8283" s="67">
        <v>44247</v>
      </c>
      <c r="B8283" s="60" t="s">
        <v>14</v>
      </c>
      <c r="C8283" s="73" t="s">
        <v>14</v>
      </c>
      <c r="D8283" s="15">
        <v>22</v>
      </c>
    </row>
    <row r="8284" spans="1:4" x14ac:dyDescent="0.25">
      <c r="A8284" s="67">
        <v>44247</v>
      </c>
      <c r="B8284" s="60" t="s">
        <v>14</v>
      </c>
      <c r="C8284" s="73" t="s">
        <v>16</v>
      </c>
      <c r="D8284" s="15">
        <v>5</v>
      </c>
    </row>
    <row r="8285" spans="1:4" x14ac:dyDescent="0.25">
      <c r="A8285" s="233">
        <v>44247</v>
      </c>
      <c r="B8285" s="234" t="s">
        <v>14</v>
      </c>
      <c r="C8285" s="352" t="s">
        <v>86</v>
      </c>
      <c r="D8285" s="236">
        <v>2</v>
      </c>
    </row>
    <row r="8286" spans="1:4" x14ac:dyDescent="0.25">
      <c r="A8286" s="67">
        <v>44247</v>
      </c>
      <c r="B8286" s="60" t="s">
        <v>20</v>
      </c>
      <c r="C8286" s="73" t="s">
        <v>20</v>
      </c>
      <c r="D8286" s="15">
        <v>32</v>
      </c>
    </row>
    <row r="8287" spans="1:4" x14ac:dyDescent="0.25">
      <c r="A8287" s="67">
        <v>44247</v>
      </c>
      <c r="B8287" s="60" t="s">
        <v>20</v>
      </c>
      <c r="C8287" s="73" t="s">
        <v>366</v>
      </c>
      <c r="D8287" s="15">
        <v>1</v>
      </c>
    </row>
    <row r="8288" spans="1:4" x14ac:dyDescent="0.25">
      <c r="A8288" s="67">
        <v>44247</v>
      </c>
      <c r="B8288" s="60" t="s">
        <v>20</v>
      </c>
      <c r="C8288" s="73" t="s">
        <v>652</v>
      </c>
      <c r="D8288" s="15">
        <v>2</v>
      </c>
    </row>
    <row r="8289" spans="1:4" x14ac:dyDescent="0.25">
      <c r="A8289" s="67">
        <v>44247</v>
      </c>
      <c r="B8289" s="60" t="s">
        <v>13</v>
      </c>
      <c r="C8289" s="73" t="s">
        <v>13</v>
      </c>
      <c r="D8289" s="15">
        <v>2</v>
      </c>
    </row>
    <row r="8290" spans="1:4" x14ac:dyDescent="0.25">
      <c r="A8290" s="67">
        <v>44247</v>
      </c>
      <c r="B8290" s="60" t="s">
        <v>24</v>
      </c>
      <c r="C8290" s="73" t="s">
        <v>23</v>
      </c>
      <c r="D8290" s="15">
        <v>6</v>
      </c>
    </row>
    <row r="8291" spans="1:4" x14ac:dyDescent="0.25">
      <c r="A8291" s="67">
        <v>44247</v>
      </c>
      <c r="B8291" s="60" t="s">
        <v>24</v>
      </c>
      <c r="C8291" s="73" t="s">
        <v>36</v>
      </c>
      <c r="D8291" s="15">
        <v>1</v>
      </c>
    </row>
    <row r="8292" spans="1:4" x14ac:dyDescent="0.25">
      <c r="A8292" s="67">
        <v>44247</v>
      </c>
      <c r="B8292" s="60" t="s">
        <v>47</v>
      </c>
      <c r="C8292" s="73" t="s">
        <v>47</v>
      </c>
      <c r="D8292" s="15">
        <v>10</v>
      </c>
    </row>
    <row r="8293" spans="1:4" x14ac:dyDescent="0.25">
      <c r="A8293" s="67">
        <v>44247</v>
      </c>
      <c r="B8293" s="60" t="s">
        <v>47</v>
      </c>
      <c r="C8293" s="73" t="s">
        <v>925</v>
      </c>
      <c r="D8293" s="15">
        <v>2</v>
      </c>
    </row>
    <row r="8294" spans="1:4" x14ac:dyDescent="0.25">
      <c r="A8294" s="67">
        <v>44247</v>
      </c>
      <c r="B8294" s="60" t="s">
        <v>48</v>
      </c>
      <c r="C8294" s="60" t="s">
        <v>48</v>
      </c>
      <c r="D8294" s="15">
        <v>1</v>
      </c>
    </row>
    <row r="8295" spans="1:4" x14ac:dyDescent="0.25">
      <c r="A8295" s="67">
        <v>44247</v>
      </c>
      <c r="B8295" s="60" t="s">
        <v>7</v>
      </c>
      <c r="C8295" s="60" t="s">
        <v>7</v>
      </c>
      <c r="D8295" s="15">
        <v>6</v>
      </c>
    </row>
    <row r="8296" spans="1:4" x14ac:dyDescent="0.25">
      <c r="A8296" s="67">
        <v>44247</v>
      </c>
      <c r="B8296" s="60" t="s">
        <v>9</v>
      </c>
      <c r="C8296" s="60" t="s">
        <v>9</v>
      </c>
      <c r="D8296" s="15">
        <v>12</v>
      </c>
    </row>
    <row r="8297" spans="1:4" x14ac:dyDescent="0.25">
      <c r="A8297" s="67">
        <v>44247</v>
      </c>
      <c r="B8297" s="60" t="s">
        <v>15</v>
      </c>
      <c r="C8297" s="73" t="s">
        <v>61</v>
      </c>
      <c r="D8297" s="15">
        <v>1</v>
      </c>
    </row>
    <row r="8298" spans="1:4" x14ac:dyDescent="0.25">
      <c r="A8298" s="67">
        <v>44247</v>
      </c>
      <c r="B8298" s="60" t="s">
        <v>11</v>
      </c>
      <c r="C8298" s="73" t="s">
        <v>65</v>
      </c>
      <c r="D8298" s="15">
        <v>2</v>
      </c>
    </row>
    <row r="8299" spans="1:4" x14ac:dyDescent="0.25">
      <c r="A8299" s="67">
        <v>44247</v>
      </c>
      <c r="B8299" s="60" t="s">
        <v>11</v>
      </c>
      <c r="C8299" s="73" t="s">
        <v>336</v>
      </c>
      <c r="D8299" s="15">
        <v>4</v>
      </c>
    </row>
    <row r="8300" spans="1:4" x14ac:dyDescent="0.25">
      <c r="A8300" s="67">
        <v>44247</v>
      </c>
      <c r="B8300" s="60" t="s">
        <v>11</v>
      </c>
      <c r="C8300" s="73" t="s">
        <v>1073</v>
      </c>
      <c r="D8300" s="15">
        <v>1</v>
      </c>
    </row>
    <row r="8301" spans="1:4" x14ac:dyDescent="0.25">
      <c r="A8301" s="67">
        <v>44247</v>
      </c>
      <c r="B8301" s="60" t="s">
        <v>11</v>
      </c>
      <c r="C8301" s="73" t="s">
        <v>11</v>
      </c>
      <c r="D8301" s="15">
        <v>2</v>
      </c>
    </row>
    <row r="8302" spans="1:4" x14ac:dyDescent="0.25">
      <c r="A8302" s="67">
        <v>44247</v>
      </c>
      <c r="B8302" s="60" t="s">
        <v>11</v>
      </c>
      <c r="C8302" s="73" t="s">
        <v>855</v>
      </c>
      <c r="D8302" s="15">
        <v>1</v>
      </c>
    </row>
    <row r="8303" spans="1:4" x14ac:dyDescent="0.25">
      <c r="A8303" s="67">
        <v>44247</v>
      </c>
      <c r="B8303" s="60" t="s">
        <v>12</v>
      </c>
      <c r="C8303" s="73" t="s">
        <v>12</v>
      </c>
      <c r="D8303" s="15">
        <v>1</v>
      </c>
    </row>
    <row r="8304" spans="1:4" x14ac:dyDescent="0.25">
      <c r="A8304" s="67">
        <v>44247</v>
      </c>
      <c r="B8304" s="60" t="s">
        <v>8</v>
      </c>
      <c r="C8304" s="73" t="s">
        <v>74</v>
      </c>
      <c r="D8304" s="15">
        <v>1</v>
      </c>
    </row>
    <row r="8305" spans="1:4" x14ac:dyDescent="0.25">
      <c r="A8305" s="67">
        <v>44247</v>
      </c>
      <c r="B8305" s="60" t="s">
        <v>8</v>
      </c>
      <c r="C8305" s="73" t="s">
        <v>59</v>
      </c>
      <c r="D8305" s="15">
        <v>1</v>
      </c>
    </row>
    <row r="8306" spans="1:4" x14ac:dyDescent="0.25">
      <c r="A8306" s="67">
        <v>44247</v>
      </c>
      <c r="B8306" s="60" t="s">
        <v>8</v>
      </c>
      <c r="C8306" s="73" t="s">
        <v>134</v>
      </c>
      <c r="D8306" s="15">
        <v>2</v>
      </c>
    </row>
    <row r="8307" spans="1:4" x14ac:dyDescent="0.25">
      <c r="A8307" s="67">
        <v>44247</v>
      </c>
      <c r="B8307" s="60" t="s">
        <v>8</v>
      </c>
      <c r="C8307" s="73" t="s">
        <v>8</v>
      </c>
      <c r="D8307" s="15">
        <v>14</v>
      </c>
    </row>
    <row r="8308" spans="1:4" x14ac:dyDescent="0.25">
      <c r="A8308" s="67">
        <v>44247</v>
      </c>
      <c r="B8308" s="60" t="s">
        <v>8</v>
      </c>
      <c r="C8308" s="73" t="s">
        <v>31</v>
      </c>
      <c r="D8308" s="15">
        <v>1</v>
      </c>
    </row>
    <row r="8309" spans="1:4" x14ac:dyDescent="0.25">
      <c r="A8309" s="67">
        <v>44247</v>
      </c>
      <c r="B8309" s="60" t="s">
        <v>8</v>
      </c>
      <c r="C8309" s="73" t="s">
        <v>112</v>
      </c>
      <c r="D8309" s="15">
        <v>1</v>
      </c>
    </row>
    <row r="8310" spans="1:4" x14ac:dyDescent="0.25">
      <c r="A8310" s="67">
        <v>44247</v>
      </c>
      <c r="B8310" s="60" t="s">
        <v>49</v>
      </c>
      <c r="C8310" s="73" t="s">
        <v>215</v>
      </c>
      <c r="D8310" s="15">
        <v>1</v>
      </c>
    </row>
    <row r="8311" spans="1:4" x14ac:dyDescent="0.25">
      <c r="A8311" s="67">
        <v>44247</v>
      </c>
      <c r="B8311" s="60" t="s">
        <v>49</v>
      </c>
      <c r="C8311" s="73" t="s">
        <v>49</v>
      </c>
      <c r="D8311" s="15">
        <v>1</v>
      </c>
    </row>
    <row r="8312" spans="1:4" x14ac:dyDescent="0.25">
      <c r="A8312" s="67">
        <v>44247</v>
      </c>
      <c r="B8312" s="60" t="s">
        <v>50</v>
      </c>
      <c r="C8312" s="73" t="s">
        <v>614</v>
      </c>
      <c r="D8312" s="15">
        <v>3</v>
      </c>
    </row>
    <row r="8313" spans="1:4" x14ac:dyDescent="0.25">
      <c r="A8313" s="67">
        <v>44247</v>
      </c>
      <c r="B8313" s="60" t="s">
        <v>27</v>
      </c>
      <c r="C8313" s="73" t="s">
        <v>43</v>
      </c>
      <c r="D8313" s="15">
        <v>6</v>
      </c>
    </row>
    <row r="8314" spans="1:4" x14ac:dyDescent="0.25">
      <c r="A8314" s="67">
        <v>44247</v>
      </c>
      <c r="B8314" s="60" t="s">
        <v>27</v>
      </c>
      <c r="C8314" s="73" t="s">
        <v>1021</v>
      </c>
      <c r="D8314" s="15">
        <v>1</v>
      </c>
    </row>
    <row r="8315" spans="1:4" x14ac:dyDescent="0.25">
      <c r="A8315" s="67">
        <v>44247</v>
      </c>
      <c r="B8315" s="60" t="s">
        <v>27</v>
      </c>
      <c r="C8315" s="73" t="s">
        <v>622</v>
      </c>
      <c r="D8315" s="15">
        <v>1</v>
      </c>
    </row>
    <row r="8316" spans="1:4" x14ac:dyDescent="0.25">
      <c r="A8316" s="67">
        <v>44247</v>
      </c>
      <c r="B8316" s="60" t="s">
        <v>51</v>
      </c>
      <c r="C8316" s="60" t="s">
        <v>51</v>
      </c>
      <c r="D8316" s="15">
        <v>1</v>
      </c>
    </row>
    <row r="8317" spans="1:4" x14ac:dyDescent="0.25">
      <c r="A8317" s="67">
        <v>44247</v>
      </c>
      <c r="B8317" s="60" t="s">
        <v>10</v>
      </c>
      <c r="C8317" s="60" t="s">
        <v>10</v>
      </c>
      <c r="D8317" s="15">
        <v>5</v>
      </c>
    </row>
    <row r="8318" spans="1:4" x14ac:dyDescent="0.25">
      <c r="A8318" s="67">
        <v>44248</v>
      </c>
      <c r="B8318" s="60" t="s">
        <v>14</v>
      </c>
      <c r="C8318" s="60" t="s">
        <v>14</v>
      </c>
      <c r="D8318" s="15">
        <v>0</v>
      </c>
    </row>
    <row r="8319" spans="1:4" x14ac:dyDescent="0.25">
      <c r="A8319" s="67">
        <v>44248</v>
      </c>
      <c r="B8319" s="60" t="s">
        <v>20</v>
      </c>
      <c r="C8319" s="60" t="s">
        <v>20</v>
      </c>
      <c r="D8319" s="15">
        <v>0</v>
      </c>
    </row>
    <row r="8320" spans="1:4" x14ac:dyDescent="0.25">
      <c r="A8320" s="67">
        <v>44248</v>
      </c>
      <c r="B8320" s="60" t="s">
        <v>13</v>
      </c>
      <c r="C8320" s="60" t="s">
        <v>13</v>
      </c>
      <c r="D8320" s="15">
        <v>0</v>
      </c>
    </row>
    <row r="8321" spans="1:4" x14ac:dyDescent="0.25">
      <c r="A8321" s="67">
        <v>44248</v>
      </c>
      <c r="B8321" s="60" t="s">
        <v>24</v>
      </c>
      <c r="C8321" s="232" t="s">
        <v>24</v>
      </c>
      <c r="D8321" s="15">
        <v>0</v>
      </c>
    </row>
    <row r="8322" spans="1:4" x14ac:dyDescent="0.25">
      <c r="A8322" s="67">
        <v>44248</v>
      </c>
      <c r="B8322" s="60" t="s">
        <v>47</v>
      </c>
      <c r="C8322" s="60" t="s">
        <v>47</v>
      </c>
      <c r="D8322" s="15">
        <v>0</v>
      </c>
    </row>
    <row r="8323" spans="1:4" x14ac:dyDescent="0.25">
      <c r="A8323" s="67">
        <v>44248</v>
      </c>
      <c r="B8323" s="60" t="s">
        <v>48</v>
      </c>
      <c r="C8323" s="60" t="s">
        <v>48</v>
      </c>
      <c r="D8323" s="15">
        <v>0</v>
      </c>
    </row>
    <row r="8324" spans="1:4" x14ac:dyDescent="0.25">
      <c r="A8324" s="67">
        <v>44248</v>
      </c>
      <c r="B8324" s="60" t="s">
        <v>7</v>
      </c>
      <c r="C8324" s="60" t="s">
        <v>7</v>
      </c>
      <c r="D8324" s="15">
        <v>0</v>
      </c>
    </row>
    <row r="8325" spans="1:4" x14ac:dyDescent="0.25">
      <c r="A8325" s="67">
        <v>44248</v>
      </c>
      <c r="B8325" s="60" t="s">
        <v>9</v>
      </c>
      <c r="C8325" s="60" t="s">
        <v>9</v>
      </c>
      <c r="D8325" s="15">
        <v>0</v>
      </c>
    </row>
    <row r="8326" spans="1:4" x14ac:dyDescent="0.25">
      <c r="A8326" s="67">
        <v>44248</v>
      </c>
      <c r="B8326" s="60" t="s">
        <v>15</v>
      </c>
      <c r="C8326" s="60" t="s">
        <v>15</v>
      </c>
      <c r="D8326" s="15">
        <v>0</v>
      </c>
    </row>
    <row r="8327" spans="1:4" x14ac:dyDescent="0.25">
      <c r="A8327" s="67">
        <v>44248</v>
      </c>
      <c r="B8327" s="60" t="s">
        <v>11</v>
      </c>
      <c r="C8327" s="60" t="s">
        <v>11</v>
      </c>
      <c r="D8327" s="15">
        <v>0</v>
      </c>
    </row>
    <row r="8328" spans="1:4" x14ac:dyDescent="0.25">
      <c r="A8328" s="67">
        <v>44248</v>
      </c>
      <c r="B8328" s="60" t="s">
        <v>12</v>
      </c>
      <c r="C8328" s="60" t="s">
        <v>12</v>
      </c>
      <c r="D8328" s="15">
        <v>0</v>
      </c>
    </row>
    <row r="8329" spans="1:4" x14ac:dyDescent="0.25">
      <c r="A8329" s="67">
        <v>44248</v>
      </c>
      <c r="B8329" s="60" t="s">
        <v>8</v>
      </c>
      <c r="C8329" s="60" t="s">
        <v>8</v>
      </c>
      <c r="D8329" s="15">
        <v>0</v>
      </c>
    </row>
    <row r="8330" spans="1:4" x14ac:dyDescent="0.25">
      <c r="A8330" s="67">
        <v>44248</v>
      </c>
      <c r="B8330" s="60" t="s">
        <v>49</v>
      </c>
      <c r="C8330" s="60" t="s">
        <v>49</v>
      </c>
      <c r="D8330" s="15">
        <v>0</v>
      </c>
    </row>
    <row r="8331" spans="1:4" x14ac:dyDescent="0.25">
      <c r="A8331" s="67">
        <v>44248</v>
      </c>
      <c r="B8331" s="60" t="s">
        <v>50</v>
      </c>
      <c r="C8331" s="60" t="s">
        <v>50</v>
      </c>
      <c r="D8331" s="15">
        <v>0</v>
      </c>
    </row>
    <row r="8332" spans="1:4" x14ac:dyDescent="0.25">
      <c r="A8332" s="67">
        <v>44248</v>
      </c>
      <c r="B8332" s="60" t="s">
        <v>27</v>
      </c>
      <c r="C8332" s="60" t="s">
        <v>27</v>
      </c>
      <c r="D8332" s="15">
        <v>0</v>
      </c>
    </row>
    <row r="8333" spans="1:4" x14ac:dyDescent="0.25">
      <c r="A8333" s="67">
        <v>44248</v>
      </c>
      <c r="B8333" s="60" t="s">
        <v>51</v>
      </c>
      <c r="C8333" s="60" t="s">
        <v>51</v>
      </c>
      <c r="D8333" s="15">
        <v>0</v>
      </c>
    </row>
    <row r="8334" spans="1:4" x14ac:dyDescent="0.25">
      <c r="A8334" s="67">
        <v>44248</v>
      </c>
      <c r="B8334" s="60" t="s">
        <v>10</v>
      </c>
      <c r="C8334" s="60" t="s">
        <v>10</v>
      </c>
      <c r="D8334" s="15">
        <v>0</v>
      </c>
    </row>
    <row r="8335" spans="1:4" x14ac:dyDescent="0.25">
      <c r="A8335" s="67">
        <v>44249</v>
      </c>
      <c r="B8335" s="60" t="s">
        <v>14</v>
      </c>
      <c r="C8335" s="73" t="s">
        <v>959</v>
      </c>
      <c r="D8335" s="15">
        <v>1</v>
      </c>
    </row>
    <row r="8336" spans="1:4" x14ac:dyDescent="0.25">
      <c r="A8336" s="67">
        <v>44249</v>
      </c>
      <c r="B8336" s="60" t="s">
        <v>14</v>
      </c>
      <c r="C8336" s="73" t="s">
        <v>14</v>
      </c>
      <c r="D8336" s="15">
        <v>27</v>
      </c>
    </row>
    <row r="8337" spans="1:4" x14ac:dyDescent="0.25">
      <c r="A8337" s="67">
        <v>44249</v>
      </c>
      <c r="B8337" s="60" t="s">
        <v>14</v>
      </c>
      <c r="C8337" s="73" t="s">
        <v>948</v>
      </c>
      <c r="D8337" s="15">
        <v>1</v>
      </c>
    </row>
    <row r="8338" spans="1:4" x14ac:dyDescent="0.25">
      <c r="A8338" s="67">
        <v>44249</v>
      </c>
      <c r="B8338" s="60" t="s">
        <v>14</v>
      </c>
      <c r="C8338" s="73" t="s">
        <v>16</v>
      </c>
      <c r="D8338" s="15">
        <v>11</v>
      </c>
    </row>
    <row r="8339" spans="1:4" x14ac:dyDescent="0.25">
      <c r="A8339" s="67">
        <v>44249</v>
      </c>
      <c r="B8339" s="60" t="s">
        <v>14</v>
      </c>
      <c r="C8339" s="73" t="s">
        <v>86</v>
      </c>
      <c r="D8339" s="15">
        <v>2</v>
      </c>
    </row>
    <row r="8340" spans="1:4" x14ac:dyDescent="0.25">
      <c r="A8340" s="67">
        <v>44249</v>
      </c>
      <c r="B8340" s="60" t="s">
        <v>20</v>
      </c>
      <c r="C8340" s="73" t="s">
        <v>20</v>
      </c>
      <c r="D8340" s="15">
        <v>22</v>
      </c>
    </row>
    <row r="8341" spans="1:4" x14ac:dyDescent="0.25">
      <c r="A8341" s="67">
        <v>44249</v>
      </c>
      <c r="B8341" s="60" t="s">
        <v>20</v>
      </c>
      <c r="C8341" s="73" t="s">
        <v>366</v>
      </c>
      <c r="D8341" s="15">
        <v>1</v>
      </c>
    </row>
    <row r="8342" spans="1:4" x14ac:dyDescent="0.25">
      <c r="A8342" s="67">
        <v>44249</v>
      </c>
      <c r="B8342" s="60" t="s">
        <v>20</v>
      </c>
      <c r="C8342" s="73" t="s">
        <v>652</v>
      </c>
      <c r="D8342" s="15">
        <v>1</v>
      </c>
    </row>
    <row r="8343" spans="1:4" x14ac:dyDescent="0.25">
      <c r="A8343" s="67">
        <v>44249</v>
      </c>
      <c r="B8343" s="60" t="s">
        <v>13</v>
      </c>
      <c r="C8343" s="73" t="s">
        <v>612</v>
      </c>
      <c r="D8343" s="15">
        <v>1</v>
      </c>
    </row>
    <row r="8344" spans="1:4" x14ac:dyDescent="0.25">
      <c r="A8344" s="67">
        <v>44249</v>
      </c>
      <c r="B8344" s="60" t="s">
        <v>13</v>
      </c>
      <c r="C8344" s="73" t="s">
        <v>13</v>
      </c>
      <c r="D8344" s="15">
        <v>1</v>
      </c>
    </row>
    <row r="8345" spans="1:4" x14ac:dyDescent="0.25">
      <c r="A8345" s="67">
        <v>44249</v>
      </c>
      <c r="B8345" s="60" t="s">
        <v>13</v>
      </c>
      <c r="C8345" s="73" t="s">
        <v>223</v>
      </c>
      <c r="D8345" s="15">
        <v>1</v>
      </c>
    </row>
    <row r="8346" spans="1:4" x14ac:dyDescent="0.25">
      <c r="A8346" s="67">
        <v>44249</v>
      </c>
      <c r="B8346" s="60" t="s">
        <v>24</v>
      </c>
      <c r="C8346" s="73" t="s">
        <v>23</v>
      </c>
      <c r="D8346" s="15">
        <v>4</v>
      </c>
    </row>
    <row r="8347" spans="1:4" x14ac:dyDescent="0.25">
      <c r="A8347" s="67">
        <v>44249</v>
      </c>
      <c r="B8347" s="60" t="s">
        <v>24</v>
      </c>
      <c r="C8347" s="73" t="s">
        <v>24</v>
      </c>
      <c r="D8347" s="15">
        <v>1</v>
      </c>
    </row>
    <row r="8348" spans="1:4" x14ac:dyDescent="0.25">
      <c r="A8348" s="67">
        <v>44249</v>
      </c>
      <c r="B8348" s="60" t="s">
        <v>47</v>
      </c>
      <c r="C8348" s="73" t="s">
        <v>47</v>
      </c>
      <c r="D8348" s="15">
        <v>1</v>
      </c>
    </row>
    <row r="8349" spans="1:4" x14ac:dyDescent="0.25">
      <c r="A8349" s="67">
        <v>44249</v>
      </c>
      <c r="B8349" s="60" t="s">
        <v>48</v>
      </c>
      <c r="C8349" s="73" t="s">
        <v>48</v>
      </c>
      <c r="D8349" s="15">
        <v>2</v>
      </c>
    </row>
    <row r="8350" spans="1:4" x14ac:dyDescent="0.25">
      <c r="A8350" s="67">
        <v>44249</v>
      </c>
      <c r="B8350" s="60" t="s">
        <v>7</v>
      </c>
      <c r="C8350" s="73" t="s">
        <v>116</v>
      </c>
      <c r="D8350" s="15">
        <v>2</v>
      </c>
    </row>
    <row r="8351" spans="1:4" x14ac:dyDescent="0.25">
      <c r="A8351" s="67">
        <v>44249</v>
      </c>
      <c r="B8351" s="60" t="s">
        <v>7</v>
      </c>
      <c r="C8351" s="73" t="s">
        <v>7</v>
      </c>
      <c r="D8351" s="15">
        <v>7</v>
      </c>
    </row>
    <row r="8352" spans="1:4" x14ac:dyDescent="0.25">
      <c r="A8352" s="67">
        <v>44249</v>
      </c>
      <c r="B8352" s="60" t="s">
        <v>9</v>
      </c>
      <c r="C8352" s="60" t="s">
        <v>9</v>
      </c>
      <c r="D8352" s="15">
        <v>15</v>
      </c>
    </row>
    <row r="8353" spans="1:4" x14ac:dyDescent="0.25">
      <c r="A8353" s="67">
        <v>44249</v>
      </c>
      <c r="B8353" s="60" t="s">
        <v>15</v>
      </c>
      <c r="C8353" s="73" t="s">
        <v>61</v>
      </c>
      <c r="D8353" s="15">
        <v>1</v>
      </c>
    </row>
    <row r="8354" spans="1:4" x14ac:dyDescent="0.25">
      <c r="A8354" s="67">
        <v>44249</v>
      </c>
      <c r="B8354" s="60" t="s">
        <v>11</v>
      </c>
      <c r="C8354" s="73" t="s">
        <v>11</v>
      </c>
      <c r="D8354" s="15">
        <v>1</v>
      </c>
    </row>
    <row r="8355" spans="1:4" x14ac:dyDescent="0.25">
      <c r="A8355" s="67">
        <v>44249</v>
      </c>
      <c r="B8355" s="60" t="s">
        <v>11</v>
      </c>
      <c r="C8355" s="73" t="s">
        <v>135</v>
      </c>
      <c r="D8355" s="15">
        <v>1</v>
      </c>
    </row>
    <row r="8356" spans="1:4" x14ac:dyDescent="0.25">
      <c r="A8356" s="67">
        <v>44249</v>
      </c>
      <c r="B8356" s="60" t="s">
        <v>12</v>
      </c>
      <c r="C8356" s="73" t="s">
        <v>782</v>
      </c>
      <c r="D8356" s="15">
        <v>1</v>
      </c>
    </row>
    <row r="8357" spans="1:4" x14ac:dyDescent="0.25">
      <c r="A8357" s="67">
        <v>44249</v>
      </c>
      <c r="B8357" s="60" t="s">
        <v>12</v>
      </c>
      <c r="C8357" s="73" t="s">
        <v>590</v>
      </c>
      <c r="D8357" s="15">
        <v>1</v>
      </c>
    </row>
    <row r="8358" spans="1:4" x14ac:dyDescent="0.25">
      <c r="A8358" s="67">
        <v>44249</v>
      </c>
      <c r="B8358" s="60" t="s">
        <v>12</v>
      </c>
      <c r="C8358" s="73" t="s">
        <v>12</v>
      </c>
      <c r="D8358" s="15">
        <v>1</v>
      </c>
    </row>
    <row r="8359" spans="1:4" x14ac:dyDescent="0.25">
      <c r="A8359" s="67">
        <v>44249</v>
      </c>
      <c r="B8359" s="60" t="s">
        <v>8</v>
      </c>
      <c r="C8359" s="73" t="s">
        <v>779</v>
      </c>
      <c r="D8359" s="15">
        <v>1</v>
      </c>
    </row>
    <row r="8360" spans="1:4" x14ac:dyDescent="0.25">
      <c r="A8360" s="67">
        <v>44249</v>
      </c>
      <c r="B8360" s="60" t="s">
        <v>8</v>
      </c>
      <c r="C8360" s="73" t="s">
        <v>230</v>
      </c>
      <c r="D8360" s="15">
        <v>4</v>
      </c>
    </row>
    <row r="8361" spans="1:4" x14ac:dyDescent="0.25">
      <c r="A8361" s="67">
        <v>44249</v>
      </c>
      <c r="B8361" s="60" t="s">
        <v>8</v>
      </c>
      <c r="C8361" s="73" t="s">
        <v>59</v>
      </c>
      <c r="D8361" s="15">
        <v>1</v>
      </c>
    </row>
    <row r="8362" spans="1:4" x14ac:dyDescent="0.25">
      <c r="A8362" s="67">
        <v>44249</v>
      </c>
      <c r="B8362" s="60" t="s">
        <v>8</v>
      </c>
      <c r="C8362" s="73" t="s">
        <v>134</v>
      </c>
      <c r="D8362" s="15">
        <v>1</v>
      </c>
    </row>
    <row r="8363" spans="1:4" x14ac:dyDescent="0.25">
      <c r="A8363" s="67">
        <v>44249</v>
      </c>
      <c r="B8363" s="60" t="s">
        <v>8</v>
      </c>
      <c r="C8363" s="73" t="s">
        <v>8</v>
      </c>
      <c r="D8363" s="15">
        <v>39</v>
      </c>
    </row>
    <row r="8364" spans="1:4" x14ac:dyDescent="0.25">
      <c r="A8364" s="67">
        <v>44249</v>
      </c>
      <c r="B8364" s="60" t="s">
        <v>8</v>
      </c>
      <c r="C8364" s="73" t="s">
        <v>31</v>
      </c>
      <c r="D8364" s="15">
        <v>1</v>
      </c>
    </row>
    <row r="8365" spans="1:4" x14ac:dyDescent="0.25">
      <c r="A8365" s="67">
        <v>44249</v>
      </c>
      <c r="B8365" s="60" t="s">
        <v>8</v>
      </c>
      <c r="C8365" s="73" t="s">
        <v>112</v>
      </c>
      <c r="D8365" s="15">
        <v>2</v>
      </c>
    </row>
    <row r="8366" spans="1:4" x14ac:dyDescent="0.25">
      <c r="A8366" s="67">
        <v>44249</v>
      </c>
      <c r="B8366" s="60" t="s">
        <v>49</v>
      </c>
      <c r="C8366" s="60" t="s">
        <v>49</v>
      </c>
      <c r="D8366" s="15">
        <v>0</v>
      </c>
    </row>
    <row r="8367" spans="1:4" x14ac:dyDescent="0.25">
      <c r="A8367" s="67">
        <v>44249</v>
      </c>
      <c r="B8367" s="60" t="s">
        <v>50</v>
      </c>
      <c r="C8367" s="73" t="s">
        <v>1074</v>
      </c>
      <c r="D8367" s="15">
        <v>1</v>
      </c>
    </row>
    <row r="8368" spans="1:4" x14ac:dyDescent="0.25">
      <c r="A8368" s="67">
        <v>44249</v>
      </c>
      <c r="B8368" s="60" t="s">
        <v>50</v>
      </c>
      <c r="C8368" s="73" t="s">
        <v>232</v>
      </c>
      <c r="D8368" s="15">
        <v>6</v>
      </c>
    </row>
    <row r="8369" spans="1:4" x14ac:dyDescent="0.25">
      <c r="A8369" s="67">
        <v>44249</v>
      </c>
      <c r="B8369" s="60" t="s">
        <v>50</v>
      </c>
      <c r="C8369" s="73" t="s">
        <v>614</v>
      </c>
      <c r="D8369" s="15">
        <v>4</v>
      </c>
    </row>
    <row r="8370" spans="1:4" x14ac:dyDescent="0.25">
      <c r="A8370" s="67">
        <v>44249</v>
      </c>
      <c r="B8370" s="60" t="s">
        <v>50</v>
      </c>
      <c r="C8370" s="73" t="s">
        <v>368</v>
      </c>
      <c r="D8370" s="15">
        <v>2</v>
      </c>
    </row>
    <row r="8371" spans="1:4" x14ac:dyDescent="0.25">
      <c r="A8371" s="67">
        <v>44249</v>
      </c>
      <c r="B8371" s="60" t="s">
        <v>27</v>
      </c>
      <c r="C8371" s="73" t="s">
        <v>141</v>
      </c>
      <c r="D8371" s="15">
        <v>3</v>
      </c>
    </row>
    <row r="8372" spans="1:4" x14ac:dyDescent="0.25">
      <c r="A8372" s="67">
        <v>44249</v>
      </c>
      <c r="B8372" s="60" t="s">
        <v>27</v>
      </c>
      <c r="C8372" s="73" t="s">
        <v>235</v>
      </c>
      <c r="D8372" s="15">
        <v>2</v>
      </c>
    </row>
    <row r="8373" spans="1:4" x14ac:dyDescent="0.25">
      <c r="A8373" s="67">
        <v>44249</v>
      </c>
      <c r="B8373" s="60" t="s">
        <v>27</v>
      </c>
      <c r="C8373" s="73" t="s">
        <v>43</v>
      </c>
      <c r="D8373" s="15">
        <v>20</v>
      </c>
    </row>
    <row r="8374" spans="1:4" x14ac:dyDescent="0.25">
      <c r="A8374" s="67">
        <v>44249</v>
      </c>
      <c r="B8374" s="60" t="s">
        <v>27</v>
      </c>
      <c r="C8374" s="73" t="s">
        <v>28</v>
      </c>
      <c r="D8374" s="15">
        <v>1</v>
      </c>
    </row>
    <row r="8375" spans="1:4" x14ac:dyDescent="0.25">
      <c r="A8375" s="67">
        <v>44249</v>
      </c>
      <c r="B8375" s="234" t="s">
        <v>27</v>
      </c>
      <c r="C8375" s="352" t="s">
        <v>622</v>
      </c>
      <c r="D8375" s="42">
        <v>1</v>
      </c>
    </row>
    <row r="8376" spans="1:4" x14ac:dyDescent="0.25">
      <c r="A8376" s="355">
        <v>44249</v>
      </c>
      <c r="B8376" s="356" t="s">
        <v>27</v>
      </c>
      <c r="C8376" s="358" t="s">
        <v>711</v>
      </c>
      <c r="D8376" s="357">
        <v>3</v>
      </c>
    </row>
    <row r="8377" spans="1:4" x14ac:dyDescent="0.25">
      <c r="A8377" s="355">
        <v>44249</v>
      </c>
      <c r="B8377" s="356" t="s">
        <v>51</v>
      </c>
      <c r="C8377" s="356" t="s">
        <v>51</v>
      </c>
      <c r="D8377" s="357">
        <v>3</v>
      </c>
    </row>
    <row r="8378" spans="1:4" x14ac:dyDescent="0.25">
      <c r="A8378" s="355">
        <v>44249</v>
      </c>
      <c r="B8378" s="356" t="s">
        <v>10</v>
      </c>
      <c r="C8378" s="356" t="s">
        <v>10</v>
      </c>
      <c r="D8378" s="357">
        <v>1</v>
      </c>
    </row>
    <row r="8379" spans="1:4" x14ac:dyDescent="0.25">
      <c r="A8379" s="355">
        <v>44250</v>
      </c>
      <c r="B8379" s="356" t="s">
        <v>14</v>
      </c>
      <c r="C8379" s="358" t="s">
        <v>14</v>
      </c>
      <c r="D8379" s="357">
        <v>10</v>
      </c>
    </row>
    <row r="8380" spans="1:4" x14ac:dyDescent="0.25">
      <c r="A8380" s="355">
        <v>44250</v>
      </c>
      <c r="B8380" s="356" t="s">
        <v>14</v>
      </c>
      <c r="C8380" s="358" t="s">
        <v>16</v>
      </c>
      <c r="D8380" s="357">
        <v>2</v>
      </c>
    </row>
    <row r="8381" spans="1:4" x14ac:dyDescent="0.25">
      <c r="A8381" s="355">
        <v>44250</v>
      </c>
      <c r="B8381" s="356" t="s">
        <v>14</v>
      </c>
      <c r="C8381" s="358" t="s">
        <v>86</v>
      </c>
      <c r="D8381" s="357">
        <v>1</v>
      </c>
    </row>
    <row r="8382" spans="1:4" x14ac:dyDescent="0.25">
      <c r="A8382" s="355">
        <v>44250</v>
      </c>
      <c r="B8382" s="356" t="s">
        <v>20</v>
      </c>
      <c r="C8382" s="358" t="s">
        <v>20</v>
      </c>
      <c r="D8382" s="357">
        <v>5</v>
      </c>
    </row>
    <row r="8383" spans="1:4" x14ac:dyDescent="0.25">
      <c r="A8383" s="355">
        <v>44250</v>
      </c>
      <c r="B8383" s="356" t="s">
        <v>13</v>
      </c>
      <c r="C8383" s="358" t="s">
        <v>13</v>
      </c>
      <c r="D8383" s="357">
        <v>4</v>
      </c>
    </row>
    <row r="8384" spans="1:4" x14ac:dyDescent="0.25">
      <c r="A8384" s="355">
        <v>44250</v>
      </c>
      <c r="B8384" s="356" t="s">
        <v>13</v>
      </c>
      <c r="C8384" s="358" t="s">
        <v>1068</v>
      </c>
      <c r="D8384" s="357">
        <v>1</v>
      </c>
    </row>
    <row r="8385" spans="1:4" x14ac:dyDescent="0.25">
      <c r="A8385" s="355">
        <v>44250</v>
      </c>
      <c r="B8385" s="356" t="s">
        <v>13</v>
      </c>
      <c r="C8385" s="358" t="s">
        <v>226</v>
      </c>
      <c r="D8385" s="357">
        <v>2</v>
      </c>
    </row>
    <row r="8386" spans="1:4" x14ac:dyDescent="0.25">
      <c r="A8386" s="355">
        <v>44250</v>
      </c>
      <c r="B8386" s="356" t="s">
        <v>24</v>
      </c>
      <c r="C8386" s="358" t="s">
        <v>23</v>
      </c>
      <c r="D8386" s="357">
        <v>12</v>
      </c>
    </row>
    <row r="8387" spans="1:4" x14ac:dyDescent="0.25">
      <c r="A8387" s="355">
        <v>44250</v>
      </c>
      <c r="B8387" s="356" t="s">
        <v>24</v>
      </c>
      <c r="C8387" s="358" t="s">
        <v>24</v>
      </c>
      <c r="D8387" s="357">
        <v>1</v>
      </c>
    </row>
    <row r="8388" spans="1:4" x14ac:dyDescent="0.25">
      <c r="A8388" s="355">
        <v>44250</v>
      </c>
      <c r="B8388" s="356" t="s">
        <v>47</v>
      </c>
      <c r="C8388" s="358" t="s">
        <v>47</v>
      </c>
      <c r="D8388" s="357">
        <v>5</v>
      </c>
    </row>
    <row r="8389" spans="1:4" x14ac:dyDescent="0.25">
      <c r="A8389" s="355">
        <v>44250</v>
      </c>
      <c r="B8389" s="356" t="s">
        <v>48</v>
      </c>
      <c r="C8389" s="358" t="s">
        <v>48</v>
      </c>
      <c r="D8389" s="357">
        <v>1</v>
      </c>
    </row>
    <row r="8390" spans="1:4" x14ac:dyDescent="0.25">
      <c r="A8390" s="355">
        <v>44250</v>
      </c>
      <c r="B8390" s="356" t="s">
        <v>7</v>
      </c>
      <c r="C8390" s="356" t="s">
        <v>7</v>
      </c>
      <c r="D8390" s="357">
        <v>0</v>
      </c>
    </row>
    <row r="8391" spans="1:4" x14ac:dyDescent="0.25">
      <c r="A8391" s="355">
        <v>44250</v>
      </c>
      <c r="B8391" s="356" t="s">
        <v>9</v>
      </c>
      <c r="C8391" s="356" t="s">
        <v>9</v>
      </c>
      <c r="D8391" s="357">
        <v>15</v>
      </c>
    </row>
    <row r="8392" spans="1:4" x14ac:dyDescent="0.25">
      <c r="A8392" s="355">
        <v>44250</v>
      </c>
      <c r="B8392" s="356" t="s">
        <v>9</v>
      </c>
      <c r="C8392" s="358" t="s">
        <v>100</v>
      </c>
      <c r="D8392" s="357">
        <v>1</v>
      </c>
    </row>
    <row r="8393" spans="1:4" x14ac:dyDescent="0.25">
      <c r="A8393" s="355">
        <v>44250</v>
      </c>
      <c r="B8393" s="356" t="s">
        <v>15</v>
      </c>
      <c r="C8393" s="358" t="s">
        <v>61</v>
      </c>
      <c r="D8393" s="357">
        <v>0</v>
      </c>
    </row>
    <row r="8394" spans="1:4" x14ac:dyDescent="0.25">
      <c r="A8394" s="355">
        <v>44250</v>
      </c>
      <c r="B8394" s="356" t="s">
        <v>11</v>
      </c>
      <c r="C8394" s="358" t="s">
        <v>855</v>
      </c>
      <c r="D8394" s="357">
        <v>3</v>
      </c>
    </row>
    <row r="8395" spans="1:4" x14ac:dyDescent="0.25">
      <c r="A8395" s="355">
        <v>44250</v>
      </c>
      <c r="B8395" s="356" t="s">
        <v>12</v>
      </c>
      <c r="C8395" s="358" t="s">
        <v>12</v>
      </c>
      <c r="D8395" s="357">
        <v>0</v>
      </c>
    </row>
    <row r="8396" spans="1:4" x14ac:dyDescent="0.25">
      <c r="A8396" s="355">
        <v>44250</v>
      </c>
      <c r="B8396" s="356" t="s">
        <v>8</v>
      </c>
      <c r="C8396" s="358" t="s">
        <v>230</v>
      </c>
      <c r="D8396" s="357">
        <v>1</v>
      </c>
    </row>
    <row r="8397" spans="1:4" x14ac:dyDescent="0.25">
      <c r="A8397" s="355">
        <v>44250</v>
      </c>
      <c r="B8397" s="356" t="s">
        <v>8</v>
      </c>
      <c r="C8397" s="358" t="s">
        <v>59</v>
      </c>
      <c r="D8397" s="357">
        <v>1</v>
      </c>
    </row>
    <row r="8398" spans="1:4" x14ac:dyDescent="0.25">
      <c r="A8398" s="355">
        <v>44250</v>
      </c>
      <c r="B8398" s="356" t="s">
        <v>8</v>
      </c>
      <c r="C8398" s="358" t="s">
        <v>205</v>
      </c>
      <c r="D8398" s="357">
        <v>3</v>
      </c>
    </row>
    <row r="8399" spans="1:4" x14ac:dyDescent="0.25">
      <c r="A8399" s="355">
        <v>44250</v>
      </c>
      <c r="B8399" s="356" t="s">
        <v>8</v>
      </c>
      <c r="C8399" s="358" t="s">
        <v>40</v>
      </c>
      <c r="D8399" s="357">
        <v>2</v>
      </c>
    </row>
    <row r="8400" spans="1:4" x14ac:dyDescent="0.25">
      <c r="A8400" s="355">
        <v>44250</v>
      </c>
      <c r="B8400" s="356" t="s">
        <v>8</v>
      </c>
      <c r="C8400" s="358" t="s">
        <v>8</v>
      </c>
      <c r="D8400" s="357">
        <v>17</v>
      </c>
    </row>
    <row r="8401" spans="1:4" x14ac:dyDescent="0.25">
      <c r="A8401" s="361">
        <v>44250</v>
      </c>
      <c r="B8401" s="362" t="s">
        <v>49</v>
      </c>
      <c r="C8401" s="363" t="s">
        <v>215</v>
      </c>
      <c r="D8401" s="364">
        <v>1</v>
      </c>
    </row>
    <row r="8402" spans="1:4" x14ac:dyDescent="0.25">
      <c r="A8402" s="67">
        <v>44250</v>
      </c>
      <c r="B8402" s="60" t="s">
        <v>49</v>
      </c>
      <c r="C8402" s="60" t="s">
        <v>49</v>
      </c>
      <c r="D8402" s="15">
        <v>2</v>
      </c>
    </row>
    <row r="8403" spans="1:4" x14ac:dyDescent="0.25">
      <c r="A8403" s="67">
        <v>44250</v>
      </c>
      <c r="B8403" s="60" t="s">
        <v>50</v>
      </c>
      <c r="C8403" s="73" t="s">
        <v>614</v>
      </c>
      <c r="D8403" s="15">
        <v>1</v>
      </c>
    </row>
    <row r="8404" spans="1:4" x14ac:dyDescent="0.25">
      <c r="A8404" s="67">
        <v>44250</v>
      </c>
      <c r="B8404" s="60" t="s">
        <v>50</v>
      </c>
      <c r="C8404" s="73" t="s">
        <v>368</v>
      </c>
      <c r="D8404" s="15">
        <v>1</v>
      </c>
    </row>
    <row r="8405" spans="1:4" x14ac:dyDescent="0.25">
      <c r="A8405" s="67">
        <v>44250</v>
      </c>
      <c r="B8405" s="60" t="s">
        <v>27</v>
      </c>
      <c r="C8405" s="73" t="s">
        <v>141</v>
      </c>
      <c r="D8405" s="15">
        <v>1</v>
      </c>
    </row>
    <row r="8406" spans="1:4" x14ac:dyDescent="0.25">
      <c r="A8406" s="67">
        <v>44250</v>
      </c>
      <c r="B8406" s="60" t="s">
        <v>27</v>
      </c>
      <c r="C8406" s="73" t="s">
        <v>43</v>
      </c>
      <c r="D8406" s="15">
        <v>12</v>
      </c>
    </row>
    <row r="8407" spans="1:4" x14ac:dyDescent="0.25">
      <c r="A8407" s="67">
        <v>44250</v>
      </c>
      <c r="B8407" s="60" t="s">
        <v>27</v>
      </c>
      <c r="C8407" s="73" t="s">
        <v>947</v>
      </c>
      <c r="D8407" s="15">
        <v>1</v>
      </c>
    </row>
    <row r="8408" spans="1:4" x14ac:dyDescent="0.25">
      <c r="A8408" s="67">
        <v>44250</v>
      </c>
      <c r="B8408" s="60" t="s">
        <v>51</v>
      </c>
      <c r="C8408" s="60" t="s">
        <v>51</v>
      </c>
      <c r="D8408" s="15">
        <v>0</v>
      </c>
    </row>
    <row r="8409" spans="1:4" x14ac:dyDescent="0.25">
      <c r="A8409" s="67">
        <v>44250</v>
      </c>
      <c r="B8409" s="60" t="s">
        <v>10</v>
      </c>
      <c r="C8409" s="60" t="s">
        <v>10</v>
      </c>
      <c r="D8409" s="15">
        <v>4</v>
      </c>
    </row>
    <row r="8410" spans="1:4" x14ac:dyDescent="0.25">
      <c r="A8410" s="67">
        <v>44251</v>
      </c>
      <c r="B8410" s="60" t="s">
        <v>14</v>
      </c>
      <c r="C8410" s="73" t="s">
        <v>14</v>
      </c>
      <c r="D8410" s="15">
        <v>11</v>
      </c>
    </row>
    <row r="8411" spans="1:4" x14ac:dyDescent="0.25">
      <c r="A8411" s="67">
        <v>44251</v>
      </c>
      <c r="B8411" s="60" t="s">
        <v>14</v>
      </c>
      <c r="C8411" s="73" t="s">
        <v>16</v>
      </c>
      <c r="D8411" s="15">
        <v>2</v>
      </c>
    </row>
    <row r="8412" spans="1:4" x14ac:dyDescent="0.25">
      <c r="A8412" s="67">
        <v>44251</v>
      </c>
      <c r="B8412" s="60" t="s">
        <v>20</v>
      </c>
      <c r="C8412" s="73" t="s">
        <v>20</v>
      </c>
      <c r="D8412" s="15">
        <v>51</v>
      </c>
    </row>
    <row r="8413" spans="1:4" x14ac:dyDescent="0.25">
      <c r="A8413" s="67">
        <v>44251</v>
      </c>
      <c r="B8413" s="60" t="s">
        <v>20</v>
      </c>
      <c r="C8413" s="73" t="s">
        <v>366</v>
      </c>
      <c r="D8413" s="15">
        <v>1</v>
      </c>
    </row>
    <row r="8414" spans="1:4" x14ac:dyDescent="0.25">
      <c r="A8414" s="67">
        <v>44251</v>
      </c>
      <c r="B8414" s="60" t="s">
        <v>13</v>
      </c>
      <c r="C8414" s="73" t="s">
        <v>13</v>
      </c>
      <c r="D8414" s="15">
        <v>3</v>
      </c>
    </row>
    <row r="8415" spans="1:4" x14ac:dyDescent="0.25">
      <c r="A8415" s="67">
        <v>44251</v>
      </c>
      <c r="B8415" s="60" t="s">
        <v>24</v>
      </c>
      <c r="C8415" s="73" t="s">
        <v>23</v>
      </c>
      <c r="D8415" s="15">
        <v>6</v>
      </c>
    </row>
    <row r="8416" spans="1:4" x14ac:dyDescent="0.25">
      <c r="A8416" s="67">
        <v>44251</v>
      </c>
      <c r="B8416" s="60" t="s">
        <v>24</v>
      </c>
      <c r="C8416" s="73" t="s">
        <v>780</v>
      </c>
      <c r="D8416" s="15">
        <v>1</v>
      </c>
    </row>
    <row r="8417" spans="1:4" x14ac:dyDescent="0.25">
      <c r="A8417" s="67">
        <v>44251</v>
      </c>
      <c r="B8417" s="60" t="s">
        <v>24</v>
      </c>
      <c r="C8417" s="73" t="s">
        <v>24</v>
      </c>
      <c r="D8417" s="15">
        <v>2</v>
      </c>
    </row>
    <row r="8418" spans="1:4" x14ac:dyDescent="0.25">
      <c r="A8418" s="67">
        <v>44251</v>
      </c>
      <c r="B8418" s="60" t="s">
        <v>24</v>
      </c>
      <c r="C8418" s="73" t="s">
        <v>943</v>
      </c>
      <c r="D8418" s="15">
        <v>1</v>
      </c>
    </row>
    <row r="8419" spans="1:4" x14ac:dyDescent="0.25">
      <c r="A8419" s="67">
        <v>44251</v>
      </c>
      <c r="B8419" s="60" t="s">
        <v>47</v>
      </c>
      <c r="C8419" s="73" t="s">
        <v>47</v>
      </c>
      <c r="D8419" s="15">
        <v>0</v>
      </c>
    </row>
    <row r="8420" spans="1:4" s="22" customFormat="1" x14ac:dyDescent="0.25">
      <c r="A8420" s="67">
        <v>44251</v>
      </c>
      <c r="B8420" s="60" t="s">
        <v>48</v>
      </c>
      <c r="C8420" s="73" t="s">
        <v>48</v>
      </c>
      <c r="D8420" s="15">
        <v>2</v>
      </c>
    </row>
    <row r="8421" spans="1:4" x14ac:dyDescent="0.25">
      <c r="A8421" s="67">
        <v>44251</v>
      </c>
      <c r="B8421" s="60" t="s">
        <v>7</v>
      </c>
      <c r="C8421" s="73" t="s">
        <v>116</v>
      </c>
      <c r="D8421" s="236">
        <v>3</v>
      </c>
    </row>
    <row r="8422" spans="1:4" x14ac:dyDescent="0.25">
      <c r="A8422" s="67">
        <v>44251</v>
      </c>
      <c r="B8422" s="60" t="s">
        <v>7</v>
      </c>
      <c r="C8422" s="73" t="s">
        <v>7</v>
      </c>
      <c r="D8422" s="15">
        <v>2</v>
      </c>
    </row>
    <row r="8423" spans="1:4" x14ac:dyDescent="0.25">
      <c r="A8423" s="67">
        <v>44251</v>
      </c>
      <c r="B8423" s="60" t="s">
        <v>9</v>
      </c>
      <c r="C8423" s="60" t="s">
        <v>9</v>
      </c>
      <c r="D8423" s="15">
        <v>7</v>
      </c>
    </row>
    <row r="8424" spans="1:4" x14ac:dyDescent="0.25">
      <c r="A8424" s="67">
        <v>44251</v>
      </c>
      <c r="B8424" s="60" t="s">
        <v>15</v>
      </c>
      <c r="C8424" s="73" t="s">
        <v>61</v>
      </c>
      <c r="D8424" s="15">
        <v>0</v>
      </c>
    </row>
    <row r="8425" spans="1:4" x14ac:dyDescent="0.25">
      <c r="A8425" s="67">
        <v>44251</v>
      </c>
      <c r="B8425" s="60" t="s">
        <v>11</v>
      </c>
      <c r="C8425" s="73" t="s">
        <v>135</v>
      </c>
      <c r="D8425" s="15">
        <v>1</v>
      </c>
    </row>
    <row r="8426" spans="1:4" x14ac:dyDescent="0.25">
      <c r="A8426" s="67">
        <v>44251</v>
      </c>
      <c r="B8426" s="60" t="s">
        <v>12</v>
      </c>
      <c r="C8426" s="60" t="s">
        <v>12</v>
      </c>
      <c r="D8426" s="15">
        <v>0</v>
      </c>
    </row>
    <row r="8427" spans="1:4" x14ac:dyDescent="0.25">
      <c r="A8427" s="67">
        <v>44251</v>
      </c>
      <c r="B8427" s="60" t="s">
        <v>8</v>
      </c>
      <c r="C8427" s="73" t="s">
        <v>230</v>
      </c>
      <c r="D8427" s="15">
        <v>3</v>
      </c>
    </row>
    <row r="8428" spans="1:4" x14ac:dyDescent="0.25">
      <c r="A8428" s="67">
        <v>44251</v>
      </c>
      <c r="B8428" s="60" t="s">
        <v>8</v>
      </c>
      <c r="C8428" s="73" t="s">
        <v>59</v>
      </c>
      <c r="D8428" s="15">
        <v>2</v>
      </c>
    </row>
    <row r="8429" spans="1:4" x14ac:dyDescent="0.25">
      <c r="A8429" s="67">
        <v>44251</v>
      </c>
      <c r="B8429" s="60" t="s">
        <v>8</v>
      </c>
      <c r="C8429" s="73" t="s">
        <v>8</v>
      </c>
      <c r="D8429" s="15">
        <v>35</v>
      </c>
    </row>
    <row r="8430" spans="1:4" x14ac:dyDescent="0.25">
      <c r="A8430" s="67">
        <v>44251</v>
      </c>
      <c r="B8430" s="60" t="s">
        <v>8</v>
      </c>
      <c r="C8430" s="73" t="s">
        <v>187</v>
      </c>
      <c r="D8430" s="15">
        <v>1</v>
      </c>
    </row>
    <row r="8431" spans="1:4" x14ac:dyDescent="0.25">
      <c r="A8431" s="67">
        <v>44251</v>
      </c>
      <c r="B8431" s="60" t="s">
        <v>8</v>
      </c>
      <c r="C8431" s="73" t="s">
        <v>112</v>
      </c>
      <c r="D8431" s="15">
        <v>1</v>
      </c>
    </row>
    <row r="8432" spans="1:4" x14ac:dyDescent="0.25">
      <c r="A8432" s="67">
        <v>44251</v>
      </c>
      <c r="B8432" s="60" t="s">
        <v>49</v>
      </c>
      <c r="C8432" s="60" t="s">
        <v>49</v>
      </c>
      <c r="D8432" s="15">
        <v>0</v>
      </c>
    </row>
    <row r="8433" spans="1:4" x14ac:dyDescent="0.25">
      <c r="A8433" s="67">
        <v>44251</v>
      </c>
      <c r="B8433" s="60" t="s">
        <v>50</v>
      </c>
      <c r="C8433" s="73" t="s">
        <v>614</v>
      </c>
      <c r="D8433" s="15">
        <v>2</v>
      </c>
    </row>
    <row r="8434" spans="1:4" x14ac:dyDescent="0.25">
      <c r="A8434" s="67">
        <v>44251</v>
      </c>
      <c r="B8434" s="60" t="s">
        <v>27</v>
      </c>
      <c r="C8434" s="73" t="s">
        <v>43</v>
      </c>
      <c r="D8434" s="15">
        <v>6</v>
      </c>
    </row>
    <row r="8435" spans="1:4" x14ac:dyDescent="0.25">
      <c r="A8435" s="67">
        <v>44251</v>
      </c>
      <c r="B8435" s="60" t="s">
        <v>51</v>
      </c>
      <c r="C8435" s="73" t="s">
        <v>51</v>
      </c>
      <c r="D8435" s="15">
        <v>1</v>
      </c>
    </row>
    <row r="8436" spans="1:4" x14ac:dyDescent="0.25">
      <c r="A8436" s="67">
        <v>44251</v>
      </c>
      <c r="B8436" s="60" t="s">
        <v>10</v>
      </c>
      <c r="C8436" s="73" t="s">
        <v>10</v>
      </c>
      <c r="D8436" s="15">
        <v>0</v>
      </c>
    </row>
    <row r="8437" spans="1:4" x14ac:dyDescent="0.25">
      <c r="A8437" s="67">
        <v>44252</v>
      </c>
      <c r="B8437" s="60" t="s">
        <v>14</v>
      </c>
      <c r="C8437" s="73" t="s">
        <v>14</v>
      </c>
      <c r="D8437" s="15">
        <v>13</v>
      </c>
    </row>
    <row r="8438" spans="1:4" x14ac:dyDescent="0.25">
      <c r="A8438" s="67">
        <v>44252</v>
      </c>
      <c r="B8438" s="60" t="s">
        <v>14</v>
      </c>
      <c r="C8438" s="73" t="s">
        <v>1076</v>
      </c>
      <c r="D8438" s="15">
        <v>1</v>
      </c>
    </row>
    <row r="8439" spans="1:4" x14ac:dyDescent="0.25">
      <c r="A8439" s="67">
        <v>44252</v>
      </c>
      <c r="B8439" s="60" t="s">
        <v>14</v>
      </c>
      <c r="C8439" s="73" t="s">
        <v>16</v>
      </c>
      <c r="D8439" s="15">
        <v>7</v>
      </c>
    </row>
    <row r="8440" spans="1:4" x14ac:dyDescent="0.25">
      <c r="A8440" s="67">
        <v>44252</v>
      </c>
      <c r="B8440" s="60" t="s">
        <v>14</v>
      </c>
      <c r="C8440" s="73" t="s">
        <v>86</v>
      </c>
      <c r="D8440" s="15">
        <v>9</v>
      </c>
    </row>
    <row r="8441" spans="1:4" x14ac:dyDescent="0.25">
      <c r="A8441" s="67">
        <v>44252</v>
      </c>
      <c r="B8441" s="60" t="s">
        <v>20</v>
      </c>
      <c r="C8441" s="73" t="s">
        <v>20</v>
      </c>
      <c r="D8441" s="15">
        <v>15</v>
      </c>
    </row>
    <row r="8442" spans="1:4" x14ac:dyDescent="0.25">
      <c r="A8442" s="67">
        <v>44252</v>
      </c>
      <c r="B8442" s="60" t="s">
        <v>20</v>
      </c>
      <c r="C8442" s="73" t="s">
        <v>366</v>
      </c>
      <c r="D8442" s="15">
        <v>1</v>
      </c>
    </row>
    <row r="8443" spans="1:4" x14ac:dyDescent="0.25">
      <c r="A8443" s="67">
        <v>44252</v>
      </c>
      <c r="B8443" s="60" t="s">
        <v>13</v>
      </c>
      <c r="C8443" s="78" t="s">
        <v>817</v>
      </c>
      <c r="D8443" s="236">
        <v>1</v>
      </c>
    </row>
    <row r="8444" spans="1:4" x14ac:dyDescent="0.25">
      <c r="A8444" s="67">
        <v>44252</v>
      </c>
      <c r="B8444" s="60" t="s">
        <v>13</v>
      </c>
      <c r="C8444" s="78" t="s">
        <v>13</v>
      </c>
      <c r="D8444" s="236">
        <v>2</v>
      </c>
    </row>
    <row r="8445" spans="1:4" x14ac:dyDescent="0.25">
      <c r="A8445" s="67">
        <v>44252</v>
      </c>
      <c r="B8445" s="60" t="s">
        <v>13</v>
      </c>
      <c r="C8445" s="78" t="s">
        <v>226</v>
      </c>
      <c r="D8445" s="236">
        <v>2</v>
      </c>
    </row>
    <row r="8446" spans="1:4" x14ac:dyDescent="0.25">
      <c r="A8446" s="67">
        <v>44252</v>
      </c>
      <c r="B8446" s="60" t="s">
        <v>13</v>
      </c>
      <c r="C8446" s="78" t="s">
        <v>223</v>
      </c>
      <c r="D8446" s="236">
        <v>2</v>
      </c>
    </row>
    <row r="8447" spans="1:4" x14ac:dyDescent="0.25">
      <c r="A8447" s="67">
        <v>44252</v>
      </c>
      <c r="B8447" s="60" t="s">
        <v>24</v>
      </c>
      <c r="C8447" s="78" t="s">
        <v>23</v>
      </c>
      <c r="D8447" s="236">
        <v>5</v>
      </c>
    </row>
    <row r="8448" spans="1:4" x14ac:dyDescent="0.25">
      <c r="A8448" s="67">
        <v>44252</v>
      </c>
      <c r="B8448" s="60" t="s">
        <v>24</v>
      </c>
      <c r="C8448" s="78" t="s">
        <v>24</v>
      </c>
      <c r="D8448" s="236">
        <v>4</v>
      </c>
    </row>
    <row r="8449" spans="1:4" x14ac:dyDescent="0.25">
      <c r="A8449" s="67">
        <v>44252</v>
      </c>
      <c r="B8449" s="60" t="s">
        <v>47</v>
      </c>
      <c r="C8449" s="78" t="s">
        <v>47</v>
      </c>
      <c r="D8449" s="236">
        <v>6</v>
      </c>
    </row>
    <row r="8450" spans="1:4" x14ac:dyDescent="0.25">
      <c r="A8450" s="67">
        <v>44252</v>
      </c>
      <c r="B8450" s="60" t="s">
        <v>47</v>
      </c>
      <c r="C8450" s="78" t="s">
        <v>925</v>
      </c>
      <c r="D8450" s="236">
        <v>1</v>
      </c>
    </row>
    <row r="8451" spans="1:4" x14ac:dyDescent="0.25">
      <c r="A8451" s="67">
        <v>44252</v>
      </c>
      <c r="B8451" s="60" t="s">
        <v>48</v>
      </c>
      <c r="C8451" s="78" t="s">
        <v>48</v>
      </c>
      <c r="D8451" s="236">
        <v>3</v>
      </c>
    </row>
    <row r="8452" spans="1:4" x14ac:dyDescent="0.25">
      <c r="A8452" s="67">
        <v>44252</v>
      </c>
      <c r="B8452" s="60" t="s">
        <v>7</v>
      </c>
      <c r="C8452" s="73" t="s">
        <v>116</v>
      </c>
      <c r="D8452" s="236">
        <v>2</v>
      </c>
    </row>
    <row r="8453" spans="1:4" x14ac:dyDescent="0.25">
      <c r="A8453" s="67">
        <v>44252</v>
      </c>
      <c r="B8453" s="60" t="s">
        <v>7</v>
      </c>
      <c r="C8453" s="78" t="s">
        <v>7</v>
      </c>
      <c r="D8453" s="236">
        <v>6</v>
      </c>
    </row>
    <row r="8454" spans="1:4" x14ac:dyDescent="0.25">
      <c r="A8454" s="67">
        <v>44252</v>
      </c>
      <c r="B8454" s="60" t="s">
        <v>9</v>
      </c>
      <c r="C8454" s="60" t="s">
        <v>9</v>
      </c>
      <c r="D8454" s="236">
        <v>14</v>
      </c>
    </row>
    <row r="8455" spans="1:4" x14ac:dyDescent="0.25">
      <c r="A8455" s="67">
        <v>44252</v>
      </c>
      <c r="B8455" s="60" t="s">
        <v>15</v>
      </c>
      <c r="C8455" s="73" t="s">
        <v>61</v>
      </c>
      <c r="D8455" s="236">
        <v>0</v>
      </c>
    </row>
    <row r="8456" spans="1:4" x14ac:dyDescent="0.25">
      <c r="A8456" s="67">
        <v>44252</v>
      </c>
      <c r="B8456" s="60" t="s">
        <v>11</v>
      </c>
      <c r="C8456" s="78" t="s">
        <v>336</v>
      </c>
      <c r="D8456" s="236">
        <v>6</v>
      </c>
    </row>
    <row r="8457" spans="1:4" x14ac:dyDescent="0.25">
      <c r="A8457" s="67">
        <v>44252</v>
      </c>
      <c r="B8457" s="60" t="s">
        <v>11</v>
      </c>
      <c r="C8457" s="78" t="s">
        <v>11</v>
      </c>
      <c r="D8457" s="236">
        <v>3</v>
      </c>
    </row>
    <row r="8458" spans="1:4" x14ac:dyDescent="0.25">
      <c r="A8458" s="67">
        <v>44252</v>
      </c>
      <c r="B8458" s="60" t="s">
        <v>11</v>
      </c>
      <c r="C8458" s="78" t="s">
        <v>855</v>
      </c>
      <c r="D8458" s="236">
        <v>3</v>
      </c>
    </row>
    <row r="8459" spans="1:4" x14ac:dyDescent="0.25">
      <c r="A8459" s="67">
        <v>44252</v>
      </c>
      <c r="B8459" s="60" t="s">
        <v>11</v>
      </c>
      <c r="C8459" s="78" t="s">
        <v>135</v>
      </c>
      <c r="D8459" s="236">
        <v>4</v>
      </c>
    </row>
    <row r="8460" spans="1:4" x14ac:dyDescent="0.25">
      <c r="A8460" s="67">
        <v>44252</v>
      </c>
      <c r="B8460" s="60" t="s">
        <v>12</v>
      </c>
      <c r="C8460" s="78" t="s">
        <v>12</v>
      </c>
      <c r="D8460" s="236">
        <v>0</v>
      </c>
    </row>
    <row r="8461" spans="1:4" x14ac:dyDescent="0.25">
      <c r="A8461" s="67">
        <v>44252</v>
      </c>
      <c r="B8461" s="60" t="s">
        <v>8</v>
      </c>
      <c r="C8461" s="78" t="s">
        <v>230</v>
      </c>
      <c r="D8461" s="236">
        <v>1</v>
      </c>
    </row>
    <row r="8462" spans="1:4" x14ac:dyDescent="0.25">
      <c r="A8462" s="67">
        <v>44252</v>
      </c>
      <c r="B8462" s="60" t="s">
        <v>8</v>
      </c>
      <c r="C8462" s="78" t="s">
        <v>142</v>
      </c>
      <c r="D8462" s="236">
        <v>1</v>
      </c>
    </row>
    <row r="8463" spans="1:4" x14ac:dyDescent="0.25">
      <c r="A8463" s="67">
        <v>44252</v>
      </c>
      <c r="B8463" s="60" t="s">
        <v>8</v>
      </c>
      <c r="C8463" s="78" t="s">
        <v>134</v>
      </c>
      <c r="D8463" s="236">
        <v>3</v>
      </c>
    </row>
    <row r="8464" spans="1:4" x14ac:dyDescent="0.25">
      <c r="A8464" s="67">
        <v>44252</v>
      </c>
      <c r="B8464" s="60" t="s">
        <v>8</v>
      </c>
      <c r="C8464" s="78" t="s">
        <v>8</v>
      </c>
      <c r="D8464" s="236">
        <v>30</v>
      </c>
    </row>
    <row r="8465" spans="1:4" x14ac:dyDescent="0.25">
      <c r="A8465" s="67">
        <v>44252</v>
      </c>
      <c r="B8465" s="60" t="s">
        <v>8</v>
      </c>
      <c r="C8465" s="78" t="s">
        <v>187</v>
      </c>
      <c r="D8465" s="236">
        <v>1</v>
      </c>
    </row>
    <row r="8466" spans="1:4" x14ac:dyDescent="0.25">
      <c r="A8466" s="67">
        <v>44252</v>
      </c>
      <c r="B8466" s="60" t="s">
        <v>8</v>
      </c>
      <c r="C8466" s="78" t="s">
        <v>31</v>
      </c>
      <c r="D8466" s="236">
        <v>2</v>
      </c>
    </row>
    <row r="8467" spans="1:4" x14ac:dyDescent="0.25">
      <c r="A8467" s="67">
        <v>44252</v>
      </c>
      <c r="B8467" s="60" t="s">
        <v>8</v>
      </c>
      <c r="C8467" s="78" t="s">
        <v>112</v>
      </c>
      <c r="D8467" s="236">
        <v>2</v>
      </c>
    </row>
    <row r="8468" spans="1:4" x14ac:dyDescent="0.25">
      <c r="A8468" s="67">
        <v>44252</v>
      </c>
      <c r="B8468" s="60" t="s">
        <v>49</v>
      </c>
      <c r="C8468" s="232" t="s">
        <v>49</v>
      </c>
      <c r="D8468" s="236">
        <v>0</v>
      </c>
    </row>
    <row r="8469" spans="1:4" x14ac:dyDescent="0.25">
      <c r="A8469" s="67">
        <v>44252</v>
      </c>
      <c r="B8469" s="60" t="s">
        <v>50</v>
      </c>
      <c r="C8469" s="78" t="s">
        <v>232</v>
      </c>
      <c r="D8469" s="236">
        <v>6</v>
      </c>
    </row>
    <row r="8470" spans="1:4" x14ac:dyDescent="0.25">
      <c r="A8470" s="67">
        <v>44252</v>
      </c>
      <c r="B8470" s="60" t="s">
        <v>50</v>
      </c>
      <c r="C8470" s="78" t="s">
        <v>614</v>
      </c>
      <c r="D8470" s="236">
        <v>3</v>
      </c>
    </row>
    <row r="8471" spans="1:4" x14ac:dyDescent="0.25">
      <c r="A8471" s="67">
        <v>44252</v>
      </c>
      <c r="B8471" s="60" t="s">
        <v>50</v>
      </c>
      <c r="C8471" s="78" t="s">
        <v>368</v>
      </c>
      <c r="D8471" s="236">
        <v>3</v>
      </c>
    </row>
    <row r="8472" spans="1:4" x14ac:dyDescent="0.25">
      <c r="A8472" s="67">
        <v>44252</v>
      </c>
      <c r="B8472" s="60" t="s">
        <v>27</v>
      </c>
      <c r="C8472" s="78" t="s">
        <v>43</v>
      </c>
      <c r="D8472" s="236">
        <v>8</v>
      </c>
    </row>
    <row r="8473" spans="1:4" x14ac:dyDescent="0.25">
      <c r="A8473" s="67">
        <v>44252</v>
      </c>
      <c r="B8473" s="60" t="s">
        <v>27</v>
      </c>
      <c r="C8473" s="78" t="s">
        <v>711</v>
      </c>
      <c r="D8473" s="236">
        <v>1</v>
      </c>
    </row>
    <row r="8474" spans="1:4" x14ac:dyDescent="0.25">
      <c r="A8474" s="67">
        <v>44252</v>
      </c>
      <c r="B8474" s="60" t="s">
        <v>51</v>
      </c>
      <c r="C8474" s="60" t="s">
        <v>51</v>
      </c>
      <c r="D8474" s="236">
        <v>3</v>
      </c>
    </row>
    <row r="8475" spans="1:4" x14ac:dyDescent="0.25">
      <c r="A8475" s="67">
        <v>44252</v>
      </c>
      <c r="B8475" s="60" t="s">
        <v>10</v>
      </c>
      <c r="C8475" s="60" t="s">
        <v>10</v>
      </c>
      <c r="D8475" s="236">
        <v>5</v>
      </c>
    </row>
    <row r="8476" spans="1:4" x14ac:dyDescent="0.25">
      <c r="A8476" s="67">
        <v>44253</v>
      </c>
      <c r="B8476" s="60" t="s">
        <v>14</v>
      </c>
      <c r="C8476" s="78" t="s">
        <v>14</v>
      </c>
      <c r="D8476" s="1">
        <v>6</v>
      </c>
    </row>
    <row r="8477" spans="1:4" x14ac:dyDescent="0.25">
      <c r="A8477" s="67">
        <v>44253</v>
      </c>
      <c r="B8477" s="60" t="s">
        <v>14</v>
      </c>
      <c r="C8477" s="78" t="s">
        <v>16</v>
      </c>
      <c r="D8477" s="1">
        <v>7</v>
      </c>
    </row>
    <row r="8478" spans="1:4" x14ac:dyDescent="0.25">
      <c r="A8478" s="67">
        <v>44253</v>
      </c>
      <c r="B8478" s="60" t="s">
        <v>14</v>
      </c>
      <c r="C8478" s="78" t="s">
        <v>86</v>
      </c>
      <c r="D8478" s="1">
        <v>4</v>
      </c>
    </row>
    <row r="8479" spans="1:4" x14ac:dyDescent="0.25">
      <c r="A8479" s="67">
        <v>44253</v>
      </c>
      <c r="B8479" s="60" t="s">
        <v>20</v>
      </c>
      <c r="C8479" s="78" t="s">
        <v>20</v>
      </c>
      <c r="D8479" s="1">
        <v>21</v>
      </c>
    </row>
    <row r="8480" spans="1:4" x14ac:dyDescent="0.25">
      <c r="A8480" s="67">
        <v>44253</v>
      </c>
      <c r="B8480" s="60" t="s">
        <v>13</v>
      </c>
      <c r="C8480" s="78" t="s">
        <v>13</v>
      </c>
      <c r="D8480" s="1">
        <v>0</v>
      </c>
    </row>
    <row r="8481" spans="1:4" x14ac:dyDescent="0.25">
      <c r="A8481" s="67">
        <v>44253</v>
      </c>
      <c r="B8481" s="60" t="s">
        <v>24</v>
      </c>
      <c r="C8481" s="78" t="s">
        <v>23</v>
      </c>
      <c r="D8481" s="1">
        <v>17</v>
      </c>
    </row>
    <row r="8482" spans="1:4" x14ac:dyDescent="0.25">
      <c r="A8482" s="67">
        <v>44253</v>
      </c>
      <c r="B8482" s="60" t="s">
        <v>24</v>
      </c>
      <c r="C8482" s="78" t="s">
        <v>37</v>
      </c>
      <c r="D8482" s="1">
        <v>1</v>
      </c>
    </row>
    <row r="8483" spans="1:4" x14ac:dyDescent="0.25">
      <c r="A8483" s="67">
        <v>44253</v>
      </c>
      <c r="B8483" s="60" t="s">
        <v>47</v>
      </c>
      <c r="C8483" s="78" t="s">
        <v>47</v>
      </c>
      <c r="D8483" s="1">
        <v>4</v>
      </c>
    </row>
    <row r="8484" spans="1:4" x14ac:dyDescent="0.25">
      <c r="A8484" s="67">
        <v>44253</v>
      </c>
      <c r="B8484" s="60" t="s">
        <v>47</v>
      </c>
      <c r="C8484" s="78" t="s">
        <v>925</v>
      </c>
      <c r="D8484" s="1">
        <v>1</v>
      </c>
    </row>
    <row r="8485" spans="1:4" x14ac:dyDescent="0.25">
      <c r="A8485" s="67">
        <v>44253</v>
      </c>
      <c r="B8485" s="60" t="s">
        <v>48</v>
      </c>
      <c r="C8485" s="60" t="s">
        <v>48</v>
      </c>
      <c r="D8485" s="1">
        <v>0</v>
      </c>
    </row>
    <row r="8486" spans="1:4" x14ac:dyDescent="0.25">
      <c r="A8486" s="67">
        <v>44253</v>
      </c>
      <c r="B8486" s="60" t="s">
        <v>7</v>
      </c>
      <c r="C8486" s="73" t="s">
        <v>116</v>
      </c>
      <c r="D8486" s="1">
        <v>1</v>
      </c>
    </row>
    <row r="8487" spans="1:4" x14ac:dyDescent="0.25">
      <c r="A8487" s="67">
        <v>44253</v>
      </c>
      <c r="B8487" s="60" t="s">
        <v>7</v>
      </c>
      <c r="C8487" s="232" t="s">
        <v>7</v>
      </c>
      <c r="D8487" s="1">
        <v>7</v>
      </c>
    </row>
    <row r="8488" spans="1:4" x14ac:dyDescent="0.25">
      <c r="A8488" s="67">
        <v>44253</v>
      </c>
      <c r="B8488" s="60" t="s">
        <v>9</v>
      </c>
      <c r="C8488" s="232" t="s">
        <v>9</v>
      </c>
      <c r="D8488" s="1">
        <v>12</v>
      </c>
    </row>
    <row r="8489" spans="1:4" x14ac:dyDescent="0.25">
      <c r="A8489" s="67">
        <v>44253</v>
      </c>
      <c r="B8489" s="60" t="s">
        <v>9</v>
      </c>
      <c r="C8489" s="78" t="s">
        <v>710</v>
      </c>
      <c r="D8489" s="1">
        <v>2</v>
      </c>
    </row>
    <row r="8490" spans="1:4" x14ac:dyDescent="0.25">
      <c r="A8490" s="67">
        <v>44253</v>
      </c>
      <c r="B8490" s="60" t="s">
        <v>15</v>
      </c>
      <c r="C8490" s="78" t="s">
        <v>61</v>
      </c>
      <c r="D8490" s="1">
        <v>0</v>
      </c>
    </row>
    <row r="8491" spans="1:4" x14ac:dyDescent="0.25">
      <c r="A8491" s="67">
        <v>44253</v>
      </c>
      <c r="B8491" s="60" t="s">
        <v>11</v>
      </c>
      <c r="C8491" s="78" t="s">
        <v>855</v>
      </c>
      <c r="D8491" s="1">
        <v>1</v>
      </c>
    </row>
    <row r="8492" spans="1:4" x14ac:dyDescent="0.25">
      <c r="A8492" s="67">
        <v>44253</v>
      </c>
      <c r="B8492" s="60" t="s">
        <v>12</v>
      </c>
      <c r="C8492" s="78" t="s">
        <v>12</v>
      </c>
      <c r="D8492" s="1">
        <v>2</v>
      </c>
    </row>
    <row r="8493" spans="1:4" x14ac:dyDescent="0.25">
      <c r="A8493" s="67">
        <v>44253</v>
      </c>
      <c r="B8493" s="60" t="s">
        <v>8</v>
      </c>
      <c r="C8493" s="78" t="s">
        <v>613</v>
      </c>
      <c r="D8493" s="1">
        <v>1</v>
      </c>
    </row>
    <row r="8494" spans="1:4" x14ac:dyDescent="0.25">
      <c r="A8494" s="67">
        <v>44253</v>
      </c>
      <c r="B8494" s="60" t="s">
        <v>8</v>
      </c>
      <c r="C8494" s="78" t="s">
        <v>230</v>
      </c>
      <c r="D8494" s="1">
        <v>5</v>
      </c>
    </row>
    <row r="8495" spans="1:4" x14ac:dyDescent="0.25">
      <c r="A8495" s="67">
        <v>44253</v>
      </c>
      <c r="B8495" s="60" t="s">
        <v>8</v>
      </c>
      <c r="C8495" s="78" t="s">
        <v>59</v>
      </c>
      <c r="D8495" s="1">
        <v>1</v>
      </c>
    </row>
    <row r="8496" spans="1:4" x14ac:dyDescent="0.25">
      <c r="A8496" s="67">
        <v>44253</v>
      </c>
      <c r="B8496" s="60" t="s">
        <v>8</v>
      </c>
      <c r="C8496" s="78" t="s">
        <v>40</v>
      </c>
      <c r="D8496" s="1">
        <v>2</v>
      </c>
    </row>
    <row r="8497" spans="1:4" x14ac:dyDescent="0.25">
      <c r="A8497" s="67">
        <v>44253</v>
      </c>
      <c r="B8497" s="60" t="s">
        <v>8</v>
      </c>
      <c r="C8497" s="78" t="s">
        <v>8</v>
      </c>
      <c r="D8497" s="1">
        <v>14</v>
      </c>
    </row>
    <row r="8498" spans="1:4" x14ac:dyDescent="0.25">
      <c r="A8498" s="67">
        <v>44253</v>
      </c>
      <c r="B8498" s="60" t="s">
        <v>8</v>
      </c>
      <c r="C8498" s="78" t="s">
        <v>31</v>
      </c>
      <c r="D8498" s="1">
        <v>1</v>
      </c>
    </row>
    <row r="8499" spans="1:4" x14ac:dyDescent="0.25">
      <c r="A8499" s="67">
        <v>44253</v>
      </c>
      <c r="B8499" s="60" t="s">
        <v>49</v>
      </c>
      <c r="C8499" s="78" t="s">
        <v>215</v>
      </c>
      <c r="D8499" s="1">
        <v>1</v>
      </c>
    </row>
    <row r="8500" spans="1:4" x14ac:dyDescent="0.25">
      <c r="A8500" s="67">
        <v>44253</v>
      </c>
      <c r="B8500" s="60" t="s">
        <v>49</v>
      </c>
      <c r="C8500" s="78" t="s">
        <v>49</v>
      </c>
      <c r="D8500" s="1">
        <v>1</v>
      </c>
    </row>
    <row r="8501" spans="1:4" x14ac:dyDescent="0.25">
      <c r="A8501" s="67">
        <v>44253</v>
      </c>
      <c r="B8501" s="60" t="s">
        <v>50</v>
      </c>
      <c r="C8501" s="78" t="s">
        <v>614</v>
      </c>
      <c r="D8501" s="1">
        <v>11</v>
      </c>
    </row>
    <row r="8502" spans="1:4" x14ac:dyDescent="0.25">
      <c r="A8502" s="67">
        <v>44253</v>
      </c>
      <c r="B8502" s="60" t="s">
        <v>50</v>
      </c>
      <c r="C8502" s="73" t="s">
        <v>368</v>
      </c>
      <c r="D8502" s="1">
        <v>1</v>
      </c>
    </row>
    <row r="8503" spans="1:4" x14ac:dyDescent="0.25">
      <c r="A8503" s="67">
        <v>44253</v>
      </c>
      <c r="B8503" s="60" t="s">
        <v>27</v>
      </c>
      <c r="C8503" s="73" t="s">
        <v>43</v>
      </c>
      <c r="D8503" s="1">
        <v>25</v>
      </c>
    </row>
    <row r="8504" spans="1:4" x14ac:dyDescent="0.25">
      <c r="A8504" s="67">
        <v>44253</v>
      </c>
      <c r="B8504" s="60" t="s">
        <v>27</v>
      </c>
      <c r="C8504" s="73" t="s">
        <v>947</v>
      </c>
      <c r="D8504" s="1">
        <v>1</v>
      </c>
    </row>
    <row r="8505" spans="1:4" x14ac:dyDescent="0.25">
      <c r="A8505" s="67">
        <v>44253</v>
      </c>
      <c r="B8505" s="60" t="s">
        <v>27</v>
      </c>
      <c r="C8505" s="73" t="s">
        <v>622</v>
      </c>
      <c r="D8505" s="1">
        <v>1</v>
      </c>
    </row>
    <row r="8506" spans="1:4" x14ac:dyDescent="0.25">
      <c r="A8506" s="67">
        <v>44253</v>
      </c>
      <c r="B8506" s="60" t="s">
        <v>27</v>
      </c>
      <c r="C8506" s="73" t="s">
        <v>711</v>
      </c>
      <c r="D8506" s="1">
        <v>1</v>
      </c>
    </row>
    <row r="8507" spans="1:4" x14ac:dyDescent="0.25">
      <c r="A8507" s="67">
        <v>44253</v>
      </c>
      <c r="B8507" s="60" t="s">
        <v>51</v>
      </c>
      <c r="C8507" s="60" t="s">
        <v>51</v>
      </c>
      <c r="D8507" s="1">
        <v>2</v>
      </c>
    </row>
    <row r="8508" spans="1:4" x14ac:dyDescent="0.25">
      <c r="A8508" s="67">
        <v>44253</v>
      </c>
      <c r="B8508" s="60" t="s">
        <v>10</v>
      </c>
      <c r="C8508" s="60" t="s">
        <v>10</v>
      </c>
      <c r="D8508" s="1">
        <v>6</v>
      </c>
    </row>
    <row r="8509" spans="1:4" x14ac:dyDescent="0.25">
      <c r="A8509" s="67">
        <v>44254</v>
      </c>
      <c r="B8509" s="60" t="s">
        <v>14</v>
      </c>
      <c r="C8509" s="73" t="s">
        <v>14</v>
      </c>
      <c r="D8509" s="1">
        <v>8</v>
      </c>
    </row>
    <row r="8510" spans="1:4" x14ac:dyDescent="0.25">
      <c r="A8510" s="67">
        <v>44254</v>
      </c>
      <c r="B8510" s="60" t="s">
        <v>14</v>
      </c>
      <c r="C8510" s="73" t="s">
        <v>86</v>
      </c>
      <c r="D8510" s="1">
        <v>2</v>
      </c>
    </row>
    <row r="8511" spans="1:4" x14ac:dyDescent="0.25">
      <c r="A8511" s="67">
        <v>44254</v>
      </c>
      <c r="B8511" s="60" t="s">
        <v>20</v>
      </c>
      <c r="C8511" s="73" t="s">
        <v>20</v>
      </c>
      <c r="D8511" s="1">
        <v>9</v>
      </c>
    </row>
    <row r="8512" spans="1:4" x14ac:dyDescent="0.25">
      <c r="A8512" s="67">
        <v>44254</v>
      </c>
      <c r="B8512" s="60" t="s">
        <v>13</v>
      </c>
      <c r="C8512" s="73" t="s">
        <v>226</v>
      </c>
      <c r="D8512" s="1">
        <v>2</v>
      </c>
    </row>
    <row r="8513" spans="1:4" x14ac:dyDescent="0.25">
      <c r="A8513" s="67">
        <v>44254</v>
      </c>
      <c r="B8513" s="60" t="s">
        <v>13</v>
      </c>
      <c r="C8513" s="73" t="s">
        <v>223</v>
      </c>
      <c r="D8513" s="1">
        <v>3</v>
      </c>
    </row>
    <row r="8514" spans="1:4" x14ac:dyDescent="0.25">
      <c r="A8514" s="67">
        <v>44254</v>
      </c>
      <c r="B8514" s="60" t="s">
        <v>24</v>
      </c>
      <c r="C8514" s="73" t="s">
        <v>24</v>
      </c>
      <c r="D8514" s="1">
        <v>1</v>
      </c>
    </row>
    <row r="8515" spans="1:4" x14ac:dyDescent="0.25">
      <c r="A8515" s="67">
        <v>44254</v>
      </c>
      <c r="B8515" s="60" t="s">
        <v>47</v>
      </c>
      <c r="C8515" s="73" t="s">
        <v>47</v>
      </c>
      <c r="D8515" s="1">
        <v>3</v>
      </c>
    </row>
    <row r="8516" spans="1:4" x14ac:dyDescent="0.25">
      <c r="A8516" s="67">
        <v>44254</v>
      </c>
      <c r="B8516" s="234" t="s">
        <v>48</v>
      </c>
      <c r="C8516" s="352" t="s">
        <v>48</v>
      </c>
      <c r="D8516" s="1">
        <v>0</v>
      </c>
    </row>
    <row r="8517" spans="1:4" x14ac:dyDescent="0.25">
      <c r="A8517" s="67">
        <v>44254</v>
      </c>
      <c r="B8517" s="60" t="s">
        <v>7</v>
      </c>
      <c r="C8517" s="73" t="s">
        <v>116</v>
      </c>
      <c r="D8517" s="15">
        <v>3</v>
      </c>
    </row>
    <row r="8518" spans="1:4" x14ac:dyDescent="0.25">
      <c r="A8518" s="67">
        <v>44254</v>
      </c>
      <c r="B8518" s="60" t="s">
        <v>7</v>
      </c>
      <c r="C8518" s="60" t="s">
        <v>7</v>
      </c>
      <c r="D8518" s="15">
        <v>7</v>
      </c>
    </row>
    <row r="8519" spans="1:4" x14ac:dyDescent="0.25">
      <c r="A8519" s="67">
        <v>44254</v>
      </c>
      <c r="B8519" s="60" t="s">
        <v>9</v>
      </c>
      <c r="C8519" s="60" t="s">
        <v>9</v>
      </c>
      <c r="D8519" s="15">
        <v>6</v>
      </c>
    </row>
    <row r="8520" spans="1:4" x14ac:dyDescent="0.25">
      <c r="A8520" s="67">
        <v>44254</v>
      </c>
      <c r="B8520" s="60" t="s">
        <v>9</v>
      </c>
      <c r="C8520" s="73" t="s">
        <v>145</v>
      </c>
      <c r="D8520" s="15">
        <v>5</v>
      </c>
    </row>
    <row r="8521" spans="1:4" x14ac:dyDescent="0.25">
      <c r="A8521" s="67">
        <v>44254</v>
      </c>
      <c r="B8521" s="60" t="s">
        <v>15</v>
      </c>
      <c r="C8521" s="73" t="s">
        <v>61</v>
      </c>
      <c r="D8521" s="15">
        <v>0</v>
      </c>
    </row>
    <row r="8522" spans="1:4" x14ac:dyDescent="0.25">
      <c r="A8522" s="67">
        <v>44254</v>
      </c>
      <c r="B8522" s="60" t="s">
        <v>11</v>
      </c>
      <c r="C8522" s="73" t="s">
        <v>11</v>
      </c>
      <c r="D8522" s="15">
        <v>1</v>
      </c>
    </row>
    <row r="8523" spans="1:4" x14ac:dyDescent="0.25">
      <c r="A8523" s="67">
        <v>44254</v>
      </c>
      <c r="B8523" s="60" t="s">
        <v>11</v>
      </c>
      <c r="C8523" s="73" t="s">
        <v>135</v>
      </c>
      <c r="D8523" s="15">
        <v>1</v>
      </c>
    </row>
    <row r="8524" spans="1:4" x14ac:dyDescent="0.25">
      <c r="A8524" s="67">
        <v>44254</v>
      </c>
      <c r="B8524" s="60" t="s">
        <v>12</v>
      </c>
      <c r="C8524" s="73" t="s">
        <v>75</v>
      </c>
      <c r="D8524" s="15">
        <v>1</v>
      </c>
    </row>
    <row r="8525" spans="1:4" x14ac:dyDescent="0.25">
      <c r="A8525" s="67">
        <v>44254</v>
      </c>
      <c r="B8525" s="60" t="s">
        <v>12</v>
      </c>
      <c r="C8525" s="73" t="s">
        <v>12</v>
      </c>
      <c r="D8525" s="15">
        <v>1</v>
      </c>
    </row>
    <row r="8526" spans="1:4" x14ac:dyDescent="0.25">
      <c r="A8526" s="67">
        <v>44254</v>
      </c>
      <c r="B8526" s="60" t="s">
        <v>8</v>
      </c>
      <c r="C8526" s="73" t="s">
        <v>74</v>
      </c>
      <c r="D8526" s="15">
        <v>1</v>
      </c>
    </row>
    <row r="8527" spans="1:4" x14ac:dyDescent="0.25">
      <c r="A8527" s="67">
        <v>44254</v>
      </c>
      <c r="B8527" s="60" t="s">
        <v>8</v>
      </c>
      <c r="C8527" s="73" t="s">
        <v>230</v>
      </c>
      <c r="D8527" s="15">
        <v>1</v>
      </c>
    </row>
    <row r="8528" spans="1:4" x14ac:dyDescent="0.25">
      <c r="A8528" s="67">
        <v>44254</v>
      </c>
      <c r="B8528" s="60" t="s">
        <v>8</v>
      </c>
      <c r="C8528" s="73" t="s">
        <v>59</v>
      </c>
      <c r="D8528" s="15">
        <v>1</v>
      </c>
    </row>
    <row r="8529" spans="1:4" x14ac:dyDescent="0.25">
      <c r="A8529" s="67">
        <v>44254</v>
      </c>
      <c r="B8529" s="60" t="s">
        <v>8</v>
      </c>
      <c r="C8529" s="73" t="s">
        <v>40</v>
      </c>
      <c r="D8529" s="15">
        <v>1</v>
      </c>
    </row>
    <row r="8530" spans="1:4" x14ac:dyDescent="0.25">
      <c r="A8530" s="67">
        <v>44254</v>
      </c>
      <c r="B8530" s="60" t="s">
        <v>8</v>
      </c>
      <c r="C8530" s="73" t="s">
        <v>8</v>
      </c>
      <c r="D8530" s="15">
        <v>23</v>
      </c>
    </row>
    <row r="8531" spans="1:4" x14ac:dyDescent="0.25">
      <c r="A8531" s="67">
        <v>44254</v>
      </c>
      <c r="B8531" s="60" t="s">
        <v>49</v>
      </c>
      <c r="C8531" s="73" t="s">
        <v>215</v>
      </c>
      <c r="D8531" s="15">
        <v>1</v>
      </c>
    </row>
    <row r="8532" spans="1:4" x14ac:dyDescent="0.25">
      <c r="A8532" s="67">
        <v>44254</v>
      </c>
      <c r="B8532" s="60" t="s">
        <v>50</v>
      </c>
      <c r="C8532" s="73" t="s">
        <v>50</v>
      </c>
      <c r="D8532" s="15">
        <v>0</v>
      </c>
    </row>
    <row r="8533" spans="1:4" x14ac:dyDescent="0.25">
      <c r="A8533" s="67">
        <v>44254</v>
      </c>
      <c r="B8533" s="60" t="s">
        <v>27</v>
      </c>
      <c r="C8533" s="73" t="s">
        <v>235</v>
      </c>
      <c r="D8533" s="15">
        <v>1</v>
      </c>
    </row>
    <row r="8534" spans="1:4" x14ac:dyDescent="0.25">
      <c r="A8534" s="67">
        <v>44254</v>
      </c>
      <c r="B8534" s="60" t="s">
        <v>27</v>
      </c>
      <c r="C8534" s="73" t="s">
        <v>43</v>
      </c>
      <c r="D8534" s="15">
        <v>6</v>
      </c>
    </row>
    <row r="8535" spans="1:4" x14ac:dyDescent="0.25">
      <c r="A8535" s="67">
        <v>44254</v>
      </c>
      <c r="B8535" s="60" t="s">
        <v>51</v>
      </c>
      <c r="C8535" s="60" t="s">
        <v>51</v>
      </c>
      <c r="D8535" s="15">
        <v>3</v>
      </c>
    </row>
    <row r="8536" spans="1:4" x14ac:dyDescent="0.25">
      <c r="A8536" s="67">
        <v>44254</v>
      </c>
      <c r="B8536" s="60" t="s">
        <v>10</v>
      </c>
      <c r="C8536" s="60" t="s">
        <v>10</v>
      </c>
      <c r="D8536" s="15">
        <v>1</v>
      </c>
    </row>
    <row r="8537" spans="1:4" x14ac:dyDescent="0.25">
      <c r="A8537" s="67">
        <v>44255</v>
      </c>
      <c r="B8537" s="60" t="s">
        <v>14</v>
      </c>
      <c r="C8537" s="60" t="s">
        <v>14</v>
      </c>
      <c r="D8537" s="15">
        <v>0</v>
      </c>
    </row>
    <row r="8538" spans="1:4" x14ac:dyDescent="0.25">
      <c r="A8538" s="67">
        <v>44255</v>
      </c>
      <c r="B8538" s="60" t="s">
        <v>20</v>
      </c>
      <c r="C8538" s="60" t="s">
        <v>20</v>
      </c>
      <c r="D8538" s="15">
        <v>0</v>
      </c>
    </row>
    <row r="8539" spans="1:4" x14ac:dyDescent="0.25">
      <c r="A8539" s="67">
        <v>44255</v>
      </c>
      <c r="B8539" s="60" t="s">
        <v>13</v>
      </c>
      <c r="C8539" s="60" t="s">
        <v>13</v>
      </c>
      <c r="D8539" s="15">
        <v>0</v>
      </c>
    </row>
    <row r="8540" spans="1:4" x14ac:dyDescent="0.25">
      <c r="A8540" s="67">
        <v>44255</v>
      </c>
      <c r="B8540" s="60" t="s">
        <v>24</v>
      </c>
      <c r="C8540" s="60" t="s">
        <v>24</v>
      </c>
      <c r="D8540" s="15">
        <v>0</v>
      </c>
    </row>
    <row r="8541" spans="1:4" x14ac:dyDescent="0.25">
      <c r="A8541" s="67">
        <v>44255</v>
      </c>
      <c r="B8541" s="60" t="s">
        <v>47</v>
      </c>
      <c r="C8541" s="60" t="s">
        <v>47</v>
      </c>
      <c r="D8541" s="15">
        <v>0</v>
      </c>
    </row>
    <row r="8542" spans="1:4" x14ac:dyDescent="0.25">
      <c r="A8542" s="67">
        <v>44255</v>
      </c>
      <c r="B8542" s="60" t="s">
        <v>48</v>
      </c>
      <c r="C8542" s="60" t="s">
        <v>48</v>
      </c>
      <c r="D8542" s="15">
        <v>0</v>
      </c>
    </row>
    <row r="8543" spans="1:4" x14ac:dyDescent="0.25">
      <c r="A8543" s="67">
        <v>44255</v>
      </c>
      <c r="B8543" s="60" t="s">
        <v>7</v>
      </c>
      <c r="C8543" s="60" t="s">
        <v>7</v>
      </c>
      <c r="D8543" s="15">
        <v>0</v>
      </c>
    </row>
    <row r="8544" spans="1:4" x14ac:dyDescent="0.25">
      <c r="A8544" s="67">
        <v>44255</v>
      </c>
      <c r="B8544" s="60" t="s">
        <v>9</v>
      </c>
      <c r="C8544" s="60" t="s">
        <v>9</v>
      </c>
      <c r="D8544" s="15">
        <v>0</v>
      </c>
    </row>
    <row r="8545" spans="1:4" x14ac:dyDescent="0.25">
      <c r="A8545" s="67">
        <v>44255</v>
      </c>
      <c r="B8545" s="60" t="s">
        <v>15</v>
      </c>
      <c r="C8545" s="60" t="s">
        <v>15</v>
      </c>
      <c r="D8545" s="15">
        <v>0</v>
      </c>
    </row>
    <row r="8546" spans="1:4" x14ac:dyDescent="0.25">
      <c r="A8546" s="67">
        <v>44255</v>
      </c>
      <c r="B8546" s="60" t="s">
        <v>11</v>
      </c>
      <c r="C8546" s="60" t="s">
        <v>11</v>
      </c>
      <c r="D8546" s="15">
        <v>0</v>
      </c>
    </row>
    <row r="8547" spans="1:4" x14ac:dyDescent="0.25">
      <c r="A8547" s="67">
        <v>44255</v>
      </c>
      <c r="B8547" s="60" t="s">
        <v>12</v>
      </c>
      <c r="C8547" s="60" t="s">
        <v>12</v>
      </c>
      <c r="D8547" s="15">
        <v>0</v>
      </c>
    </row>
    <row r="8548" spans="1:4" x14ac:dyDescent="0.25">
      <c r="A8548" s="67">
        <v>44255</v>
      </c>
      <c r="B8548" s="60" t="s">
        <v>8</v>
      </c>
      <c r="C8548" s="60" t="s">
        <v>8</v>
      </c>
      <c r="D8548" s="15">
        <v>0</v>
      </c>
    </row>
    <row r="8549" spans="1:4" x14ac:dyDescent="0.25">
      <c r="A8549" s="67">
        <v>44255</v>
      </c>
      <c r="B8549" s="60" t="s">
        <v>49</v>
      </c>
      <c r="C8549" s="60" t="s">
        <v>49</v>
      </c>
      <c r="D8549" s="15">
        <v>0</v>
      </c>
    </row>
    <row r="8550" spans="1:4" x14ac:dyDescent="0.25">
      <c r="A8550" s="67">
        <v>44255</v>
      </c>
      <c r="B8550" s="60" t="s">
        <v>50</v>
      </c>
      <c r="C8550" s="60" t="s">
        <v>50</v>
      </c>
      <c r="D8550" s="15">
        <v>0</v>
      </c>
    </row>
    <row r="8551" spans="1:4" x14ac:dyDescent="0.25">
      <c r="A8551" s="67">
        <v>44255</v>
      </c>
      <c r="B8551" s="60" t="s">
        <v>27</v>
      </c>
      <c r="C8551" s="60" t="s">
        <v>27</v>
      </c>
      <c r="D8551" s="15">
        <v>0</v>
      </c>
    </row>
    <row r="8552" spans="1:4" x14ac:dyDescent="0.25">
      <c r="A8552" s="67">
        <v>44255</v>
      </c>
      <c r="B8552" s="60" t="s">
        <v>51</v>
      </c>
      <c r="C8552" s="60" t="s">
        <v>51</v>
      </c>
      <c r="D8552" s="15">
        <v>0</v>
      </c>
    </row>
    <row r="8553" spans="1:4" x14ac:dyDescent="0.25">
      <c r="A8553" s="67">
        <v>44255</v>
      </c>
      <c r="B8553" s="60" t="s">
        <v>10</v>
      </c>
      <c r="C8553" s="60" t="s">
        <v>10</v>
      </c>
      <c r="D8553" s="15">
        <v>0</v>
      </c>
    </row>
    <row r="8554" spans="1:4" x14ac:dyDescent="0.25">
      <c r="A8554" s="67">
        <v>44256</v>
      </c>
      <c r="B8554" s="60" t="s">
        <v>14</v>
      </c>
      <c r="C8554" s="73" t="s">
        <v>224</v>
      </c>
      <c r="D8554" s="15">
        <v>1</v>
      </c>
    </row>
    <row r="8555" spans="1:4" x14ac:dyDescent="0.25">
      <c r="A8555" s="67">
        <v>44256</v>
      </c>
      <c r="B8555" s="60" t="s">
        <v>14</v>
      </c>
      <c r="C8555" s="73" t="s">
        <v>14</v>
      </c>
      <c r="D8555" s="15">
        <v>7</v>
      </c>
    </row>
    <row r="8556" spans="1:4" x14ac:dyDescent="0.25">
      <c r="A8556" s="67">
        <v>44256</v>
      </c>
      <c r="B8556" s="60" t="s">
        <v>14</v>
      </c>
      <c r="C8556" s="73" t="s">
        <v>16</v>
      </c>
      <c r="D8556" s="15">
        <v>9</v>
      </c>
    </row>
    <row r="8557" spans="1:4" x14ac:dyDescent="0.25">
      <c r="A8557" s="67">
        <v>44256</v>
      </c>
      <c r="B8557" s="60" t="s">
        <v>14</v>
      </c>
      <c r="C8557" s="73" t="s">
        <v>86</v>
      </c>
      <c r="D8557" s="15">
        <v>5</v>
      </c>
    </row>
    <row r="8558" spans="1:4" x14ac:dyDescent="0.25">
      <c r="A8558" s="67">
        <v>44256</v>
      </c>
      <c r="B8558" s="60" t="s">
        <v>20</v>
      </c>
      <c r="C8558" s="73" t="s">
        <v>20</v>
      </c>
      <c r="D8558" s="15">
        <v>29</v>
      </c>
    </row>
    <row r="8559" spans="1:4" x14ac:dyDescent="0.25">
      <c r="A8559" s="67">
        <v>44256</v>
      </c>
      <c r="B8559" s="60" t="s">
        <v>20</v>
      </c>
      <c r="C8559" s="73" t="s">
        <v>366</v>
      </c>
      <c r="D8559" s="15">
        <v>1</v>
      </c>
    </row>
    <row r="8560" spans="1:4" x14ac:dyDescent="0.25">
      <c r="A8560" s="67">
        <v>44256</v>
      </c>
      <c r="B8560" s="60" t="s">
        <v>13</v>
      </c>
      <c r="C8560" s="60" t="s">
        <v>13</v>
      </c>
      <c r="D8560" s="15">
        <v>3</v>
      </c>
    </row>
    <row r="8561" spans="1:4" x14ac:dyDescent="0.25">
      <c r="A8561" s="67">
        <v>44256</v>
      </c>
      <c r="B8561" s="60" t="s">
        <v>13</v>
      </c>
      <c r="C8561" s="73" t="s">
        <v>226</v>
      </c>
      <c r="D8561" s="15">
        <v>1</v>
      </c>
    </row>
    <row r="8562" spans="1:4" x14ac:dyDescent="0.25">
      <c r="A8562" s="67">
        <v>44256</v>
      </c>
      <c r="B8562" s="60" t="s">
        <v>13</v>
      </c>
      <c r="C8562" s="73" t="s">
        <v>305</v>
      </c>
      <c r="D8562" s="15">
        <v>1</v>
      </c>
    </row>
    <row r="8563" spans="1:4" x14ac:dyDescent="0.25">
      <c r="A8563" s="67">
        <v>44256</v>
      </c>
      <c r="B8563" s="60" t="s">
        <v>13</v>
      </c>
      <c r="C8563" s="73" t="s">
        <v>223</v>
      </c>
      <c r="D8563" s="15">
        <v>1</v>
      </c>
    </row>
    <row r="8564" spans="1:4" x14ac:dyDescent="0.25">
      <c r="A8564" s="67">
        <v>44256</v>
      </c>
      <c r="B8564" s="60" t="s">
        <v>24</v>
      </c>
      <c r="C8564" s="73" t="s">
        <v>23</v>
      </c>
      <c r="D8564" s="15">
        <v>6</v>
      </c>
    </row>
    <row r="8565" spans="1:4" x14ac:dyDescent="0.25">
      <c r="A8565" s="67">
        <v>44256</v>
      </c>
      <c r="B8565" s="60" t="s">
        <v>24</v>
      </c>
      <c r="C8565" s="73" t="s">
        <v>765</v>
      </c>
      <c r="D8565" s="15">
        <v>1</v>
      </c>
    </row>
    <row r="8566" spans="1:4" x14ac:dyDescent="0.25">
      <c r="A8566" s="67">
        <v>44256</v>
      </c>
      <c r="B8566" s="60" t="s">
        <v>24</v>
      </c>
      <c r="C8566" s="73" t="s">
        <v>36</v>
      </c>
      <c r="D8566" s="15">
        <v>1</v>
      </c>
    </row>
    <row r="8567" spans="1:4" x14ac:dyDescent="0.25">
      <c r="A8567" s="67">
        <v>44256</v>
      </c>
      <c r="B8567" s="60" t="s">
        <v>47</v>
      </c>
      <c r="C8567" s="60" t="s">
        <v>47</v>
      </c>
      <c r="D8567" s="15">
        <v>1</v>
      </c>
    </row>
    <row r="8568" spans="1:4" x14ac:dyDescent="0.25">
      <c r="A8568" s="67">
        <v>44256</v>
      </c>
      <c r="B8568" s="60" t="s">
        <v>48</v>
      </c>
      <c r="C8568" s="60" t="s">
        <v>48</v>
      </c>
      <c r="D8568" s="15">
        <v>0</v>
      </c>
    </row>
    <row r="8569" spans="1:4" x14ac:dyDescent="0.25">
      <c r="A8569" s="67">
        <v>44256</v>
      </c>
      <c r="B8569" s="60" t="s">
        <v>7</v>
      </c>
      <c r="C8569" s="73" t="s">
        <v>116</v>
      </c>
      <c r="D8569" s="15">
        <v>3</v>
      </c>
    </row>
    <row r="8570" spans="1:4" x14ac:dyDescent="0.25">
      <c r="A8570" s="67">
        <v>44256</v>
      </c>
      <c r="B8570" s="60" t="s">
        <v>7</v>
      </c>
      <c r="C8570" s="60" t="s">
        <v>7</v>
      </c>
      <c r="D8570" s="15">
        <v>7</v>
      </c>
    </row>
    <row r="8571" spans="1:4" x14ac:dyDescent="0.25">
      <c r="A8571" s="67">
        <v>44256</v>
      </c>
      <c r="B8571" s="60" t="s">
        <v>9</v>
      </c>
      <c r="C8571" s="60" t="s">
        <v>9</v>
      </c>
      <c r="D8571" s="15">
        <v>20</v>
      </c>
    </row>
    <row r="8572" spans="1:4" x14ac:dyDescent="0.25">
      <c r="A8572" s="67">
        <v>44256</v>
      </c>
      <c r="B8572" s="60" t="s">
        <v>9</v>
      </c>
      <c r="C8572" s="73" t="s">
        <v>710</v>
      </c>
      <c r="D8572" s="15">
        <v>2</v>
      </c>
    </row>
    <row r="8573" spans="1:4" x14ac:dyDescent="0.25">
      <c r="A8573" s="67">
        <v>44256</v>
      </c>
      <c r="B8573" s="60" t="s">
        <v>9</v>
      </c>
      <c r="C8573" s="73" t="s">
        <v>145</v>
      </c>
      <c r="D8573" s="15">
        <v>1</v>
      </c>
    </row>
    <row r="8574" spans="1:4" x14ac:dyDescent="0.25">
      <c r="A8574" s="67">
        <v>44256</v>
      </c>
      <c r="B8574" s="60" t="s">
        <v>15</v>
      </c>
      <c r="C8574" s="73" t="s">
        <v>61</v>
      </c>
      <c r="D8574" s="15">
        <v>0</v>
      </c>
    </row>
    <row r="8575" spans="1:4" x14ac:dyDescent="0.25">
      <c r="A8575" s="67">
        <v>44256</v>
      </c>
      <c r="B8575" s="60" t="s">
        <v>11</v>
      </c>
      <c r="C8575" s="73" t="s">
        <v>336</v>
      </c>
      <c r="D8575" s="15">
        <v>1</v>
      </c>
    </row>
    <row r="8576" spans="1:4" x14ac:dyDescent="0.25">
      <c r="A8576" s="67">
        <v>44256</v>
      </c>
      <c r="B8576" s="60" t="s">
        <v>11</v>
      </c>
      <c r="C8576" s="73" t="s">
        <v>11</v>
      </c>
      <c r="D8576" s="15">
        <v>1</v>
      </c>
    </row>
    <row r="8577" spans="1:4" x14ac:dyDescent="0.25">
      <c r="A8577" s="67">
        <v>44256</v>
      </c>
      <c r="B8577" s="60" t="s">
        <v>11</v>
      </c>
      <c r="C8577" s="73" t="s">
        <v>855</v>
      </c>
      <c r="D8577" s="15">
        <v>2</v>
      </c>
    </row>
    <row r="8578" spans="1:4" x14ac:dyDescent="0.25">
      <c r="A8578" s="67">
        <v>44256</v>
      </c>
      <c r="B8578" s="60" t="s">
        <v>11</v>
      </c>
      <c r="C8578" s="73" t="s">
        <v>135</v>
      </c>
      <c r="D8578" s="15">
        <v>1</v>
      </c>
    </row>
    <row r="8579" spans="1:4" x14ac:dyDescent="0.25">
      <c r="A8579" s="67">
        <v>44256</v>
      </c>
      <c r="B8579" s="60" t="s">
        <v>12</v>
      </c>
      <c r="C8579" s="73" t="s">
        <v>12</v>
      </c>
      <c r="D8579" s="15">
        <v>1</v>
      </c>
    </row>
    <row r="8580" spans="1:4" x14ac:dyDescent="0.25">
      <c r="A8580" s="67">
        <v>44256</v>
      </c>
      <c r="B8580" s="60" t="s">
        <v>8</v>
      </c>
      <c r="C8580" s="73" t="s">
        <v>74</v>
      </c>
      <c r="D8580" s="15">
        <v>1</v>
      </c>
    </row>
    <row r="8581" spans="1:4" x14ac:dyDescent="0.25">
      <c r="A8581" s="67">
        <v>44256</v>
      </c>
      <c r="B8581" s="60" t="s">
        <v>8</v>
      </c>
      <c r="C8581" s="73" t="s">
        <v>230</v>
      </c>
      <c r="D8581" s="15">
        <v>1</v>
      </c>
    </row>
    <row r="8582" spans="1:4" x14ac:dyDescent="0.25">
      <c r="A8582" s="67">
        <v>44256</v>
      </c>
      <c r="B8582" s="60" t="s">
        <v>8</v>
      </c>
      <c r="C8582" s="73" t="s">
        <v>59</v>
      </c>
      <c r="D8582" s="15">
        <v>2</v>
      </c>
    </row>
    <row r="8583" spans="1:4" x14ac:dyDescent="0.25">
      <c r="A8583" s="67">
        <v>44256</v>
      </c>
      <c r="B8583" s="60" t="s">
        <v>8</v>
      </c>
      <c r="C8583" s="73" t="s">
        <v>134</v>
      </c>
      <c r="D8583" s="15">
        <v>2</v>
      </c>
    </row>
    <row r="8584" spans="1:4" x14ac:dyDescent="0.25">
      <c r="A8584" s="67">
        <v>44256</v>
      </c>
      <c r="B8584" s="60" t="s">
        <v>8</v>
      </c>
      <c r="C8584" s="73" t="s">
        <v>234</v>
      </c>
      <c r="D8584" s="15">
        <v>1</v>
      </c>
    </row>
    <row r="8585" spans="1:4" x14ac:dyDescent="0.25">
      <c r="A8585" s="67">
        <v>44256</v>
      </c>
      <c r="B8585" s="60" t="s">
        <v>8</v>
      </c>
      <c r="C8585" s="73" t="s">
        <v>40</v>
      </c>
      <c r="D8585" s="15">
        <v>2</v>
      </c>
    </row>
    <row r="8586" spans="1:4" x14ac:dyDescent="0.25">
      <c r="A8586" s="67">
        <v>44256</v>
      </c>
      <c r="B8586" s="60" t="s">
        <v>8</v>
      </c>
      <c r="C8586" s="73" t="s">
        <v>8</v>
      </c>
      <c r="D8586" s="15">
        <v>25</v>
      </c>
    </row>
    <row r="8587" spans="1:4" x14ac:dyDescent="0.25">
      <c r="A8587" s="67">
        <v>44256</v>
      </c>
      <c r="B8587" s="60" t="s">
        <v>8</v>
      </c>
      <c r="C8587" s="73" t="s">
        <v>31</v>
      </c>
      <c r="D8587" s="15">
        <v>1</v>
      </c>
    </row>
    <row r="8588" spans="1:4" x14ac:dyDescent="0.25">
      <c r="A8588" s="67">
        <v>44256</v>
      </c>
      <c r="B8588" s="60" t="s">
        <v>8</v>
      </c>
      <c r="C8588" s="73" t="s">
        <v>112</v>
      </c>
      <c r="D8588" s="15">
        <v>1</v>
      </c>
    </row>
    <row r="8589" spans="1:4" x14ac:dyDescent="0.25">
      <c r="A8589" s="67">
        <v>44256</v>
      </c>
      <c r="B8589" s="60" t="s">
        <v>49</v>
      </c>
      <c r="C8589" s="60" t="s">
        <v>49</v>
      </c>
      <c r="D8589" s="15">
        <v>0</v>
      </c>
    </row>
    <row r="8590" spans="1:4" x14ac:dyDescent="0.25">
      <c r="A8590" s="67">
        <v>44256</v>
      </c>
      <c r="B8590" s="60" t="s">
        <v>50</v>
      </c>
      <c r="C8590" s="73" t="s">
        <v>232</v>
      </c>
      <c r="D8590" s="15">
        <v>2</v>
      </c>
    </row>
    <row r="8591" spans="1:4" x14ac:dyDescent="0.25">
      <c r="A8591" s="67">
        <v>44256</v>
      </c>
      <c r="B8591" s="60" t="s">
        <v>50</v>
      </c>
      <c r="C8591" s="73" t="s">
        <v>614</v>
      </c>
      <c r="D8591" s="15">
        <v>2</v>
      </c>
    </row>
    <row r="8592" spans="1:4" x14ac:dyDescent="0.25">
      <c r="A8592" s="67">
        <v>44256</v>
      </c>
      <c r="B8592" s="60" t="s">
        <v>50</v>
      </c>
      <c r="C8592" s="73" t="s">
        <v>368</v>
      </c>
      <c r="D8592" s="15">
        <v>1</v>
      </c>
    </row>
    <row r="8593" spans="1:4" x14ac:dyDescent="0.25">
      <c r="A8593" s="67">
        <v>44256</v>
      </c>
      <c r="B8593" s="60" t="s">
        <v>27</v>
      </c>
      <c r="C8593" s="73" t="s">
        <v>141</v>
      </c>
      <c r="D8593" s="15">
        <v>2</v>
      </c>
    </row>
    <row r="8594" spans="1:4" x14ac:dyDescent="0.25">
      <c r="A8594" s="67">
        <v>44256</v>
      </c>
      <c r="B8594" s="60" t="s">
        <v>27</v>
      </c>
      <c r="C8594" s="73" t="s">
        <v>43</v>
      </c>
      <c r="D8594" s="15">
        <v>9</v>
      </c>
    </row>
    <row r="8595" spans="1:4" x14ac:dyDescent="0.25">
      <c r="A8595" s="67">
        <v>44256</v>
      </c>
      <c r="B8595" s="60" t="s">
        <v>27</v>
      </c>
      <c r="C8595" s="73" t="s">
        <v>353</v>
      </c>
      <c r="D8595" s="15">
        <v>0</v>
      </c>
    </row>
    <row r="8596" spans="1:4" x14ac:dyDescent="0.25">
      <c r="A8596" s="67">
        <v>44256</v>
      </c>
      <c r="B8596" s="60" t="s">
        <v>27</v>
      </c>
      <c r="C8596" s="73" t="s">
        <v>28</v>
      </c>
      <c r="D8596" s="15">
        <v>1</v>
      </c>
    </row>
    <row r="8597" spans="1:4" x14ac:dyDescent="0.25">
      <c r="A8597" s="67">
        <v>44256</v>
      </c>
      <c r="B8597" s="60" t="s">
        <v>27</v>
      </c>
      <c r="C8597" s="73" t="s">
        <v>711</v>
      </c>
      <c r="D8597" s="15">
        <v>1</v>
      </c>
    </row>
    <row r="8598" spans="1:4" x14ac:dyDescent="0.25">
      <c r="A8598" s="67">
        <v>44256</v>
      </c>
      <c r="B8598" s="60" t="s">
        <v>51</v>
      </c>
      <c r="C8598" s="60" t="s">
        <v>51</v>
      </c>
      <c r="D8598" s="15">
        <v>2</v>
      </c>
    </row>
    <row r="8599" spans="1:4" x14ac:dyDescent="0.25">
      <c r="A8599" s="67">
        <v>44256</v>
      </c>
      <c r="B8599" s="60" t="s">
        <v>10</v>
      </c>
      <c r="C8599" s="60" t="s">
        <v>10</v>
      </c>
      <c r="D8599" s="15">
        <v>1</v>
      </c>
    </row>
    <row r="8600" spans="1:4" x14ac:dyDescent="0.25">
      <c r="A8600" s="67">
        <v>44257</v>
      </c>
      <c r="B8600" s="60" t="s">
        <v>14</v>
      </c>
      <c r="C8600" s="73" t="s">
        <v>16</v>
      </c>
      <c r="D8600" s="15">
        <v>1</v>
      </c>
    </row>
    <row r="8601" spans="1:4" x14ac:dyDescent="0.25">
      <c r="A8601" s="67">
        <v>44257</v>
      </c>
      <c r="B8601" s="60" t="s">
        <v>20</v>
      </c>
      <c r="C8601" s="73" t="s">
        <v>20</v>
      </c>
      <c r="D8601" s="15">
        <v>24</v>
      </c>
    </row>
    <row r="8602" spans="1:4" x14ac:dyDescent="0.25">
      <c r="A8602" s="67">
        <v>44257</v>
      </c>
      <c r="B8602" s="60" t="s">
        <v>13</v>
      </c>
      <c r="C8602" s="73" t="s">
        <v>13</v>
      </c>
      <c r="D8602" s="15">
        <v>1</v>
      </c>
    </row>
    <row r="8603" spans="1:4" x14ac:dyDescent="0.25">
      <c r="A8603" s="67">
        <v>44257</v>
      </c>
      <c r="B8603" s="60" t="s">
        <v>24</v>
      </c>
      <c r="C8603" s="73" t="s">
        <v>23</v>
      </c>
      <c r="D8603" s="15">
        <v>4</v>
      </c>
    </row>
    <row r="8604" spans="1:4" x14ac:dyDescent="0.25">
      <c r="A8604" s="67">
        <v>44257</v>
      </c>
      <c r="B8604" s="60" t="s">
        <v>24</v>
      </c>
      <c r="C8604" s="73" t="s">
        <v>37</v>
      </c>
      <c r="D8604" s="15">
        <v>1</v>
      </c>
    </row>
    <row r="8605" spans="1:4" x14ac:dyDescent="0.25">
      <c r="A8605" s="67">
        <v>44257</v>
      </c>
      <c r="B8605" s="60" t="s">
        <v>47</v>
      </c>
      <c r="C8605" s="73" t="s">
        <v>47</v>
      </c>
      <c r="D8605" s="15">
        <v>3</v>
      </c>
    </row>
    <row r="8606" spans="1:4" x14ac:dyDescent="0.25">
      <c r="A8606" s="67">
        <v>44257</v>
      </c>
      <c r="B8606" s="60" t="s">
        <v>48</v>
      </c>
      <c r="C8606" s="73" t="s">
        <v>48</v>
      </c>
      <c r="D8606" s="15">
        <v>1</v>
      </c>
    </row>
    <row r="8607" spans="1:4" x14ac:dyDescent="0.25">
      <c r="A8607" s="67">
        <v>44257</v>
      </c>
      <c r="B8607" s="60" t="s">
        <v>7</v>
      </c>
      <c r="C8607" s="60" t="s">
        <v>7</v>
      </c>
      <c r="D8607" s="15">
        <v>0</v>
      </c>
    </row>
    <row r="8608" spans="1:4" x14ac:dyDescent="0.25">
      <c r="A8608" s="67">
        <v>44257</v>
      </c>
      <c r="B8608" s="60" t="s">
        <v>9</v>
      </c>
      <c r="C8608" s="60" t="s">
        <v>9</v>
      </c>
      <c r="D8608" s="15">
        <v>4</v>
      </c>
    </row>
    <row r="8609" spans="1:4" x14ac:dyDescent="0.25">
      <c r="A8609" s="67">
        <v>44257</v>
      </c>
      <c r="B8609" s="60" t="s">
        <v>15</v>
      </c>
      <c r="C8609" s="73" t="s">
        <v>61</v>
      </c>
      <c r="D8609" s="15">
        <v>0</v>
      </c>
    </row>
    <row r="8610" spans="1:4" x14ac:dyDescent="0.25">
      <c r="A8610" s="67">
        <v>44257</v>
      </c>
      <c r="B8610" s="60" t="s">
        <v>11</v>
      </c>
      <c r="C8610" s="73" t="s">
        <v>11</v>
      </c>
      <c r="D8610" s="15">
        <v>0</v>
      </c>
    </row>
    <row r="8611" spans="1:4" x14ac:dyDescent="0.25">
      <c r="A8611" s="67">
        <v>44257</v>
      </c>
      <c r="B8611" s="60" t="s">
        <v>12</v>
      </c>
      <c r="C8611" s="73" t="s">
        <v>12</v>
      </c>
      <c r="D8611" s="15">
        <v>0</v>
      </c>
    </row>
    <row r="8612" spans="1:4" x14ac:dyDescent="0.25">
      <c r="A8612" s="67">
        <v>44257</v>
      </c>
      <c r="B8612" s="60" t="s">
        <v>8</v>
      </c>
      <c r="C8612" s="73" t="s">
        <v>230</v>
      </c>
      <c r="D8612" s="15">
        <v>1</v>
      </c>
    </row>
    <row r="8613" spans="1:4" x14ac:dyDescent="0.25">
      <c r="A8613" s="67">
        <v>44257</v>
      </c>
      <c r="B8613" s="60" t="s">
        <v>8</v>
      </c>
      <c r="C8613" s="73" t="s">
        <v>59</v>
      </c>
      <c r="D8613" s="15">
        <v>4</v>
      </c>
    </row>
    <row r="8614" spans="1:4" x14ac:dyDescent="0.25">
      <c r="A8614" s="67">
        <v>44257</v>
      </c>
      <c r="B8614" s="60" t="s">
        <v>8</v>
      </c>
      <c r="C8614" s="73" t="s">
        <v>142</v>
      </c>
      <c r="D8614" s="15">
        <v>3</v>
      </c>
    </row>
    <row r="8615" spans="1:4" x14ac:dyDescent="0.25">
      <c r="A8615" s="67">
        <v>44257</v>
      </c>
      <c r="B8615" s="60" t="s">
        <v>8</v>
      </c>
      <c r="C8615" s="73" t="s">
        <v>134</v>
      </c>
      <c r="D8615" s="15">
        <v>2</v>
      </c>
    </row>
    <row r="8616" spans="1:4" x14ac:dyDescent="0.25">
      <c r="A8616" s="67">
        <v>44257</v>
      </c>
      <c r="B8616" s="60" t="s">
        <v>8</v>
      </c>
      <c r="C8616" s="73" t="s">
        <v>8</v>
      </c>
      <c r="D8616" s="15">
        <v>32</v>
      </c>
    </row>
    <row r="8617" spans="1:4" x14ac:dyDescent="0.25">
      <c r="A8617" s="67">
        <v>44257</v>
      </c>
      <c r="B8617" s="60" t="s">
        <v>49</v>
      </c>
      <c r="C8617" s="60" t="s">
        <v>49</v>
      </c>
      <c r="D8617" s="15">
        <v>0</v>
      </c>
    </row>
    <row r="8618" spans="1:4" x14ac:dyDescent="0.25">
      <c r="A8618" s="67">
        <v>44257</v>
      </c>
      <c r="B8618" s="60" t="s">
        <v>50</v>
      </c>
      <c r="C8618" s="73" t="s">
        <v>614</v>
      </c>
      <c r="D8618" s="15">
        <v>1</v>
      </c>
    </row>
    <row r="8619" spans="1:4" x14ac:dyDescent="0.25">
      <c r="A8619" s="67">
        <v>44257</v>
      </c>
      <c r="B8619" s="60" t="s">
        <v>50</v>
      </c>
      <c r="C8619" s="73" t="s">
        <v>368</v>
      </c>
      <c r="D8619" s="15">
        <v>2</v>
      </c>
    </row>
    <row r="8620" spans="1:4" x14ac:dyDescent="0.25">
      <c r="A8620" s="67">
        <v>44257</v>
      </c>
      <c r="B8620" s="60" t="s">
        <v>27</v>
      </c>
      <c r="C8620" s="73" t="s">
        <v>141</v>
      </c>
      <c r="D8620" s="15">
        <v>1</v>
      </c>
    </row>
    <row r="8621" spans="1:4" x14ac:dyDescent="0.25">
      <c r="A8621" s="67">
        <v>44257</v>
      </c>
      <c r="B8621" s="60" t="s">
        <v>27</v>
      </c>
      <c r="C8621" s="73" t="s">
        <v>622</v>
      </c>
      <c r="D8621" s="15">
        <v>1</v>
      </c>
    </row>
    <row r="8622" spans="1:4" x14ac:dyDescent="0.25">
      <c r="A8622" s="67">
        <v>44257</v>
      </c>
      <c r="B8622" s="60" t="s">
        <v>27</v>
      </c>
      <c r="C8622" s="73" t="s">
        <v>711</v>
      </c>
      <c r="D8622" s="15">
        <v>4</v>
      </c>
    </row>
    <row r="8623" spans="1:4" x14ac:dyDescent="0.25">
      <c r="A8623" s="67">
        <v>44257</v>
      </c>
      <c r="B8623" s="60" t="s">
        <v>51</v>
      </c>
      <c r="C8623" s="60" t="s">
        <v>51</v>
      </c>
      <c r="D8623" s="15">
        <v>0</v>
      </c>
    </row>
    <row r="8624" spans="1:4" x14ac:dyDescent="0.25">
      <c r="A8624" s="67">
        <v>44257</v>
      </c>
      <c r="B8624" s="60" t="s">
        <v>10</v>
      </c>
      <c r="C8624" s="73" t="s">
        <v>10</v>
      </c>
      <c r="D8624" s="15">
        <v>2</v>
      </c>
    </row>
    <row r="8625" spans="1:4" x14ac:dyDescent="0.25">
      <c r="A8625" s="67">
        <v>44258</v>
      </c>
      <c r="B8625" s="60" t="s">
        <v>14</v>
      </c>
      <c r="C8625" s="73" t="s">
        <v>14</v>
      </c>
      <c r="D8625" s="15">
        <v>11</v>
      </c>
    </row>
    <row r="8626" spans="1:4" x14ac:dyDescent="0.25">
      <c r="A8626" s="67">
        <v>44258</v>
      </c>
      <c r="B8626" s="60" t="s">
        <v>14</v>
      </c>
      <c r="C8626" s="73" t="s">
        <v>16</v>
      </c>
      <c r="D8626" s="15">
        <v>4</v>
      </c>
    </row>
    <row r="8627" spans="1:4" x14ac:dyDescent="0.25">
      <c r="A8627" s="67">
        <v>44258</v>
      </c>
      <c r="B8627" s="60" t="s">
        <v>14</v>
      </c>
      <c r="C8627" s="73" t="s">
        <v>86</v>
      </c>
      <c r="D8627" s="15">
        <v>5</v>
      </c>
    </row>
    <row r="8628" spans="1:4" x14ac:dyDescent="0.25">
      <c r="A8628" s="67">
        <v>44258</v>
      </c>
      <c r="B8628" s="60" t="s">
        <v>20</v>
      </c>
      <c r="C8628" s="73" t="s">
        <v>20</v>
      </c>
      <c r="D8628" s="15">
        <v>12</v>
      </c>
    </row>
    <row r="8629" spans="1:4" x14ac:dyDescent="0.25">
      <c r="A8629" s="67">
        <v>44258</v>
      </c>
      <c r="B8629" s="60" t="s">
        <v>13</v>
      </c>
      <c r="C8629" s="73" t="s">
        <v>13</v>
      </c>
      <c r="D8629" s="15">
        <v>1</v>
      </c>
    </row>
    <row r="8630" spans="1:4" x14ac:dyDescent="0.25">
      <c r="A8630" s="67">
        <v>44258</v>
      </c>
      <c r="B8630" s="60" t="s">
        <v>13</v>
      </c>
      <c r="C8630" s="73" t="s">
        <v>226</v>
      </c>
      <c r="D8630" s="15">
        <v>1</v>
      </c>
    </row>
    <row r="8631" spans="1:4" x14ac:dyDescent="0.25">
      <c r="A8631" s="67">
        <v>44258</v>
      </c>
      <c r="B8631" s="60" t="s">
        <v>13</v>
      </c>
      <c r="C8631" s="73" t="s">
        <v>223</v>
      </c>
      <c r="D8631" s="15">
        <v>6</v>
      </c>
    </row>
    <row r="8632" spans="1:4" x14ac:dyDescent="0.25">
      <c r="A8632" s="67">
        <v>44258</v>
      </c>
      <c r="B8632" s="60" t="s">
        <v>24</v>
      </c>
      <c r="C8632" s="73" t="s">
        <v>23</v>
      </c>
      <c r="D8632" s="15">
        <v>5</v>
      </c>
    </row>
    <row r="8633" spans="1:4" x14ac:dyDescent="0.25">
      <c r="A8633" s="67">
        <v>44258</v>
      </c>
      <c r="B8633" s="60" t="s">
        <v>24</v>
      </c>
      <c r="C8633" s="73" t="s">
        <v>24</v>
      </c>
      <c r="D8633" s="15">
        <v>1</v>
      </c>
    </row>
    <row r="8634" spans="1:4" x14ac:dyDescent="0.25">
      <c r="A8634" s="67">
        <v>44258</v>
      </c>
      <c r="B8634" s="60" t="s">
        <v>47</v>
      </c>
      <c r="C8634" s="60" t="s">
        <v>47</v>
      </c>
      <c r="D8634" s="15">
        <v>0</v>
      </c>
    </row>
    <row r="8635" spans="1:4" x14ac:dyDescent="0.25">
      <c r="A8635" s="67">
        <v>44258</v>
      </c>
      <c r="B8635" s="60" t="s">
        <v>48</v>
      </c>
      <c r="C8635" s="60" t="s">
        <v>48</v>
      </c>
      <c r="D8635" s="15">
        <v>0</v>
      </c>
    </row>
    <row r="8636" spans="1:4" x14ac:dyDescent="0.25">
      <c r="A8636" s="67">
        <v>44258</v>
      </c>
      <c r="B8636" s="60" t="s">
        <v>7</v>
      </c>
      <c r="C8636" s="60" t="s">
        <v>7</v>
      </c>
      <c r="D8636" s="15">
        <v>0</v>
      </c>
    </row>
    <row r="8637" spans="1:4" x14ac:dyDescent="0.25">
      <c r="A8637" s="67">
        <v>44258</v>
      </c>
      <c r="B8637" s="60" t="s">
        <v>9</v>
      </c>
      <c r="C8637" s="60" t="s">
        <v>9</v>
      </c>
      <c r="D8637" s="15">
        <v>8</v>
      </c>
    </row>
    <row r="8638" spans="1:4" x14ac:dyDescent="0.25">
      <c r="A8638" s="67">
        <v>44258</v>
      </c>
      <c r="B8638" s="60" t="s">
        <v>15</v>
      </c>
      <c r="C8638" s="73" t="s">
        <v>109</v>
      </c>
      <c r="D8638" s="15">
        <v>1</v>
      </c>
    </row>
    <row r="8639" spans="1:4" x14ac:dyDescent="0.25">
      <c r="A8639" s="67">
        <v>44258</v>
      </c>
      <c r="B8639" s="60" t="s">
        <v>11</v>
      </c>
      <c r="C8639" s="73" t="s">
        <v>336</v>
      </c>
      <c r="D8639" s="15">
        <v>1</v>
      </c>
    </row>
    <row r="8640" spans="1:4" x14ac:dyDescent="0.25">
      <c r="A8640" s="67">
        <v>44258</v>
      </c>
      <c r="B8640" s="60" t="s">
        <v>11</v>
      </c>
      <c r="C8640" s="73" t="s">
        <v>11</v>
      </c>
      <c r="D8640" s="15">
        <v>2</v>
      </c>
    </row>
    <row r="8641" spans="1:4" x14ac:dyDescent="0.25">
      <c r="A8641" s="67">
        <v>44258</v>
      </c>
      <c r="B8641" s="60" t="s">
        <v>11</v>
      </c>
      <c r="C8641" s="73" t="s">
        <v>135</v>
      </c>
      <c r="D8641" s="15">
        <v>1</v>
      </c>
    </row>
    <row r="8642" spans="1:4" x14ac:dyDescent="0.25">
      <c r="A8642" s="67">
        <v>44258</v>
      </c>
      <c r="B8642" s="60" t="s">
        <v>12</v>
      </c>
      <c r="C8642" s="73" t="s">
        <v>590</v>
      </c>
      <c r="D8642" s="15">
        <v>2</v>
      </c>
    </row>
    <row r="8643" spans="1:4" x14ac:dyDescent="0.25">
      <c r="A8643" s="67">
        <v>44258</v>
      </c>
      <c r="B8643" s="60" t="s">
        <v>8</v>
      </c>
      <c r="C8643" s="73" t="s">
        <v>74</v>
      </c>
      <c r="D8643" s="15">
        <v>2</v>
      </c>
    </row>
    <row r="8644" spans="1:4" x14ac:dyDescent="0.25">
      <c r="A8644" s="67">
        <v>44258</v>
      </c>
      <c r="B8644" s="60" t="s">
        <v>8</v>
      </c>
      <c r="C8644" s="73" t="s">
        <v>59</v>
      </c>
      <c r="D8644" s="15">
        <v>2</v>
      </c>
    </row>
    <row r="8645" spans="1:4" x14ac:dyDescent="0.25">
      <c r="A8645" s="67">
        <v>44258</v>
      </c>
      <c r="B8645" s="60" t="s">
        <v>8</v>
      </c>
      <c r="C8645" s="73" t="s">
        <v>134</v>
      </c>
      <c r="D8645" s="15">
        <v>2</v>
      </c>
    </row>
    <row r="8646" spans="1:4" x14ac:dyDescent="0.25">
      <c r="A8646" s="67">
        <v>44258</v>
      </c>
      <c r="B8646" s="60" t="s">
        <v>8</v>
      </c>
      <c r="C8646" s="73" t="s">
        <v>926</v>
      </c>
      <c r="D8646" s="15">
        <v>1</v>
      </c>
    </row>
    <row r="8647" spans="1:4" x14ac:dyDescent="0.25">
      <c r="A8647" s="67">
        <v>44258</v>
      </c>
      <c r="B8647" s="60" t="s">
        <v>8</v>
      </c>
      <c r="C8647" s="73" t="s">
        <v>40</v>
      </c>
      <c r="D8647" s="15">
        <v>1</v>
      </c>
    </row>
    <row r="8648" spans="1:4" x14ac:dyDescent="0.25">
      <c r="A8648" s="67">
        <v>44258</v>
      </c>
      <c r="B8648" s="60" t="s">
        <v>8</v>
      </c>
      <c r="C8648" s="73" t="s">
        <v>8</v>
      </c>
      <c r="D8648" s="15">
        <v>15</v>
      </c>
    </row>
    <row r="8649" spans="1:4" x14ac:dyDescent="0.25">
      <c r="A8649" s="67">
        <v>44258</v>
      </c>
      <c r="B8649" s="60" t="s">
        <v>8</v>
      </c>
      <c r="C8649" s="73" t="s">
        <v>187</v>
      </c>
      <c r="D8649" s="15">
        <v>1</v>
      </c>
    </row>
    <row r="8650" spans="1:4" x14ac:dyDescent="0.25">
      <c r="A8650" s="67">
        <v>44258</v>
      </c>
      <c r="B8650" s="60" t="s">
        <v>8</v>
      </c>
      <c r="C8650" s="73" t="s">
        <v>131</v>
      </c>
      <c r="D8650" s="15">
        <v>2</v>
      </c>
    </row>
    <row r="8651" spans="1:4" x14ac:dyDescent="0.25">
      <c r="A8651" s="67">
        <v>44258</v>
      </c>
      <c r="B8651" s="60" t="s">
        <v>8</v>
      </c>
      <c r="C8651" s="73" t="s">
        <v>81</v>
      </c>
      <c r="D8651" s="15">
        <v>1</v>
      </c>
    </row>
    <row r="8652" spans="1:4" x14ac:dyDescent="0.25">
      <c r="A8652" s="67">
        <v>44258</v>
      </c>
      <c r="B8652" s="60" t="s">
        <v>8</v>
      </c>
      <c r="C8652" s="73" t="s">
        <v>112</v>
      </c>
      <c r="D8652" s="15">
        <v>1</v>
      </c>
    </row>
    <row r="8653" spans="1:4" x14ac:dyDescent="0.25">
      <c r="A8653" s="67">
        <v>44258</v>
      </c>
      <c r="B8653" s="60" t="s">
        <v>49</v>
      </c>
      <c r="C8653" s="60" t="s">
        <v>49</v>
      </c>
      <c r="D8653" s="15">
        <v>0</v>
      </c>
    </row>
    <row r="8654" spans="1:4" x14ac:dyDescent="0.25">
      <c r="A8654" s="67">
        <v>44258</v>
      </c>
      <c r="B8654" s="60" t="s">
        <v>50</v>
      </c>
      <c r="C8654" s="73" t="s">
        <v>368</v>
      </c>
      <c r="D8654" s="15">
        <v>1</v>
      </c>
    </row>
    <row r="8655" spans="1:4" x14ac:dyDescent="0.25">
      <c r="A8655" s="67">
        <v>44258</v>
      </c>
      <c r="B8655" s="60" t="s">
        <v>27</v>
      </c>
      <c r="C8655" s="73" t="s">
        <v>43</v>
      </c>
      <c r="D8655" s="15">
        <v>8</v>
      </c>
    </row>
    <row r="8656" spans="1:4" x14ac:dyDescent="0.25">
      <c r="A8656" s="67">
        <v>44258</v>
      </c>
      <c r="B8656" s="60" t="s">
        <v>51</v>
      </c>
      <c r="C8656" s="73" t="s">
        <v>51</v>
      </c>
      <c r="D8656" s="15">
        <v>1</v>
      </c>
    </row>
    <row r="8657" spans="1:4" x14ac:dyDescent="0.25">
      <c r="A8657" s="67">
        <v>44258</v>
      </c>
      <c r="B8657" s="60" t="s">
        <v>10</v>
      </c>
      <c r="C8657" s="73" t="s">
        <v>10</v>
      </c>
      <c r="D8657" s="15">
        <v>0</v>
      </c>
    </row>
    <row r="8658" spans="1:4" x14ac:dyDescent="0.25">
      <c r="A8658" s="67">
        <v>44259</v>
      </c>
      <c r="B8658" s="60" t="s">
        <v>14</v>
      </c>
      <c r="C8658" s="73" t="s">
        <v>14</v>
      </c>
      <c r="D8658" s="15">
        <v>7</v>
      </c>
    </row>
    <row r="8659" spans="1:4" x14ac:dyDescent="0.25">
      <c r="A8659" s="67">
        <v>44259</v>
      </c>
      <c r="B8659" s="60" t="s">
        <v>14</v>
      </c>
      <c r="C8659" s="73" t="s">
        <v>16</v>
      </c>
      <c r="D8659" s="15">
        <v>3</v>
      </c>
    </row>
    <row r="8660" spans="1:4" x14ac:dyDescent="0.25">
      <c r="A8660" s="67">
        <v>44259</v>
      </c>
      <c r="B8660" s="60" t="s">
        <v>14</v>
      </c>
      <c r="C8660" s="73" t="s">
        <v>86</v>
      </c>
      <c r="D8660" s="15">
        <v>3</v>
      </c>
    </row>
    <row r="8661" spans="1:4" x14ac:dyDescent="0.25">
      <c r="A8661" s="67">
        <v>44259</v>
      </c>
      <c r="B8661" s="60" t="s">
        <v>20</v>
      </c>
      <c r="C8661" s="73" t="s">
        <v>20</v>
      </c>
      <c r="D8661" s="15">
        <v>18</v>
      </c>
    </row>
    <row r="8662" spans="1:4" x14ac:dyDescent="0.25">
      <c r="A8662" s="67">
        <v>44259</v>
      </c>
      <c r="B8662" s="60" t="s">
        <v>13</v>
      </c>
      <c r="C8662" s="73" t="s">
        <v>13</v>
      </c>
      <c r="D8662" s="15">
        <v>2</v>
      </c>
    </row>
    <row r="8663" spans="1:4" x14ac:dyDescent="0.25">
      <c r="A8663" s="67">
        <v>44259</v>
      </c>
      <c r="B8663" s="60" t="s">
        <v>13</v>
      </c>
      <c r="C8663" s="73" t="s">
        <v>226</v>
      </c>
      <c r="D8663" s="15">
        <v>2</v>
      </c>
    </row>
    <row r="8664" spans="1:4" x14ac:dyDescent="0.25">
      <c r="A8664" s="67">
        <v>44259</v>
      </c>
      <c r="B8664" s="60" t="s">
        <v>13</v>
      </c>
      <c r="C8664" s="73" t="s">
        <v>327</v>
      </c>
      <c r="D8664" s="15">
        <v>1</v>
      </c>
    </row>
    <row r="8665" spans="1:4" x14ac:dyDescent="0.25">
      <c r="A8665" s="67">
        <v>44259</v>
      </c>
      <c r="B8665" s="60" t="s">
        <v>13</v>
      </c>
      <c r="C8665" s="73" t="s">
        <v>223</v>
      </c>
      <c r="D8665" s="15">
        <v>3</v>
      </c>
    </row>
    <row r="8666" spans="1:4" x14ac:dyDescent="0.25">
      <c r="A8666" s="67">
        <v>44259</v>
      </c>
      <c r="B8666" s="60" t="s">
        <v>24</v>
      </c>
      <c r="C8666" s="73" t="s">
        <v>23</v>
      </c>
      <c r="D8666" s="15">
        <v>6</v>
      </c>
    </row>
    <row r="8667" spans="1:4" x14ac:dyDescent="0.25">
      <c r="A8667" s="67">
        <v>44259</v>
      </c>
      <c r="B8667" s="60" t="s">
        <v>24</v>
      </c>
      <c r="C8667" s="73" t="s">
        <v>24</v>
      </c>
      <c r="D8667" s="15">
        <v>2</v>
      </c>
    </row>
    <row r="8668" spans="1:4" x14ac:dyDescent="0.25">
      <c r="A8668" s="67">
        <v>44259</v>
      </c>
      <c r="B8668" s="60" t="s">
        <v>24</v>
      </c>
      <c r="C8668" s="73" t="s">
        <v>943</v>
      </c>
      <c r="D8668" s="15">
        <v>1</v>
      </c>
    </row>
    <row r="8669" spans="1:4" x14ac:dyDescent="0.25">
      <c r="A8669" s="67">
        <v>44259</v>
      </c>
      <c r="B8669" s="60" t="s">
        <v>47</v>
      </c>
      <c r="C8669" s="60" t="s">
        <v>47</v>
      </c>
      <c r="D8669" s="15">
        <v>10</v>
      </c>
    </row>
    <row r="8670" spans="1:4" x14ac:dyDescent="0.25">
      <c r="A8670" s="67">
        <v>44259</v>
      </c>
      <c r="B8670" s="60" t="s">
        <v>48</v>
      </c>
      <c r="C8670" s="60" t="s">
        <v>48</v>
      </c>
      <c r="D8670" s="15">
        <v>0</v>
      </c>
    </row>
    <row r="8671" spans="1:4" x14ac:dyDescent="0.25">
      <c r="A8671" s="67">
        <v>44259</v>
      </c>
      <c r="B8671" s="60" t="s">
        <v>7</v>
      </c>
      <c r="C8671" s="60" t="s">
        <v>7</v>
      </c>
      <c r="D8671" s="15">
        <v>6</v>
      </c>
    </row>
    <row r="8672" spans="1:4" x14ac:dyDescent="0.25">
      <c r="A8672" s="67">
        <v>44259</v>
      </c>
      <c r="B8672" s="60" t="s">
        <v>9</v>
      </c>
      <c r="C8672" s="60" t="s">
        <v>9</v>
      </c>
      <c r="D8672" s="15">
        <v>7</v>
      </c>
    </row>
    <row r="8673" spans="1:4" x14ac:dyDescent="0.25">
      <c r="A8673" s="67">
        <v>44259</v>
      </c>
      <c r="B8673" s="60" t="s">
        <v>9</v>
      </c>
      <c r="C8673" s="73" t="s">
        <v>710</v>
      </c>
      <c r="D8673" s="15">
        <v>3</v>
      </c>
    </row>
    <row r="8674" spans="1:4" x14ac:dyDescent="0.25">
      <c r="A8674" s="67">
        <v>44259</v>
      </c>
      <c r="B8674" s="60" t="s">
        <v>9</v>
      </c>
      <c r="C8674" s="73" t="s">
        <v>17</v>
      </c>
      <c r="D8674" s="15">
        <v>2</v>
      </c>
    </row>
    <row r="8675" spans="1:4" x14ac:dyDescent="0.25">
      <c r="A8675" s="67">
        <v>44259</v>
      </c>
      <c r="B8675" s="60" t="s">
        <v>9</v>
      </c>
      <c r="C8675" s="73" t="s">
        <v>145</v>
      </c>
      <c r="D8675" s="15">
        <v>2</v>
      </c>
    </row>
    <row r="8676" spans="1:4" x14ac:dyDescent="0.25">
      <c r="A8676" s="67">
        <v>44259</v>
      </c>
      <c r="B8676" s="60" t="s">
        <v>15</v>
      </c>
      <c r="C8676" s="73" t="s">
        <v>285</v>
      </c>
      <c r="D8676" s="15">
        <v>1</v>
      </c>
    </row>
    <row r="8677" spans="1:4" x14ac:dyDescent="0.25">
      <c r="A8677" s="67">
        <v>44259</v>
      </c>
      <c r="B8677" s="60" t="s">
        <v>11</v>
      </c>
      <c r="C8677" s="73" t="s">
        <v>11</v>
      </c>
      <c r="D8677" s="15">
        <v>1</v>
      </c>
    </row>
    <row r="8678" spans="1:4" x14ac:dyDescent="0.25">
      <c r="A8678" s="67">
        <v>44259</v>
      </c>
      <c r="B8678" s="60" t="s">
        <v>11</v>
      </c>
      <c r="C8678" s="73" t="s">
        <v>855</v>
      </c>
      <c r="D8678" s="15">
        <v>2</v>
      </c>
    </row>
    <row r="8679" spans="1:4" x14ac:dyDescent="0.25">
      <c r="A8679" s="67">
        <v>44259</v>
      </c>
      <c r="B8679" s="60" t="s">
        <v>11</v>
      </c>
      <c r="C8679" s="73" t="s">
        <v>135</v>
      </c>
      <c r="D8679" s="15">
        <v>1</v>
      </c>
    </row>
    <row r="8680" spans="1:4" x14ac:dyDescent="0.25">
      <c r="A8680" s="67">
        <v>44259</v>
      </c>
      <c r="B8680" s="60" t="s">
        <v>12</v>
      </c>
      <c r="C8680" s="73" t="s">
        <v>75</v>
      </c>
      <c r="D8680" s="15">
        <v>1</v>
      </c>
    </row>
    <row r="8681" spans="1:4" x14ac:dyDescent="0.25">
      <c r="A8681" s="67">
        <v>44259</v>
      </c>
      <c r="B8681" s="60" t="s">
        <v>12</v>
      </c>
      <c r="C8681" s="73" t="s">
        <v>590</v>
      </c>
      <c r="D8681" s="15">
        <v>1</v>
      </c>
    </row>
    <row r="8682" spans="1:4" x14ac:dyDescent="0.25">
      <c r="A8682" s="67">
        <v>44259</v>
      </c>
      <c r="B8682" s="60" t="s">
        <v>8</v>
      </c>
      <c r="C8682" s="73" t="s">
        <v>74</v>
      </c>
      <c r="D8682" s="15">
        <v>1</v>
      </c>
    </row>
    <row r="8683" spans="1:4" x14ac:dyDescent="0.25">
      <c r="A8683" s="67">
        <v>44259</v>
      </c>
      <c r="B8683" s="60" t="s">
        <v>8</v>
      </c>
      <c r="C8683" s="73" t="s">
        <v>59</v>
      </c>
      <c r="D8683" s="15">
        <v>5</v>
      </c>
    </row>
    <row r="8684" spans="1:4" x14ac:dyDescent="0.25">
      <c r="A8684" s="67">
        <v>44259</v>
      </c>
      <c r="B8684" s="60" t="s">
        <v>8</v>
      </c>
      <c r="C8684" s="73" t="s">
        <v>134</v>
      </c>
      <c r="D8684" s="15">
        <v>3</v>
      </c>
    </row>
    <row r="8685" spans="1:4" x14ac:dyDescent="0.25">
      <c r="A8685" s="67">
        <v>44259</v>
      </c>
      <c r="B8685" s="60" t="s">
        <v>8</v>
      </c>
      <c r="C8685" s="73" t="s">
        <v>205</v>
      </c>
      <c r="D8685" s="15">
        <v>1</v>
      </c>
    </row>
    <row r="8686" spans="1:4" x14ac:dyDescent="0.25">
      <c r="A8686" s="67">
        <v>44259</v>
      </c>
      <c r="B8686" s="60" t="s">
        <v>8</v>
      </c>
      <c r="C8686" s="73" t="s">
        <v>8</v>
      </c>
      <c r="D8686" s="15">
        <v>34</v>
      </c>
    </row>
    <row r="8687" spans="1:4" x14ac:dyDescent="0.25">
      <c r="A8687" s="67">
        <v>44259</v>
      </c>
      <c r="B8687" s="60" t="s">
        <v>8</v>
      </c>
      <c r="C8687" s="73" t="s">
        <v>112</v>
      </c>
      <c r="D8687" s="15">
        <v>1</v>
      </c>
    </row>
    <row r="8688" spans="1:4" x14ac:dyDescent="0.25">
      <c r="A8688" s="67">
        <v>44259</v>
      </c>
      <c r="B8688" s="60" t="s">
        <v>49</v>
      </c>
      <c r="C8688" s="73" t="s">
        <v>215</v>
      </c>
      <c r="D8688" s="15">
        <v>1</v>
      </c>
    </row>
    <row r="8689" spans="1:4" x14ac:dyDescent="0.25">
      <c r="A8689" s="67">
        <v>44259</v>
      </c>
      <c r="B8689" s="60" t="s">
        <v>49</v>
      </c>
      <c r="C8689" s="73" t="s">
        <v>49</v>
      </c>
      <c r="D8689" s="15">
        <v>1</v>
      </c>
    </row>
    <row r="8690" spans="1:4" x14ac:dyDescent="0.25">
      <c r="A8690" s="67">
        <v>44259</v>
      </c>
      <c r="B8690" s="60" t="s">
        <v>50</v>
      </c>
      <c r="C8690" s="73" t="s">
        <v>232</v>
      </c>
      <c r="D8690" s="15">
        <v>4</v>
      </c>
    </row>
    <row r="8691" spans="1:4" x14ac:dyDescent="0.25">
      <c r="A8691" s="67">
        <v>44259</v>
      </c>
      <c r="B8691" s="60" t="s">
        <v>50</v>
      </c>
      <c r="C8691" s="73" t="s">
        <v>614</v>
      </c>
      <c r="D8691" s="15">
        <v>8</v>
      </c>
    </row>
    <row r="8692" spans="1:4" x14ac:dyDescent="0.25">
      <c r="A8692" s="67">
        <v>44259</v>
      </c>
      <c r="B8692" s="60" t="s">
        <v>50</v>
      </c>
      <c r="C8692" s="73" t="s">
        <v>368</v>
      </c>
      <c r="D8692" s="15">
        <v>3</v>
      </c>
    </row>
    <row r="8693" spans="1:4" s="22" customFormat="1" x14ac:dyDescent="0.25">
      <c r="A8693" s="67">
        <v>44259</v>
      </c>
      <c r="B8693" s="60" t="s">
        <v>27</v>
      </c>
      <c r="C8693" s="73" t="s">
        <v>141</v>
      </c>
      <c r="D8693" s="15">
        <v>4</v>
      </c>
    </row>
    <row r="8694" spans="1:4" x14ac:dyDescent="0.25">
      <c r="A8694" s="67">
        <v>44259</v>
      </c>
      <c r="B8694" s="60" t="s">
        <v>27</v>
      </c>
      <c r="C8694" s="73" t="s">
        <v>43</v>
      </c>
      <c r="D8694" s="15">
        <v>6</v>
      </c>
    </row>
    <row r="8695" spans="1:4" x14ac:dyDescent="0.25">
      <c r="A8695" s="67">
        <v>44259</v>
      </c>
      <c r="B8695" s="60" t="s">
        <v>51</v>
      </c>
      <c r="C8695" s="60" t="s">
        <v>51</v>
      </c>
      <c r="D8695" s="15">
        <v>0</v>
      </c>
    </row>
    <row r="8696" spans="1:4" x14ac:dyDescent="0.25">
      <c r="A8696" s="67">
        <v>44259</v>
      </c>
      <c r="B8696" s="60" t="s">
        <v>10</v>
      </c>
      <c r="C8696" s="60" t="s">
        <v>10</v>
      </c>
      <c r="D8696" s="15">
        <v>4</v>
      </c>
    </row>
    <row r="8697" spans="1:4" x14ac:dyDescent="0.25">
      <c r="A8697" s="67">
        <v>44260</v>
      </c>
      <c r="B8697" s="60" t="s">
        <v>14</v>
      </c>
      <c r="C8697" s="73" t="s">
        <v>14</v>
      </c>
      <c r="D8697" s="15">
        <v>8</v>
      </c>
    </row>
    <row r="8698" spans="1:4" x14ac:dyDescent="0.25">
      <c r="A8698" s="67">
        <v>44260</v>
      </c>
      <c r="B8698" s="60" t="s">
        <v>14</v>
      </c>
      <c r="C8698" s="73" t="s">
        <v>16</v>
      </c>
      <c r="D8698" s="15">
        <v>6</v>
      </c>
    </row>
    <row r="8699" spans="1:4" x14ac:dyDescent="0.25">
      <c r="A8699" s="67">
        <v>44260</v>
      </c>
      <c r="B8699" s="60" t="s">
        <v>14</v>
      </c>
      <c r="C8699" s="73" t="s">
        <v>86</v>
      </c>
      <c r="D8699" s="15">
        <v>2</v>
      </c>
    </row>
    <row r="8700" spans="1:4" x14ac:dyDescent="0.25">
      <c r="A8700" s="67">
        <v>44260</v>
      </c>
      <c r="B8700" s="60" t="s">
        <v>20</v>
      </c>
      <c r="C8700" s="73" t="s">
        <v>20</v>
      </c>
      <c r="D8700" s="15">
        <v>18</v>
      </c>
    </row>
    <row r="8701" spans="1:4" x14ac:dyDescent="0.25">
      <c r="A8701" s="67">
        <v>44260</v>
      </c>
      <c r="B8701" s="60" t="s">
        <v>20</v>
      </c>
      <c r="C8701" s="73" t="s">
        <v>366</v>
      </c>
      <c r="D8701" s="15">
        <v>2</v>
      </c>
    </row>
    <row r="8702" spans="1:4" x14ac:dyDescent="0.25">
      <c r="A8702" s="67">
        <v>44260</v>
      </c>
      <c r="B8702" s="60" t="s">
        <v>13</v>
      </c>
      <c r="C8702" s="73" t="s">
        <v>1028</v>
      </c>
      <c r="D8702" s="15">
        <v>1</v>
      </c>
    </row>
    <row r="8703" spans="1:4" x14ac:dyDescent="0.25">
      <c r="A8703" s="67">
        <v>44260</v>
      </c>
      <c r="B8703" s="60" t="s">
        <v>13</v>
      </c>
      <c r="C8703" s="73" t="s">
        <v>13</v>
      </c>
      <c r="D8703" s="15">
        <v>1</v>
      </c>
    </row>
    <row r="8704" spans="1:4" x14ac:dyDescent="0.25">
      <c r="A8704" s="67">
        <v>44260</v>
      </c>
      <c r="B8704" s="60" t="s">
        <v>13</v>
      </c>
      <c r="C8704" s="73" t="s">
        <v>226</v>
      </c>
      <c r="D8704" s="15">
        <v>3</v>
      </c>
    </row>
    <row r="8705" spans="1:4" x14ac:dyDescent="0.25">
      <c r="A8705" s="67">
        <v>44260</v>
      </c>
      <c r="B8705" s="60" t="s">
        <v>13</v>
      </c>
      <c r="C8705" s="73" t="s">
        <v>223</v>
      </c>
      <c r="D8705" s="15">
        <v>2</v>
      </c>
    </row>
    <row r="8706" spans="1:4" x14ac:dyDescent="0.25">
      <c r="A8706" s="67">
        <v>44260</v>
      </c>
      <c r="B8706" s="60" t="s">
        <v>24</v>
      </c>
      <c r="C8706" s="73" t="s">
        <v>23</v>
      </c>
      <c r="D8706" s="15">
        <v>13</v>
      </c>
    </row>
    <row r="8707" spans="1:4" x14ac:dyDescent="0.25">
      <c r="A8707" s="67">
        <v>44260</v>
      </c>
      <c r="B8707" s="60" t="s">
        <v>24</v>
      </c>
      <c r="C8707" s="73" t="s">
        <v>1077</v>
      </c>
      <c r="D8707" s="15">
        <v>2</v>
      </c>
    </row>
    <row r="8708" spans="1:4" x14ac:dyDescent="0.25">
      <c r="A8708" s="67">
        <v>44260</v>
      </c>
      <c r="B8708" s="60" t="s">
        <v>24</v>
      </c>
      <c r="C8708" s="73" t="s">
        <v>24</v>
      </c>
      <c r="D8708" s="15">
        <v>2</v>
      </c>
    </row>
    <row r="8709" spans="1:4" x14ac:dyDescent="0.25">
      <c r="A8709" s="67">
        <v>44260</v>
      </c>
      <c r="B8709" s="60" t="s">
        <v>47</v>
      </c>
      <c r="C8709" s="60" t="s">
        <v>47</v>
      </c>
      <c r="D8709" s="15">
        <v>4</v>
      </c>
    </row>
    <row r="8710" spans="1:4" x14ac:dyDescent="0.25">
      <c r="A8710" s="67">
        <v>44260</v>
      </c>
      <c r="B8710" s="60" t="s">
        <v>48</v>
      </c>
      <c r="C8710" s="73" t="s">
        <v>48</v>
      </c>
      <c r="D8710" s="15">
        <v>3</v>
      </c>
    </row>
    <row r="8711" spans="1:4" x14ac:dyDescent="0.25">
      <c r="A8711" s="67">
        <v>44260</v>
      </c>
      <c r="B8711" s="60" t="s">
        <v>7</v>
      </c>
      <c r="C8711" s="73" t="s">
        <v>116</v>
      </c>
      <c r="D8711" s="15">
        <v>4</v>
      </c>
    </row>
    <row r="8712" spans="1:4" x14ac:dyDescent="0.25">
      <c r="A8712" s="67">
        <v>44260</v>
      </c>
      <c r="B8712" s="60" t="s">
        <v>7</v>
      </c>
      <c r="C8712" s="60" t="s">
        <v>7</v>
      </c>
      <c r="D8712" s="15">
        <v>4</v>
      </c>
    </row>
    <row r="8713" spans="1:4" x14ac:dyDescent="0.25">
      <c r="A8713" s="67">
        <v>44260</v>
      </c>
      <c r="B8713" s="60" t="s">
        <v>9</v>
      </c>
      <c r="C8713" s="60" t="s">
        <v>9</v>
      </c>
      <c r="D8713" s="15">
        <v>6</v>
      </c>
    </row>
    <row r="8714" spans="1:4" x14ac:dyDescent="0.25">
      <c r="A8714" s="67">
        <v>44260</v>
      </c>
      <c r="B8714" s="60" t="s">
        <v>9</v>
      </c>
      <c r="C8714" s="73" t="s">
        <v>710</v>
      </c>
      <c r="D8714" s="15">
        <v>1</v>
      </c>
    </row>
    <row r="8715" spans="1:4" x14ac:dyDescent="0.25">
      <c r="A8715" s="67">
        <v>44260</v>
      </c>
      <c r="B8715" s="60" t="s">
        <v>9</v>
      </c>
      <c r="C8715" s="73" t="s">
        <v>149</v>
      </c>
      <c r="D8715" s="15">
        <v>2</v>
      </c>
    </row>
    <row r="8716" spans="1:4" x14ac:dyDescent="0.25">
      <c r="A8716" s="67">
        <v>44260</v>
      </c>
      <c r="B8716" s="60" t="s">
        <v>9</v>
      </c>
      <c r="C8716" s="73" t="s">
        <v>145</v>
      </c>
      <c r="D8716" s="15">
        <v>2</v>
      </c>
    </row>
    <row r="8717" spans="1:4" x14ac:dyDescent="0.25">
      <c r="A8717" s="67">
        <v>44260</v>
      </c>
      <c r="B8717" s="60" t="s">
        <v>15</v>
      </c>
      <c r="C8717" s="73" t="s">
        <v>61</v>
      </c>
      <c r="D8717" s="15">
        <v>0</v>
      </c>
    </row>
    <row r="8718" spans="1:4" x14ac:dyDescent="0.25">
      <c r="A8718" s="67">
        <v>44260</v>
      </c>
      <c r="B8718" s="60" t="s">
        <v>11</v>
      </c>
      <c r="C8718" s="73" t="s">
        <v>1078</v>
      </c>
      <c r="D8718" s="15">
        <v>1</v>
      </c>
    </row>
    <row r="8719" spans="1:4" x14ac:dyDescent="0.25">
      <c r="A8719" s="67">
        <v>44260</v>
      </c>
      <c r="B8719" s="60" t="s">
        <v>11</v>
      </c>
      <c r="C8719" s="73" t="s">
        <v>855</v>
      </c>
      <c r="D8719" s="15">
        <v>1</v>
      </c>
    </row>
    <row r="8720" spans="1:4" x14ac:dyDescent="0.25">
      <c r="A8720" s="67">
        <v>44260</v>
      </c>
      <c r="B8720" s="60" t="s">
        <v>11</v>
      </c>
      <c r="C8720" s="73" t="s">
        <v>135</v>
      </c>
      <c r="D8720" s="15">
        <v>1</v>
      </c>
    </row>
    <row r="8721" spans="1:4" x14ac:dyDescent="0.25">
      <c r="A8721" s="67">
        <v>44260</v>
      </c>
      <c r="B8721" s="60" t="s">
        <v>12</v>
      </c>
      <c r="C8721" s="73" t="s">
        <v>75</v>
      </c>
      <c r="D8721" s="15">
        <v>1</v>
      </c>
    </row>
    <row r="8722" spans="1:4" x14ac:dyDescent="0.25">
      <c r="A8722" s="67">
        <v>44260</v>
      </c>
      <c r="B8722" s="60" t="s">
        <v>8</v>
      </c>
      <c r="C8722" s="73" t="s">
        <v>74</v>
      </c>
      <c r="D8722" s="15">
        <v>1</v>
      </c>
    </row>
    <row r="8723" spans="1:4" x14ac:dyDescent="0.25">
      <c r="A8723" s="67">
        <v>44260</v>
      </c>
      <c r="B8723" s="60" t="s">
        <v>8</v>
      </c>
      <c r="C8723" s="73" t="s">
        <v>59</v>
      </c>
      <c r="D8723" s="15">
        <v>4</v>
      </c>
    </row>
    <row r="8724" spans="1:4" x14ac:dyDescent="0.25">
      <c r="A8724" s="67">
        <v>44260</v>
      </c>
      <c r="B8724" s="60" t="s">
        <v>8</v>
      </c>
      <c r="C8724" s="73" t="s">
        <v>142</v>
      </c>
      <c r="D8724" s="15">
        <v>1</v>
      </c>
    </row>
    <row r="8725" spans="1:4" x14ac:dyDescent="0.25">
      <c r="A8725" s="67">
        <v>44260</v>
      </c>
      <c r="B8725" s="60" t="s">
        <v>8</v>
      </c>
      <c r="C8725" s="73" t="s">
        <v>134</v>
      </c>
      <c r="D8725" s="15">
        <v>2</v>
      </c>
    </row>
    <row r="8726" spans="1:4" x14ac:dyDescent="0.25">
      <c r="A8726" s="67">
        <v>44260</v>
      </c>
      <c r="B8726" s="60" t="s">
        <v>8</v>
      </c>
      <c r="C8726" s="73" t="s">
        <v>40</v>
      </c>
      <c r="D8726" s="15">
        <v>3</v>
      </c>
    </row>
    <row r="8727" spans="1:4" x14ac:dyDescent="0.25">
      <c r="A8727" s="67">
        <v>44260</v>
      </c>
      <c r="B8727" s="60" t="s">
        <v>8</v>
      </c>
      <c r="C8727" s="73" t="s">
        <v>8</v>
      </c>
      <c r="D8727" s="15">
        <v>22</v>
      </c>
    </row>
    <row r="8728" spans="1:4" x14ac:dyDescent="0.25">
      <c r="A8728" s="67">
        <v>44260</v>
      </c>
      <c r="B8728" s="60" t="s">
        <v>49</v>
      </c>
      <c r="C8728" s="60" t="s">
        <v>49</v>
      </c>
      <c r="D8728" s="15">
        <v>0</v>
      </c>
    </row>
    <row r="8729" spans="1:4" x14ac:dyDescent="0.25">
      <c r="A8729" s="67">
        <v>44260</v>
      </c>
      <c r="B8729" s="60" t="s">
        <v>50</v>
      </c>
      <c r="C8729" s="73" t="s">
        <v>368</v>
      </c>
      <c r="D8729" s="15">
        <v>3</v>
      </c>
    </row>
    <row r="8730" spans="1:4" x14ac:dyDescent="0.25">
      <c r="A8730" s="67">
        <v>44260</v>
      </c>
      <c r="B8730" s="60" t="s">
        <v>27</v>
      </c>
      <c r="C8730" s="73" t="s">
        <v>43</v>
      </c>
      <c r="D8730" s="15">
        <v>15</v>
      </c>
    </row>
    <row r="8731" spans="1:4" x14ac:dyDescent="0.25">
      <c r="A8731" s="67">
        <v>44260</v>
      </c>
      <c r="B8731" s="60" t="s">
        <v>51</v>
      </c>
      <c r="C8731" s="60" t="s">
        <v>51</v>
      </c>
      <c r="D8731" s="15">
        <v>1</v>
      </c>
    </row>
    <row r="8732" spans="1:4" x14ac:dyDescent="0.25">
      <c r="A8732" s="67">
        <v>44260</v>
      </c>
      <c r="B8732" s="60" t="s">
        <v>10</v>
      </c>
      <c r="C8732" s="60" t="s">
        <v>10</v>
      </c>
      <c r="D8732" s="15">
        <v>2</v>
      </c>
    </row>
    <row r="8733" spans="1:4" x14ac:dyDescent="0.25">
      <c r="A8733" s="67">
        <v>44261</v>
      </c>
      <c r="B8733" s="60" t="s">
        <v>14</v>
      </c>
      <c r="C8733" s="73" t="s">
        <v>14</v>
      </c>
      <c r="D8733" s="15">
        <v>7</v>
      </c>
    </row>
    <row r="8734" spans="1:4" x14ac:dyDescent="0.25">
      <c r="A8734" s="67">
        <v>44261</v>
      </c>
      <c r="B8734" s="60" t="s">
        <v>14</v>
      </c>
      <c r="C8734" s="73" t="s">
        <v>16</v>
      </c>
      <c r="D8734" s="15">
        <v>5</v>
      </c>
    </row>
    <row r="8735" spans="1:4" x14ac:dyDescent="0.25">
      <c r="A8735" s="67">
        <v>44261</v>
      </c>
      <c r="B8735" s="60" t="s">
        <v>14</v>
      </c>
      <c r="C8735" s="73" t="s">
        <v>86</v>
      </c>
      <c r="D8735" s="15">
        <v>5</v>
      </c>
    </row>
    <row r="8736" spans="1:4" x14ac:dyDescent="0.25">
      <c r="A8736" s="67">
        <v>44261</v>
      </c>
      <c r="B8736" s="60" t="s">
        <v>20</v>
      </c>
      <c r="C8736" s="73" t="s">
        <v>20</v>
      </c>
      <c r="D8736" s="15">
        <v>18</v>
      </c>
    </row>
    <row r="8737" spans="1:4" x14ac:dyDescent="0.25">
      <c r="A8737" s="67">
        <v>44261</v>
      </c>
      <c r="B8737" s="60" t="s">
        <v>13</v>
      </c>
      <c r="C8737" s="73" t="s">
        <v>13</v>
      </c>
      <c r="D8737" s="15">
        <v>2</v>
      </c>
    </row>
    <row r="8738" spans="1:4" x14ac:dyDescent="0.25">
      <c r="A8738" s="67">
        <v>44261</v>
      </c>
      <c r="B8738" s="60" t="s">
        <v>13</v>
      </c>
      <c r="C8738" s="73" t="s">
        <v>226</v>
      </c>
      <c r="D8738" s="15">
        <v>1</v>
      </c>
    </row>
    <row r="8739" spans="1:4" x14ac:dyDescent="0.25">
      <c r="A8739" s="67">
        <v>44261</v>
      </c>
      <c r="B8739" s="60" t="s">
        <v>13</v>
      </c>
      <c r="C8739" s="73" t="s">
        <v>223</v>
      </c>
      <c r="D8739" s="15">
        <v>2</v>
      </c>
    </row>
    <row r="8740" spans="1:4" x14ac:dyDescent="0.25">
      <c r="A8740" s="67">
        <v>44261</v>
      </c>
      <c r="B8740" s="60" t="s">
        <v>24</v>
      </c>
      <c r="C8740" s="73" t="s">
        <v>23</v>
      </c>
      <c r="D8740" s="15">
        <v>2</v>
      </c>
    </row>
    <row r="8741" spans="1:4" x14ac:dyDescent="0.25">
      <c r="A8741" s="67">
        <v>44261</v>
      </c>
      <c r="B8741" s="60" t="s">
        <v>24</v>
      </c>
      <c r="C8741" s="73" t="s">
        <v>780</v>
      </c>
      <c r="D8741" s="15">
        <v>1</v>
      </c>
    </row>
    <row r="8742" spans="1:4" x14ac:dyDescent="0.25">
      <c r="A8742" s="67">
        <v>44261</v>
      </c>
      <c r="B8742" s="60" t="s">
        <v>47</v>
      </c>
      <c r="C8742" s="60" t="s">
        <v>47</v>
      </c>
      <c r="D8742" s="15">
        <v>4</v>
      </c>
    </row>
    <row r="8743" spans="1:4" x14ac:dyDescent="0.25">
      <c r="A8743" s="67">
        <v>44261</v>
      </c>
      <c r="B8743" s="60" t="s">
        <v>48</v>
      </c>
      <c r="C8743" s="60" t="s">
        <v>48</v>
      </c>
      <c r="D8743" s="15">
        <v>0</v>
      </c>
    </row>
    <row r="8744" spans="1:4" x14ac:dyDescent="0.25">
      <c r="A8744" s="67">
        <v>44261</v>
      </c>
      <c r="B8744" s="60" t="s">
        <v>7</v>
      </c>
      <c r="C8744" s="73" t="s">
        <v>116</v>
      </c>
      <c r="D8744" s="15">
        <v>1</v>
      </c>
    </row>
    <row r="8745" spans="1:4" x14ac:dyDescent="0.25">
      <c r="A8745" s="67">
        <v>44261</v>
      </c>
      <c r="B8745" s="60" t="s">
        <v>7</v>
      </c>
      <c r="C8745" s="73" t="s">
        <v>7</v>
      </c>
      <c r="D8745" s="15">
        <v>3</v>
      </c>
    </row>
    <row r="8746" spans="1:4" x14ac:dyDescent="0.25">
      <c r="A8746" s="67">
        <v>44261</v>
      </c>
      <c r="B8746" s="60" t="s">
        <v>9</v>
      </c>
      <c r="C8746" s="73" t="s">
        <v>365</v>
      </c>
      <c r="D8746" s="15">
        <v>1</v>
      </c>
    </row>
    <row r="8747" spans="1:4" x14ac:dyDescent="0.25">
      <c r="A8747" s="67">
        <v>44261</v>
      </c>
      <c r="B8747" s="60" t="s">
        <v>9</v>
      </c>
      <c r="C8747" s="73" t="s">
        <v>9</v>
      </c>
      <c r="D8747" s="15">
        <v>4</v>
      </c>
    </row>
    <row r="8748" spans="1:4" x14ac:dyDescent="0.25">
      <c r="A8748" s="67">
        <v>44261</v>
      </c>
      <c r="B8748" s="60" t="s">
        <v>9</v>
      </c>
      <c r="C8748" s="73" t="s">
        <v>17</v>
      </c>
      <c r="D8748" s="15">
        <v>2</v>
      </c>
    </row>
    <row r="8749" spans="1:4" x14ac:dyDescent="0.25">
      <c r="A8749" s="67">
        <v>44261</v>
      </c>
      <c r="B8749" s="60" t="s">
        <v>9</v>
      </c>
      <c r="C8749" s="73" t="s">
        <v>145</v>
      </c>
      <c r="D8749" s="15">
        <v>1</v>
      </c>
    </row>
    <row r="8750" spans="1:4" x14ac:dyDescent="0.25">
      <c r="A8750" s="67">
        <v>44261</v>
      </c>
      <c r="B8750" s="60" t="s">
        <v>15</v>
      </c>
      <c r="C8750" s="73" t="s">
        <v>285</v>
      </c>
      <c r="D8750" s="15">
        <v>2</v>
      </c>
    </row>
    <row r="8751" spans="1:4" x14ac:dyDescent="0.25">
      <c r="A8751" s="67">
        <v>44261</v>
      </c>
      <c r="B8751" s="60" t="s">
        <v>11</v>
      </c>
      <c r="C8751" s="73" t="s">
        <v>336</v>
      </c>
      <c r="D8751" s="15">
        <v>1</v>
      </c>
    </row>
    <row r="8752" spans="1:4" x14ac:dyDescent="0.25">
      <c r="A8752" s="67">
        <v>44261</v>
      </c>
      <c r="B8752" s="60" t="s">
        <v>11</v>
      </c>
      <c r="C8752" s="73" t="s">
        <v>11</v>
      </c>
      <c r="D8752" s="15">
        <v>2</v>
      </c>
    </row>
    <row r="8753" spans="1:4" x14ac:dyDescent="0.25">
      <c r="A8753" s="67">
        <v>44261</v>
      </c>
      <c r="B8753" s="60" t="s">
        <v>12</v>
      </c>
      <c r="C8753" s="60" t="s">
        <v>12</v>
      </c>
      <c r="D8753" s="15">
        <v>0</v>
      </c>
    </row>
    <row r="8754" spans="1:4" x14ac:dyDescent="0.25">
      <c r="A8754" s="67">
        <v>44261</v>
      </c>
      <c r="B8754" s="60" t="s">
        <v>8</v>
      </c>
      <c r="C8754" s="73" t="s">
        <v>1079</v>
      </c>
      <c r="D8754" s="15">
        <v>1</v>
      </c>
    </row>
    <row r="8755" spans="1:4" x14ac:dyDescent="0.25">
      <c r="A8755" s="67">
        <v>44261</v>
      </c>
      <c r="B8755" s="60" t="s">
        <v>8</v>
      </c>
      <c r="C8755" s="73" t="s">
        <v>59</v>
      </c>
      <c r="D8755" s="15">
        <v>3</v>
      </c>
    </row>
    <row r="8756" spans="1:4" x14ac:dyDescent="0.25">
      <c r="A8756" s="67">
        <v>44261</v>
      </c>
      <c r="B8756" s="60" t="s">
        <v>8</v>
      </c>
      <c r="C8756" s="73" t="s">
        <v>8</v>
      </c>
      <c r="D8756" s="15">
        <v>25</v>
      </c>
    </row>
    <row r="8757" spans="1:4" x14ac:dyDescent="0.25">
      <c r="A8757" s="67">
        <v>44261</v>
      </c>
      <c r="B8757" s="60" t="s">
        <v>8</v>
      </c>
      <c r="C8757" s="73" t="s">
        <v>81</v>
      </c>
      <c r="D8757" s="15">
        <v>1</v>
      </c>
    </row>
    <row r="8758" spans="1:4" x14ac:dyDescent="0.25">
      <c r="A8758" s="67">
        <v>44261</v>
      </c>
      <c r="B8758" s="60" t="s">
        <v>49</v>
      </c>
      <c r="C8758" s="60" t="s">
        <v>49</v>
      </c>
      <c r="D8758" s="15">
        <v>0</v>
      </c>
    </row>
    <row r="8759" spans="1:4" x14ac:dyDescent="0.25">
      <c r="A8759" s="67">
        <v>44261</v>
      </c>
      <c r="B8759" s="60" t="s">
        <v>50</v>
      </c>
      <c r="C8759" s="73" t="s">
        <v>232</v>
      </c>
      <c r="D8759" s="15">
        <v>4</v>
      </c>
    </row>
    <row r="8760" spans="1:4" x14ac:dyDescent="0.25">
      <c r="A8760" s="67">
        <v>44261</v>
      </c>
      <c r="B8760" s="60" t="s">
        <v>50</v>
      </c>
      <c r="C8760" s="73" t="s">
        <v>614</v>
      </c>
      <c r="D8760" s="15">
        <v>5</v>
      </c>
    </row>
    <row r="8761" spans="1:4" x14ac:dyDescent="0.25">
      <c r="A8761" s="67">
        <v>44261</v>
      </c>
      <c r="B8761" s="60" t="s">
        <v>50</v>
      </c>
      <c r="C8761" s="73" t="s">
        <v>368</v>
      </c>
      <c r="D8761" s="15">
        <v>5</v>
      </c>
    </row>
    <row r="8762" spans="1:4" x14ac:dyDescent="0.25">
      <c r="A8762" s="67">
        <v>44261</v>
      </c>
      <c r="B8762" s="60" t="s">
        <v>27</v>
      </c>
      <c r="C8762" s="73" t="s">
        <v>141</v>
      </c>
      <c r="D8762" s="15">
        <v>1</v>
      </c>
    </row>
    <row r="8763" spans="1:4" x14ac:dyDescent="0.25">
      <c r="A8763" s="67">
        <v>44261</v>
      </c>
      <c r="B8763" s="60" t="s">
        <v>27</v>
      </c>
      <c r="C8763" s="73" t="s">
        <v>43</v>
      </c>
      <c r="D8763" s="15">
        <v>9</v>
      </c>
    </row>
    <row r="8764" spans="1:4" x14ac:dyDescent="0.25">
      <c r="A8764" s="67">
        <v>44261</v>
      </c>
      <c r="B8764" s="60" t="s">
        <v>27</v>
      </c>
      <c r="C8764" s="73" t="s">
        <v>622</v>
      </c>
      <c r="D8764" s="15">
        <v>1</v>
      </c>
    </row>
    <row r="8765" spans="1:4" x14ac:dyDescent="0.25">
      <c r="A8765" s="67">
        <v>44261</v>
      </c>
      <c r="B8765" s="60" t="s">
        <v>51</v>
      </c>
      <c r="C8765" s="73" t="s">
        <v>51</v>
      </c>
      <c r="D8765" s="15">
        <v>1</v>
      </c>
    </row>
    <row r="8766" spans="1:4" x14ac:dyDescent="0.25">
      <c r="A8766" s="67">
        <v>44261</v>
      </c>
      <c r="B8766" s="60" t="s">
        <v>10</v>
      </c>
      <c r="C8766" s="73" t="s">
        <v>10</v>
      </c>
      <c r="D8766" s="15">
        <v>0</v>
      </c>
    </row>
    <row r="8767" spans="1:4" x14ac:dyDescent="0.25">
      <c r="A8767" s="67">
        <v>44262</v>
      </c>
      <c r="B8767" s="60" t="s">
        <v>14</v>
      </c>
      <c r="C8767" s="60" t="s">
        <v>14</v>
      </c>
      <c r="D8767" s="15">
        <v>0</v>
      </c>
    </row>
    <row r="8768" spans="1:4" x14ac:dyDescent="0.25">
      <c r="A8768" s="67">
        <v>44262</v>
      </c>
      <c r="B8768" s="60" t="s">
        <v>20</v>
      </c>
      <c r="C8768" s="60" t="s">
        <v>20</v>
      </c>
      <c r="D8768" s="15">
        <v>0</v>
      </c>
    </row>
    <row r="8769" spans="1:4" x14ac:dyDescent="0.25">
      <c r="A8769" s="67">
        <v>44262</v>
      </c>
      <c r="B8769" s="60" t="s">
        <v>13</v>
      </c>
      <c r="C8769" s="60" t="s">
        <v>13</v>
      </c>
      <c r="D8769" s="15">
        <v>0</v>
      </c>
    </row>
    <row r="8770" spans="1:4" x14ac:dyDescent="0.25">
      <c r="A8770" s="67">
        <v>44262</v>
      </c>
      <c r="B8770" s="60" t="s">
        <v>24</v>
      </c>
      <c r="C8770" s="60" t="s">
        <v>24</v>
      </c>
      <c r="D8770" s="15">
        <v>0</v>
      </c>
    </row>
    <row r="8771" spans="1:4" x14ac:dyDescent="0.25">
      <c r="A8771" s="67">
        <v>44262</v>
      </c>
      <c r="B8771" s="60" t="s">
        <v>47</v>
      </c>
      <c r="C8771" s="60" t="s">
        <v>47</v>
      </c>
      <c r="D8771" s="15">
        <v>0</v>
      </c>
    </row>
    <row r="8772" spans="1:4" x14ac:dyDescent="0.25">
      <c r="A8772" s="67">
        <v>44262</v>
      </c>
      <c r="B8772" s="60" t="s">
        <v>48</v>
      </c>
      <c r="C8772" s="60" t="s">
        <v>48</v>
      </c>
      <c r="D8772" s="15">
        <v>0</v>
      </c>
    </row>
    <row r="8773" spans="1:4" x14ac:dyDescent="0.25">
      <c r="A8773" s="67">
        <v>44262</v>
      </c>
      <c r="B8773" s="60" t="s">
        <v>7</v>
      </c>
      <c r="C8773" s="60" t="s">
        <v>7</v>
      </c>
      <c r="D8773" s="15">
        <v>0</v>
      </c>
    </row>
    <row r="8774" spans="1:4" x14ac:dyDescent="0.25">
      <c r="A8774" s="67">
        <v>44262</v>
      </c>
      <c r="B8774" s="60" t="s">
        <v>9</v>
      </c>
      <c r="C8774" s="60" t="s">
        <v>9</v>
      </c>
      <c r="D8774" s="15">
        <v>0</v>
      </c>
    </row>
    <row r="8775" spans="1:4" x14ac:dyDescent="0.25">
      <c r="A8775" s="67">
        <v>44262</v>
      </c>
      <c r="B8775" s="60" t="s">
        <v>15</v>
      </c>
      <c r="C8775" s="60" t="s">
        <v>15</v>
      </c>
      <c r="D8775" s="15">
        <v>0</v>
      </c>
    </row>
    <row r="8776" spans="1:4" x14ac:dyDescent="0.25">
      <c r="A8776" s="67">
        <v>44262</v>
      </c>
      <c r="B8776" s="60" t="s">
        <v>11</v>
      </c>
      <c r="C8776" s="60" t="s">
        <v>11</v>
      </c>
      <c r="D8776" s="15">
        <v>0</v>
      </c>
    </row>
    <row r="8777" spans="1:4" x14ac:dyDescent="0.25">
      <c r="A8777" s="67">
        <v>44262</v>
      </c>
      <c r="B8777" s="60" t="s">
        <v>12</v>
      </c>
      <c r="C8777" s="60" t="s">
        <v>12</v>
      </c>
      <c r="D8777" s="15">
        <v>0</v>
      </c>
    </row>
    <row r="8778" spans="1:4" x14ac:dyDescent="0.25">
      <c r="A8778" s="67">
        <v>44262</v>
      </c>
      <c r="B8778" s="60" t="s">
        <v>8</v>
      </c>
      <c r="C8778" s="60" t="s">
        <v>8</v>
      </c>
      <c r="D8778" s="15">
        <v>0</v>
      </c>
    </row>
    <row r="8779" spans="1:4" x14ac:dyDescent="0.25">
      <c r="A8779" s="67">
        <v>44262</v>
      </c>
      <c r="B8779" s="60" t="s">
        <v>49</v>
      </c>
      <c r="C8779" s="60" t="s">
        <v>49</v>
      </c>
      <c r="D8779" s="15">
        <v>0</v>
      </c>
    </row>
    <row r="8780" spans="1:4" x14ac:dyDescent="0.25">
      <c r="A8780" s="67">
        <v>44262</v>
      </c>
      <c r="B8780" s="60" t="s">
        <v>50</v>
      </c>
      <c r="C8780" s="60" t="s">
        <v>50</v>
      </c>
      <c r="D8780" s="15">
        <v>0</v>
      </c>
    </row>
    <row r="8781" spans="1:4" x14ac:dyDescent="0.25">
      <c r="A8781" s="67">
        <v>44262</v>
      </c>
      <c r="B8781" s="60" t="s">
        <v>27</v>
      </c>
      <c r="C8781" s="60" t="s">
        <v>27</v>
      </c>
      <c r="D8781" s="15">
        <v>0</v>
      </c>
    </row>
    <row r="8782" spans="1:4" x14ac:dyDescent="0.25">
      <c r="A8782" s="67">
        <v>44262</v>
      </c>
      <c r="B8782" s="60" t="s">
        <v>51</v>
      </c>
      <c r="C8782" s="60" t="s">
        <v>51</v>
      </c>
      <c r="D8782" s="15">
        <v>0</v>
      </c>
    </row>
    <row r="8783" spans="1:4" x14ac:dyDescent="0.25">
      <c r="A8783" s="67">
        <v>44262</v>
      </c>
      <c r="B8783" s="60" t="s">
        <v>10</v>
      </c>
      <c r="C8783" s="60" t="s">
        <v>10</v>
      </c>
      <c r="D8783" s="15">
        <v>0</v>
      </c>
    </row>
    <row r="8784" spans="1:4" x14ac:dyDescent="0.25">
      <c r="A8784" s="67">
        <v>44263</v>
      </c>
      <c r="B8784" s="60" t="s">
        <v>14</v>
      </c>
      <c r="C8784" s="73" t="s">
        <v>14</v>
      </c>
      <c r="D8784" s="15">
        <v>27</v>
      </c>
    </row>
    <row r="8785" spans="1:4" x14ac:dyDescent="0.25">
      <c r="A8785" s="67">
        <v>44263</v>
      </c>
      <c r="B8785" s="60" t="s">
        <v>14</v>
      </c>
      <c r="C8785" s="73" t="s">
        <v>16</v>
      </c>
      <c r="D8785" s="15">
        <v>4</v>
      </c>
    </row>
    <row r="8786" spans="1:4" x14ac:dyDescent="0.25">
      <c r="A8786" s="67">
        <v>44263</v>
      </c>
      <c r="B8786" s="60" t="s">
        <v>14</v>
      </c>
      <c r="C8786" s="73" t="s">
        <v>86</v>
      </c>
      <c r="D8786" s="15">
        <v>1</v>
      </c>
    </row>
    <row r="8787" spans="1:4" x14ac:dyDescent="0.25">
      <c r="A8787" s="67">
        <v>44263</v>
      </c>
      <c r="B8787" s="60" t="s">
        <v>20</v>
      </c>
      <c r="C8787" s="73" t="s">
        <v>20</v>
      </c>
      <c r="D8787" s="15">
        <v>15</v>
      </c>
    </row>
    <row r="8788" spans="1:4" x14ac:dyDescent="0.25">
      <c r="A8788" s="67">
        <v>44263</v>
      </c>
      <c r="B8788" s="60" t="s">
        <v>13</v>
      </c>
      <c r="C8788" s="73" t="s">
        <v>612</v>
      </c>
      <c r="D8788" s="15">
        <v>1</v>
      </c>
    </row>
    <row r="8789" spans="1:4" x14ac:dyDescent="0.25">
      <c r="A8789" s="67">
        <v>44263</v>
      </c>
      <c r="B8789" s="60" t="s">
        <v>13</v>
      </c>
      <c r="C8789" s="73" t="s">
        <v>13</v>
      </c>
      <c r="D8789" s="15">
        <v>1</v>
      </c>
    </row>
    <row r="8790" spans="1:4" x14ac:dyDescent="0.25">
      <c r="A8790" s="67">
        <v>44263</v>
      </c>
      <c r="B8790" s="60" t="s">
        <v>13</v>
      </c>
      <c r="C8790" s="73" t="s">
        <v>226</v>
      </c>
      <c r="D8790" s="15">
        <v>1</v>
      </c>
    </row>
    <row r="8791" spans="1:4" x14ac:dyDescent="0.25">
      <c r="A8791" s="67">
        <v>44263</v>
      </c>
      <c r="B8791" s="60" t="s">
        <v>13</v>
      </c>
      <c r="C8791" s="73" t="s">
        <v>223</v>
      </c>
      <c r="D8791" s="15">
        <v>4</v>
      </c>
    </row>
    <row r="8792" spans="1:4" x14ac:dyDescent="0.25">
      <c r="A8792" s="67">
        <v>44263</v>
      </c>
      <c r="B8792" s="60" t="s">
        <v>24</v>
      </c>
      <c r="C8792" s="73" t="s">
        <v>23</v>
      </c>
      <c r="D8792" s="15">
        <v>4</v>
      </c>
    </row>
    <row r="8793" spans="1:4" x14ac:dyDescent="0.25">
      <c r="A8793" s="67">
        <v>44263</v>
      </c>
      <c r="B8793" s="60" t="s">
        <v>47</v>
      </c>
      <c r="C8793" s="73" t="s">
        <v>47</v>
      </c>
      <c r="D8793" s="15">
        <v>1</v>
      </c>
    </row>
    <row r="8794" spans="1:4" x14ac:dyDescent="0.25">
      <c r="A8794" s="67">
        <v>44263</v>
      </c>
      <c r="B8794" s="60" t="s">
        <v>48</v>
      </c>
      <c r="C8794" s="73" t="s">
        <v>48</v>
      </c>
      <c r="D8794" s="15">
        <v>0</v>
      </c>
    </row>
    <row r="8795" spans="1:4" x14ac:dyDescent="0.25">
      <c r="A8795" s="67">
        <v>44263</v>
      </c>
      <c r="B8795" s="60" t="s">
        <v>7</v>
      </c>
      <c r="C8795" s="73" t="s">
        <v>7</v>
      </c>
      <c r="D8795" s="15">
        <v>4</v>
      </c>
    </row>
    <row r="8796" spans="1:4" x14ac:dyDescent="0.25">
      <c r="A8796" s="67">
        <v>44263</v>
      </c>
      <c r="B8796" s="60" t="s">
        <v>9</v>
      </c>
      <c r="C8796" s="60" t="s">
        <v>9</v>
      </c>
      <c r="D8796" s="15">
        <v>6</v>
      </c>
    </row>
    <row r="8797" spans="1:4" x14ac:dyDescent="0.25">
      <c r="A8797" s="67">
        <v>44263</v>
      </c>
      <c r="B8797" s="60" t="s">
        <v>9</v>
      </c>
      <c r="C8797" s="73" t="s">
        <v>17</v>
      </c>
      <c r="D8797" s="15">
        <v>4</v>
      </c>
    </row>
    <row r="8798" spans="1:4" x14ac:dyDescent="0.25">
      <c r="A8798" s="67">
        <v>44263</v>
      </c>
      <c r="B8798" s="60" t="s">
        <v>15</v>
      </c>
      <c r="C8798" s="73" t="s">
        <v>61</v>
      </c>
      <c r="D8798" s="15">
        <v>1</v>
      </c>
    </row>
    <row r="8799" spans="1:4" x14ac:dyDescent="0.25">
      <c r="A8799" s="67">
        <v>44263</v>
      </c>
      <c r="B8799" s="60" t="s">
        <v>15</v>
      </c>
      <c r="C8799" s="73" t="s">
        <v>623</v>
      </c>
      <c r="D8799" s="15">
        <v>1</v>
      </c>
    </row>
    <row r="8800" spans="1:4" x14ac:dyDescent="0.25">
      <c r="A8800" s="67">
        <v>44263</v>
      </c>
      <c r="B8800" s="60" t="s">
        <v>11</v>
      </c>
      <c r="C8800" s="73" t="s">
        <v>11</v>
      </c>
      <c r="D8800" s="15">
        <v>1</v>
      </c>
    </row>
    <row r="8801" spans="1:4" x14ac:dyDescent="0.25">
      <c r="A8801" s="67">
        <v>44263</v>
      </c>
      <c r="B8801" s="60" t="s">
        <v>11</v>
      </c>
      <c r="C8801" s="73" t="s">
        <v>855</v>
      </c>
      <c r="D8801" s="15">
        <v>3</v>
      </c>
    </row>
    <row r="8802" spans="1:4" x14ac:dyDescent="0.25">
      <c r="A8802" s="67">
        <v>44263</v>
      </c>
      <c r="B8802" s="60" t="s">
        <v>11</v>
      </c>
      <c r="C8802" s="73" t="s">
        <v>135</v>
      </c>
      <c r="D8802" s="15">
        <v>3</v>
      </c>
    </row>
    <row r="8803" spans="1:4" x14ac:dyDescent="0.25">
      <c r="A8803" s="67">
        <v>44263</v>
      </c>
      <c r="B8803" s="60" t="s">
        <v>12</v>
      </c>
      <c r="C8803" s="73" t="s">
        <v>75</v>
      </c>
      <c r="D8803" s="15">
        <v>2</v>
      </c>
    </row>
    <row r="8804" spans="1:4" x14ac:dyDescent="0.25">
      <c r="A8804" s="67">
        <v>44263</v>
      </c>
      <c r="B8804" s="60" t="s">
        <v>12</v>
      </c>
      <c r="C8804" s="73" t="s">
        <v>12</v>
      </c>
      <c r="D8804" s="15">
        <v>2</v>
      </c>
    </row>
    <row r="8805" spans="1:4" x14ac:dyDescent="0.25">
      <c r="A8805" s="67">
        <v>44263</v>
      </c>
      <c r="B8805" s="60" t="s">
        <v>8</v>
      </c>
      <c r="C8805" s="73" t="s">
        <v>74</v>
      </c>
      <c r="D8805" s="15">
        <v>2</v>
      </c>
    </row>
    <row r="8806" spans="1:4" x14ac:dyDescent="0.25">
      <c r="A8806" s="67">
        <v>44263</v>
      </c>
      <c r="B8806" s="60" t="s">
        <v>8</v>
      </c>
      <c r="C8806" s="73" t="s">
        <v>59</v>
      </c>
      <c r="D8806" s="15">
        <v>11</v>
      </c>
    </row>
    <row r="8807" spans="1:4" x14ac:dyDescent="0.25">
      <c r="A8807" s="67">
        <v>44263</v>
      </c>
      <c r="B8807" s="60" t="s">
        <v>8</v>
      </c>
      <c r="C8807" s="73" t="s">
        <v>205</v>
      </c>
      <c r="D8807" s="15">
        <v>5</v>
      </c>
    </row>
    <row r="8808" spans="1:4" x14ac:dyDescent="0.25">
      <c r="A8808" s="67">
        <v>44263</v>
      </c>
      <c r="B8808" s="60" t="s">
        <v>8</v>
      </c>
      <c r="C8808" s="73" t="s">
        <v>8</v>
      </c>
      <c r="D8808" s="15">
        <v>23</v>
      </c>
    </row>
    <row r="8809" spans="1:4" x14ac:dyDescent="0.25">
      <c r="A8809" s="67">
        <v>44263</v>
      </c>
      <c r="B8809" s="60" t="s">
        <v>8</v>
      </c>
      <c r="C8809" s="73" t="s">
        <v>81</v>
      </c>
      <c r="D8809" s="15">
        <v>1</v>
      </c>
    </row>
    <row r="8810" spans="1:4" x14ac:dyDescent="0.25">
      <c r="A8810" s="67">
        <v>44263</v>
      </c>
      <c r="B8810" s="60" t="s">
        <v>8</v>
      </c>
      <c r="C8810" s="73" t="s">
        <v>595</v>
      </c>
      <c r="D8810" s="15">
        <v>1</v>
      </c>
    </row>
    <row r="8811" spans="1:4" x14ac:dyDescent="0.25">
      <c r="A8811" s="67">
        <v>44263</v>
      </c>
      <c r="B8811" s="60" t="s">
        <v>8</v>
      </c>
      <c r="C8811" s="73" t="s">
        <v>112</v>
      </c>
      <c r="D8811" s="15">
        <v>2</v>
      </c>
    </row>
    <row r="8812" spans="1:4" x14ac:dyDescent="0.25">
      <c r="A8812" s="67">
        <v>44263</v>
      </c>
      <c r="B8812" s="60" t="s">
        <v>49</v>
      </c>
      <c r="C8812" s="73" t="s">
        <v>215</v>
      </c>
      <c r="D8812" s="15">
        <v>1</v>
      </c>
    </row>
    <row r="8813" spans="1:4" x14ac:dyDescent="0.25">
      <c r="A8813" s="67">
        <v>44263</v>
      </c>
      <c r="B8813" s="60" t="s">
        <v>50</v>
      </c>
      <c r="C8813" s="73" t="s">
        <v>232</v>
      </c>
      <c r="D8813" s="15">
        <v>4</v>
      </c>
    </row>
    <row r="8814" spans="1:4" x14ac:dyDescent="0.25">
      <c r="A8814" s="67">
        <v>44263</v>
      </c>
      <c r="B8814" s="60" t="s">
        <v>50</v>
      </c>
      <c r="C8814" s="73" t="s">
        <v>614</v>
      </c>
      <c r="D8814" s="15">
        <v>7</v>
      </c>
    </row>
    <row r="8815" spans="1:4" x14ac:dyDescent="0.25">
      <c r="A8815" s="67">
        <v>44263</v>
      </c>
      <c r="B8815" s="60" t="s">
        <v>50</v>
      </c>
      <c r="C8815" s="73" t="s">
        <v>368</v>
      </c>
      <c r="D8815" s="15">
        <v>3</v>
      </c>
    </row>
    <row r="8816" spans="1:4" x14ac:dyDescent="0.25">
      <c r="A8816" s="67">
        <v>44263</v>
      </c>
      <c r="B8816" s="60" t="s">
        <v>27</v>
      </c>
      <c r="C8816" s="73" t="s">
        <v>43</v>
      </c>
      <c r="D8816" s="15">
        <v>7</v>
      </c>
    </row>
    <row r="8817" spans="1:4" x14ac:dyDescent="0.25">
      <c r="A8817" s="67">
        <v>44263</v>
      </c>
      <c r="B8817" s="60" t="s">
        <v>51</v>
      </c>
      <c r="C8817" s="73" t="s">
        <v>51</v>
      </c>
      <c r="D8817" s="15">
        <v>4</v>
      </c>
    </row>
    <row r="8818" spans="1:4" x14ac:dyDescent="0.25">
      <c r="A8818" s="67">
        <v>44263</v>
      </c>
      <c r="B8818" s="60" t="s">
        <v>10</v>
      </c>
      <c r="C8818" s="73" t="s">
        <v>10</v>
      </c>
      <c r="D8818" s="15">
        <v>0</v>
      </c>
    </row>
    <row r="8819" spans="1:4" x14ac:dyDescent="0.25">
      <c r="A8819" s="67">
        <v>44264</v>
      </c>
      <c r="B8819" s="60" t="s">
        <v>14</v>
      </c>
      <c r="C8819" s="73" t="s">
        <v>14</v>
      </c>
      <c r="D8819" s="15">
        <v>7</v>
      </c>
    </row>
    <row r="8820" spans="1:4" x14ac:dyDescent="0.25">
      <c r="A8820" s="67">
        <v>44264</v>
      </c>
      <c r="B8820" s="60" t="s">
        <v>20</v>
      </c>
      <c r="C8820" s="73" t="s">
        <v>20</v>
      </c>
      <c r="D8820" s="15">
        <v>2</v>
      </c>
    </row>
    <row r="8821" spans="1:4" x14ac:dyDescent="0.25">
      <c r="A8821" s="67">
        <v>44264</v>
      </c>
      <c r="B8821" s="60" t="s">
        <v>20</v>
      </c>
      <c r="C8821" s="73" t="s">
        <v>652</v>
      </c>
      <c r="D8821" s="15">
        <v>1</v>
      </c>
    </row>
    <row r="8822" spans="1:4" x14ac:dyDescent="0.25">
      <c r="A8822" s="67">
        <v>44264</v>
      </c>
      <c r="B8822" s="60" t="s">
        <v>13</v>
      </c>
      <c r="C8822" s="73" t="s">
        <v>226</v>
      </c>
      <c r="D8822" s="15">
        <v>1</v>
      </c>
    </row>
    <row r="8823" spans="1:4" x14ac:dyDescent="0.25">
      <c r="A8823" s="67">
        <v>44264</v>
      </c>
      <c r="B8823" s="60" t="s">
        <v>13</v>
      </c>
      <c r="C8823" s="73" t="s">
        <v>223</v>
      </c>
      <c r="D8823" s="15">
        <v>1</v>
      </c>
    </row>
    <row r="8824" spans="1:4" x14ac:dyDescent="0.25">
      <c r="A8824" s="67">
        <v>44264</v>
      </c>
      <c r="B8824" s="60" t="s">
        <v>24</v>
      </c>
      <c r="C8824" s="73" t="s">
        <v>23</v>
      </c>
      <c r="D8824" s="15">
        <v>2</v>
      </c>
    </row>
    <row r="8825" spans="1:4" x14ac:dyDescent="0.25">
      <c r="A8825" s="67">
        <v>44264</v>
      </c>
      <c r="B8825" s="60" t="s">
        <v>47</v>
      </c>
      <c r="C8825" s="73" t="s">
        <v>47</v>
      </c>
      <c r="D8825" s="15">
        <v>2</v>
      </c>
    </row>
    <row r="8826" spans="1:4" x14ac:dyDescent="0.25">
      <c r="A8826" s="67">
        <v>44264</v>
      </c>
      <c r="B8826" s="60" t="s">
        <v>48</v>
      </c>
      <c r="C8826" s="73" t="s">
        <v>48</v>
      </c>
      <c r="D8826" s="15">
        <v>5</v>
      </c>
    </row>
    <row r="8827" spans="1:4" x14ac:dyDescent="0.25">
      <c r="A8827" s="67">
        <v>44264</v>
      </c>
      <c r="B8827" s="60" t="s">
        <v>7</v>
      </c>
      <c r="C8827" s="60" t="s">
        <v>7</v>
      </c>
      <c r="D8827" s="15">
        <v>0</v>
      </c>
    </row>
    <row r="8828" spans="1:4" x14ac:dyDescent="0.25">
      <c r="A8828" s="67">
        <v>44264</v>
      </c>
      <c r="B8828" s="60" t="s">
        <v>9</v>
      </c>
      <c r="C8828" s="60" t="s">
        <v>9</v>
      </c>
      <c r="D8828" s="15">
        <v>10</v>
      </c>
    </row>
    <row r="8829" spans="1:4" x14ac:dyDescent="0.25">
      <c r="A8829" s="67">
        <v>44264</v>
      </c>
      <c r="B8829" s="60" t="s">
        <v>9</v>
      </c>
      <c r="C8829" s="73" t="s">
        <v>17</v>
      </c>
      <c r="D8829" s="15">
        <v>1</v>
      </c>
    </row>
    <row r="8830" spans="1:4" x14ac:dyDescent="0.25">
      <c r="A8830" s="67">
        <v>44264</v>
      </c>
      <c r="B8830" s="60" t="s">
        <v>15</v>
      </c>
      <c r="C8830" s="73" t="s">
        <v>109</v>
      </c>
      <c r="D8830" s="15">
        <v>1</v>
      </c>
    </row>
    <row r="8831" spans="1:4" x14ac:dyDescent="0.25">
      <c r="A8831" s="67">
        <v>44264</v>
      </c>
      <c r="B8831" s="60" t="s">
        <v>15</v>
      </c>
      <c r="C8831" s="73" t="s">
        <v>61</v>
      </c>
      <c r="D8831" s="15">
        <v>1</v>
      </c>
    </row>
    <row r="8832" spans="1:4" x14ac:dyDescent="0.25">
      <c r="A8832" s="67">
        <v>44264</v>
      </c>
      <c r="B8832" s="60" t="s">
        <v>11</v>
      </c>
      <c r="C8832" s="73" t="s">
        <v>11</v>
      </c>
      <c r="D8832" s="15">
        <v>1</v>
      </c>
    </row>
    <row r="8833" spans="1:4" x14ac:dyDescent="0.25">
      <c r="A8833" s="67">
        <v>44264</v>
      </c>
      <c r="B8833" s="60" t="s">
        <v>11</v>
      </c>
      <c r="C8833" s="73" t="s">
        <v>135</v>
      </c>
      <c r="D8833" s="15">
        <v>2</v>
      </c>
    </row>
    <row r="8834" spans="1:4" x14ac:dyDescent="0.25">
      <c r="A8834" s="67">
        <v>44264</v>
      </c>
      <c r="B8834" s="60" t="s">
        <v>12</v>
      </c>
      <c r="C8834" s="60" t="s">
        <v>12</v>
      </c>
      <c r="D8834" s="15">
        <v>0</v>
      </c>
    </row>
    <row r="8835" spans="1:4" x14ac:dyDescent="0.25">
      <c r="A8835" s="67">
        <v>44264</v>
      </c>
      <c r="B8835" s="60" t="s">
        <v>8</v>
      </c>
      <c r="C8835" s="73" t="s">
        <v>59</v>
      </c>
      <c r="D8835" s="15">
        <v>3</v>
      </c>
    </row>
    <row r="8836" spans="1:4" x14ac:dyDescent="0.25">
      <c r="A8836" s="67">
        <v>44264</v>
      </c>
      <c r="B8836" s="60" t="s">
        <v>8</v>
      </c>
      <c r="C8836" s="73" t="s">
        <v>142</v>
      </c>
      <c r="D8836" s="15">
        <v>1</v>
      </c>
    </row>
    <row r="8837" spans="1:4" x14ac:dyDescent="0.25">
      <c r="A8837" s="67">
        <v>44264</v>
      </c>
      <c r="B8837" s="60" t="s">
        <v>8</v>
      </c>
      <c r="C8837" s="73" t="s">
        <v>134</v>
      </c>
      <c r="D8837" s="15">
        <v>1</v>
      </c>
    </row>
    <row r="8838" spans="1:4" x14ac:dyDescent="0.25">
      <c r="A8838" s="67">
        <v>44264</v>
      </c>
      <c r="B8838" s="60" t="s">
        <v>8</v>
      </c>
      <c r="C8838" s="73" t="s">
        <v>8</v>
      </c>
      <c r="D8838" s="15">
        <v>25</v>
      </c>
    </row>
    <row r="8839" spans="1:4" x14ac:dyDescent="0.25">
      <c r="A8839" s="67">
        <v>44264</v>
      </c>
      <c r="B8839" s="60" t="s">
        <v>49</v>
      </c>
      <c r="C8839" s="60" t="s">
        <v>49</v>
      </c>
      <c r="D8839" s="15">
        <v>0</v>
      </c>
    </row>
    <row r="8840" spans="1:4" x14ac:dyDescent="0.25">
      <c r="A8840" s="67">
        <v>44264</v>
      </c>
      <c r="B8840" s="60" t="s">
        <v>50</v>
      </c>
      <c r="C8840" s="73" t="s">
        <v>614</v>
      </c>
      <c r="D8840" s="15">
        <v>2</v>
      </c>
    </row>
    <row r="8841" spans="1:4" x14ac:dyDescent="0.25">
      <c r="A8841" s="67">
        <v>44264</v>
      </c>
      <c r="B8841" s="60" t="s">
        <v>50</v>
      </c>
      <c r="C8841" s="73" t="s">
        <v>368</v>
      </c>
      <c r="D8841" s="15">
        <v>2</v>
      </c>
    </row>
    <row r="8842" spans="1:4" x14ac:dyDescent="0.25">
      <c r="A8842" s="67">
        <v>44264</v>
      </c>
      <c r="B8842" s="60" t="s">
        <v>27</v>
      </c>
      <c r="C8842" s="73" t="s">
        <v>43</v>
      </c>
      <c r="D8842" s="15">
        <v>3</v>
      </c>
    </row>
    <row r="8843" spans="1:4" x14ac:dyDescent="0.25">
      <c r="A8843" s="67">
        <v>44264</v>
      </c>
      <c r="B8843" s="60" t="s">
        <v>51</v>
      </c>
      <c r="C8843" s="60" t="s">
        <v>51</v>
      </c>
      <c r="D8843" s="15">
        <v>2</v>
      </c>
    </row>
    <row r="8844" spans="1:4" x14ac:dyDescent="0.25">
      <c r="A8844" s="67">
        <v>44264</v>
      </c>
      <c r="B8844" s="60" t="s">
        <v>10</v>
      </c>
      <c r="C8844" s="60" t="s">
        <v>10</v>
      </c>
      <c r="D8844" s="15">
        <v>9</v>
      </c>
    </row>
    <row r="8845" spans="1:4" x14ac:dyDescent="0.25">
      <c r="A8845" s="67">
        <v>44265</v>
      </c>
      <c r="B8845" s="60" t="s">
        <v>14</v>
      </c>
      <c r="C8845" s="60" t="s">
        <v>14</v>
      </c>
      <c r="D8845" s="15">
        <v>7</v>
      </c>
    </row>
    <row r="8846" spans="1:4" x14ac:dyDescent="0.25">
      <c r="A8846" s="67">
        <v>44265</v>
      </c>
      <c r="B8846" s="60" t="s">
        <v>14</v>
      </c>
      <c r="C8846" s="73" t="s">
        <v>16</v>
      </c>
      <c r="D8846" s="15">
        <v>5</v>
      </c>
    </row>
    <row r="8847" spans="1:4" x14ac:dyDescent="0.25">
      <c r="A8847" s="67">
        <v>44265</v>
      </c>
      <c r="B8847" s="60" t="s">
        <v>20</v>
      </c>
      <c r="C8847" s="73" t="s">
        <v>20</v>
      </c>
      <c r="D8847" s="15">
        <v>25</v>
      </c>
    </row>
    <row r="8848" spans="1:4" x14ac:dyDescent="0.25">
      <c r="A8848" s="67">
        <v>44265</v>
      </c>
      <c r="B8848" s="60" t="s">
        <v>13</v>
      </c>
      <c r="C8848" s="73" t="s">
        <v>1028</v>
      </c>
      <c r="D8848" s="15">
        <v>1</v>
      </c>
    </row>
    <row r="8849" spans="1:4" x14ac:dyDescent="0.25">
      <c r="A8849" s="67">
        <v>44265</v>
      </c>
      <c r="B8849" s="60" t="s">
        <v>13</v>
      </c>
      <c r="C8849" s="73" t="s">
        <v>223</v>
      </c>
      <c r="D8849" s="15">
        <v>2</v>
      </c>
    </row>
    <row r="8850" spans="1:4" x14ac:dyDescent="0.25">
      <c r="A8850" s="67">
        <v>44265</v>
      </c>
      <c r="B8850" s="60" t="s">
        <v>24</v>
      </c>
      <c r="C8850" s="73" t="s">
        <v>23</v>
      </c>
      <c r="D8850" s="15">
        <v>1</v>
      </c>
    </row>
    <row r="8851" spans="1:4" x14ac:dyDescent="0.25">
      <c r="A8851" s="67">
        <v>44265</v>
      </c>
      <c r="B8851" s="60" t="s">
        <v>47</v>
      </c>
      <c r="C8851" s="73" t="s">
        <v>47</v>
      </c>
      <c r="D8851" s="15">
        <v>2</v>
      </c>
    </row>
    <row r="8852" spans="1:4" x14ac:dyDescent="0.25">
      <c r="A8852" s="67">
        <v>44265</v>
      </c>
      <c r="B8852" s="60" t="s">
        <v>48</v>
      </c>
      <c r="C8852" s="73" t="s">
        <v>48</v>
      </c>
      <c r="D8852" s="15">
        <v>4</v>
      </c>
    </row>
    <row r="8853" spans="1:4" x14ac:dyDescent="0.25">
      <c r="A8853" s="67">
        <v>44265</v>
      </c>
      <c r="B8853" s="60" t="s">
        <v>7</v>
      </c>
      <c r="C8853" s="60" t="s">
        <v>7</v>
      </c>
      <c r="D8853" s="15">
        <v>0</v>
      </c>
    </row>
    <row r="8854" spans="1:4" x14ac:dyDescent="0.25">
      <c r="A8854" s="67">
        <v>44265</v>
      </c>
      <c r="B8854" s="60" t="s">
        <v>9</v>
      </c>
      <c r="C8854" s="60" t="s">
        <v>9</v>
      </c>
      <c r="D8854" s="15">
        <v>25</v>
      </c>
    </row>
    <row r="8855" spans="1:4" x14ac:dyDescent="0.25">
      <c r="A8855" s="67">
        <v>44265</v>
      </c>
      <c r="B8855" s="60" t="s">
        <v>9</v>
      </c>
      <c r="C8855" s="60" t="s">
        <v>149</v>
      </c>
      <c r="D8855" s="15">
        <v>1</v>
      </c>
    </row>
    <row r="8856" spans="1:4" x14ac:dyDescent="0.25">
      <c r="A8856" s="67">
        <v>44265</v>
      </c>
      <c r="B8856" s="60" t="s">
        <v>9</v>
      </c>
      <c r="C8856" s="60" t="s">
        <v>145</v>
      </c>
      <c r="D8856" s="15">
        <v>3</v>
      </c>
    </row>
    <row r="8857" spans="1:4" x14ac:dyDescent="0.25">
      <c r="A8857" s="67">
        <v>44265</v>
      </c>
      <c r="B8857" s="60" t="s">
        <v>15</v>
      </c>
      <c r="C8857" s="60" t="s">
        <v>61</v>
      </c>
      <c r="D8857" s="15">
        <v>0</v>
      </c>
    </row>
    <row r="8858" spans="1:4" x14ac:dyDescent="0.25">
      <c r="A8858" s="67">
        <v>44265</v>
      </c>
      <c r="B8858" s="60" t="s">
        <v>11</v>
      </c>
      <c r="C8858" s="60" t="s">
        <v>135</v>
      </c>
      <c r="D8858" s="15">
        <v>1</v>
      </c>
    </row>
    <row r="8859" spans="1:4" x14ac:dyDescent="0.25">
      <c r="A8859" s="67">
        <v>44265</v>
      </c>
      <c r="B8859" s="60" t="s">
        <v>12</v>
      </c>
      <c r="C8859" s="60" t="s">
        <v>75</v>
      </c>
      <c r="D8859" s="15">
        <v>1</v>
      </c>
    </row>
    <row r="8860" spans="1:4" x14ac:dyDescent="0.25">
      <c r="A8860" s="67">
        <v>44265</v>
      </c>
      <c r="B8860" s="60" t="s">
        <v>12</v>
      </c>
      <c r="C8860" s="60" t="s">
        <v>783</v>
      </c>
      <c r="D8860" s="15">
        <v>1</v>
      </c>
    </row>
    <row r="8861" spans="1:4" x14ac:dyDescent="0.25">
      <c r="A8861" s="67">
        <v>44265</v>
      </c>
      <c r="B8861" s="60" t="s">
        <v>12</v>
      </c>
      <c r="C8861" s="60" t="s">
        <v>590</v>
      </c>
      <c r="D8861" s="15">
        <v>1</v>
      </c>
    </row>
    <row r="8862" spans="1:4" x14ac:dyDescent="0.25">
      <c r="A8862" s="67">
        <v>44265</v>
      </c>
      <c r="B8862" s="60" t="s">
        <v>12</v>
      </c>
      <c r="C8862" s="60" t="s">
        <v>12</v>
      </c>
      <c r="D8862" s="15">
        <v>1</v>
      </c>
    </row>
    <row r="8863" spans="1:4" x14ac:dyDescent="0.25">
      <c r="A8863" s="67">
        <v>44265</v>
      </c>
      <c r="B8863" s="60" t="s">
        <v>8</v>
      </c>
      <c r="C8863" s="60" t="s">
        <v>230</v>
      </c>
      <c r="D8863" s="15">
        <v>1</v>
      </c>
    </row>
    <row r="8864" spans="1:4" x14ac:dyDescent="0.25">
      <c r="A8864" s="67">
        <v>44265</v>
      </c>
      <c r="B8864" s="60" t="s">
        <v>8</v>
      </c>
      <c r="C8864" s="60" t="s">
        <v>59</v>
      </c>
      <c r="D8864" s="15">
        <v>2</v>
      </c>
    </row>
    <row r="8865" spans="1:4" x14ac:dyDescent="0.25">
      <c r="A8865" s="67">
        <v>44265</v>
      </c>
      <c r="B8865" s="60" t="s">
        <v>8</v>
      </c>
      <c r="C8865" s="60" t="s">
        <v>40</v>
      </c>
      <c r="D8865" s="15">
        <v>11</v>
      </c>
    </row>
    <row r="8866" spans="1:4" x14ac:dyDescent="0.25">
      <c r="A8866" s="67">
        <v>44265</v>
      </c>
      <c r="B8866" s="60" t="s">
        <v>8</v>
      </c>
      <c r="C8866" s="60" t="s">
        <v>8</v>
      </c>
      <c r="D8866" s="15">
        <v>46</v>
      </c>
    </row>
    <row r="8867" spans="1:4" x14ac:dyDescent="0.25">
      <c r="A8867" s="67">
        <v>44265</v>
      </c>
      <c r="B8867" s="60" t="s">
        <v>8</v>
      </c>
      <c r="C8867" s="60" t="s">
        <v>348</v>
      </c>
      <c r="D8867" s="15">
        <v>1</v>
      </c>
    </row>
    <row r="8868" spans="1:4" x14ac:dyDescent="0.25">
      <c r="A8868" s="67">
        <v>44265</v>
      </c>
      <c r="B8868" s="60" t="s">
        <v>49</v>
      </c>
      <c r="C8868" s="60" t="s">
        <v>49</v>
      </c>
      <c r="D8868" s="15">
        <v>1</v>
      </c>
    </row>
    <row r="8869" spans="1:4" x14ac:dyDescent="0.25">
      <c r="A8869" s="67">
        <v>44265</v>
      </c>
      <c r="B8869" s="60" t="s">
        <v>50</v>
      </c>
      <c r="C8869" s="73" t="s">
        <v>614</v>
      </c>
      <c r="D8869" s="15">
        <v>1</v>
      </c>
    </row>
    <row r="8870" spans="1:4" x14ac:dyDescent="0.25">
      <c r="A8870" s="67">
        <v>44265</v>
      </c>
      <c r="B8870" s="60" t="s">
        <v>50</v>
      </c>
      <c r="C8870" s="73" t="s">
        <v>368</v>
      </c>
      <c r="D8870" s="15">
        <v>2</v>
      </c>
    </row>
    <row r="8871" spans="1:4" x14ac:dyDescent="0.25">
      <c r="A8871" s="67">
        <v>44265</v>
      </c>
      <c r="B8871" s="60" t="s">
        <v>27</v>
      </c>
      <c r="C8871" s="73" t="s">
        <v>946</v>
      </c>
      <c r="D8871" s="15">
        <v>1</v>
      </c>
    </row>
    <row r="8872" spans="1:4" x14ac:dyDescent="0.25">
      <c r="A8872" s="67">
        <v>44265</v>
      </c>
      <c r="B8872" s="60" t="s">
        <v>27</v>
      </c>
      <c r="C8872" s="73" t="s">
        <v>43</v>
      </c>
      <c r="D8872" s="15">
        <v>10</v>
      </c>
    </row>
    <row r="8873" spans="1:4" x14ac:dyDescent="0.25">
      <c r="A8873" s="67">
        <v>44265</v>
      </c>
      <c r="B8873" s="60" t="s">
        <v>27</v>
      </c>
      <c r="C8873" s="73" t="s">
        <v>1021</v>
      </c>
      <c r="D8873" s="15">
        <v>1</v>
      </c>
    </row>
    <row r="8874" spans="1:4" x14ac:dyDescent="0.25">
      <c r="A8874" s="67">
        <v>44265</v>
      </c>
      <c r="B8874" s="60" t="s">
        <v>51</v>
      </c>
      <c r="C8874" s="73" t="s">
        <v>51</v>
      </c>
      <c r="D8874" s="15">
        <v>0</v>
      </c>
    </row>
    <row r="8875" spans="1:4" x14ac:dyDescent="0.25">
      <c r="A8875" s="67">
        <v>44265</v>
      </c>
      <c r="B8875" s="60" t="s">
        <v>10</v>
      </c>
      <c r="C8875" s="73" t="s">
        <v>10</v>
      </c>
      <c r="D8875" s="15">
        <v>1</v>
      </c>
    </row>
    <row r="8876" spans="1:4" x14ac:dyDescent="0.25">
      <c r="A8876" s="67">
        <v>44266</v>
      </c>
      <c r="B8876" s="60" t="s">
        <v>14</v>
      </c>
      <c r="C8876" s="60" t="s">
        <v>14</v>
      </c>
      <c r="D8876" s="15">
        <v>3</v>
      </c>
    </row>
    <row r="8877" spans="1:4" x14ac:dyDescent="0.25">
      <c r="A8877" s="67">
        <v>44266</v>
      </c>
      <c r="B8877" s="60" t="s">
        <v>14</v>
      </c>
      <c r="C8877" s="73" t="s">
        <v>16</v>
      </c>
      <c r="D8877" s="15">
        <v>6</v>
      </c>
    </row>
    <row r="8878" spans="1:4" x14ac:dyDescent="0.25">
      <c r="A8878" s="67">
        <v>44266</v>
      </c>
      <c r="B8878" s="60" t="s">
        <v>14</v>
      </c>
      <c r="C8878" s="73" t="s">
        <v>86</v>
      </c>
      <c r="D8878" s="15">
        <v>2</v>
      </c>
    </row>
    <row r="8879" spans="1:4" x14ac:dyDescent="0.25">
      <c r="A8879" s="67">
        <v>44266</v>
      </c>
      <c r="B8879" s="60" t="s">
        <v>20</v>
      </c>
      <c r="C8879" s="73" t="s">
        <v>20</v>
      </c>
      <c r="D8879" s="15">
        <v>7</v>
      </c>
    </row>
    <row r="8880" spans="1:4" x14ac:dyDescent="0.25">
      <c r="A8880" s="67">
        <v>44266</v>
      </c>
      <c r="B8880" s="60" t="s">
        <v>13</v>
      </c>
      <c r="C8880" s="73" t="s">
        <v>13</v>
      </c>
      <c r="D8880" s="15">
        <v>5</v>
      </c>
    </row>
    <row r="8881" spans="1:4" x14ac:dyDescent="0.25">
      <c r="A8881" s="67">
        <v>44266</v>
      </c>
      <c r="B8881" s="60" t="s">
        <v>13</v>
      </c>
      <c r="C8881" s="73" t="s">
        <v>305</v>
      </c>
      <c r="D8881" s="15">
        <v>1</v>
      </c>
    </row>
    <row r="8882" spans="1:4" x14ac:dyDescent="0.25">
      <c r="A8882" s="67">
        <v>44266</v>
      </c>
      <c r="B8882" s="60" t="s">
        <v>24</v>
      </c>
      <c r="C8882" s="73" t="s">
        <v>23</v>
      </c>
      <c r="D8882" s="15">
        <v>2</v>
      </c>
    </row>
    <row r="8883" spans="1:4" x14ac:dyDescent="0.25">
      <c r="A8883" s="67">
        <v>44266</v>
      </c>
      <c r="B8883" s="60" t="s">
        <v>47</v>
      </c>
      <c r="C8883" s="73" t="s">
        <v>1067</v>
      </c>
      <c r="D8883" s="15">
        <v>1</v>
      </c>
    </row>
    <row r="8884" spans="1:4" x14ac:dyDescent="0.25">
      <c r="A8884" s="67">
        <v>44266</v>
      </c>
      <c r="B8884" s="60" t="s">
        <v>47</v>
      </c>
      <c r="C8884" s="73" t="s">
        <v>47</v>
      </c>
      <c r="D8884" s="15">
        <v>1</v>
      </c>
    </row>
    <row r="8885" spans="1:4" x14ac:dyDescent="0.25">
      <c r="A8885" s="67">
        <v>44266</v>
      </c>
      <c r="B8885" s="60" t="s">
        <v>48</v>
      </c>
      <c r="C8885" s="73" t="s">
        <v>48</v>
      </c>
      <c r="D8885" s="15">
        <v>3</v>
      </c>
    </row>
    <row r="8886" spans="1:4" x14ac:dyDescent="0.25">
      <c r="A8886" s="67">
        <v>44266</v>
      </c>
      <c r="B8886" s="60" t="s">
        <v>7</v>
      </c>
      <c r="C8886" s="73" t="s">
        <v>7</v>
      </c>
      <c r="D8886" s="15">
        <v>4</v>
      </c>
    </row>
    <row r="8887" spans="1:4" x14ac:dyDescent="0.25">
      <c r="A8887" s="67">
        <v>44266</v>
      </c>
      <c r="B8887" s="60" t="s">
        <v>9</v>
      </c>
      <c r="C8887" s="73" t="s">
        <v>9</v>
      </c>
      <c r="D8887" s="15">
        <v>5</v>
      </c>
    </row>
    <row r="8888" spans="1:4" x14ac:dyDescent="0.25">
      <c r="A8888" s="67">
        <v>44266</v>
      </c>
      <c r="B8888" s="60" t="s">
        <v>9</v>
      </c>
      <c r="C8888" s="73" t="s">
        <v>17</v>
      </c>
      <c r="D8888" s="15">
        <v>3</v>
      </c>
    </row>
    <row r="8889" spans="1:4" x14ac:dyDescent="0.25">
      <c r="A8889" s="67">
        <v>44266</v>
      </c>
      <c r="B8889" s="60" t="s">
        <v>9</v>
      </c>
      <c r="C8889" s="73" t="s">
        <v>145</v>
      </c>
      <c r="D8889" s="15">
        <v>1</v>
      </c>
    </row>
    <row r="8890" spans="1:4" x14ac:dyDescent="0.25">
      <c r="A8890" s="67">
        <v>44266</v>
      </c>
      <c r="B8890" s="60" t="s">
        <v>15</v>
      </c>
      <c r="C8890" s="73" t="s">
        <v>1029</v>
      </c>
      <c r="D8890" s="15">
        <v>1</v>
      </c>
    </row>
    <row r="8891" spans="1:4" x14ac:dyDescent="0.25">
      <c r="A8891" s="67">
        <v>44266</v>
      </c>
      <c r="B8891" s="60" t="s">
        <v>11</v>
      </c>
      <c r="C8891" s="73" t="s">
        <v>336</v>
      </c>
      <c r="D8891" s="15">
        <v>2</v>
      </c>
    </row>
    <row r="8892" spans="1:4" x14ac:dyDescent="0.25">
      <c r="A8892" s="67">
        <v>44266</v>
      </c>
      <c r="B8892" s="60" t="s">
        <v>11</v>
      </c>
      <c r="C8892" s="73" t="s">
        <v>855</v>
      </c>
      <c r="D8892" s="15">
        <v>1</v>
      </c>
    </row>
    <row r="8893" spans="1:4" x14ac:dyDescent="0.25">
      <c r="A8893" s="67">
        <v>44266</v>
      </c>
      <c r="B8893" s="60" t="s">
        <v>11</v>
      </c>
      <c r="C8893" s="73" t="s">
        <v>135</v>
      </c>
      <c r="D8893" s="15">
        <v>1</v>
      </c>
    </row>
    <row r="8894" spans="1:4" x14ac:dyDescent="0.25">
      <c r="A8894" s="67">
        <v>44266</v>
      </c>
      <c r="B8894" s="60" t="s">
        <v>12</v>
      </c>
      <c r="C8894" s="73" t="s">
        <v>783</v>
      </c>
      <c r="D8894" s="15">
        <v>2</v>
      </c>
    </row>
    <row r="8895" spans="1:4" x14ac:dyDescent="0.25">
      <c r="A8895" s="67">
        <v>44266</v>
      </c>
      <c r="B8895" s="60" t="s">
        <v>12</v>
      </c>
      <c r="C8895" s="60" t="s">
        <v>150</v>
      </c>
      <c r="D8895" s="15">
        <v>1</v>
      </c>
    </row>
    <row r="8896" spans="1:4" x14ac:dyDescent="0.25">
      <c r="A8896" s="67">
        <v>44266</v>
      </c>
      <c r="B8896" s="60" t="s">
        <v>12</v>
      </c>
      <c r="C8896" s="73" t="s">
        <v>12</v>
      </c>
      <c r="D8896" s="15">
        <v>2</v>
      </c>
    </row>
    <row r="8897" spans="1:4" x14ac:dyDescent="0.25">
      <c r="A8897" s="67">
        <v>44266</v>
      </c>
      <c r="B8897" s="60" t="s">
        <v>8</v>
      </c>
      <c r="C8897" s="73" t="s">
        <v>230</v>
      </c>
      <c r="D8897" s="15">
        <v>5</v>
      </c>
    </row>
    <row r="8898" spans="1:4" x14ac:dyDescent="0.25">
      <c r="A8898" s="67">
        <v>44266</v>
      </c>
      <c r="B8898" s="60" t="s">
        <v>8</v>
      </c>
      <c r="C8898" s="73" t="s">
        <v>59</v>
      </c>
      <c r="D8898" s="15">
        <v>8</v>
      </c>
    </row>
    <row r="8899" spans="1:4" x14ac:dyDescent="0.25">
      <c r="A8899" s="67">
        <v>44266</v>
      </c>
      <c r="B8899" s="60" t="s">
        <v>8</v>
      </c>
      <c r="C8899" s="73" t="s">
        <v>205</v>
      </c>
      <c r="D8899" s="15">
        <v>5</v>
      </c>
    </row>
    <row r="8900" spans="1:4" x14ac:dyDescent="0.25">
      <c r="A8900" s="67">
        <v>44266</v>
      </c>
      <c r="B8900" s="60" t="s">
        <v>8</v>
      </c>
      <c r="C8900" s="73" t="s">
        <v>40</v>
      </c>
      <c r="D8900" s="15">
        <v>7</v>
      </c>
    </row>
    <row r="8901" spans="1:4" x14ac:dyDescent="0.25">
      <c r="A8901" s="67">
        <v>44266</v>
      </c>
      <c r="B8901" s="60" t="s">
        <v>8</v>
      </c>
      <c r="C8901" s="73" t="s">
        <v>8</v>
      </c>
      <c r="D8901" s="15">
        <v>69</v>
      </c>
    </row>
    <row r="8902" spans="1:4" x14ac:dyDescent="0.25">
      <c r="A8902" s="67">
        <v>44266</v>
      </c>
      <c r="B8902" s="60" t="s">
        <v>8</v>
      </c>
      <c r="C8902" s="73" t="s">
        <v>31</v>
      </c>
      <c r="D8902" s="15">
        <v>4</v>
      </c>
    </row>
    <row r="8903" spans="1:4" x14ac:dyDescent="0.25">
      <c r="A8903" s="67">
        <v>44266</v>
      </c>
      <c r="B8903" s="60" t="s">
        <v>8</v>
      </c>
      <c r="C8903" s="73" t="s">
        <v>112</v>
      </c>
      <c r="D8903" s="15">
        <v>2</v>
      </c>
    </row>
    <row r="8904" spans="1:4" x14ac:dyDescent="0.25">
      <c r="A8904" s="67">
        <v>44266</v>
      </c>
      <c r="B8904" s="60" t="s">
        <v>49</v>
      </c>
      <c r="C8904" s="60" t="s">
        <v>49</v>
      </c>
      <c r="D8904" s="15">
        <v>0</v>
      </c>
    </row>
    <row r="8905" spans="1:4" x14ac:dyDescent="0.25">
      <c r="A8905" s="67">
        <v>44266</v>
      </c>
      <c r="B8905" s="60" t="s">
        <v>50</v>
      </c>
      <c r="C8905" s="73" t="s">
        <v>232</v>
      </c>
      <c r="D8905" s="15">
        <v>4</v>
      </c>
    </row>
    <row r="8906" spans="1:4" x14ac:dyDescent="0.25">
      <c r="A8906" s="67">
        <v>44266</v>
      </c>
      <c r="B8906" s="60" t="s">
        <v>50</v>
      </c>
      <c r="C8906" s="73" t="s">
        <v>614</v>
      </c>
      <c r="D8906" s="15">
        <v>1</v>
      </c>
    </row>
    <row r="8907" spans="1:4" x14ac:dyDescent="0.25">
      <c r="A8907" s="67">
        <v>44266</v>
      </c>
      <c r="B8907" s="60" t="s">
        <v>50</v>
      </c>
      <c r="C8907" s="73" t="s">
        <v>368</v>
      </c>
      <c r="D8907" s="15">
        <v>2</v>
      </c>
    </row>
    <row r="8908" spans="1:4" x14ac:dyDescent="0.25">
      <c r="A8908" s="67">
        <v>44266</v>
      </c>
      <c r="B8908" s="60" t="s">
        <v>27</v>
      </c>
      <c r="C8908" s="73" t="s">
        <v>141</v>
      </c>
      <c r="D8908" s="15">
        <v>2</v>
      </c>
    </row>
    <row r="8909" spans="1:4" x14ac:dyDescent="0.25">
      <c r="A8909" s="67">
        <v>44266</v>
      </c>
      <c r="B8909" s="60" t="s">
        <v>27</v>
      </c>
      <c r="C8909" s="73" t="s">
        <v>43</v>
      </c>
      <c r="D8909" s="15">
        <v>9</v>
      </c>
    </row>
    <row r="8910" spans="1:4" x14ac:dyDescent="0.25">
      <c r="A8910" s="67">
        <v>44266</v>
      </c>
      <c r="B8910" s="60" t="s">
        <v>51</v>
      </c>
      <c r="C8910" s="60" t="s">
        <v>51</v>
      </c>
      <c r="D8910" s="15">
        <v>0</v>
      </c>
    </row>
    <row r="8911" spans="1:4" x14ac:dyDescent="0.25">
      <c r="A8911" s="67">
        <v>44266</v>
      </c>
      <c r="B8911" s="60" t="s">
        <v>10</v>
      </c>
      <c r="C8911" s="60" t="s">
        <v>10</v>
      </c>
      <c r="D8911" s="15">
        <v>0</v>
      </c>
    </row>
    <row r="8912" spans="1:4" x14ac:dyDescent="0.25">
      <c r="A8912" s="67">
        <v>44267</v>
      </c>
      <c r="B8912" s="60" t="s">
        <v>14</v>
      </c>
      <c r="C8912" s="73" t="s">
        <v>14</v>
      </c>
      <c r="D8912" s="15">
        <v>2</v>
      </c>
    </row>
    <row r="8913" spans="1:4" x14ac:dyDescent="0.25">
      <c r="A8913" s="67">
        <v>44267</v>
      </c>
      <c r="B8913" s="60" t="s">
        <v>14</v>
      </c>
      <c r="C8913" s="73" t="s">
        <v>16</v>
      </c>
      <c r="D8913" s="15">
        <v>5</v>
      </c>
    </row>
    <row r="8914" spans="1:4" x14ac:dyDescent="0.25">
      <c r="A8914" s="67">
        <v>44267</v>
      </c>
      <c r="B8914" s="60" t="s">
        <v>14</v>
      </c>
      <c r="C8914" s="73" t="s">
        <v>86</v>
      </c>
      <c r="D8914" s="15">
        <v>2</v>
      </c>
    </row>
    <row r="8915" spans="1:4" x14ac:dyDescent="0.25">
      <c r="A8915" s="67">
        <v>44267</v>
      </c>
      <c r="B8915" s="60" t="s">
        <v>20</v>
      </c>
      <c r="C8915" s="73" t="s">
        <v>20</v>
      </c>
      <c r="D8915" s="15">
        <v>9</v>
      </c>
    </row>
    <row r="8916" spans="1:4" x14ac:dyDescent="0.25">
      <c r="A8916" s="67">
        <v>44267</v>
      </c>
      <c r="B8916" s="60" t="s">
        <v>13</v>
      </c>
      <c r="C8916" s="73" t="s">
        <v>1028</v>
      </c>
      <c r="D8916" s="15">
        <v>2</v>
      </c>
    </row>
    <row r="8917" spans="1:4" x14ac:dyDescent="0.25">
      <c r="A8917" s="67">
        <v>44267</v>
      </c>
      <c r="B8917" s="60" t="s">
        <v>13</v>
      </c>
      <c r="C8917" s="73" t="s">
        <v>1056</v>
      </c>
      <c r="D8917" s="15">
        <v>1</v>
      </c>
    </row>
    <row r="8918" spans="1:4" x14ac:dyDescent="0.25">
      <c r="A8918" s="67">
        <v>44267</v>
      </c>
      <c r="B8918" s="60" t="s">
        <v>13</v>
      </c>
      <c r="C8918" s="73" t="s">
        <v>13</v>
      </c>
      <c r="D8918" s="15">
        <v>2</v>
      </c>
    </row>
    <row r="8919" spans="1:4" x14ac:dyDescent="0.25">
      <c r="A8919" s="67">
        <v>44267</v>
      </c>
      <c r="B8919" s="60" t="s">
        <v>13</v>
      </c>
      <c r="C8919" s="73" t="s">
        <v>223</v>
      </c>
      <c r="D8919" s="15">
        <v>3</v>
      </c>
    </row>
    <row r="8920" spans="1:4" x14ac:dyDescent="0.25">
      <c r="A8920" s="67">
        <v>44267</v>
      </c>
      <c r="B8920" s="60" t="s">
        <v>24</v>
      </c>
      <c r="C8920" s="73" t="s">
        <v>23</v>
      </c>
      <c r="D8920" s="15">
        <v>3</v>
      </c>
    </row>
    <row r="8921" spans="1:4" x14ac:dyDescent="0.25">
      <c r="A8921" s="67">
        <v>44267</v>
      </c>
      <c r="B8921" s="60" t="s">
        <v>47</v>
      </c>
      <c r="C8921" s="60" t="s">
        <v>47</v>
      </c>
      <c r="D8921" s="15">
        <v>0</v>
      </c>
    </row>
    <row r="8922" spans="1:4" x14ac:dyDescent="0.25">
      <c r="A8922" s="67">
        <v>44267</v>
      </c>
      <c r="B8922" s="60" t="s">
        <v>48</v>
      </c>
      <c r="C8922" s="73" t="s">
        <v>48</v>
      </c>
      <c r="D8922" s="15">
        <v>4</v>
      </c>
    </row>
    <row r="8923" spans="1:4" x14ac:dyDescent="0.25">
      <c r="A8923" s="67">
        <v>44267</v>
      </c>
      <c r="B8923" s="60" t="s">
        <v>7</v>
      </c>
      <c r="C8923" s="73" t="s">
        <v>116</v>
      </c>
      <c r="D8923" s="15">
        <v>6</v>
      </c>
    </row>
    <row r="8924" spans="1:4" x14ac:dyDescent="0.25">
      <c r="A8924" s="67">
        <v>44267</v>
      </c>
      <c r="B8924" s="60" t="s">
        <v>9</v>
      </c>
      <c r="C8924" s="73" t="s">
        <v>9</v>
      </c>
      <c r="D8924" s="15">
        <v>5</v>
      </c>
    </row>
    <row r="8925" spans="1:4" x14ac:dyDescent="0.25">
      <c r="A8925" s="67">
        <v>44267</v>
      </c>
      <c r="B8925" s="60" t="s">
        <v>9</v>
      </c>
      <c r="C8925" s="73" t="s">
        <v>17</v>
      </c>
      <c r="D8925" s="15">
        <v>5</v>
      </c>
    </row>
    <row r="8926" spans="1:4" x14ac:dyDescent="0.25">
      <c r="A8926" s="67">
        <v>44267</v>
      </c>
      <c r="B8926" s="60" t="s">
        <v>9</v>
      </c>
      <c r="C8926" s="73" t="s">
        <v>145</v>
      </c>
      <c r="D8926" s="15">
        <v>1</v>
      </c>
    </row>
    <row r="8927" spans="1:4" x14ac:dyDescent="0.25">
      <c r="A8927" s="67">
        <v>44267</v>
      </c>
      <c r="B8927" s="60" t="s">
        <v>15</v>
      </c>
      <c r="C8927" s="73" t="s">
        <v>285</v>
      </c>
      <c r="D8927" s="15">
        <v>4</v>
      </c>
    </row>
    <row r="8928" spans="1:4" x14ac:dyDescent="0.25">
      <c r="A8928" s="67">
        <v>44267</v>
      </c>
      <c r="B8928" s="60" t="s">
        <v>11</v>
      </c>
      <c r="C8928" s="73" t="s">
        <v>11</v>
      </c>
      <c r="D8928" s="15">
        <v>1</v>
      </c>
    </row>
    <row r="8929" spans="1:4" x14ac:dyDescent="0.25">
      <c r="A8929" s="67">
        <v>44267</v>
      </c>
      <c r="B8929" s="60" t="s">
        <v>11</v>
      </c>
      <c r="C8929" s="73" t="s">
        <v>135</v>
      </c>
      <c r="D8929" s="15">
        <v>3</v>
      </c>
    </row>
    <row r="8930" spans="1:4" x14ac:dyDescent="0.25">
      <c r="A8930" s="67">
        <v>44267</v>
      </c>
      <c r="B8930" s="60" t="s">
        <v>12</v>
      </c>
      <c r="C8930" s="73" t="s">
        <v>783</v>
      </c>
      <c r="D8930" s="15">
        <v>1</v>
      </c>
    </row>
    <row r="8931" spans="1:4" x14ac:dyDescent="0.25">
      <c r="A8931" s="67">
        <v>44267</v>
      </c>
      <c r="B8931" s="60" t="s">
        <v>12</v>
      </c>
      <c r="C8931" s="73" t="s">
        <v>12</v>
      </c>
      <c r="D8931" s="15">
        <v>1</v>
      </c>
    </row>
    <row r="8932" spans="1:4" x14ac:dyDescent="0.25">
      <c r="A8932" s="67">
        <v>44267</v>
      </c>
      <c r="B8932" s="60" t="s">
        <v>8</v>
      </c>
      <c r="C8932" s="73" t="s">
        <v>230</v>
      </c>
      <c r="D8932" s="15">
        <v>3</v>
      </c>
    </row>
    <row r="8933" spans="1:4" x14ac:dyDescent="0.25">
      <c r="A8933" s="67">
        <v>44267</v>
      </c>
      <c r="B8933" s="60" t="s">
        <v>8</v>
      </c>
      <c r="C8933" s="73" t="s">
        <v>59</v>
      </c>
      <c r="D8933" s="15">
        <v>1</v>
      </c>
    </row>
    <row r="8934" spans="1:4" x14ac:dyDescent="0.25">
      <c r="A8934" s="67">
        <v>44267</v>
      </c>
      <c r="B8934" s="60" t="s">
        <v>8</v>
      </c>
      <c r="C8934" s="73" t="s">
        <v>40</v>
      </c>
      <c r="D8934" s="15">
        <v>2</v>
      </c>
    </row>
    <row r="8935" spans="1:4" x14ac:dyDescent="0.25">
      <c r="A8935" s="67">
        <v>44267</v>
      </c>
      <c r="B8935" s="60" t="s">
        <v>8</v>
      </c>
      <c r="C8935" s="73" t="s">
        <v>8</v>
      </c>
      <c r="D8935" s="15">
        <v>45</v>
      </c>
    </row>
    <row r="8936" spans="1:4" s="22" customFormat="1" x14ac:dyDescent="0.25">
      <c r="A8936" s="67">
        <v>44267</v>
      </c>
      <c r="B8936" s="60" t="s">
        <v>8</v>
      </c>
      <c r="C8936" s="73" t="s">
        <v>31</v>
      </c>
      <c r="D8936" s="15">
        <v>4</v>
      </c>
    </row>
    <row r="8937" spans="1:4" x14ac:dyDescent="0.25">
      <c r="A8937" s="67">
        <v>44267</v>
      </c>
      <c r="B8937" s="60" t="s">
        <v>8</v>
      </c>
      <c r="C8937" s="73" t="s">
        <v>348</v>
      </c>
      <c r="D8937" s="15">
        <v>1</v>
      </c>
    </row>
    <row r="8938" spans="1:4" x14ac:dyDescent="0.25">
      <c r="A8938" s="67">
        <v>44267</v>
      </c>
      <c r="B8938" s="60" t="s">
        <v>49</v>
      </c>
      <c r="C8938" s="60" t="s">
        <v>49</v>
      </c>
      <c r="D8938" s="15">
        <v>0</v>
      </c>
    </row>
    <row r="8939" spans="1:4" x14ac:dyDescent="0.25">
      <c r="A8939" s="67">
        <v>44267</v>
      </c>
      <c r="B8939" s="60" t="s">
        <v>50</v>
      </c>
      <c r="C8939" s="73" t="s">
        <v>232</v>
      </c>
      <c r="D8939" s="15">
        <v>2</v>
      </c>
    </row>
    <row r="8940" spans="1:4" x14ac:dyDescent="0.25">
      <c r="A8940" s="67">
        <v>44267</v>
      </c>
      <c r="B8940" s="60" t="s">
        <v>50</v>
      </c>
      <c r="C8940" s="73" t="s">
        <v>614</v>
      </c>
      <c r="D8940" s="15">
        <v>7</v>
      </c>
    </row>
    <row r="8941" spans="1:4" x14ac:dyDescent="0.25">
      <c r="A8941" s="67">
        <v>44267</v>
      </c>
      <c r="B8941" s="60" t="s">
        <v>50</v>
      </c>
      <c r="C8941" s="73" t="s">
        <v>368</v>
      </c>
      <c r="D8941" s="15">
        <v>2</v>
      </c>
    </row>
    <row r="8942" spans="1:4" x14ac:dyDescent="0.25">
      <c r="A8942" s="67">
        <v>44267</v>
      </c>
      <c r="B8942" s="60" t="s">
        <v>27</v>
      </c>
      <c r="C8942" s="73" t="s">
        <v>43</v>
      </c>
      <c r="D8942" s="15">
        <v>10</v>
      </c>
    </row>
    <row r="8943" spans="1:4" x14ac:dyDescent="0.25">
      <c r="A8943" s="67">
        <v>44267</v>
      </c>
      <c r="B8943" s="60" t="s">
        <v>51</v>
      </c>
      <c r="C8943" s="73" t="s">
        <v>51</v>
      </c>
      <c r="D8943" s="15">
        <v>0</v>
      </c>
    </row>
    <row r="8944" spans="1:4" x14ac:dyDescent="0.25">
      <c r="A8944" s="67">
        <v>44267</v>
      </c>
      <c r="B8944" s="60" t="s">
        <v>10</v>
      </c>
      <c r="C8944" s="73" t="s">
        <v>10</v>
      </c>
      <c r="D8944" s="15">
        <v>4</v>
      </c>
    </row>
    <row r="8945" spans="1:4" x14ac:dyDescent="0.25">
      <c r="A8945" s="67">
        <v>44268</v>
      </c>
      <c r="B8945" s="60" t="s">
        <v>14</v>
      </c>
      <c r="C8945" s="73" t="s">
        <v>14</v>
      </c>
      <c r="D8945" s="15">
        <v>6</v>
      </c>
    </row>
    <row r="8946" spans="1:4" x14ac:dyDescent="0.25">
      <c r="A8946" s="67">
        <v>44268</v>
      </c>
      <c r="B8946" s="60" t="s">
        <v>14</v>
      </c>
      <c r="C8946" s="73" t="s">
        <v>16</v>
      </c>
      <c r="D8946" s="15">
        <v>6</v>
      </c>
    </row>
    <row r="8947" spans="1:4" x14ac:dyDescent="0.25">
      <c r="A8947" s="67">
        <v>44268</v>
      </c>
      <c r="B8947" s="60" t="s">
        <v>20</v>
      </c>
      <c r="C8947" s="73" t="s">
        <v>854</v>
      </c>
      <c r="D8947" s="15">
        <v>1</v>
      </c>
    </row>
    <row r="8948" spans="1:4" x14ac:dyDescent="0.25">
      <c r="A8948" s="67">
        <v>44268</v>
      </c>
      <c r="B8948" s="60" t="s">
        <v>20</v>
      </c>
      <c r="C8948" s="73" t="s">
        <v>20</v>
      </c>
      <c r="D8948" s="15">
        <v>16</v>
      </c>
    </row>
    <row r="8949" spans="1:4" x14ac:dyDescent="0.25">
      <c r="A8949" s="67">
        <v>44268</v>
      </c>
      <c r="B8949" s="60" t="s">
        <v>20</v>
      </c>
      <c r="C8949" s="73" t="s">
        <v>366</v>
      </c>
      <c r="D8949" s="15">
        <v>1</v>
      </c>
    </row>
    <row r="8950" spans="1:4" x14ac:dyDescent="0.25">
      <c r="A8950" s="67">
        <v>44268</v>
      </c>
      <c r="B8950" s="60" t="s">
        <v>13</v>
      </c>
      <c r="C8950" s="73" t="s">
        <v>1028</v>
      </c>
      <c r="D8950" s="15">
        <v>1</v>
      </c>
    </row>
    <row r="8951" spans="1:4" x14ac:dyDescent="0.25">
      <c r="A8951" s="67">
        <v>44268</v>
      </c>
      <c r="B8951" s="60" t="s">
        <v>13</v>
      </c>
      <c r="C8951" s="73" t="s">
        <v>13</v>
      </c>
      <c r="D8951" s="15">
        <v>5</v>
      </c>
    </row>
    <row r="8952" spans="1:4" x14ac:dyDescent="0.25">
      <c r="A8952" s="67">
        <v>44268</v>
      </c>
      <c r="B8952" s="60" t="s">
        <v>13</v>
      </c>
      <c r="C8952" s="73" t="s">
        <v>637</v>
      </c>
      <c r="D8952" s="15">
        <v>1</v>
      </c>
    </row>
    <row r="8953" spans="1:4" x14ac:dyDescent="0.25">
      <c r="A8953" s="67">
        <v>44268</v>
      </c>
      <c r="B8953" s="60" t="s">
        <v>13</v>
      </c>
      <c r="C8953" s="73" t="s">
        <v>223</v>
      </c>
      <c r="D8953" s="15">
        <v>5</v>
      </c>
    </row>
    <row r="8954" spans="1:4" x14ac:dyDescent="0.25">
      <c r="A8954" s="67">
        <v>44268</v>
      </c>
      <c r="B8954" s="60" t="s">
        <v>24</v>
      </c>
      <c r="C8954" s="73" t="s">
        <v>23</v>
      </c>
      <c r="D8954" s="15">
        <v>2</v>
      </c>
    </row>
    <row r="8955" spans="1:4" x14ac:dyDescent="0.25">
      <c r="A8955" s="67">
        <v>44268</v>
      </c>
      <c r="B8955" s="60" t="s">
        <v>47</v>
      </c>
      <c r="C8955" s="73" t="s">
        <v>47</v>
      </c>
      <c r="D8955" s="15">
        <v>3</v>
      </c>
    </row>
    <row r="8956" spans="1:4" x14ac:dyDescent="0.25">
      <c r="A8956" s="67">
        <v>44268</v>
      </c>
      <c r="B8956" s="60" t="s">
        <v>48</v>
      </c>
      <c r="C8956" s="73" t="s">
        <v>48</v>
      </c>
      <c r="D8956" s="15">
        <v>5</v>
      </c>
    </row>
    <row r="8957" spans="1:4" x14ac:dyDescent="0.25">
      <c r="A8957" s="67">
        <v>44268</v>
      </c>
      <c r="B8957" s="60" t="s">
        <v>7</v>
      </c>
      <c r="C8957" s="73" t="s">
        <v>116</v>
      </c>
      <c r="D8957" s="15">
        <v>2</v>
      </c>
    </row>
    <row r="8958" spans="1:4" x14ac:dyDescent="0.25">
      <c r="A8958" s="67">
        <v>44268</v>
      </c>
      <c r="B8958" s="60" t="s">
        <v>7</v>
      </c>
      <c r="C8958" s="73" t="s">
        <v>7</v>
      </c>
      <c r="D8958" s="15">
        <v>5</v>
      </c>
    </row>
    <row r="8959" spans="1:4" x14ac:dyDescent="0.25">
      <c r="A8959" s="67">
        <v>44268</v>
      </c>
      <c r="B8959" s="60" t="s">
        <v>9</v>
      </c>
      <c r="C8959" s="60" t="s">
        <v>9</v>
      </c>
      <c r="D8959" s="15">
        <v>11</v>
      </c>
    </row>
    <row r="8960" spans="1:4" x14ac:dyDescent="0.25">
      <c r="A8960" s="67">
        <v>44268</v>
      </c>
      <c r="B8960" s="60" t="s">
        <v>9</v>
      </c>
      <c r="C8960" s="73" t="s">
        <v>145</v>
      </c>
      <c r="D8960" s="15">
        <v>2</v>
      </c>
    </row>
    <row r="8961" spans="1:4" x14ac:dyDescent="0.25">
      <c r="A8961" s="67">
        <v>44268</v>
      </c>
      <c r="B8961" s="60" t="s">
        <v>15</v>
      </c>
      <c r="C8961" s="73" t="s">
        <v>61</v>
      </c>
      <c r="D8961" s="15">
        <v>1</v>
      </c>
    </row>
    <row r="8962" spans="1:4" x14ac:dyDescent="0.25">
      <c r="A8962" s="67">
        <v>44268</v>
      </c>
      <c r="B8962" s="60" t="s">
        <v>11</v>
      </c>
      <c r="C8962" s="73" t="s">
        <v>65</v>
      </c>
      <c r="D8962" s="15">
        <v>1</v>
      </c>
    </row>
    <row r="8963" spans="1:4" x14ac:dyDescent="0.25">
      <c r="A8963" s="67">
        <v>44268</v>
      </c>
      <c r="B8963" s="60" t="s">
        <v>11</v>
      </c>
      <c r="C8963" s="73" t="s">
        <v>11</v>
      </c>
      <c r="D8963" s="15">
        <v>1</v>
      </c>
    </row>
    <row r="8964" spans="1:4" x14ac:dyDescent="0.25">
      <c r="A8964" s="67">
        <v>44268</v>
      </c>
      <c r="B8964" s="60" t="s">
        <v>12</v>
      </c>
      <c r="C8964" s="73" t="s">
        <v>12</v>
      </c>
      <c r="D8964" s="15">
        <v>2</v>
      </c>
    </row>
    <row r="8965" spans="1:4" x14ac:dyDescent="0.25">
      <c r="A8965" s="67">
        <v>44268</v>
      </c>
      <c r="B8965" s="60" t="s">
        <v>8</v>
      </c>
      <c r="C8965" s="73" t="s">
        <v>230</v>
      </c>
      <c r="D8965" s="15">
        <v>5</v>
      </c>
    </row>
    <row r="8966" spans="1:4" x14ac:dyDescent="0.25">
      <c r="A8966" s="67">
        <v>44268</v>
      </c>
      <c r="B8966" s="60" t="s">
        <v>8</v>
      </c>
      <c r="C8966" s="73" t="s">
        <v>59</v>
      </c>
      <c r="D8966" s="15">
        <v>3</v>
      </c>
    </row>
    <row r="8967" spans="1:4" x14ac:dyDescent="0.25">
      <c r="A8967" s="67">
        <v>44268</v>
      </c>
      <c r="B8967" s="60" t="s">
        <v>8</v>
      </c>
      <c r="C8967" s="73" t="s">
        <v>40</v>
      </c>
      <c r="D8967" s="15">
        <v>14</v>
      </c>
    </row>
    <row r="8968" spans="1:4" x14ac:dyDescent="0.25">
      <c r="A8968" s="67">
        <v>44268</v>
      </c>
      <c r="B8968" s="60" t="s">
        <v>8</v>
      </c>
      <c r="C8968" s="73" t="s">
        <v>8</v>
      </c>
      <c r="D8968" s="15">
        <v>39</v>
      </c>
    </row>
    <row r="8969" spans="1:4" x14ac:dyDescent="0.25">
      <c r="A8969" s="67">
        <v>44268</v>
      </c>
      <c r="B8969" s="60" t="s">
        <v>8</v>
      </c>
      <c r="C8969" s="73" t="s">
        <v>31</v>
      </c>
      <c r="D8969" s="15">
        <v>4</v>
      </c>
    </row>
    <row r="8970" spans="1:4" x14ac:dyDescent="0.25">
      <c r="A8970" s="67">
        <v>44268</v>
      </c>
      <c r="B8970" s="60" t="s">
        <v>8</v>
      </c>
      <c r="C8970" s="73" t="s">
        <v>81</v>
      </c>
      <c r="D8970" s="15">
        <v>1</v>
      </c>
    </row>
    <row r="8971" spans="1:4" x14ac:dyDescent="0.25">
      <c r="A8971" s="67">
        <v>44268</v>
      </c>
      <c r="B8971" s="60" t="s">
        <v>8</v>
      </c>
      <c r="C8971" s="73" t="s">
        <v>112</v>
      </c>
      <c r="D8971" s="15">
        <v>1</v>
      </c>
    </row>
    <row r="8972" spans="1:4" x14ac:dyDescent="0.25">
      <c r="A8972" s="67">
        <v>44268</v>
      </c>
      <c r="B8972" s="60" t="s">
        <v>49</v>
      </c>
      <c r="C8972" s="60" t="s">
        <v>49</v>
      </c>
      <c r="D8972" s="15">
        <v>0</v>
      </c>
    </row>
    <row r="8973" spans="1:4" x14ac:dyDescent="0.25">
      <c r="A8973" s="67">
        <v>44268</v>
      </c>
      <c r="B8973" s="60" t="s">
        <v>50</v>
      </c>
      <c r="C8973" s="60" t="s">
        <v>50</v>
      </c>
      <c r="D8973" s="15">
        <v>0</v>
      </c>
    </row>
    <row r="8974" spans="1:4" x14ac:dyDescent="0.25">
      <c r="A8974" s="67">
        <v>44268</v>
      </c>
      <c r="B8974" s="60" t="s">
        <v>27</v>
      </c>
      <c r="C8974" s="73" t="s">
        <v>141</v>
      </c>
      <c r="D8974" s="15">
        <v>1</v>
      </c>
    </row>
    <row r="8975" spans="1:4" x14ac:dyDescent="0.25">
      <c r="A8975" s="67">
        <v>44268</v>
      </c>
      <c r="B8975" s="60" t="s">
        <v>27</v>
      </c>
      <c r="C8975" s="73" t="s">
        <v>43</v>
      </c>
      <c r="D8975" s="15">
        <v>5</v>
      </c>
    </row>
    <row r="8976" spans="1:4" x14ac:dyDescent="0.25">
      <c r="A8976" s="67">
        <v>44268</v>
      </c>
      <c r="B8976" s="60" t="s">
        <v>51</v>
      </c>
      <c r="C8976" s="60" t="s">
        <v>51</v>
      </c>
      <c r="D8976" s="15">
        <v>0</v>
      </c>
    </row>
    <row r="8977" spans="1:4" x14ac:dyDescent="0.25">
      <c r="A8977" s="67">
        <v>44268</v>
      </c>
      <c r="B8977" s="60" t="s">
        <v>10</v>
      </c>
      <c r="C8977" s="60" t="s">
        <v>10</v>
      </c>
      <c r="D8977" s="15">
        <v>1</v>
      </c>
    </row>
    <row r="8978" spans="1:4" x14ac:dyDescent="0.25">
      <c r="A8978" s="67">
        <v>44269</v>
      </c>
      <c r="B8978" s="60" t="s">
        <v>14</v>
      </c>
      <c r="C8978" s="60" t="s">
        <v>14</v>
      </c>
      <c r="D8978" s="15">
        <v>0</v>
      </c>
    </row>
    <row r="8979" spans="1:4" x14ac:dyDescent="0.25">
      <c r="A8979" s="67">
        <v>44269</v>
      </c>
      <c r="B8979" s="60" t="s">
        <v>20</v>
      </c>
      <c r="C8979" s="60" t="s">
        <v>20</v>
      </c>
      <c r="D8979" s="15">
        <v>0</v>
      </c>
    </row>
    <row r="8980" spans="1:4" x14ac:dyDescent="0.25">
      <c r="A8980" s="67">
        <v>44269</v>
      </c>
      <c r="B8980" s="60" t="s">
        <v>13</v>
      </c>
      <c r="C8980" s="60" t="s">
        <v>13</v>
      </c>
      <c r="D8980" s="15">
        <v>0</v>
      </c>
    </row>
    <row r="8981" spans="1:4" x14ac:dyDescent="0.25">
      <c r="A8981" s="67">
        <v>44269</v>
      </c>
      <c r="B8981" s="60" t="s">
        <v>24</v>
      </c>
      <c r="C8981" s="60" t="s">
        <v>24</v>
      </c>
      <c r="D8981" s="15">
        <v>0</v>
      </c>
    </row>
    <row r="8982" spans="1:4" x14ac:dyDescent="0.25">
      <c r="A8982" s="67">
        <v>44269</v>
      </c>
      <c r="B8982" s="60" t="s">
        <v>47</v>
      </c>
      <c r="C8982" s="60" t="s">
        <v>47</v>
      </c>
      <c r="D8982" s="15">
        <v>0</v>
      </c>
    </row>
    <row r="8983" spans="1:4" x14ac:dyDescent="0.25">
      <c r="A8983" s="67">
        <v>44269</v>
      </c>
      <c r="B8983" s="60" t="s">
        <v>48</v>
      </c>
      <c r="C8983" s="60" t="s">
        <v>48</v>
      </c>
      <c r="D8983" s="15">
        <v>0</v>
      </c>
    </row>
    <row r="8984" spans="1:4" x14ac:dyDescent="0.25">
      <c r="A8984" s="67">
        <v>44269</v>
      </c>
      <c r="B8984" s="60" t="s">
        <v>7</v>
      </c>
      <c r="C8984" s="60" t="s">
        <v>7</v>
      </c>
      <c r="D8984" s="15">
        <v>0</v>
      </c>
    </row>
    <row r="8985" spans="1:4" x14ac:dyDescent="0.25">
      <c r="A8985" s="67">
        <v>44269</v>
      </c>
      <c r="B8985" s="60" t="s">
        <v>9</v>
      </c>
      <c r="C8985" s="60" t="s">
        <v>9</v>
      </c>
      <c r="D8985" s="15">
        <v>0</v>
      </c>
    </row>
    <row r="8986" spans="1:4" x14ac:dyDescent="0.25">
      <c r="A8986" s="67">
        <v>44269</v>
      </c>
      <c r="B8986" s="60" t="s">
        <v>15</v>
      </c>
      <c r="C8986" s="60" t="s">
        <v>15</v>
      </c>
      <c r="D8986" s="15">
        <v>0</v>
      </c>
    </row>
    <row r="8987" spans="1:4" x14ac:dyDescent="0.25">
      <c r="A8987" s="67">
        <v>44269</v>
      </c>
      <c r="B8987" s="60" t="s">
        <v>11</v>
      </c>
      <c r="C8987" s="60" t="s">
        <v>11</v>
      </c>
      <c r="D8987" s="15">
        <v>0</v>
      </c>
    </row>
    <row r="8988" spans="1:4" x14ac:dyDescent="0.25">
      <c r="A8988" s="67">
        <v>44269</v>
      </c>
      <c r="B8988" s="60" t="s">
        <v>12</v>
      </c>
      <c r="C8988" s="60" t="s">
        <v>12</v>
      </c>
      <c r="D8988" s="15">
        <v>0</v>
      </c>
    </row>
    <row r="8989" spans="1:4" x14ac:dyDescent="0.25">
      <c r="A8989" s="67">
        <v>44269</v>
      </c>
      <c r="B8989" s="60" t="s">
        <v>8</v>
      </c>
      <c r="C8989" s="60" t="s">
        <v>8</v>
      </c>
      <c r="D8989" s="15">
        <v>0</v>
      </c>
    </row>
    <row r="8990" spans="1:4" x14ac:dyDescent="0.25">
      <c r="A8990" s="67">
        <v>44269</v>
      </c>
      <c r="B8990" s="60" t="s">
        <v>49</v>
      </c>
      <c r="C8990" s="60" t="s">
        <v>49</v>
      </c>
      <c r="D8990" s="15">
        <v>0</v>
      </c>
    </row>
    <row r="8991" spans="1:4" x14ac:dyDescent="0.25">
      <c r="A8991" s="67">
        <v>44269</v>
      </c>
      <c r="B8991" s="60" t="s">
        <v>50</v>
      </c>
      <c r="C8991" s="60" t="s">
        <v>50</v>
      </c>
      <c r="D8991" s="15">
        <v>0</v>
      </c>
    </row>
    <row r="8992" spans="1:4" x14ac:dyDescent="0.25">
      <c r="A8992" s="67">
        <v>44269</v>
      </c>
      <c r="B8992" s="60" t="s">
        <v>27</v>
      </c>
      <c r="C8992" s="60" t="s">
        <v>27</v>
      </c>
      <c r="D8992" s="15">
        <v>0</v>
      </c>
    </row>
    <row r="8993" spans="1:4" x14ac:dyDescent="0.25">
      <c r="A8993" s="67">
        <v>44269</v>
      </c>
      <c r="B8993" s="60" t="s">
        <v>51</v>
      </c>
      <c r="C8993" s="60" t="s">
        <v>51</v>
      </c>
      <c r="D8993" s="15">
        <v>0</v>
      </c>
    </row>
    <row r="8994" spans="1:4" x14ac:dyDescent="0.25">
      <c r="A8994" s="67">
        <v>44269</v>
      </c>
      <c r="B8994" s="60" t="s">
        <v>10</v>
      </c>
      <c r="C8994" s="60" t="s">
        <v>10</v>
      </c>
      <c r="D8994" s="15">
        <v>0</v>
      </c>
    </row>
    <row r="8995" spans="1:4" x14ac:dyDescent="0.25">
      <c r="A8995" s="67">
        <v>44270</v>
      </c>
      <c r="B8995" s="60" t="s">
        <v>14</v>
      </c>
      <c r="C8995" s="73" t="s">
        <v>14</v>
      </c>
      <c r="D8995" s="15">
        <v>26</v>
      </c>
    </row>
    <row r="8996" spans="1:4" x14ac:dyDescent="0.25">
      <c r="A8996" s="67">
        <v>44270</v>
      </c>
      <c r="B8996" s="60" t="s">
        <v>14</v>
      </c>
      <c r="C8996" s="73" t="s">
        <v>16</v>
      </c>
      <c r="D8996" s="15">
        <v>9</v>
      </c>
    </row>
    <row r="8997" spans="1:4" x14ac:dyDescent="0.25">
      <c r="A8997" s="67">
        <v>44270</v>
      </c>
      <c r="B8997" s="60" t="s">
        <v>14</v>
      </c>
      <c r="C8997" s="73" t="s">
        <v>86</v>
      </c>
      <c r="D8997" s="15">
        <v>1</v>
      </c>
    </row>
    <row r="8998" spans="1:4" x14ac:dyDescent="0.25">
      <c r="A8998" s="67">
        <v>44270</v>
      </c>
      <c r="B8998" s="60" t="s">
        <v>20</v>
      </c>
      <c r="C8998" s="73" t="s">
        <v>20</v>
      </c>
      <c r="D8998" s="15">
        <v>13</v>
      </c>
    </row>
    <row r="8999" spans="1:4" x14ac:dyDescent="0.25">
      <c r="A8999" s="67">
        <v>44270</v>
      </c>
      <c r="B8999" s="60" t="s">
        <v>20</v>
      </c>
      <c r="C8999" s="73" t="s">
        <v>366</v>
      </c>
      <c r="D8999" s="15">
        <v>1</v>
      </c>
    </row>
    <row r="9000" spans="1:4" x14ac:dyDescent="0.25">
      <c r="A9000" s="67">
        <v>44270</v>
      </c>
      <c r="B9000" s="60" t="s">
        <v>13</v>
      </c>
      <c r="C9000" s="73" t="s">
        <v>1028</v>
      </c>
      <c r="D9000" s="15">
        <v>1</v>
      </c>
    </row>
    <row r="9001" spans="1:4" x14ac:dyDescent="0.25">
      <c r="A9001" s="67">
        <v>44270</v>
      </c>
      <c r="B9001" s="60" t="s">
        <v>13</v>
      </c>
      <c r="C9001" s="73" t="s">
        <v>13</v>
      </c>
      <c r="D9001" s="15">
        <v>3</v>
      </c>
    </row>
    <row r="9002" spans="1:4" x14ac:dyDescent="0.25">
      <c r="A9002" s="67">
        <v>44270</v>
      </c>
      <c r="B9002" s="60" t="s">
        <v>13</v>
      </c>
      <c r="C9002" s="73" t="s">
        <v>223</v>
      </c>
      <c r="D9002" s="15">
        <v>6</v>
      </c>
    </row>
    <row r="9003" spans="1:4" x14ac:dyDescent="0.25">
      <c r="A9003" s="67">
        <v>44270</v>
      </c>
      <c r="B9003" s="60" t="s">
        <v>24</v>
      </c>
      <c r="C9003" s="73" t="s">
        <v>23</v>
      </c>
      <c r="D9003" s="15">
        <v>19</v>
      </c>
    </row>
    <row r="9004" spans="1:4" x14ac:dyDescent="0.25">
      <c r="A9004" s="67">
        <v>44270</v>
      </c>
      <c r="B9004" s="60" t="s">
        <v>24</v>
      </c>
      <c r="C9004" s="73" t="s">
        <v>1081</v>
      </c>
      <c r="D9004" s="15">
        <v>1</v>
      </c>
    </row>
    <row r="9005" spans="1:4" x14ac:dyDescent="0.25">
      <c r="A9005" s="67">
        <v>44270</v>
      </c>
      <c r="B9005" s="60" t="s">
        <v>47</v>
      </c>
      <c r="C9005" s="73" t="s">
        <v>47</v>
      </c>
      <c r="D9005" s="15">
        <v>9</v>
      </c>
    </row>
    <row r="9006" spans="1:4" x14ac:dyDescent="0.25">
      <c r="A9006" s="67">
        <v>44270</v>
      </c>
      <c r="B9006" s="60" t="s">
        <v>48</v>
      </c>
      <c r="C9006" s="60" t="s">
        <v>48</v>
      </c>
      <c r="D9006" s="15">
        <v>2</v>
      </c>
    </row>
    <row r="9007" spans="1:4" x14ac:dyDescent="0.25">
      <c r="A9007" s="67">
        <v>44270</v>
      </c>
      <c r="B9007" s="60" t="s">
        <v>7</v>
      </c>
      <c r="C9007" s="73" t="s">
        <v>116</v>
      </c>
      <c r="D9007" s="15">
        <v>3</v>
      </c>
    </row>
    <row r="9008" spans="1:4" x14ac:dyDescent="0.25">
      <c r="A9008" s="67">
        <v>44270</v>
      </c>
      <c r="B9008" s="60" t="s">
        <v>7</v>
      </c>
      <c r="C9008" s="60" t="s">
        <v>7</v>
      </c>
      <c r="D9008" s="15">
        <v>3</v>
      </c>
    </row>
    <row r="9009" spans="1:4" x14ac:dyDescent="0.25">
      <c r="A9009" s="67">
        <v>44270</v>
      </c>
      <c r="B9009" s="60" t="s">
        <v>9</v>
      </c>
      <c r="C9009" s="60" t="s">
        <v>9</v>
      </c>
      <c r="D9009" s="15">
        <v>6</v>
      </c>
    </row>
    <row r="9010" spans="1:4" x14ac:dyDescent="0.25">
      <c r="A9010" s="67">
        <v>44270</v>
      </c>
      <c r="B9010" s="60" t="s">
        <v>9</v>
      </c>
      <c r="C9010" s="73" t="s">
        <v>145</v>
      </c>
      <c r="D9010" s="15">
        <v>2</v>
      </c>
    </row>
    <row r="9011" spans="1:4" x14ac:dyDescent="0.25">
      <c r="A9011" s="67">
        <v>44270</v>
      </c>
      <c r="B9011" s="60" t="s">
        <v>15</v>
      </c>
      <c r="C9011" s="73" t="s">
        <v>285</v>
      </c>
      <c r="D9011" s="15">
        <v>1</v>
      </c>
    </row>
    <row r="9012" spans="1:4" x14ac:dyDescent="0.25">
      <c r="A9012" s="67">
        <v>44270</v>
      </c>
      <c r="B9012" s="60" t="s">
        <v>11</v>
      </c>
      <c r="C9012" s="73" t="s">
        <v>65</v>
      </c>
      <c r="D9012" s="15">
        <v>1</v>
      </c>
    </row>
    <row r="9013" spans="1:4" x14ac:dyDescent="0.25">
      <c r="A9013" s="67">
        <v>44270</v>
      </c>
      <c r="B9013" s="60" t="s">
        <v>11</v>
      </c>
      <c r="C9013" s="73" t="s">
        <v>135</v>
      </c>
      <c r="D9013" s="15">
        <v>1</v>
      </c>
    </row>
    <row r="9014" spans="1:4" x14ac:dyDescent="0.25">
      <c r="A9014" s="67">
        <v>44270</v>
      </c>
      <c r="B9014" s="60" t="s">
        <v>12</v>
      </c>
      <c r="C9014" s="73" t="s">
        <v>12</v>
      </c>
      <c r="D9014" s="15">
        <v>4</v>
      </c>
    </row>
    <row r="9015" spans="1:4" s="22" customFormat="1" x14ac:dyDescent="0.25">
      <c r="A9015" s="67">
        <v>44270</v>
      </c>
      <c r="B9015" s="60" t="s">
        <v>8</v>
      </c>
      <c r="C9015" s="73" t="s">
        <v>1082</v>
      </c>
      <c r="D9015" s="15">
        <v>1</v>
      </c>
    </row>
    <row r="9016" spans="1:4" x14ac:dyDescent="0.25">
      <c r="A9016" s="67">
        <v>44270</v>
      </c>
      <c r="B9016" s="60" t="s">
        <v>8</v>
      </c>
      <c r="C9016" s="73" t="s">
        <v>59</v>
      </c>
      <c r="D9016" s="15">
        <v>3</v>
      </c>
    </row>
    <row r="9017" spans="1:4" x14ac:dyDescent="0.25">
      <c r="A9017" s="67">
        <v>44270</v>
      </c>
      <c r="B9017" s="60" t="s">
        <v>8</v>
      </c>
      <c r="C9017" s="73" t="s">
        <v>205</v>
      </c>
      <c r="D9017" s="15">
        <v>2</v>
      </c>
    </row>
    <row r="9018" spans="1:4" x14ac:dyDescent="0.25">
      <c r="A9018" s="67">
        <v>44270</v>
      </c>
      <c r="B9018" s="60" t="s">
        <v>8</v>
      </c>
      <c r="C9018" s="73" t="s">
        <v>40</v>
      </c>
      <c r="D9018" s="15">
        <v>3</v>
      </c>
    </row>
    <row r="9019" spans="1:4" x14ac:dyDescent="0.25">
      <c r="A9019" s="67">
        <v>44270</v>
      </c>
      <c r="B9019" s="60" t="s">
        <v>8</v>
      </c>
      <c r="C9019" s="73" t="s">
        <v>8</v>
      </c>
      <c r="D9019" s="15">
        <v>31</v>
      </c>
    </row>
    <row r="9020" spans="1:4" x14ac:dyDescent="0.25">
      <c r="A9020" s="67">
        <v>44270</v>
      </c>
      <c r="B9020" s="60" t="s">
        <v>49</v>
      </c>
      <c r="C9020" s="60" t="s">
        <v>49</v>
      </c>
      <c r="D9020" s="15">
        <v>0</v>
      </c>
    </row>
    <row r="9021" spans="1:4" x14ac:dyDescent="0.25">
      <c r="A9021" s="67">
        <v>44270</v>
      </c>
      <c r="B9021" s="60" t="s">
        <v>50</v>
      </c>
      <c r="C9021" s="73" t="s">
        <v>614</v>
      </c>
      <c r="D9021" s="15">
        <v>2</v>
      </c>
    </row>
    <row r="9022" spans="1:4" x14ac:dyDescent="0.25">
      <c r="A9022" s="67">
        <v>44270</v>
      </c>
      <c r="B9022" s="60" t="s">
        <v>27</v>
      </c>
      <c r="C9022" s="73" t="s">
        <v>141</v>
      </c>
      <c r="D9022" s="15">
        <v>4</v>
      </c>
    </row>
    <row r="9023" spans="1:4" s="22" customFormat="1" x14ac:dyDescent="0.25">
      <c r="A9023" s="67">
        <v>44270</v>
      </c>
      <c r="B9023" s="60" t="s">
        <v>27</v>
      </c>
      <c r="C9023" s="73" t="s">
        <v>43</v>
      </c>
      <c r="D9023" s="15">
        <v>8</v>
      </c>
    </row>
    <row r="9024" spans="1:4" x14ac:dyDescent="0.25">
      <c r="A9024" s="67">
        <v>44270</v>
      </c>
      <c r="B9024" s="60" t="s">
        <v>51</v>
      </c>
      <c r="C9024" s="60" t="s">
        <v>51</v>
      </c>
      <c r="D9024" s="15">
        <v>1</v>
      </c>
    </row>
    <row r="9025" spans="1:4" x14ac:dyDescent="0.25">
      <c r="A9025" s="67">
        <v>44270</v>
      </c>
      <c r="B9025" s="60" t="s">
        <v>10</v>
      </c>
      <c r="C9025" s="60" t="s">
        <v>10</v>
      </c>
      <c r="D9025" s="15">
        <v>3</v>
      </c>
    </row>
    <row r="9026" spans="1:4" x14ac:dyDescent="0.25">
      <c r="A9026" s="67">
        <v>44271</v>
      </c>
      <c r="B9026" s="60" t="s">
        <v>14</v>
      </c>
      <c r="C9026" s="73" t="s">
        <v>14</v>
      </c>
      <c r="D9026" s="15">
        <v>21</v>
      </c>
    </row>
    <row r="9027" spans="1:4" x14ac:dyDescent="0.25">
      <c r="A9027" s="67">
        <v>44271</v>
      </c>
      <c r="B9027" s="60" t="s">
        <v>14</v>
      </c>
      <c r="C9027" s="73" t="s">
        <v>86</v>
      </c>
      <c r="D9027" s="15">
        <v>3</v>
      </c>
    </row>
    <row r="9028" spans="1:4" x14ac:dyDescent="0.25">
      <c r="A9028" s="67">
        <v>44271</v>
      </c>
      <c r="B9028" s="60" t="s">
        <v>20</v>
      </c>
      <c r="C9028" s="60" t="s">
        <v>20</v>
      </c>
      <c r="D9028" s="15">
        <v>0</v>
      </c>
    </row>
    <row r="9029" spans="1:4" x14ac:dyDescent="0.25">
      <c r="A9029" s="67">
        <v>44271</v>
      </c>
      <c r="B9029" s="60" t="s">
        <v>13</v>
      </c>
      <c r="C9029" s="73" t="s">
        <v>1028</v>
      </c>
      <c r="D9029" s="15">
        <v>1</v>
      </c>
    </row>
    <row r="9030" spans="1:4" x14ac:dyDescent="0.25">
      <c r="A9030" s="67">
        <v>44271</v>
      </c>
      <c r="B9030" s="60" t="s">
        <v>13</v>
      </c>
      <c r="C9030" s="73" t="s">
        <v>13</v>
      </c>
      <c r="D9030" s="15">
        <v>3</v>
      </c>
    </row>
    <row r="9031" spans="1:4" x14ac:dyDescent="0.25">
      <c r="A9031" s="67">
        <v>44271</v>
      </c>
      <c r="B9031" s="60" t="s">
        <v>13</v>
      </c>
      <c r="C9031" s="73" t="s">
        <v>226</v>
      </c>
      <c r="D9031" s="15">
        <v>1</v>
      </c>
    </row>
    <row r="9032" spans="1:4" x14ac:dyDescent="0.25">
      <c r="A9032" s="67">
        <v>44271</v>
      </c>
      <c r="B9032" s="60" t="s">
        <v>13</v>
      </c>
      <c r="C9032" s="73" t="s">
        <v>223</v>
      </c>
      <c r="D9032" s="15">
        <v>1</v>
      </c>
    </row>
    <row r="9033" spans="1:4" x14ac:dyDescent="0.25">
      <c r="A9033" s="67">
        <v>44271</v>
      </c>
      <c r="B9033" s="60" t="s">
        <v>24</v>
      </c>
      <c r="C9033" s="73" t="s">
        <v>23</v>
      </c>
      <c r="D9033" s="15">
        <v>8</v>
      </c>
    </row>
    <row r="9034" spans="1:4" x14ac:dyDescent="0.25">
      <c r="A9034" s="67">
        <v>44271</v>
      </c>
      <c r="B9034" s="60" t="s">
        <v>47</v>
      </c>
      <c r="C9034" s="60" t="s">
        <v>47</v>
      </c>
      <c r="D9034" s="15">
        <v>0</v>
      </c>
    </row>
    <row r="9035" spans="1:4" x14ac:dyDescent="0.25">
      <c r="A9035" s="67">
        <v>44271</v>
      </c>
      <c r="B9035" s="60" t="s">
        <v>48</v>
      </c>
      <c r="C9035" s="73" t="s">
        <v>48</v>
      </c>
      <c r="D9035" s="15">
        <v>3</v>
      </c>
    </row>
    <row r="9036" spans="1:4" x14ac:dyDescent="0.25">
      <c r="A9036" s="67">
        <v>44271</v>
      </c>
      <c r="B9036" s="60" t="s">
        <v>7</v>
      </c>
      <c r="C9036" s="60" t="s">
        <v>7</v>
      </c>
      <c r="D9036" s="15">
        <v>0</v>
      </c>
    </row>
    <row r="9037" spans="1:4" x14ac:dyDescent="0.25">
      <c r="A9037" s="67">
        <v>44271</v>
      </c>
      <c r="B9037" s="60" t="s">
        <v>9</v>
      </c>
      <c r="C9037" s="60" t="s">
        <v>9</v>
      </c>
      <c r="D9037" s="15">
        <v>2</v>
      </c>
    </row>
    <row r="9038" spans="1:4" x14ac:dyDescent="0.25">
      <c r="A9038" s="67">
        <v>44271</v>
      </c>
      <c r="B9038" s="60" t="s">
        <v>9</v>
      </c>
      <c r="C9038" s="73" t="s">
        <v>145</v>
      </c>
      <c r="D9038" s="15">
        <v>2</v>
      </c>
    </row>
    <row r="9039" spans="1:4" x14ac:dyDescent="0.25">
      <c r="A9039" s="67">
        <v>44271</v>
      </c>
      <c r="B9039" s="60" t="s">
        <v>15</v>
      </c>
      <c r="C9039" s="73" t="s">
        <v>61</v>
      </c>
      <c r="D9039" s="15">
        <v>0</v>
      </c>
    </row>
    <row r="9040" spans="1:4" x14ac:dyDescent="0.25">
      <c r="A9040" s="67">
        <v>44271</v>
      </c>
      <c r="B9040" s="60" t="s">
        <v>11</v>
      </c>
      <c r="C9040" s="60" t="s">
        <v>11</v>
      </c>
      <c r="D9040" s="15">
        <v>0</v>
      </c>
    </row>
    <row r="9041" spans="1:4" x14ac:dyDescent="0.25">
      <c r="A9041" s="67">
        <v>44271</v>
      </c>
      <c r="B9041" s="60" t="s">
        <v>12</v>
      </c>
      <c r="C9041" s="60" t="s">
        <v>12</v>
      </c>
      <c r="D9041" s="15">
        <v>0</v>
      </c>
    </row>
    <row r="9042" spans="1:4" x14ac:dyDescent="0.25">
      <c r="A9042" s="67">
        <v>44271</v>
      </c>
      <c r="B9042" s="60" t="s">
        <v>8</v>
      </c>
      <c r="C9042" s="73" t="s">
        <v>1082</v>
      </c>
      <c r="D9042" s="15">
        <v>1</v>
      </c>
    </row>
    <row r="9043" spans="1:4" x14ac:dyDescent="0.25">
      <c r="A9043" s="67">
        <v>44271</v>
      </c>
      <c r="B9043" s="60" t="s">
        <v>8</v>
      </c>
      <c r="C9043" s="73" t="s">
        <v>230</v>
      </c>
      <c r="D9043" s="15">
        <v>2</v>
      </c>
    </row>
    <row r="9044" spans="1:4" x14ac:dyDescent="0.25">
      <c r="A9044" s="67">
        <v>44271</v>
      </c>
      <c r="B9044" s="60" t="s">
        <v>8</v>
      </c>
      <c r="C9044" s="73" t="s">
        <v>59</v>
      </c>
      <c r="D9044" s="15">
        <v>5</v>
      </c>
    </row>
    <row r="9045" spans="1:4" x14ac:dyDescent="0.25">
      <c r="A9045" s="67">
        <v>44271</v>
      </c>
      <c r="B9045" s="60" t="s">
        <v>8</v>
      </c>
      <c r="C9045" s="73" t="s">
        <v>40</v>
      </c>
      <c r="D9045" s="15">
        <v>7</v>
      </c>
    </row>
    <row r="9046" spans="1:4" x14ac:dyDescent="0.25">
      <c r="A9046" s="67">
        <v>44271</v>
      </c>
      <c r="B9046" s="60" t="s">
        <v>8</v>
      </c>
      <c r="C9046" s="73" t="s">
        <v>8</v>
      </c>
      <c r="D9046" s="15">
        <v>41</v>
      </c>
    </row>
    <row r="9047" spans="1:4" x14ac:dyDescent="0.25">
      <c r="A9047" s="67">
        <v>44271</v>
      </c>
      <c r="B9047" s="60" t="s">
        <v>8</v>
      </c>
      <c r="C9047" s="73" t="s">
        <v>31</v>
      </c>
      <c r="D9047" s="15">
        <v>2</v>
      </c>
    </row>
    <row r="9048" spans="1:4" x14ac:dyDescent="0.25">
      <c r="A9048" s="67">
        <v>44271</v>
      </c>
      <c r="B9048" s="60" t="s">
        <v>8</v>
      </c>
      <c r="C9048" s="73" t="s">
        <v>112</v>
      </c>
      <c r="D9048" s="15">
        <v>3</v>
      </c>
    </row>
    <row r="9049" spans="1:4" x14ac:dyDescent="0.25">
      <c r="A9049" s="67">
        <v>44271</v>
      </c>
      <c r="B9049" s="60" t="s">
        <v>49</v>
      </c>
      <c r="C9049" s="60" t="s">
        <v>49</v>
      </c>
      <c r="D9049" s="15">
        <v>0</v>
      </c>
    </row>
    <row r="9050" spans="1:4" x14ac:dyDescent="0.25">
      <c r="A9050" s="67">
        <v>44271</v>
      </c>
      <c r="B9050" s="60" t="s">
        <v>50</v>
      </c>
      <c r="C9050" s="73" t="s">
        <v>368</v>
      </c>
      <c r="D9050" s="15">
        <v>1</v>
      </c>
    </row>
    <row r="9051" spans="1:4" x14ac:dyDescent="0.25">
      <c r="A9051" s="67">
        <v>44271</v>
      </c>
      <c r="B9051" s="60" t="s">
        <v>27</v>
      </c>
      <c r="C9051" s="73" t="s">
        <v>141</v>
      </c>
      <c r="D9051" s="15">
        <v>3</v>
      </c>
    </row>
    <row r="9052" spans="1:4" x14ac:dyDescent="0.25">
      <c r="A9052" s="67">
        <v>44271</v>
      </c>
      <c r="B9052" s="60" t="s">
        <v>27</v>
      </c>
      <c r="C9052" s="73" t="s">
        <v>235</v>
      </c>
      <c r="D9052" s="15">
        <v>2</v>
      </c>
    </row>
    <row r="9053" spans="1:4" x14ac:dyDescent="0.25">
      <c r="A9053" s="67">
        <v>44271</v>
      </c>
      <c r="B9053" s="60" t="s">
        <v>27</v>
      </c>
      <c r="C9053" s="73" t="s">
        <v>43</v>
      </c>
      <c r="D9053" s="15">
        <v>2</v>
      </c>
    </row>
    <row r="9054" spans="1:4" x14ac:dyDescent="0.25">
      <c r="A9054" s="67">
        <v>44271</v>
      </c>
      <c r="B9054" s="60" t="s">
        <v>51</v>
      </c>
      <c r="C9054" s="60" t="s">
        <v>51</v>
      </c>
      <c r="D9054" s="15">
        <v>2</v>
      </c>
    </row>
    <row r="9055" spans="1:4" x14ac:dyDescent="0.25">
      <c r="A9055" s="67">
        <v>44271</v>
      </c>
      <c r="B9055" s="60" t="s">
        <v>10</v>
      </c>
      <c r="C9055" s="60" t="s">
        <v>10</v>
      </c>
      <c r="D9055" s="15">
        <v>5</v>
      </c>
    </row>
    <row r="9056" spans="1:4" x14ac:dyDescent="0.25">
      <c r="A9056" s="67">
        <v>44272</v>
      </c>
      <c r="B9056" s="60" t="s">
        <v>14</v>
      </c>
      <c r="C9056" s="73" t="s">
        <v>14</v>
      </c>
      <c r="D9056" s="15">
        <v>8</v>
      </c>
    </row>
    <row r="9057" spans="1:4" x14ac:dyDescent="0.25">
      <c r="A9057" s="67">
        <v>44272</v>
      </c>
      <c r="B9057" s="60" t="s">
        <v>14</v>
      </c>
      <c r="C9057" s="73" t="s">
        <v>16</v>
      </c>
      <c r="D9057" s="15">
        <v>2</v>
      </c>
    </row>
    <row r="9058" spans="1:4" x14ac:dyDescent="0.25">
      <c r="A9058" s="67">
        <v>44272</v>
      </c>
      <c r="B9058" s="60" t="s">
        <v>20</v>
      </c>
      <c r="C9058" s="73" t="s">
        <v>20</v>
      </c>
      <c r="D9058" s="15">
        <v>18</v>
      </c>
    </row>
    <row r="9059" spans="1:4" x14ac:dyDescent="0.25">
      <c r="A9059" s="67">
        <v>44272</v>
      </c>
      <c r="B9059" s="60" t="s">
        <v>13</v>
      </c>
      <c r="C9059" s="73" t="s">
        <v>1028</v>
      </c>
      <c r="D9059" s="15">
        <v>1</v>
      </c>
    </row>
    <row r="9060" spans="1:4" x14ac:dyDescent="0.25">
      <c r="A9060" s="67">
        <v>44272</v>
      </c>
      <c r="B9060" s="60" t="s">
        <v>13</v>
      </c>
      <c r="C9060" s="73" t="s">
        <v>225</v>
      </c>
      <c r="D9060" s="15">
        <v>1</v>
      </c>
    </row>
    <row r="9061" spans="1:4" x14ac:dyDescent="0.25">
      <c r="A9061" s="67">
        <v>44272</v>
      </c>
      <c r="B9061" s="60" t="s">
        <v>13</v>
      </c>
      <c r="C9061" s="73" t="s">
        <v>13</v>
      </c>
      <c r="D9061" s="15">
        <v>1</v>
      </c>
    </row>
    <row r="9062" spans="1:4" x14ac:dyDescent="0.25">
      <c r="A9062" s="67">
        <v>44272</v>
      </c>
      <c r="B9062" s="60" t="s">
        <v>13</v>
      </c>
      <c r="C9062" s="73" t="s">
        <v>226</v>
      </c>
      <c r="D9062" s="15">
        <v>2</v>
      </c>
    </row>
    <row r="9063" spans="1:4" x14ac:dyDescent="0.25">
      <c r="A9063" s="67">
        <v>44272</v>
      </c>
      <c r="B9063" s="60" t="s">
        <v>13</v>
      </c>
      <c r="C9063" s="73" t="s">
        <v>223</v>
      </c>
      <c r="D9063" s="15">
        <v>3</v>
      </c>
    </row>
    <row r="9064" spans="1:4" x14ac:dyDescent="0.25">
      <c r="A9064" s="67">
        <v>44272</v>
      </c>
      <c r="B9064" s="60" t="s">
        <v>24</v>
      </c>
      <c r="C9064" s="73" t="s">
        <v>23</v>
      </c>
      <c r="D9064" s="15">
        <v>3</v>
      </c>
    </row>
    <row r="9065" spans="1:4" x14ac:dyDescent="0.25">
      <c r="A9065" s="67">
        <v>44272</v>
      </c>
      <c r="B9065" s="60" t="s">
        <v>24</v>
      </c>
      <c r="C9065" s="73" t="s">
        <v>24</v>
      </c>
      <c r="D9065" s="15">
        <v>1</v>
      </c>
    </row>
    <row r="9066" spans="1:4" x14ac:dyDescent="0.25">
      <c r="A9066" s="67">
        <v>44272</v>
      </c>
      <c r="B9066" s="60" t="s">
        <v>24</v>
      </c>
      <c r="C9066" s="73" t="s">
        <v>36</v>
      </c>
      <c r="D9066" s="15">
        <v>2</v>
      </c>
    </row>
    <row r="9067" spans="1:4" x14ac:dyDescent="0.25">
      <c r="A9067" s="67">
        <v>44272</v>
      </c>
      <c r="B9067" s="60" t="s">
        <v>47</v>
      </c>
      <c r="C9067" s="73" t="s">
        <v>47</v>
      </c>
      <c r="D9067" s="15">
        <v>12</v>
      </c>
    </row>
    <row r="9068" spans="1:4" x14ac:dyDescent="0.25">
      <c r="A9068" s="67">
        <v>44272</v>
      </c>
      <c r="B9068" s="60" t="s">
        <v>47</v>
      </c>
      <c r="C9068" s="73" t="s">
        <v>1083</v>
      </c>
      <c r="D9068" s="15">
        <v>1</v>
      </c>
    </row>
    <row r="9069" spans="1:4" x14ac:dyDescent="0.25">
      <c r="A9069" s="67">
        <v>44272</v>
      </c>
      <c r="B9069" s="60" t="s">
        <v>48</v>
      </c>
      <c r="C9069" s="73" t="s">
        <v>48</v>
      </c>
      <c r="D9069" s="15">
        <v>3</v>
      </c>
    </row>
    <row r="9070" spans="1:4" x14ac:dyDescent="0.25">
      <c r="A9070" s="67">
        <v>44272</v>
      </c>
      <c r="B9070" s="60" t="s">
        <v>7</v>
      </c>
      <c r="C9070" s="73" t="s">
        <v>116</v>
      </c>
      <c r="D9070" s="15">
        <v>1</v>
      </c>
    </row>
    <row r="9071" spans="1:4" x14ac:dyDescent="0.25">
      <c r="A9071" s="67">
        <v>44272</v>
      </c>
      <c r="B9071" s="60" t="s">
        <v>9</v>
      </c>
      <c r="C9071" s="60" t="s">
        <v>9</v>
      </c>
      <c r="D9071" s="15">
        <v>5</v>
      </c>
    </row>
    <row r="9072" spans="1:4" x14ac:dyDescent="0.25">
      <c r="A9072" s="67">
        <v>44272</v>
      </c>
      <c r="B9072" s="60" t="s">
        <v>9</v>
      </c>
      <c r="C9072" s="73" t="s">
        <v>17</v>
      </c>
      <c r="D9072" s="15">
        <v>8</v>
      </c>
    </row>
    <row r="9073" spans="1:4" x14ac:dyDescent="0.25">
      <c r="A9073" s="67">
        <v>44272</v>
      </c>
      <c r="B9073" s="60" t="s">
        <v>9</v>
      </c>
      <c r="C9073" s="73" t="s">
        <v>145</v>
      </c>
      <c r="D9073" s="15">
        <v>6</v>
      </c>
    </row>
    <row r="9074" spans="1:4" x14ac:dyDescent="0.25">
      <c r="A9074" s="67">
        <v>44272</v>
      </c>
      <c r="B9074" s="60" t="s">
        <v>15</v>
      </c>
      <c r="C9074" s="73" t="s">
        <v>61</v>
      </c>
      <c r="D9074" s="15">
        <v>0</v>
      </c>
    </row>
    <row r="9075" spans="1:4" x14ac:dyDescent="0.25">
      <c r="A9075" s="67">
        <v>44272</v>
      </c>
      <c r="B9075" s="60" t="s">
        <v>11</v>
      </c>
      <c r="C9075" s="73" t="s">
        <v>11</v>
      </c>
      <c r="D9075" s="15">
        <v>3</v>
      </c>
    </row>
    <row r="9076" spans="1:4" x14ac:dyDescent="0.25">
      <c r="A9076" s="67">
        <v>44272</v>
      </c>
      <c r="B9076" s="60" t="s">
        <v>11</v>
      </c>
      <c r="C9076" s="73" t="s">
        <v>135</v>
      </c>
      <c r="D9076" s="15">
        <v>1</v>
      </c>
    </row>
    <row r="9077" spans="1:4" x14ac:dyDescent="0.25">
      <c r="A9077" s="67">
        <v>44272</v>
      </c>
      <c r="B9077" s="60" t="s">
        <v>12</v>
      </c>
      <c r="C9077" s="73" t="s">
        <v>1023</v>
      </c>
      <c r="D9077" s="15">
        <v>1</v>
      </c>
    </row>
    <row r="9078" spans="1:4" x14ac:dyDescent="0.25">
      <c r="A9078" s="67">
        <v>44272</v>
      </c>
      <c r="B9078" s="60" t="s">
        <v>12</v>
      </c>
      <c r="C9078" s="73" t="s">
        <v>692</v>
      </c>
      <c r="D9078" s="15">
        <v>1</v>
      </c>
    </row>
    <row r="9079" spans="1:4" x14ac:dyDescent="0.25">
      <c r="A9079" s="67">
        <v>44272</v>
      </c>
      <c r="B9079" s="60" t="s">
        <v>8</v>
      </c>
      <c r="C9079" s="73" t="s">
        <v>1082</v>
      </c>
      <c r="D9079" s="15">
        <v>5</v>
      </c>
    </row>
    <row r="9080" spans="1:4" x14ac:dyDescent="0.25">
      <c r="A9080" s="67">
        <v>44272</v>
      </c>
      <c r="B9080" s="60" t="s">
        <v>8</v>
      </c>
      <c r="C9080" s="73" t="s">
        <v>74</v>
      </c>
      <c r="D9080" s="15">
        <v>1</v>
      </c>
    </row>
    <row r="9081" spans="1:4" x14ac:dyDescent="0.25">
      <c r="A9081" s="67">
        <v>44272</v>
      </c>
      <c r="B9081" s="60" t="s">
        <v>8</v>
      </c>
      <c r="C9081" s="73" t="s">
        <v>230</v>
      </c>
      <c r="D9081" s="15">
        <v>3</v>
      </c>
    </row>
    <row r="9082" spans="1:4" x14ac:dyDescent="0.25">
      <c r="A9082" s="67">
        <v>44272</v>
      </c>
      <c r="B9082" s="60" t="s">
        <v>8</v>
      </c>
      <c r="C9082" s="73" t="s">
        <v>59</v>
      </c>
      <c r="D9082" s="15">
        <v>7</v>
      </c>
    </row>
    <row r="9083" spans="1:4" x14ac:dyDescent="0.25">
      <c r="A9083" s="67">
        <v>44272</v>
      </c>
      <c r="B9083" s="60" t="s">
        <v>8</v>
      </c>
      <c r="C9083" s="73" t="s">
        <v>1084</v>
      </c>
      <c r="D9083" s="15">
        <v>1</v>
      </c>
    </row>
    <row r="9084" spans="1:4" x14ac:dyDescent="0.25">
      <c r="A9084" s="67">
        <v>44272</v>
      </c>
      <c r="B9084" s="60" t="s">
        <v>8</v>
      </c>
      <c r="C9084" s="73" t="s">
        <v>234</v>
      </c>
      <c r="D9084" s="15">
        <v>1</v>
      </c>
    </row>
    <row r="9085" spans="1:4" x14ac:dyDescent="0.25">
      <c r="A9085" s="67">
        <v>44272</v>
      </c>
      <c r="B9085" s="60" t="s">
        <v>8</v>
      </c>
      <c r="C9085" s="73" t="s">
        <v>8</v>
      </c>
      <c r="D9085" s="15">
        <v>64</v>
      </c>
    </row>
    <row r="9086" spans="1:4" x14ac:dyDescent="0.25">
      <c r="A9086" s="67">
        <v>44272</v>
      </c>
      <c r="B9086" s="60" t="s">
        <v>8</v>
      </c>
      <c r="C9086" s="73" t="s">
        <v>31</v>
      </c>
      <c r="D9086" s="15">
        <v>7</v>
      </c>
    </row>
    <row r="9087" spans="1:4" x14ac:dyDescent="0.25">
      <c r="A9087" s="67">
        <v>44272</v>
      </c>
      <c r="B9087" s="60" t="s">
        <v>8</v>
      </c>
      <c r="C9087" s="73" t="s">
        <v>131</v>
      </c>
      <c r="D9087" s="15">
        <v>1</v>
      </c>
    </row>
    <row r="9088" spans="1:4" x14ac:dyDescent="0.25">
      <c r="A9088" s="67">
        <v>44272</v>
      </c>
      <c r="B9088" s="60" t="s">
        <v>8</v>
      </c>
      <c r="C9088" s="73" t="s">
        <v>81</v>
      </c>
      <c r="D9088" s="15">
        <v>1</v>
      </c>
    </row>
    <row r="9089" spans="1:4" x14ac:dyDescent="0.25">
      <c r="A9089" s="67">
        <v>44272</v>
      </c>
      <c r="B9089" s="60" t="s">
        <v>8</v>
      </c>
      <c r="C9089" s="73" t="s">
        <v>112</v>
      </c>
      <c r="D9089" s="15">
        <v>1</v>
      </c>
    </row>
    <row r="9090" spans="1:4" x14ac:dyDescent="0.25">
      <c r="A9090" s="67">
        <v>44272</v>
      </c>
      <c r="B9090" s="60" t="s">
        <v>49</v>
      </c>
      <c r="C9090" s="60" t="s">
        <v>49</v>
      </c>
      <c r="D9090" s="15">
        <v>0</v>
      </c>
    </row>
    <row r="9091" spans="1:4" x14ac:dyDescent="0.25">
      <c r="A9091" s="67">
        <v>44272</v>
      </c>
      <c r="B9091" s="60" t="s">
        <v>50</v>
      </c>
      <c r="C9091" s="73" t="s">
        <v>368</v>
      </c>
      <c r="D9091" s="15">
        <v>1</v>
      </c>
    </row>
    <row r="9092" spans="1:4" x14ac:dyDescent="0.25">
      <c r="A9092" s="67">
        <v>44272</v>
      </c>
      <c r="B9092" s="60" t="s">
        <v>27</v>
      </c>
      <c r="C9092" s="73" t="s">
        <v>43</v>
      </c>
      <c r="D9092" s="15">
        <v>15</v>
      </c>
    </row>
    <row r="9093" spans="1:4" x14ac:dyDescent="0.25">
      <c r="A9093" s="67">
        <v>44272</v>
      </c>
      <c r="B9093" s="60" t="s">
        <v>27</v>
      </c>
      <c r="C9093" s="73" t="s">
        <v>947</v>
      </c>
      <c r="D9093" s="15">
        <v>1</v>
      </c>
    </row>
    <row r="9094" spans="1:4" x14ac:dyDescent="0.25">
      <c r="A9094" s="67">
        <v>44272</v>
      </c>
      <c r="B9094" s="60" t="s">
        <v>51</v>
      </c>
      <c r="C9094" s="60" t="s">
        <v>51</v>
      </c>
      <c r="D9094" s="15">
        <v>2</v>
      </c>
    </row>
    <row r="9095" spans="1:4" x14ac:dyDescent="0.25">
      <c r="A9095" s="67">
        <v>44272</v>
      </c>
      <c r="B9095" s="60" t="s">
        <v>10</v>
      </c>
      <c r="C9095" s="60" t="s">
        <v>10</v>
      </c>
      <c r="D9095" s="15">
        <v>5</v>
      </c>
    </row>
    <row r="9096" spans="1:4" x14ac:dyDescent="0.25">
      <c r="A9096" s="67">
        <v>44273</v>
      </c>
      <c r="B9096" s="60" t="s">
        <v>14</v>
      </c>
      <c r="C9096" s="73" t="s">
        <v>14</v>
      </c>
      <c r="D9096" s="15">
        <v>17</v>
      </c>
    </row>
    <row r="9097" spans="1:4" x14ac:dyDescent="0.25">
      <c r="A9097" s="67">
        <v>44273</v>
      </c>
      <c r="B9097" s="60" t="s">
        <v>14</v>
      </c>
      <c r="C9097" s="73" t="s">
        <v>16</v>
      </c>
      <c r="D9097" s="15">
        <v>4</v>
      </c>
    </row>
    <row r="9098" spans="1:4" x14ac:dyDescent="0.25">
      <c r="A9098" s="67">
        <v>44273</v>
      </c>
      <c r="B9098" s="60" t="s">
        <v>14</v>
      </c>
      <c r="C9098" s="73" t="s">
        <v>808</v>
      </c>
      <c r="D9098" s="15">
        <v>1</v>
      </c>
    </row>
    <row r="9099" spans="1:4" x14ac:dyDescent="0.25">
      <c r="A9099" s="67">
        <v>44273</v>
      </c>
      <c r="B9099" s="60" t="s">
        <v>14</v>
      </c>
      <c r="C9099" s="73" t="s">
        <v>86</v>
      </c>
      <c r="D9099" s="15">
        <v>1</v>
      </c>
    </row>
    <row r="9100" spans="1:4" x14ac:dyDescent="0.25">
      <c r="A9100" s="67">
        <v>44273</v>
      </c>
      <c r="B9100" s="60" t="s">
        <v>20</v>
      </c>
      <c r="C9100" s="73" t="s">
        <v>20</v>
      </c>
      <c r="D9100" s="15">
        <v>20</v>
      </c>
    </row>
    <row r="9101" spans="1:4" x14ac:dyDescent="0.25">
      <c r="A9101" s="67">
        <v>44273</v>
      </c>
      <c r="B9101" s="60" t="s">
        <v>13</v>
      </c>
      <c r="C9101" s="73" t="s">
        <v>225</v>
      </c>
      <c r="D9101" s="15">
        <v>1</v>
      </c>
    </row>
    <row r="9102" spans="1:4" x14ac:dyDescent="0.25">
      <c r="A9102" s="67">
        <v>44273</v>
      </c>
      <c r="B9102" s="60" t="s">
        <v>13</v>
      </c>
      <c r="C9102" s="73" t="s">
        <v>13</v>
      </c>
      <c r="D9102" s="15">
        <v>5</v>
      </c>
    </row>
    <row r="9103" spans="1:4" x14ac:dyDescent="0.25">
      <c r="A9103" s="67">
        <v>44273</v>
      </c>
      <c r="B9103" s="60" t="s">
        <v>13</v>
      </c>
      <c r="C9103" s="73" t="s">
        <v>226</v>
      </c>
      <c r="D9103" s="15">
        <v>1</v>
      </c>
    </row>
    <row r="9104" spans="1:4" x14ac:dyDescent="0.25">
      <c r="A9104" s="67">
        <v>44273</v>
      </c>
      <c r="B9104" s="60" t="s">
        <v>13</v>
      </c>
      <c r="C9104" s="73" t="s">
        <v>223</v>
      </c>
      <c r="D9104" s="15">
        <v>3</v>
      </c>
    </row>
    <row r="9105" spans="1:4" x14ac:dyDescent="0.25">
      <c r="A9105" s="67">
        <v>44273</v>
      </c>
      <c r="B9105" s="60" t="s">
        <v>24</v>
      </c>
      <c r="C9105" s="73" t="s">
        <v>23</v>
      </c>
      <c r="D9105" s="15">
        <v>4</v>
      </c>
    </row>
    <row r="9106" spans="1:4" x14ac:dyDescent="0.25">
      <c r="A9106" s="67">
        <v>44273</v>
      </c>
      <c r="B9106" s="60" t="s">
        <v>24</v>
      </c>
      <c r="C9106" s="73" t="s">
        <v>24</v>
      </c>
      <c r="D9106" s="15">
        <v>1</v>
      </c>
    </row>
    <row r="9107" spans="1:4" x14ac:dyDescent="0.25">
      <c r="A9107" s="67">
        <v>44273</v>
      </c>
      <c r="B9107" s="60" t="s">
        <v>24</v>
      </c>
      <c r="C9107" s="73" t="s">
        <v>36</v>
      </c>
      <c r="D9107" s="15">
        <v>1</v>
      </c>
    </row>
    <row r="9108" spans="1:4" x14ac:dyDescent="0.25">
      <c r="A9108" s="67">
        <v>44273</v>
      </c>
      <c r="B9108" s="60" t="s">
        <v>47</v>
      </c>
      <c r="C9108" s="60" t="s">
        <v>47</v>
      </c>
      <c r="D9108" s="15">
        <v>0</v>
      </c>
    </row>
    <row r="9109" spans="1:4" x14ac:dyDescent="0.25">
      <c r="A9109" s="67">
        <v>44273</v>
      </c>
      <c r="B9109" s="60" t="s">
        <v>48</v>
      </c>
      <c r="C9109" s="73" t="s">
        <v>48</v>
      </c>
      <c r="D9109" s="15">
        <v>5</v>
      </c>
    </row>
    <row r="9110" spans="1:4" x14ac:dyDescent="0.25">
      <c r="A9110" s="67">
        <v>44273</v>
      </c>
      <c r="B9110" s="60" t="s">
        <v>7</v>
      </c>
      <c r="C9110" s="73" t="s">
        <v>116</v>
      </c>
      <c r="D9110" s="15">
        <v>5</v>
      </c>
    </row>
    <row r="9111" spans="1:4" x14ac:dyDescent="0.25">
      <c r="A9111" s="67">
        <v>44273</v>
      </c>
      <c r="B9111" s="60" t="s">
        <v>7</v>
      </c>
      <c r="C9111" s="73" t="s">
        <v>7</v>
      </c>
      <c r="D9111" s="15">
        <v>5</v>
      </c>
    </row>
    <row r="9112" spans="1:4" x14ac:dyDescent="0.25">
      <c r="A9112" s="67">
        <v>44273</v>
      </c>
      <c r="B9112" s="60" t="s">
        <v>9</v>
      </c>
      <c r="C9112" s="60" t="s">
        <v>9</v>
      </c>
      <c r="D9112" s="15">
        <v>5</v>
      </c>
    </row>
    <row r="9113" spans="1:4" x14ac:dyDescent="0.25">
      <c r="A9113" s="67">
        <v>44273</v>
      </c>
      <c r="B9113" s="60" t="s">
        <v>9</v>
      </c>
      <c r="C9113" s="73" t="s">
        <v>17</v>
      </c>
      <c r="D9113" s="15">
        <v>5</v>
      </c>
    </row>
    <row r="9114" spans="1:4" x14ac:dyDescent="0.25">
      <c r="A9114" s="67">
        <v>44273</v>
      </c>
      <c r="B9114" s="60" t="s">
        <v>9</v>
      </c>
      <c r="C9114" s="73" t="s">
        <v>149</v>
      </c>
      <c r="D9114" s="15">
        <v>1</v>
      </c>
    </row>
    <row r="9115" spans="1:4" x14ac:dyDescent="0.25">
      <c r="A9115" s="67">
        <v>44273</v>
      </c>
      <c r="B9115" s="60" t="s">
        <v>9</v>
      </c>
      <c r="C9115" s="73" t="s">
        <v>145</v>
      </c>
      <c r="D9115" s="15">
        <v>12</v>
      </c>
    </row>
    <row r="9116" spans="1:4" x14ac:dyDescent="0.25">
      <c r="A9116" s="67">
        <v>44273</v>
      </c>
      <c r="B9116" s="60" t="s">
        <v>15</v>
      </c>
      <c r="C9116" s="73" t="s">
        <v>61</v>
      </c>
      <c r="D9116" s="15">
        <v>0</v>
      </c>
    </row>
    <row r="9117" spans="1:4" x14ac:dyDescent="0.25">
      <c r="A9117" s="67">
        <v>44273</v>
      </c>
      <c r="B9117" s="60" t="s">
        <v>11</v>
      </c>
      <c r="C9117" s="73" t="s">
        <v>11</v>
      </c>
      <c r="D9117" s="15">
        <v>2</v>
      </c>
    </row>
    <row r="9118" spans="1:4" x14ac:dyDescent="0.25">
      <c r="A9118" s="67">
        <v>44273</v>
      </c>
      <c r="B9118" s="60" t="s">
        <v>12</v>
      </c>
      <c r="C9118" s="73" t="s">
        <v>12</v>
      </c>
      <c r="D9118" s="15">
        <v>1</v>
      </c>
    </row>
    <row r="9119" spans="1:4" x14ac:dyDescent="0.25">
      <c r="A9119" s="67">
        <v>44273</v>
      </c>
      <c r="B9119" s="60" t="s">
        <v>8</v>
      </c>
      <c r="C9119" s="78" t="s">
        <v>59</v>
      </c>
      <c r="D9119" s="15">
        <v>3</v>
      </c>
    </row>
    <row r="9120" spans="1:4" x14ac:dyDescent="0.25">
      <c r="A9120" s="67">
        <v>44273</v>
      </c>
      <c r="B9120" s="60" t="s">
        <v>8</v>
      </c>
      <c r="C9120" s="78" t="s">
        <v>134</v>
      </c>
      <c r="D9120" s="15">
        <v>2</v>
      </c>
    </row>
    <row r="9121" spans="1:4" x14ac:dyDescent="0.25">
      <c r="A9121" s="67">
        <v>44273</v>
      </c>
      <c r="B9121" s="60" t="s">
        <v>8</v>
      </c>
      <c r="C9121" s="78" t="s">
        <v>205</v>
      </c>
      <c r="D9121" s="15">
        <v>5</v>
      </c>
    </row>
    <row r="9122" spans="1:4" x14ac:dyDescent="0.25">
      <c r="A9122" s="67">
        <v>44273</v>
      </c>
      <c r="B9122" s="60" t="s">
        <v>8</v>
      </c>
      <c r="C9122" s="78" t="s">
        <v>40</v>
      </c>
      <c r="D9122" s="15">
        <v>1</v>
      </c>
    </row>
    <row r="9123" spans="1:4" x14ac:dyDescent="0.25">
      <c r="A9123" s="67">
        <v>44273</v>
      </c>
      <c r="B9123" s="60" t="s">
        <v>8</v>
      </c>
      <c r="C9123" s="78" t="s">
        <v>8</v>
      </c>
      <c r="D9123" s="15">
        <v>35</v>
      </c>
    </row>
    <row r="9124" spans="1:4" x14ac:dyDescent="0.25">
      <c r="A9124" s="67">
        <v>44273</v>
      </c>
      <c r="B9124" s="60" t="s">
        <v>8</v>
      </c>
      <c r="C9124" s="78" t="s">
        <v>31</v>
      </c>
      <c r="D9124" s="15">
        <v>1</v>
      </c>
    </row>
    <row r="9125" spans="1:4" x14ac:dyDescent="0.25">
      <c r="A9125" s="67">
        <v>44273</v>
      </c>
      <c r="B9125" s="60" t="s">
        <v>8</v>
      </c>
      <c r="C9125" s="78" t="s">
        <v>81</v>
      </c>
      <c r="D9125" s="15">
        <v>3</v>
      </c>
    </row>
    <row r="9126" spans="1:4" x14ac:dyDescent="0.25">
      <c r="A9126" s="67">
        <v>44273</v>
      </c>
      <c r="B9126" s="60" t="s">
        <v>49</v>
      </c>
      <c r="C9126" s="232" t="s">
        <v>49</v>
      </c>
      <c r="D9126" s="15">
        <v>0</v>
      </c>
    </row>
    <row r="9127" spans="1:4" x14ac:dyDescent="0.25">
      <c r="A9127" s="67">
        <v>44273</v>
      </c>
      <c r="B9127" s="60" t="s">
        <v>50</v>
      </c>
      <c r="C9127" s="78" t="s">
        <v>232</v>
      </c>
      <c r="D9127" s="15">
        <v>2</v>
      </c>
    </row>
    <row r="9128" spans="1:4" x14ac:dyDescent="0.25">
      <c r="A9128" s="67">
        <v>44273</v>
      </c>
      <c r="B9128" s="60" t="s">
        <v>50</v>
      </c>
      <c r="C9128" s="78" t="s">
        <v>614</v>
      </c>
      <c r="D9128" s="15">
        <v>1</v>
      </c>
    </row>
    <row r="9129" spans="1:4" x14ac:dyDescent="0.25">
      <c r="A9129" s="67">
        <v>44273</v>
      </c>
      <c r="B9129" s="60" t="s">
        <v>50</v>
      </c>
      <c r="C9129" s="73" t="s">
        <v>368</v>
      </c>
      <c r="D9129" s="15">
        <v>1</v>
      </c>
    </row>
    <row r="9130" spans="1:4" x14ac:dyDescent="0.25">
      <c r="A9130" s="67">
        <v>44273</v>
      </c>
      <c r="B9130" s="60" t="s">
        <v>27</v>
      </c>
      <c r="C9130" s="73" t="s">
        <v>946</v>
      </c>
      <c r="D9130" s="15">
        <v>1</v>
      </c>
    </row>
    <row r="9131" spans="1:4" x14ac:dyDescent="0.25">
      <c r="A9131" s="67">
        <v>44273</v>
      </c>
      <c r="B9131" s="60" t="s">
        <v>27</v>
      </c>
      <c r="C9131" s="78" t="s">
        <v>43</v>
      </c>
      <c r="D9131" s="15">
        <v>15</v>
      </c>
    </row>
    <row r="9132" spans="1:4" x14ac:dyDescent="0.25">
      <c r="A9132" s="67">
        <v>44273</v>
      </c>
      <c r="B9132" s="60" t="s">
        <v>27</v>
      </c>
      <c r="C9132" s="78" t="s">
        <v>947</v>
      </c>
      <c r="D9132" s="15">
        <v>1</v>
      </c>
    </row>
    <row r="9133" spans="1:4" x14ac:dyDescent="0.25">
      <c r="A9133" s="67">
        <v>44273</v>
      </c>
      <c r="B9133" s="60" t="s">
        <v>51</v>
      </c>
      <c r="C9133" s="232" t="s">
        <v>51</v>
      </c>
      <c r="D9133" s="15">
        <v>2</v>
      </c>
    </row>
    <row r="9134" spans="1:4" x14ac:dyDescent="0.25">
      <c r="A9134" s="67">
        <v>44273</v>
      </c>
      <c r="B9134" s="60" t="s">
        <v>10</v>
      </c>
      <c r="C9134" s="232" t="s">
        <v>10</v>
      </c>
      <c r="D9134" s="15">
        <v>0</v>
      </c>
    </row>
    <row r="9135" spans="1:4" x14ac:dyDescent="0.25">
      <c r="A9135" s="67">
        <v>44274</v>
      </c>
      <c r="B9135" s="60" t="s">
        <v>14</v>
      </c>
      <c r="C9135" s="78" t="s">
        <v>14</v>
      </c>
      <c r="D9135" s="15">
        <v>5</v>
      </c>
    </row>
    <row r="9136" spans="1:4" x14ac:dyDescent="0.25">
      <c r="A9136" s="67">
        <v>44274</v>
      </c>
      <c r="B9136" s="60" t="s">
        <v>14</v>
      </c>
      <c r="C9136" s="78" t="s">
        <v>16</v>
      </c>
      <c r="D9136" s="15">
        <v>19</v>
      </c>
    </row>
    <row r="9137" spans="1:4" x14ac:dyDescent="0.25">
      <c r="A9137" s="67">
        <v>44274</v>
      </c>
      <c r="B9137" s="60" t="s">
        <v>14</v>
      </c>
      <c r="C9137" s="78" t="s">
        <v>86</v>
      </c>
      <c r="D9137" s="15">
        <v>2</v>
      </c>
    </row>
    <row r="9138" spans="1:4" x14ac:dyDescent="0.25">
      <c r="A9138" s="67">
        <v>44274</v>
      </c>
      <c r="B9138" s="60" t="s">
        <v>20</v>
      </c>
      <c r="C9138" s="78" t="s">
        <v>20</v>
      </c>
      <c r="D9138" s="15">
        <v>15</v>
      </c>
    </row>
    <row r="9139" spans="1:4" x14ac:dyDescent="0.25">
      <c r="A9139" s="67">
        <v>44274</v>
      </c>
      <c r="B9139" s="60" t="s">
        <v>13</v>
      </c>
      <c r="C9139" s="78" t="s">
        <v>13</v>
      </c>
      <c r="D9139" s="15">
        <v>1</v>
      </c>
    </row>
    <row r="9140" spans="1:4" x14ac:dyDescent="0.25">
      <c r="A9140" s="67">
        <v>44274</v>
      </c>
      <c r="B9140" s="60" t="s">
        <v>13</v>
      </c>
      <c r="C9140" s="78" t="s">
        <v>223</v>
      </c>
      <c r="D9140" s="15">
        <v>4</v>
      </c>
    </row>
    <row r="9141" spans="1:4" x14ac:dyDescent="0.25">
      <c r="A9141" s="67">
        <v>44274</v>
      </c>
      <c r="B9141" s="60" t="s">
        <v>24</v>
      </c>
      <c r="C9141" s="78" t="s">
        <v>23</v>
      </c>
      <c r="D9141" s="15">
        <v>3</v>
      </c>
    </row>
    <row r="9142" spans="1:4" x14ac:dyDescent="0.25">
      <c r="A9142" s="67">
        <v>44274</v>
      </c>
      <c r="B9142" s="60" t="s">
        <v>47</v>
      </c>
      <c r="C9142" s="78" t="s">
        <v>47</v>
      </c>
      <c r="D9142" s="15">
        <v>1</v>
      </c>
    </row>
    <row r="9143" spans="1:4" x14ac:dyDescent="0.25">
      <c r="A9143" s="67">
        <v>44274</v>
      </c>
      <c r="B9143" s="60" t="s">
        <v>48</v>
      </c>
      <c r="C9143" s="78" t="s">
        <v>48</v>
      </c>
      <c r="D9143" s="15">
        <v>1</v>
      </c>
    </row>
    <row r="9144" spans="1:4" x14ac:dyDescent="0.25">
      <c r="A9144" s="67">
        <v>44274</v>
      </c>
      <c r="B9144" s="60" t="s">
        <v>7</v>
      </c>
      <c r="C9144" s="78" t="s">
        <v>116</v>
      </c>
      <c r="D9144" s="15">
        <v>3</v>
      </c>
    </row>
    <row r="9145" spans="1:4" x14ac:dyDescent="0.25">
      <c r="A9145" s="67">
        <v>44274</v>
      </c>
      <c r="B9145" s="60" t="s">
        <v>7</v>
      </c>
      <c r="C9145" s="232" t="s">
        <v>7</v>
      </c>
      <c r="D9145" s="15">
        <v>5</v>
      </c>
    </row>
    <row r="9146" spans="1:4" x14ac:dyDescent="0.25">
      <c r="A9146" s="67">
        <v>44274</v>
      </c>
      <c r="B9146" s="60" t="s">
        <v>9</v>
      </c>
      <c r="C9146" s="232" t="s">
        <v>9</v>
      </c>
      <c r="D9146" s="15">
        <v>6</v>
      </c>
    </row>
    <row r="9147" spans="1:4" x14ac:dyDescent="0.25">
      <c r="A9147" s="67">
        <v>44274</v>
      </c>
      <c r="B9147" s="60" t="s">
        <v>9</v>
      </c>
      <c r="C9147" s="73" t="s">
        <v>145</v>
      </c>
      <c r="D9147" s="15">
        <v>3</v>
      </c>
    </row>
    <row r="9148" spans="1:4" x14ac:dyDescent="0.25">
      <c r="A9148" s="67">
        <v>44274</v>
      </c>
      <c r="B9148" s="60" t="s">
        <v>15</v>
      </c>
      <c r="C9148" s="73" t="s">
        <v>285</v>
      </c>
      <c r="D9148" s="15">
        <v>7</v>
      </c>
    </row>
    <row r="9149" spans="1:4" x14ac:dyDescent="0.25">
      <c r="A9149" s="67">
        <v>44274</v>
      </c>
      <c r="B9149" s="60" t="s">
        <v>11</v>
      </c>
      <c r="C9149" s="78" t="s">
        <v>135</v>
      </c>
      <c r="D9149" s="236">
        <v>1</v>
      </c>
    </row>
    <row r="9150" spans="1:4" x14ac:dyDescent="0.25">
      <c r="A9150" s="67">
        <v>44274</v>
      </c>
      <c r="B9150" s="60" t="s">
        <v>12</v>
      </c>
      <c r="C9150" s="78" t="s">
        <v>12</v>
      </c>
      <c r="D9150" s="236">
        <v>5</v>
      </c>
    </row>
    <row r="9151" spans="1:4" x14ac:dyDescent="0.25">
      <c r="A9151" s="67">
        <v>44274</v>
      </c>
      <c r="B9151" s="60" t="s">
        <v>8</v>
      </c>
      <c r="C9151" s="78" t="s">
        <v>230</v>
      </c>
      <c r="D9151" s="236">
        <v>2</v>
      </c>
    </row>
    <row r="9152" spans="1:4" x14ac:dyDescent="0.25">
      <c r="A9152" s="67">
        <v>44274</v>
      </c>
      <c r="B9152" s="60" t="s">
        <v>8</v>
      </c>
      <c r="C9152" s="78" t="s">
        <v>596</v>
      </c>
      <c r="D9152" s="236">
        <v>1</v>
      </c>
    </row>
    <row r="9153" spans="1:4" x14ac:dyDescent="0.25">
      <c r="A9153" s="67">
        <v>44274</v>
      </c>
      <c r="B9153" s="60" t="s">
        <v>8</v>
      </c>
      <c r="C9153" s="78" t="s">
        <v>8</v>
      </c>
      <c r="D9153" s="236">
        <v>22</v>
      </c>
    </row>
    <row r="9154" spans="1:4" x14ac:dyDescent="0.25">
      <c r="A9154" s="67">
        <v>44274</v>
      </c>
      <c r="B9154" s="60" t="s">
        <v>8</v>
      </c>
      <c r="C9154" s="78" t="s">
        <v>81</v>
      </c>
      <c r="D9154" s="236">
        <v>1</v>
      </c>
    </row>
    <row r="9155" spans="1:4" x14ac:dyDescent="0.25">
      <c r="A9155" s="67">
        <v>44274</v>
      </c>
      <c r="B9155" s="60" t="s">
        <v>8</v>
      </c>
      <c r="C9155" s="78" t="s">
        <v>112</v>
      </c>
      <c r="D9155" s="236">
        <v>2</v>
      </c>
    </row>
    <row r="9156" spans="1:4" x14ac:dyDescent="0.25">
      <c r="A9156" s="67">
        <v>44274</v>
      </c>
      <c r="B9156" s="60" t="s">
        <v>8</v>
      </c>
      <c r="C9156" s="78" t="s">
        <v>611</v>
      </c>
      <c r="D9156" s="236">
        <v>1</v>
      </c>
    </row>
    <row r="9157" spans="1:4" x14ac:dyDescent="0.25">
      <c r="A9157" s="67">
        <v>44274</v>
      </c>
      <c r="B9157" s="60" t="s">
        <v>49</v>
      </c>
      <c r="C9157" s="78" t="s">
        <v>215</v>
      </c>
      <c r="D9157" s="236">
        <v>1</v>
      </c>
    </row>
    <row r="9158" spans="1:4" x14ac:dyDescent="0.25">
      <c r="A9158" s="67">
        <v>44274</v>
      </c>
      <c r="B9158" s="60" t="s">
        <v>50</v>
      </c>
      <c r="C9158" s="78" t="s">
        <v>614</v>
      </c>
      <c r="D9158" s="236">
        <v>1</v>
      </c>
    </row>
    <row r="9159" spans="1:4" x14ac:dyDescent="0.25">
      <c r="A9159" s="67">
        <v>44274</v>
      </c>
      <c r="B9159" s="60" t="s">
        <v>50</v>
      </c>
      <c r="C9159" s="78" t="s">
        <v>368</v>
      </c>
      <c r="D9159" s="236">
        <v>1</v>
      </c>
    </row>
    <row r="9160" spans="1:4" x14ac:dyDescent="0.25">
      <c r="A9160" s="67">
        <v>44274</v>
      </c>
      <c r="B9160" s="60" t="s">
        <v>27</v>
      </c>
      <c r="C9160" s="73" t="s">
        <v>141</v>
      </c>
      <c r="D9160" s="236">
        <v>1</v>
      </c>
    </row>
    <row r="9161" spans="1:4" x14ac:dyDescent="0.25">
      <c r="A9161" s="67">
        <v>44274</v>
      </c>
      <c r="B9161" s="60" t="s">
        <v>27</v>
      </c>
      <c r="C9161" s="78" t="s">
        <v>235</v>
      </c>
      <c r="D9161" s="236">
        <v>1</v>
      </c>
    </row>
    <row r="9162" spans="1:4" x14ac:dyDescent="0.25">
      <c r="A9162" s="67">
        <v>44274</v>
      </c>
      <c r="B9162" s="60" t="s">
        <v>27</v>
      </c>
      <c r="C9162" s="73" t="s">
        <v>43</v>
      </c>
      <c r="D9162" s="236">
        <v>22</v>
      </c>
    </row>
    <row r="9163" spans="1:4" x14ac:dyDescent="0.25">
      <c r="A9163" s="67">
        <v>44274</v>
      </c>
      <c r="B9163" s="60" t="s">
        <v>51</v>
      </c>
      <c r="C9163" s="232" t="s">
        <v>51</v>
      </c>
      <c r="D9163" s="236">
        <v>4</v>
      </c>
    </row>
    <row r="9164" spans="1:4" x14ac:dyDescent="0.25">
      <c r="A9164" s="67">
        <v>44274</v>
      </c>
      <c r="B9164" s="60" t="s">
        <v>10</v>
      </c>
      <c r="C9164" s="232" t="s">
        <v>10</v>
      </c>
      <c r="D9164" s="236">
        <v>0</v>
      </c>
    </row>
    <row r="9165" spans="1:4" x14ac:dyDescent="0.25">
      <c r="A9165" s="67">
        <v>44275</v>
      </c>
      <c r="B9165" s="60" t="s">
        <v>14</v>
      </c>
      <c r="C9165" s="78" t="s">
        <v>14</v>
      </c>
      <c r="D9165" s="1">
        <v>5</v>
      </c>
    </row>
    <row r="9166" spans="1:4" x14ac:dyDescent="0.25">
      <c r="A9166" s="67">
        <v>44275</v>
      </c>
      <c r="B9166" s="60" t="s">
        <v>14</v>
      </c>
      <c r="C9166" s="78" t="s">
        <v>16</v>
      </c>
      <c r="D9166" s="1">
        <v>7</v>
      </c>
    </row>
    <row r="9167" spans="1:4" x14ac:dyDescent="0.25">
      <c r="A9167" s="67">
        <v>44275</v>
      </c>
      <c r="B9167" s="60" t="s">
        <v>14</v>
      </c>
      <c r="C9167" s="78" t="s">
        <v>86</v>
      </c>
      <c r="D9167" s="1">
        <v>3</v>
      </c>
    </row>
    <row r="9168" spans="1:4" x14ac:dyDescent="0.25">
      <c r="A9168" s="67">
        <v>44275</v>
      </c>
      <c r="B9168" s="60" t="s">
        <v>20</v>
      </c>
      <c r="C9168" s="78" t="s">
        <v>20</v>
      </c>
      <c r="D9168" s="1">
        <v>20</v>
      </c>
    </row>
    <row r="9169" spans="1:4" x14ac:dyDescent="0.25">
      <c r="A9169" s="233">
        <v>44275</v>
      </c>
      <c r="B9169" s="234" t="s">
        <v>13</v>
      </c>
      <c r="C9169" s="78" t="s">
        <v>1028</v>
      </c>
      <c r="D9169" s="1">
        <v>1</v>
      </c>
    </row>
    <row r="9170" spans="1:4" x14ac:dyDescent="0.25">
      <c r="A9170" s="67">
        <v>44275</v>
      </c>
      <c r="B9170" s="60" t="s">
        <v>13</v>
      </c>
      <c r="C9170" s="73" t="s">
        <v>13</v>
      </c>
      <c r="D9170" s="15">
        <v>1</v>
      </c>
    </row>
    <row r="9171" spans="1:4" x14ac:dyDescent="0.25">
      <c r="A9171" s="67">
        <v>44275</v>
      </c>
      <c r="B9171" s="60" t="s">
        <v>13</v>
      </c>
      <c r="C9171" s="73" t="s">
        <v>223</v>
      </c>
      <c r="D9171" s="15">
        <v>3</v>
      </c>
    </row>
    <row r="9172" spans="1:4" x14ac:dyDescent="0.25">
      <c r="A9172" s="67">
        <v>44275</v>
      </c>
      <c r="B9172" s="60" t="s">
        <v>24</v>
      </c>
      <c r="C9172" s="73" t="s">
        <v>23</v>
      </c>
      <c r="D9172" s="15">
        <v>1</v>
      </c>
    </row>
    <row r="9173" spans="1:4" x14ac:dyDescent="0.25">
      <c r="A9173" s="67">
        <v>44275</v>
      </c>
      <c r="B9173" s="60" t="s">
        <v>24</v>
      </c>
      <c r="C9173" s="73" t="s">
        <v>37</v>
      </c>
      <c r="D9173" s="15">
        <v>1</v>
      </c>
    </row>
    <row r="9174" spans="1:4" x14ac:dyDescent="0.25">
      <c r="A9174" s="67">
        <v>44275</v>
      </c>
      <c r="B9174" s="60" t="s">
        <v>47</v>
      </c>
      <c r="C9174" s="73" t="s">
        <v>47</v>
      </c>
      <c r="D9174" s="15">
        <v>2</v>
      </c>
    </row>
    <row r="9175" spans="1:4" x14ac:dyDescent="0.25">
      <c r="A9175" s="67">
        <v>44275</v>
      </c>
      <c r="B9175" s="60" t="s">
        <v>48</v>
      </c>
      <c r="C9175" s="73" t="s">
        <v>48</v>
      </c>
      <c r="D9175" s="15">
        <v>1</v>
      </c>
    </row>
    <row r="9176" spans="1:4" x14ac:dyDescent="0.25">
      <c r="A9176" s="67">
        <v>44275</v>
      </c>
      <c r="B9176" s="60" t="s">
        <v>7</v>
      </c>
      <c r="C9176" s="60" t="s">
        <v>7</v>
      </c>
      <c r="D9176" s="15">
        <v>4</v>
      </c>
    </row>
    <row r="9177" spans="1:4" x14ac:dyDescent="0.25">
      <c r="A9177" s="67">
        <v>44275</v>
      </c>
      <c r="B9177" s="60" t="s">
        <v>9</v>
      </c>
      <c r="C9177" s="73" t="s">
        <v>365</v>
      </c>
      <c r="D9177" s="15">
        <v>1</v>
      </c>
    </row>
    <row r="9178" spans="1:4" x14ac:dyDescent="0.25">
      <c r="A9178" s="67">
        <v>44275</v>
      </c>
      <c r="B9178" s="60" t="s">
        <v>9</v>
      </c>
      <c r="C9178" s="60" t="s">
        <v>9</v>
      </c>
      <c r="D9178" s="15">
        <v>5</v>
      </c>
    </row>
    <row r="9179" spans="1:4" x14ac:dyDescent="0.25">
      <c r="A9179" s="67">
        <v>44275</v>
      </c>
      <c r="B9179" s="60" t="s">
        <v>9</v>
      </c>
      <c r="C9179" s="73" t="s">
        <v>17</v>
      </c>
      <c r="D9179" s="15">
        <v>6</v>
      </c>
    </row>
    <row r="9180" spans="1:4" x14ac:dyDescent="0.25">
      <c r="A9180" s="67">
        <v>44275</v>
      </c>
      <c r="B9180" s="60" t="s">
        <v>9</v>
      </c>
      <c r="C9180" s="73" t="s">
        <v>145</v>
      </c>
      <c r="D9180" s="15">
        <v>2</v>
      </c>
    </row>
    <row r="9181" spans="1:4" x14ac:dyDescent="0.25">
      <c r="A9181" s="67">
        <v>44275</v>
      </c>
      <c r="B9181" s="60" t="s">
        <v>15</v>
      </c>
      <c r="C9181" s="73" t="s">
        <v>61</v>
      </c>
      <c r="D9181" s="15">
        <v>0</v>
      </c>
    </row>
    <row r="9182" spans="1:4" x14ac:dyDescent="0.25">
      <c r="A9182" s="67">
        <v>44275</v>
      </c>
      <c r="B9182" s="60" t="s">
        <v>11</v>
      </c>
      <c r="C9182" s="73" t="s">
        <v>11</v>
      </c>
      <c r="D9182" s="15">
        <v>2</v>
      </c>
    </row>
    <row r="9183" spans="1:4" x14ac:dyDescent="0.25">
      <c r="A9183" s="67">
        <v>44275</v>
      </c>
      <c r="B9183" s="60" t="s">
        <v>12</v>
      </c>
      <c r="C9183" s="73" t="s">
        <v>12</v>
      </c>
      <c r="D9183" s="15">
        <v>0</v>
      </c>
    </row>
    <row r="9184" spans="1:4" x14ac:dyDescent="0.25">
      <c r="A9184" s="67">
        <v>44275</v>
      </c>
      <c r="B9184" s="60" t="s">
        <v>8</v>
      </c>
      <c r="C9184" s="73" t="s">
        <v>230</v>
      </c>
      <c r="D9184" s="15">
        <v>1</v>
      </c>
    </row>
    <row r="9185" spans="1:4" x14ac:dyDescent="0.25">
      <c r="A9185" s="67">
        <v>44275</v>
      </c>
      <c r="B9185" s="60" t="s">
        <v>8</v>
      </c>
      <c r="C9185" s="73" t="s">
        <v>59</v>
      </c>
      <c r="D9185" s="15">
        <v>4</v>
      </c>
    </row>
    <row r="9186" spans="1:4" x14ac:dyDescent="0.25">
      <c r="A9186" s="67">
        <v>44275</v>
      </c>
      <c r="B9186" s="60" t="s">
        <v>8</v>
      </c>
      <c r="C9186" s="73" t="s">
        <v>142</v>
      </c>
      <c r="D9186" s="15">
        <v>2</v>
      </c>
    </row>
    <row r="9187" spans="1:4" x14ac:dyDescent="0.25">
      <c r="A9187" s="67">
        <v>44275</v>
      </c>
      <c r="B9187" s="60" t="s">
        <v>8</v>
      </c>
      <c r="C9187" s="73" t="s">
        <v>8</v>
      </c>
      <c r="D9187" s="15">
        <v>27</v>
      </c>
    </row>
    <row r="9188" spans="1:4" x14ac:dyDescent="0.25">
      <c r="A9188" s="67">
        <v>44275</v>
      </c>
      <c r="B9188" s="60" t="s">
        <v>8</v>
      </c>
      <c r="C9188" s="73" t="s">
        <v>31</v>
      </c>
      <c r="D9188" s="15">
        <v>1</v>
      </c>
    </row>
    <row r="9189" spans="1:4" x14ac:dyDescent="0.25">
      <c r="A9189" s="67">
        <v>44275</v>
      </c>
      <c r="B9189" s="60" t="s">
        <v>8</v>
      </c>
      <c r="C9189" s="73" t="s">
        <v>81</v>
      </c>
      <c r="D9189" s="15">
        <v>2</v>
      </c>
    </row>
    <row r="9190" spans="1:4" x14ac:dyDescent="0.25">
      <c r="A9190" s="67">
        <v>44275</v>
      </c>
      <c r="B9190" s="60" t="s">
        <v>49</v>
      </c>
      <c r="C9190" s="60" t="s">
        <v>49</v>
      </c>
      <c r="D9190" s="15">
        <v>0</v>
      </c>
    </row>
    <row r="9191" spans="1:4" x14ac:dyDescent="0.25">
      <c r="A9191" s="67">
        <v>44275</v>
      </c>
      <c r="B9191" s="60" t="s">
        <v>50</v>
      </c>
      <c r="C9191" s="73" t="s">
        <v>1074</v>
      </c>
      <c r="D9191" s="15">
        <v>1</v>
      </c>
    </row>
    <row r="9192" spans="1:4" x14ac:dyDescent="0.25">
      <c r="A9192" s="67">
        <v>44275</v>
      </c>
      <c r="B9192" s="60" t="s">
        <v>50</v>
      </c>
      <c r="C9192" s="73" t="s">
        <v>232</v>
      </c>
      <c r="D9192" s="15">
        <v>3</v>
      </c>
    </row>
    <row r="9193" spans="1:4" x14ac:dyDescent="0.25">
      <c r="A9193" s="67">
        <v>44275</v>
      </c>
      <c r="B9193" s="60" t="s">
        <v>50</v>
      </c>
      <c r="C9193" s="73" t="s">
        <v>614</v>
      </c>
      <c r="D9193" s="15">
        <v>2</v>
      </c>
    </row>
    <row r="9194" spans="1:4" x14ac:dyDescent="0.25">
      <c r="A9194" s="67">
        <v>44275</v>
      </c>
      <c r="B9194" s="60" t="s">
        <v>50</v>
      </c>
      <c r="C9194" s="73" t="s">
        <v>368</v>
      </c>
      <c r="D9194" s="15">
        <v>4</v>
      </c>
    </row>
    <row r="9195" spans="1:4" x14ac:dyDescent="0.25">
      <c r="A9195" s="67">
        <v>44275</v>
      </c>
      <c r="B9195" s="60" t="s">
        <v>27</v>
      </c>
      <c r="C9195" s="73" t="s">
        <v>43</v>
      </c>
      <c r="D9195" s="15">
        <v>10</v>
      </c>
    </row>
    <row r="9196" spans="1:4" x14ac:dyDescent="0.25">
      <c r="A9196" s="67">
        <v>44275</v>
      </c>
      <c r="B9196" s="60" t="s">
        <v>51</v>
      </c>
      <c r="C9196" s="60" t="s">
        <v>51</v>
      </c>
      <c r="D9196" s="15">
        <v>1</v>
      </c>
    </row>
    <row r="9197" spans="1:4" x14ac:dyDescent="0.25">
      <c r="A9197" s="67">
        <v>44275</v>
      </c>
      <c r="B9197" s="60" t="s">
        <v>10</v>
      </c>
      <c r="C9197" s="73" t="s">
        <v>1085</v>
      </c>
      <c r="D9197" s="15">
        <v>1</v>
      </c>
    </row>
    <row r="9198" spans="1:4" x14ac:dyDescent="0.25">
      <c r="A9198" s="67">
        <v>44275</v>
      </c>
      <c r="B9198" s="60" t="s">
        <v>10</v>
      </c>
      <c r="C9198" s="60" t="s">
        <v>10</v>
      </c>
      <c r="D9198" s="15">
        <v>16</v>
      </c>
    </row>
    <row r="9199" spans="1:4" x14ac:dyDescent="0.25">
      <c r="A9199" s="67">
        <v>44276</v>
      </c>
      <c r="B9199" s="60" t="s">
        <v>14</v>
      </c>
      <c r="C9199" s="60" t="s">
        <v>14</v>
      </c>
      <c r="D9199" s="15">
        <v>0</v>
      </c>
    </row>
    <row r="9200" spans="1:4" x14ac:dyDescent="0.25">
      <c r="A9200" s="67">
        <v>44276</v>
      </c>
      <c r="B9200" s="60" t="s">
        <v>20</v>
      </c>
      <c r="C9200" s="60" t="s">
        <v>20</v>
      </c>
      <c r="D9200" s="15">
        <v>0</v>
      </c>
    </row>
    <row r="9201" spans="1:4" x14ac:dyDescent="0.25">
      <c r="A9201" s="67">
        <v>44276</v>
      </c>
      <c r="B9201" s="60" t="s">
        <v>13</v>
      </c>
      <c r="C9201" s="60" t="s">
        <v>13</v>
      </c>
      <c r="D9201" s="15">
        <v>0</v>
      </c>
    </row>
    <row r="9202" spans="1:4" x14ac:dyDescent="0.25">
      <c r="A9202" s="67">
        <v>44276</v>
      </c>
      <c r="B9202" s="60" t="s">
        <v>24</v>
      </c>
      <c r="C9202" s="60" t="s">
        <v>24</v>
      </c>
      <c r="D9202" s="15">
        <v>0</v>
      </c>
    </row>
    <row r="9203" spans="1:4" x14ac:dyDescent="0.25">
      <c r="A9203" s="67">
        <v>44276</v>
      </c>
      <c r="B9203" s="60" t="s">
        <v>47</v>
      </c>
      <c r="C9203" s="60" t="s">
        <v>47</v>
      </c>
      <c r="D9203" s="15">
        <v>0</v>
      </c>
    </row>
    <row r="9204" spans="1:4" x14ac:dyDescent="0.25">
      <c r="A9204" s="67">
        <v>44276</v>
      </c>
      <c r="B9204" s="60" t="s">
        <v>48</v>
      </c>
      <c r="C9204" s="60" t="s">
        <v>48</v>
      </c>
      <c r="D9204" s="15">
        <v>0</v>
      </c>
    </row>
    <row r="9205" spans="1:4" x14ac:dyDescent="0.25">
      <c r="A9205" s="67">
        <v>44276</v>
      </c>
      <c r="B9205" s="60" t="s">
        <v>7</v>
      </c>
      <c r="C9205" s="60" t="s">
        <v>7</v>
      </c>
      <c r="D9205" s="15">
        <v>0</v>
      </c>
    </row>
    <row r="9206" spans="1:4" x14ac:dyDescent="0.25">
      <c r="A9206" s="67">
        <v>44276</v>
      </c>
      <c r="B9206" s="60" t="s">
        <v>9</v>
      </c>
      <c r="C9206" s="60" t="s">
        <v>9</v>
      </c>
      <c r="D9206" s="15">
        <v>0</v>
      </c>
    </row>
    <row r="9207" spans="1:4" x14ac:dyDescent="0.25">
      <c r="A9207" s="67">
        <v>44276</v>
      </c>
      <c r="B9207" s="60" t="s">
        <v>15</v>
      </c>
      <c r="C9207" s="60" t="s">
        <v>15</v>
      </c>
      <c r="D9207" s="15">
        <v>0</v>
      </c>
    </row>
    <row r="9208" spans="1:4" x14ac:dyDescent="0.25">
      <c r="A9208" s="67">
        <v>44276</v>
      </c>
      <c r="B9208" s="60" t="s">
        <v>11</v>
      </c>
      <c r="C9208" s="60" t="s">
        <v>11</v>
      </c>
      <c r="D9208" s="15">
        <v>0</v>
      </c>
    </row>
    <row r="9209" spans="1:4" x14ac:dyDescent="0.25">
      <c r="A9209" s="67">
        <v>44276</v>
      </c>
      <c r="B9209" s="60" t="s">
        <v>12</v>
      </c>
      <c r="C9209" s="60" t="s">
        <v>12</v>
      </c>
      <c r="D9209" s="15">
        <v>0</v>
      </c>
    </row>
    <row r="9210" spans="1:4" x14ac:dyDescent="0.25">
      <c r="A9210" s="67">
        <v>44276</v>
      </c>
      <c r="B9210" s="60" t="s">
        <v>8</v>
      </c>
      <c r="C9210" s="60" t="s">
        <v>8</v>
      </c>
      <c r="D9210" s="15">
        <v>0</v>
      </c>
    </row>
    <row r="9211" spans="1:4" x14ac:dyDescent="0.25">
      <c r="A9211" s="67">
        <v>44276</v>
      </c>
      <c r="B9211" s="60" t="s">
        <v>49</v>
      </c>
      <c r="C9211" s="60" t="s">
        <v>49</v>
      </c>
      <c r="D9211" s="15">
        <v>0</v>
      </c>
    </row>
    <row r="9212" spans="1:4" x14ac:dyDescent="0.25">
      <c r="A9212" s="67">
        <v>44276</v>
      </c>
      <c r="B9212" s="60" t="s">
        <v>50</v>
      </c>
      <c r="C9212" s="60" t="s">
        <v>50</v>
      </c>
      <c r="D9212" s="15">
        <v>0</v>
      </c>
    </row>
    <row r="9213" spans="1:4" x14ac:dyDescent="0.25">
      <c r="A9213" s="67">
        <v>44276</v>
      </c>
      <c r="B9213" s="60" t="s">
        <v>27</v>
      </c>
      <c r="C9213" s="60" t="s">
        <v>27</v>
      </c>
      <c r="D9213" s="15">
        <v>0</v>
      </c>
    </row>
    <row r="9214" spans="1:4" x14ac:dyDescent="0.25">
      <c r="A9214" s="67">
        <v>44276</v>
      </c>
      <c r="B9214" s="60" t="s">
        <v>51</v>
      </c>
      <c r="C9214" s="60" t="s">
        <v>51</v>
      </c>
      <c r="D9214" s="15">
        <v>0</v>
      </c>
    </row>
    <row r="9215" spans="1:4" x14ac:dyDescent="0.25">
      <c r="A9215" s="67">
        <v>44276</v>
      </c>
      <c r="B9215" s="60" t="s">
        <v>10</v>
      </c>
      <c r="C9215" s="60" t="s">
        <v>10</v>
      </c>
      <c r="D9215" s="15">
        <v>0</v>
      </c>
    </row>
    <row r="9216" spans="1:4" x14ac:dyDescent="0.25">
      <c r="A9216" s="67">
        <v>44277</v>
      </c>
      <c r="B9216" s="60" t="s">
        <v>14</v>
      </c>
      <c r="C9216" s="73" t="s">
        <v>955</v>
      </c>
      <c r="D9216" s="15">
        <v>1</v>
      </c>
    </row>
    <row r="9217" spans="1:4" x14ac:dyDescent="0.25">
      <c r="A9217" s="67">
        <v>44277</v>
      </c>
      <c r="B9217" s="60" t="s">
        <v>14</v>
      </c>
      <c r="C9217" s="73" t="s">
        <v>1071</v>
      </c>
      <c r="D9217" s="15">
        <v>1</v>
      </c>
    </row>
    <row r="9218" spans="1:4" x14ac:dyDescent="0.25">
      <c r="A9218" s="67">
        <v>44277</v>
      </c>
      <c r="B9218" s="60" t="s">
        <v>14</v>
      </c>
      <c r="C9218" s="73" t="s">
        <v>14</v>
      </c>
      <c r="D9218" s="15">
        <v>23</v>
      </c>
    </row>
    <row r="9219" spans="1:4" x14ac:dyDescent="0.25">
      <c r="A9219" s="67">
        <v>44277</v>
      </c>
      <c r="B9219" s="60" t="s">
        <v>14</v>
      </c>
      <c r="C9219" s="73" t="s">
        <v>948</v>
      </c>
      <c r="D9219" s="15">
        <v>1</v>
      </c>
    </row>
    <row r="9220" spans="1:4" x14ac:dyDescent="0.25">
      <c r="A9220" s="67">
        <v>44277</v>
      </c>
      <c r="B9220" s="60" t="s">
        <v>14</v>
      </c>
      <c r="C9220" s="73" t="s">
        <v>16</v>
      </c>
      <c r="D9220" s="15">
        <v>6</v>
      </c>
    </row>
    <row r="9221" spans="1:4" x14ac:dyDescent="0.25">
      <c r="A9221" s="67">
        <v>44277</v>
      </c>
      <c r="B9221" s="60" t="s">
        <v>14</v>
      </c>
      <c r="C9221" s="73" t="s">
        <v>808</v>
      </c>
      <c r="D9221" s="15">
        <v>2</v>
      </c>
    </row>
    <row r="9222" spans="1:4" x14ac:dyDescent="0.25">
      <c r="A9222" s="67">
        <v>44277</v>
      </c>
      <c r="B9222" s="60" t="s">
        <v>14</v>
      </c>
      <c r="C9222" s="73" t="s">
        <v>86</v>
      </c>
      <c r="D9222" s="15">
        <v>12</v>
      </c>
    </row>
    <row r="9223" spans="1:4" x14ac:dyDescent="0.25">
      <c r="A9223" s="67">
        <v>44277</v>
      </c>
      <c r="B9223" s="60" t="s">
        <v>20</v>
      </c>
      <c r="C9223" s="73" t="s">
        <v>20</v>
      </c>
      <c r="D9223" s="15">
        <v>9</v>
      </c>
    </row>
    <row r="9224" spans="1:4" x14ac:dyDescent="0.25">
      <c r="A9224" s="67">
        <v>44277</v>
      </c>
      <c r="B9224" s="60" t="s">
        <v>13</v>
      </c>
      <c r="C9224" s="73" t="s">
        <v>226</v>
      </c>
      <c r="D9224" s="15">
        <v>2</v>
      </c>
    </row>
    <row r="9225" spans="1:4" x14ac:dyDescent="0.25">
      <c r="A9225" s="67">
        <v>44277</v>
      </c>
      <c r="B9225" s="60" t="s">
        <v>13</v>
      </c>
      <c r="C9225" s="73" t="s">
        <v>223</v>
      </c>
      <c r="D9225" s="15">
        <v>7</v>
      </c>
    </row>
    <row r="9226" spans="1:4" x14ac:dyDescent="0.25">
      <c r="A9226" s="67">
        <v>44277</v>
      </c>
      <c r="B9226" s="60" t="s">
        <v>24</v>
      </c>
      <c r="C9226" s="73" t="s">
        <v>23</v>
      </c>
      <c r="D9226" s="15">
        <v>4</v>
      </c>
    </row>
    <row r="9227" spans="1:4" x14ac:dyDescent="0.25">
      <c r="A9227" s="67">
        <v>44277</v>
      </c>
      <c r="B9227" s="60" t="s">
        <v>24</v>
      </c>
      <c r="C9227" s="73" t="s">
        <v>24</v>
      </c>
      <c r="D9227" s="15">
        <v>2</v>
      </c>
    </row>
    <row r="9228" spans="1:4" x14ac:dyDescent="0.25">
      <c r="A9228" s="67">
        <v>44277</v>
      </c>
      <c r="B9228" s="60" t="s">
        <v>47</v>
      </c>
      <c r="C9228" s="73" t="s">
        <v>1027</v>
      </c>
      <c r="D9228" s="15">
        <v>1</v>
      </c>
    </row>
    <row r="9229" spans="1:4" x14ac:dyDescent="0.25">
      <c r="A9229" s="67">
        <v>44277</v>
      </c>
      <c r="B9229" s="60" t="s">
        <v>47</v>
      </c>
      <c r="C9229" s="73" t="s">
        <v>47</v>
      </c>
      <c r="D9229" s="15">
        <v>6</v>
      </c>
    </row>
    <row r="9230" spans="1:4" x14ac:dyDescent="0.25">
      <c r="A9230" s="67">
        <v>44277</v>
      </c>
      <c r="B9230" s="60" t="s">
        <v>47</v>
      </c>
      <c r="C9230" s="73" t="s">
        <v>1083</v>
      </c>
      <c r="D9230" s="15">
        <v>1</v>
      </c>
    </row>
    <row r="9231" spans="1:4" x14ac:dyDescent="0.25">
      <c r="A9231" s="67">
        <v>44277</v>
      </c>
      <c r="B9231" s="60" t="s">
        <v>48</v>
      </c>
      <c r="C9231" s="60" t="s">
        <v>48</v>
      </c>
      <c r="D9231" s="15">
        <v>0</v>
      </c>
    </row>
    <row r="9232" spans="1:4" x14ac:dyDescent="0.25">
      <c r="A9232" s="67">
        <v>44277</v>
      </c>
      <c r="B9232" s="60" t="s">
        <v>7</v>
      </c>
      <c r="C9232" s="73" t="s">
        <v>116</v>
      </c>
      <c r="D9232" s="15">
        <v>7</v>
      </c>
    </row>
    <row r="9233" spans="1:4" x14ac:dyDescent="0.25">
      <c r="A9233" s="67">
        <v>44277</v>
      </c>
      <c r="B9233" s="60" t="s">
        <v>7</v>
      </c>
      <c r="C9233" s="73" t="s">
        <v>7</v>
      </c>
      <c r="D9233" s="15">
        <v>4</v>
      </c>
    </row>
    <row r="9234" spans="1:4" x14ac:dyDescent="0.25">
      <c r="A9234" s="67">
        <v>44277</v>
      </c>
      <c r="B9234" s="60" t="s">
        <v>9</v>
      </c>
      <c r="C9234" s="60" t="s">
        <v>9</v>
      </c>
      <c r="D9234" s="15">
        <v>26</v>
      </c>
    </row>
    <row r="9235" spans="1:4" x14ac:dyDescent="0.25">
      <c r="A9235" s="67">
        <v>44277</v>
      </c>
      <c r="B9235" s="60" t="s">
        <v>9</v>
      </c>
      <c r="C9235" s="73" t="s">
        <v>17</v>
      </c>
      <c r="D9235" s="15">
        <v>5</v>
      </c>
    </row>
    <row r="9236" spans="1:4" x14ac:dyDescent="0.25">
      <c r="A9236" s="67">
        <v>44277</v>
      </c>
      <c r="B9236" s="60" t="s">
        <v>9</v>
      </c>
      <c r="C9236" s="73" t="s">
        <v>145</v>
      </c>
      <c r="D9236" s="15">
        <v>4</v>
      </c>
    </row>
    <row r="9237" spans="1:4" x14ac:dyDescent="0.25">
      <c r="A9237" s="67">
        <v>44277</v>
      </c>
      <c r="B9237" s="60" t="s">
        <v>15</v>
      </c>
      <c r="C9237" s="73" t="s">
        <v>285</v>
      </c>
      <c r="D9237" s="15">
        <v>5</v>
      </c>
    </row>
    <row r="9238" spans="1:4" x14ac:dyDescent="0.25">
      <c r="A9238" s="67">
        <v>44277</v>
      </c>
      <c r="B9238" s="60" t="s">
        <v>11</v>
      </c>
      <c r="C9238" s="73" t="s">
        <v>11</v>
      </c>
      <c r="D9238" s="15">
        <v>6</v>
      </c>
    </row>
    <row r="9239" spans="1:4" x14ac:dyDescent="0.25">
      <c r="A9239" s="67">
        <v>44277</v>
      </c>
      <c r="B9239" s="60" t="s">
        <v>11</v>
      </c>
      <c r="C9239" s="73" t="s">
        <v>135</v>
      </c>
      <c r="D9239" s="15">
        <v>1</v>
      </c>
    </row>
    <row r="9240" spans="1:4" x14ac:dyDescent="0.25">
      <c r="A9240" s="67">
        <v>44277</v>
      </c>
      <c r="B9240" s="60" t="s">
        <v>12</v>
      </c>
      <c r="C9240" s="60" t="s">
        <v>12</v>
      </c>
      <c r="D9240" s="15">
        <v>0</v>
      </c>
    </row>
    <row r="9241" spans="1:4" x14ac:dyDescent="0.25">
      <c r="A9241" s="67">
        <v>44277</v>
      </c>
      <c r="B9241" s="60" t="s">
        <v>8</v>
      </c>
      <c r="C9241" s="73" t="s">
        <v>59</v>
      </c>
      <c r="D9241" s="15">
        <v>1</v>
      </c>
    </row>
    <row r="9242" spans="1:4" x14ac:dyDescent="0.25">
      <c r="A9242" s="235">
        <v>44277</v>
      </c>
      <c r="B9242" s="60" t="s">
        <v>8</v>
      </c>
      <c r="C9242" s="91" t="s">
        <v>205</v>
      </c>
      <c r="D9242" s="236">
        <v>2</v>
      </c>
    </row>
    <row r="9243" spans="1:4" x14ac:dyDescent="0.25">
      <c r="A9243" s="235">
        <v>44277</v>
      </c>
      <c r="B9243" s="60" t="s">
        <v>8</v>
      </c>
      <c r="C9243" s="91" t="s">
        <v>8</v>
      </c>
      <c r="D9243" s="236">
        <v>45</v>
      </c>
    </row>
    <row r="9244" spans="1:4" x14ac:dyDescent="0.25">
      <c r="A9244" s="235">
        <v>44277</v>
      </c>
      <c r="B9244" s="60" t="s">
        <v>8</v>
      </c>
      <c r="C9244" s="91" t="s">
        <v>31</v>
      </c>
      <c r="D9244" s="236">
        <v>3</v>
      </c>
    </row>
    <row r="9245" spans="1:4" x14ac:dyDescent="0.25">
      <c r="A9245" s="235">
        <v>44277</v>
      </c>
      <c r="B9245" s="60" t="s">
        <v>8</v>
      </c>
      <c r="C9245" s="91" t="s">
        <v>112</v>
      </c>
      <c r="D9245" s="236">
        <v>2</v>
      </c>
    </row>
    <row r="9246" spans="1:4" x14ac:dyDescent="0.25">
      <c r="A9246" s="235">
        <v>44277</v>
      </c>
      <c r="B9246" s="60" t="s">
        <v>8</v>
      </c>
      <c r="C9246" s="91" t="s">
        <v>348</v>
      </c>
      <c r="D9246" s="236">
        <v>1</v>
      </c>
    </row>
    <row r="9247" spans="1:4" x14ac:dyDescent="0.25">
      <c r="A9247" s="235">
        <v>44277</v>
      </c>
      <c r="B9247" s="60" t="s">
        <v>49</v>
      </c>
      <c r="C9247" s="351" t="s">
        <v>49</v>
      </c>
      <c r="D9247" s="236">
        <v>0</v>
      </c>
    </row>
    <row r="9248" spans="1:4" x14ac:dyDescent="0.25">
      <c r="A9248" s="235">
        <v>44277</v>
      </c>
      <c r="B9248" s="60" t="s">
        <v>50</v>
      </c>
      <c r="C9248" s="91" t="s">
        <v>1074</v>
      </c>
      <c r="D9248" s="236">
        <v>1</v>
      </c>
    </row>
    <row r="9249" spans="1:4" x14ac:dyDescent="0.25">
      <c r="A9249" s="235">
        <v>44277</v>
      </c>
      <c r="B9249" s="60" t="s">
        <v>50</v>
      </c>
      <c r="C9249" s="91" t="s">
        <v>232</v>
      </c>
      <c r="D9249" s="236">
        <v>4</v>
      </c>
    </row>
    <row r="9250" spans="1:4" x14ac:dyDescent="0.25">
      <c r="A9250" s="235">
        <v>44277</v>
      </c>
      <c r="B9250" s="60" t="s">
        <v>50</v>
      </c>
      <c r="C9250" s="91" t="s">
        <v>614</v>
      </c>
      <c r="D9250" s="236">
        <v>1</v>
      </c>
    </row>
    <row r="9251" spans="1:4" x14ac:dyDescent="0.25">
      <c r="A9251" s="235">
        <v>44277</v>
      </c>
      <c r="B9251" s="60" t="s">
        <v>50</v>
      </c>
      <c r="C9251" s="91" t="s">
        <v>368</v>
      </c>
      <c r="D9251" s="236">
        <v>1</v>
      </c>
    </row>
    <row r="9252" spans="1:4" x14ac:dyDescent="0.25">
      <c r="A9252" s="235">
        <v>44277</v>
      </c>
      <c r="B9252" s="60" t="s">
        <v>27</v>
      </c>
      <c r="C9252" s="91" t="s">
        <v>141</v>
      </c>
      <c r="D9252" s="236">
        <v>1</v>
      </c>
    </row>
    <row r="9253" spans="1:4" x14ac:dyDescent="0.25">
      <c r="A9253" s="235">
        <v>44277</v>
      </c>
      <c r="B9253" s="60" t="s">
        <v>27</v>
      </c>
      <c r="C9253" s="91" t="s">
        <v>1086</v>
      </c>
      <c r="D9253" s="236">
        <v>1</v>
      </c>
    </row>
    <row r="9254" spans="1:4" x14ac:dyDescent="0.25">
      <c r="A9254" s="235">
        <v>44277</v>
      </c>
      <c r="B9254" s="60" t="s">
        <v>27</v>
      </c>
      <c r="C9254" s="91" t="s">
        <v>43</v>
      </c>
      <c r="D9254" s="236">
        <v>18</v>
      </c>
    </row>
    <row r="9255" spans="1:4" x14ac:dyDescent="0.25">
      <c r="A9255" s="235">
        <v>44277</v>
      </c>
      <c r="B9255" s="60" t="s">
        <v>27</v>
      </c>
      <c r="C9255" s="91" t="s">
        <v>940</v>
      </c>
      <c r="D9255" s="236">
        <v>1</v>
      </c>
    </row>
    <row r="9256" spans="1:4" x14ac:dyDescent="0.25">
      <c r="A9256" s="235">
        <v>44277</v>
      </c>
      <c r="B9256" s="60" t="s">
        <v>51</v>
      </c>
      <c r="C9256" s="351" t="s">
        <v>51</v>
      </c>
      <c r="D9256" s="236">
        <v>2</v>
      </c>
    </row>
    <row r="9257" spans="1:4" x14ac:dyDescent="0.25">
      <c r="A9257" s="235">
        <v>44277</v>
      </c>
      <c r="B9257" s="60" t="s">
        <v>10</v>
      </c>
      <c r="C9257" s="351" t="s">
        <v>10</v>
      </c>
      <c r="D9257" s="236">
        <v>11</v>
      </c>
    </row>
    <row r="9258" spans="1:4" x14ac:dyDescent="0.25">
      <c r="A9258" s="235">
        <v>44278</v>
      </c>
      <c r="B9258" s="234" t="s">
        <v>14</v>
      </c>
      <c r="C9258" s="91" t="s">
        <v>14</v>
      </c>
      <c r="D9258" s="1">
        <v>17</v>
      </c>
    </row>
    <row r="9259" spans="1:4" x14ac:dyDescent="0.25">
      <c r="A9259" s="67">
        <v>44278</v>
      </c>
      <c r="B9259" s="60" t="s">
        <v>14</v>
      </c>
      <c r="C9259" s="73" t="s">
        <v>16</v>
      </c>
      <c r="D9259" s="15">
        <v>14</v>
      </c>
    </row>
    <row r="9260" spans="1:4" x14ac:dyDescent="0.25">
      <c r="A9260" s="67">
        <v>44278</v>
      </c>
      <c r="B9260" s="60" t="s">
        <v>20</v>
      </c>
      <c r="C9260" s="73" t="s">
        <v>20</v>
      </c>
      <c r="D9260" s="15">
        <v>2</v>
      </c>
    </row>
    <row r="9261" spans="1:4" x14ac:dyDescent="0.25">
      <c r="A9261" s="67">
        <v>44278</v>
      </c>
      <c r="B9261" s="60" t="s">
        <v>13</v>
      </c>
      <c r="C9261" s="73" t="s">
        <v>13</v>
      </c>
      <c r="D9261" s="15">
        <v>1</v>
      </c>
    </row>
    <row r="9262" spans="1:4" x14ac:dyDescent="0.25">
      <c r="A9262" s="67">
        <v>44278</v>
      </c>
      <c r="B9262" s="60" t="s">
        <v>13</v>
      </c>
      <c r="C9262" s="73" t="s">
        <v>226</v>
      </c>
      <c r="D9262" s="15">
        <v>2</v>
      </c>
    </row>
    <row r="9263" spans="1:4" x14ac:dyDescent="0.25">
      <c r="A9263" s="67">
        <v>44278</v>
      </c>
      <c r="B9263" s="60" t="s">
        <v>13</v>
      </c>
      <c r="C9263" s="73" t="s">
        <v>223</v>
      </c>
      <c r="D9263" s="15">
        <v>2</v>
      </c>
    </row>
    <row r="9264" spans="1:4" x14ac:dyDescent="0.25">
      <c r="A9264" s="67">
        <v>44278</v>
      </c>
      <c r="B9264" s="60" t="s">
        <v>24</v>
      </c>
      <c r="C9264" s="73" t="s">
        <v>23</v>
      </c>
      <c r="D9264" s="15">
        <v>2</v>
      </c>
    </row>
    <row r="9265" spans="1:4" x14ac:dyDescent="0.25">
      <c r="A9265" s="67">
        <v>44278</v>
      </c>
      <c r="B9265" s="60" t="s">
        <v>24</v>
      </c>
      <c r="C9265" s="73" t="s">
        <v>24</v>
      </c>
      <c r="D9265" s="15">
        <v>1</v>
      </c>
    </row>
    <row r="9266" spans="1:4" x14ac:dyDescent="0.25">
      <c r="A9266" s="67">
        <v>44278</v>
      </c>
      <c r="B9266" s="60" t="s">
        <v>24</v>
      </c>
      <c r="C9266" s="73" t="s">
        <v>36</v>
      </c>
      <c r="D9266" s="15">
        <v>1</v>
      </c>
    </row>
    <row r="9267" spans="1:4" x14ac:dyDescent="0.25">
      <c r="A9267" s="67">
        <v>44278</v>
      </c>
      <c r="B9267" s="60" t="s">
        <v>47</v>
      </c>
      <c r="C9267" s="60" t="s">
        <v>47</v>
      </c>
      <c r="D9267" s="15">
        <v>0</v>
      </c>
    </row>
    <row r="9268" spans="1:4" x14ac:dyDescent="0.25">
      <c r="A9268" s="67">
        <v>44278</v>
      </c>
      <c r="B9268" s="60" t="s">
        <v>48</v>
      </c>
      <c r="C9268" s="60" t="s">
        <v>48</v>
      </c>
      <c r="D9268" s="15">
        <v>4</v>
      </c>
    </row>
    <row r="9269" spans="1:4" x14ac:dyDescent="0.25">
      <c r="A9269" s="67">
        <v>44278</v>
      </c>
      <c r="B9269" s="60" t="s">
        <v>7</v>
      </c>
      <c r="C9269" s="60" t="s">
        <v>7</v>
      </c>
      <c r="D9269" s="15">
        <v>1</v>
      </c>
    </row>
    <row r="9270" spans="1:4" x14ac:dyDescent="0.25">
      <c r="A9270" s="67">
        <v>44278</v>
      </c>
      <c r="B9270" s="60" t="s">
        <v>9</v>
      </c>
      <c r="C9270" s="60" t="s">
        <v>9</v>
      </c>
      <c r="D9270" s="15">
        <v>4</v>
      </c>
    </row>
    <row r="9271" spans="1:4" x14ac:dyDescent="0.25">
      <c r="A9271" s="67">
        <v>44278</v>
      </c>
      <c r="B9271" s="60" t="s">
        <v>9</v>
      </c>
      <c r="C9271" s="73" t="s">
        <v>145</v>
      </c>
      <c r="D9271" s="15">
        <v>2</v>
      </c>
    </row>
    <row r="9272" spans="1:4" x14ac:dyDescent="0.25">
      <c r="A9272" s="67">
        <v>44278</v>
      </c>
      <c r="B9272" s="60" t="s">
        <v>15</v>
      </c>
      <c r="C9272" s="73" t="s">
        <v>109</v>
      </c>
      <c r="D9272" s="15">
        <v>1</v>
      </c>
    </row>
    <row r="9273" spans="1:4" x14ac:dyDescent="0.25">
      <c r="A9273" s="67">
        <v>44278</v>
      </c>
      <c r="B9273" s="60" t="s">
        <v>15</v>
      </c>
      <c r="C9273" s="73" t="s">
        <v>61</v>
      </c>
      <c r="D9273" s="15">
        <v>1</v>
      </c>
    </row>
    <row r="9274" spans="1:4" x14ac:dyDescent="0.25">
      <c r="A9274" s="67">
        <v>44278</v>
      </c>
      <c r="B9274" s="60" t="s">
        <v>15</v>
      </c>
      <c r="C9274" s="73" t="s">
        <v>285</v>
      </c>
      <c r="D9274" s="15">
        <v>7</v>
      </c>
    </row>
    <row r="9275" spans="1:4" x14ac:dyDescent="0.25">
      <c r="A9275" s="67">
        <v>44278</v>
      </c>
      <c r="B9275" s="60" t="s">
        <v>11</v>
      </c>
      <c r="C9275" s="73" t="s">
        <v>135</v>
      </c>
      <c r="D9275" s="15">
        <v>1</v>
      </c>
    </row>
    <row r="9276" spans="1:4" x14ac:dyDescent="0.25">
      <c r="A9276" s="67">
        <v>44278</v>
      </c>
      <c r="B9276" s="60" t="s">
        <v>12</v>
      </c>
      <c r="C9276" s="60" t="s">
        <v>12</v>
      </c>
      <c r="D9276" s="15">
        <v>0</v>
      </c>
    </row>
    <row r="9277" spans="1:4" x14ac:dyDescent="0.25">
      <c r="A9277" s="67">
        <v>44278</v>
      </c>
      <c r="B9277" s="60" t="s">
        <v>8</v>
      </c>
      <c r="C9277" s="73" t="s">
        <v>59</v>
      </c>
      <c r="D9277" s="15">
        <v>1</v>
      </c>
    </row>
    <row r="9278" spans="1:4" x14ac:dyDescent="0.25">
      <c r="A9278" s="67">
        <v>44278</v>
      </c>
      <c r="B9278" s="60" t="s">
        <v>8</v>
      </c>
      <c r="C9278" s="73" t="s">
        <v>205</v>
      </c>
      <c r="D9278" s="15">
        <v>2</v>
      </c>
    </row>
    <row r="9279" spans="1:4" x14ac:dyDescent="0.25">
      <c r="A9279" s="67">
        <v>44278</v>
      </c>
      <c r="B9279" s="60" t="s">
        <v>8</v>
      </c>
      <c r="C9279" s="73" t="s">
        <v>40</v>
      </c>
      <c r="D9279" s="15">
        <v>2</v>
      </c>
    </row>
    <row r="9280" spans="1:4" x14ac:dyDescent="0.25">
      <c r="A9280" s="67">
        <v>44278</v>
      </c>
      <c r="B9280" s="60" t="s">
        <v>8</v>
      </c>
      <c r="C9280" s="73" t="s">
        <v>8</v>
      </c>
      <c r="D9280" s="15">
        <v>23</v>
      </c>
    </row>
    <row r="9281" spans="1:4" x14ac:dyDescent="0.25">
      <c r="A9281" s="67">
        <v>44278</v>
      </c>
      <c r="B9281" s="60" t="s">
        <v>8</v>
      </c>
      <c r="C9281" s="73" t="s">
        <v>31</v>
      </c>
      <c r="D9281" s="15">
        <v>2</v>
      </c>
    </row>
    <row r="9282" spans="1:4" x14ac:dyDescent="0.25">
      <c r="A9282" s="67">
        <v>44278</v>
      </c>
      <c r="B9282" s="60" t="s">
        <v>49</v>
      </c>
      <c r="C9282" s="60" t="s">
        <v>49</v>
      </c>
      <c r="D9282" s="15">
        <v>0</v>
      </c>
    </row>
    <row r="9283" spans="1:4" x14ac:dyDescent="0.25">
      <c r="A9283" s="67">
        <v>44278</v>
      </c>
      <c r="B9283" s="60" t="s">
        <v>50</v>
      </c>
      <c r="C9283" s="73" t="s">
        <v>368</v>
      </c>
      <c r="D9283" s="15">
        <v>2</v>
      </c>
    </row>
    <row r="9284" spans="1:4" x14ac:dyDescent="0.25">
      <c r="A9284" s="67">
        <v>44278</v>
      </c>
      <c r="B9284" s="60" t="s">
        <v>27</v>
      </c>
      <c r="C9284" s="73" t="s">
        <v>43</v>
      </c>
      <c r="D9284" s="15">
        <v>20</v>
      </c>
    </row>
    <row r="9285" spans="1:4" x14ac:dyDescent="0.25">
      <c r="A9285" s="67">
        <v>44278</v>
      </c>
      <c r="B9285" s="60" t="s">
        <v>51</v>
      </c>
      <c r="C9285" s="73" t="s">
        <v>51</v>
      </c>
      <c r="D9285" s="15">
        <v>1</v>
      </c>
    </row>
    <row r="9286" spans="1:4" x14ac:dyDescent="0.25">
      <c r="A9286" s="67">
        <v>44278</v>
      </c>
      <c r="B9286" s="60" t="s">
        <v>10</v>
      </c>
      <c r="C9286" s="73" t="s">
        <v>10</v>
      </c>
      <c r="D9286" s="15">
        <v>3</v>
      </c>
    </row>
    <row r="9287" spans="1:4" x14ac:dyDescent="0.25">
      <c r="A9287" s="67">
        <v>44279</v>
      </c>
      <c r="B9287" s="60" t="s">
        <v>14</v>
      </c>
      <c r="C9287" s="78" t="s">
        <v>14</v>
      </c>
      <c r="D9287" s="1">
        <v>1</v>
      </c>
    </row>
    <row r="9288" spans="1:4" x14ac:dyDescent="0.25">
      <c r="A9288" s="67">
        <v>44279</v>
      </c>
      <c r="B9288" s="60" t="s">
        <v>14</v>
      </c>
      <c r="C9288" s="78" t="s">
        <v>16</v>
      </c>
      <c r="D9288" s="1">
        <v>10</v>
      </c>
    </row>
    <row r="9289" spans="1:4" x14ac:dyDescent="0.25">
      <c r="A9289" s="67">
        <v>44279</v>
      </c>
      <c r="B9289" s="60" t="s">
        <v>20</v>
      </c>
      <c r="C9289" s="78" t="s">
        <v>20</v>
      </c>
      <c r="D9289" s="1">
        <v>17</v>
      </c>
    </row>
    <row r="9290" spans="1:4" x14ac:dyDescent="0.25">
      <c r="A9290" s="67">
        <v>44279</v>
      </c>
      <c r="B9290" s="60" t="s">
        <v>13</v>
      </c>
      <c r="C9290" s="78" t="s">
        <v>223</v>
      </c>
      <c r="D9290" s="1">
        <v>3</v>
      </c>
    </row>
    <row r="9291" spans="1:4" x14ac:dyDescent="0.25">
      <c r="A9291" s="67">
        <v>44279</v>
      </c>
      <c r="B9291" s="60" t="s">
        <v>24</v>
      </c>
      <c r="C9291" s="78" t="s">
        <v>23</v>
      </c>
      <c r="D9291" s="1">
        <v>2</v>
      </c>
    </row>
    <row r="9292" spans="1:4" x14ac:dyDescent="0.25">
      <c r="A9292" s="67">
        <v>44279</v>
      </c>
      <c r="B9292" s="60" t="s">
        <v>47</v>
      </c>
      <c r="C9292" s="60" t="s">
        <v>47</v>
      </c>
      <c r="D9292" s="1">
        <v>5</v>
      </c>
    </row>
    <row r="9293" spans="1:4" x14ac:dyDescent="0.25">
      <c r="A9293" s="67">
        <v>44279</v>
      </c>
      <c r="B9293" s="60" t="s">
        <v>48</v>
      </c>
      <c r="C9293" s="78" t="s">
        <v>48</v>
      </c>
      <c r="D9293" s="1">
        <v>1</v>
      </c>
    </row>
    <row r="9294" spans="1:4" x14ac:dyDescent="0.25">
      <c r="A9294" s="67">
        <v>44279</v>
      </c>
      <c r="B9294" s="60" t="s">
        <v>7</v>
      </c>
      <c r="C9294" s="78" t="s">
        <v>116</v>
      </c>
      <c r="D9294" s="1">
        <v>1</v>
      </c>
    </row>
    <row r="9295" spans="1:4" x14ac:dyDescent="0.25">
      <c r="A9295" s="67">
        <v>44279</v>
      </c>
      <c r="B9295" s="60" t="s">
        <v>7</v>
      </c>
      <c r="C9295" s="60" t="s">
        <v>7</v>
      </c>
      <c r="D9295" s="1">
        <v>1</v>
      </c>
    </row>
    <row r="9296" spans="1:4" x14ac:dyDescent="0.25">
      <c r="A9296" s="67">
        <v>44279</v>
      </c>
      <c r="B9296" s="60" t="s">
        <v>9</v>
      </c>
      <c r="C9296" s="60" t="s">
        <v>9</v>
      </c>
      <c r="D9296" s="1">
        <v>20</v>
      </c>
    </row>
    <row r="9297" spans="1:4" x14ac:dyDescent="0.25">
      <c r="A9297" s="67">
        <v>44279</v>
      </c>
      <c r="B9297" s="60" t="s">
        <v>9</v>
      </c>
      <c r="C9297" s="78" t="s">
        <v>17</v>
      </c>
      <c r="D9297" s="1">
        <v>5</v>
      </c>
    </row>
    <row r="9298" spans="1:4" x14ac:dyDescent="0.25">
      <c r="A9298" s="67">
        <v>44279</v>
      </c>
      <c r="B9298" s="60" t="s">
        <v>9</v>
      </c>
      <c r="C9298" s="78" t="s">
        <v>149</v>
      </c>
      <c r="D9298" s="1">
        <v>1</v>
      </c>
    </row>
    <row r="9299" spans="1:4" x14ac:dyDescent="0.25">
      <c r="A9299" s="67">
        <v>44279</v>
      </c>
      <c r="B9299" s="60" t="s">
        <v>9</v>
      </c>
      <c r="C9299" s="78" t="s">
        <v>145</v>
      </c>
      <c r="D9299" s="1">
        <v>1</v>
      </c>
    </row>
    <row r="9300" spans="1:4" x14ac:dyDescent="0.25">
      <c r="A9300" s="67">
        <v>44279</v>
      </c>
      <c r="B9300" s="60" t="s">
        <v>15</v>
      </c>
      <c r="C9300" s="78" t="s">
        <v>109</v>
      </c>
      <c r="D9300" s="1">
        <v>1</v>
      </c>
    </row>
    <row r="9301" spans="1:4" x14ac:dyDescent="0.25">
      <c r="A9301" s="67">
        <v>44279</v>
      </c>
      <c r="B9301" s="60" t="s">
        <v>15</v>
      </c>
      <c r="C9301" s="78" t="s">
        <v>61</v>
      </c>
      <c r="D9301" s="1">
        <v>6</v>
      </c>
    </row>
    <row r="9302" spans="1:4" x14ac:dyDescent="0.25">
      <c r="A9302" s="67">
        <v>44279</v>
      </c>
      <c r="B9302" s="60" t="s">
        <v>15</v>
      </c>
      <c r="C9302" s="78" t="s">
        <v>285</v>
      </c>
      <c r="D9302" s="1">
        <v>3</v>
      </c>
    </row>
    <row r="9303" spans="1:4" x14ac:dyDescent="0.25">
      <c r="A9303" s="67">
        <v>44279</v>
      </c>
      <c r="B9303" s="60" t="s">
        <v>11</v>
      </c>
      <c r="C9303" s="60" t="s">
        <v>11</v>
      </c>
      <c r="D9303" s="1">
        <v>3</v>
      </c>
    </row>
    <row r="9304" spans="1:4" x14ac:dyDescent="0.25">
      <c r="A9304" s="67">
        <v>44279</v>
      </c>
      <c r="B9304" s="60" t="s">
        <v>11</v>
      </c>
      <c r="C9304" s="60" t="s">
        <v>135</v>
      </c>
      <c r="D9304" s="1">
        <v>1</v>
      </c>
    </row>
    <row r="9305" spans="1:4" x14ac:dyDescent="0.25">
      <c r="A9305" s="67">
        <v>44279</v>
      </c>
      <c r="B9305" s="60" t="s">
        <v>12</v>
      </c>
      <c r="C9305" s="78" t="s">
        <v>12</v>
      </c>
      <c r="D9305" s="1">
        <v>0</v>
      </c>
    </row>
    <row r="9306" spans="1:4" x14ac:dyDescent="0.25">
      <c r="A9306" s="67">
        <v>44279</v>
      </c>
      <c r="B9306" s="60" t="s">
        <v>8</v>
      </c>
      <c r="C9306" s="78" t="s">
        <v>40</v>
      </c>
      <c r="D9306" s="1">
        <v>1</v>
      </c>
    </row>
    <row r="9307" spans="1:4" x14ac:dyDescent="0.25">
      <c r="A9307" s="67">
        <v>44279</v>
      </c>
      <c r="B9307" s="60" t="s">
        <v>8</v>
      </c>
      <c r="C9307" s="78" t="s">
        <v>8</v>
      </c>
      <c r="D9307" s="1">
        <v>42</v>
      </c>
    </row>
    <row r="9308" spans="1:4" x14ac:dyDescent="0.25">
      <c r="A9308" s="67">
        <v>44279</v>
      </c>
      <c r="B9308" s="60" t="s">
        <v>8</v>
      </c>
      <c r="C9308" s="78" t="s">
        <v>1035</v>
      </c>
      <c r="D9308" s="1">
        <v>1</v>
      </c>
    </row>
    <row r="9309" spans="1:4" x14ac:dyDescent="0.25">
      <c r="A9309" s="67">
        <v>44279</v>
      </c>
      <c r="B9309" s="60" t="s">
        <v>8</v>
      </c>
      <c r="C9309" s="78" t="s">
        <v>31</v>
      </c>
      <c r="D9309" s="1">
        <v>2</v>
      </c>
    </row>
    <row r="9310" spans="1:4" x14ac:dyDescent="0.25">
      <c r="A9310" s="67">
        <v>44279</v>
      </c>
      <c r="B9310" s="60" t="s">
        <v>8</v>
      </c>
      <c r="C9310" s="78" t="s">
        <v>112</v>
      </c>
      <c r="D9310" s="1">
        <v>1</v>
      </c>
    </row>
    <row r="9311" spans="1:4" x14ac:dyDescent="0.25">
      <c r="A9311" s="67">
        <v>44279</v>
      </c>
      <c r="B9311" s="60" t="s">
        <v>49</v>
      </c>
      <c r="C9311" s="60" t="s">
        <v>49</v>
      </c>
      <c r="D9311" s="1">
        <v>0</v>
      </c>
    </row>
    <row r="9312" spans="1:4" x14ac:dyDescent="0.25">
      <c r="A9312" s="67">
        <v>44279</v>
      </c>
      <c r="B9312" s="60" t="s">
        <v>50</v>
      </c>
      <c r="C9312" s="78" t="s">
        <v>1090</v>
      </c>
      <c r="D9312" s="1">
        <v>1</v>
      </c>
    </row>
    <row r="9313" spans="1:4" x14ac:dyDescent="0.25">
      <c r="A9313" s="67">
        <v>44279</v>
      </c>
      <c r="B9313" s="60" t="s">
        <v>50</v>
      </c>
      <c r="C9313" s="78" t="s">
        <v>614</v>
      </c>
      <c r="D9313" s="1">
        <v>2</v>
      </c>
    </row>
    <row r="9314" spans="1:4" x14ac:dyDescent="0.25">
      <c r="A9314" s="67">
        <v>44279</v>
      </c>
      <c r="B9314" s="60" t="s">
        <v>50</v>
      </c>
      <c r="C9314" s="78" t="s">
        <v>368</v>
      </c>
      <c r="D9314" s="1">
        <v>4</v>
      </c>
    </row>
    <row r="9315" spans="1:4" x14ac:dyDescent="0.25">
      <c r="A9315" s="67">
        <v>44279</v>
      </c>
      <c r="B9315" s="60" t="s">
        <v>27</v>
      </c>
      <c r="C9315" s="78" t="s">
        <v>43</v>
      </c>
      <c r="D9315" s="1">
        <v>8</v>
      </c>
    </row>
    <row r="9316" spans="1:4" x14ac:dyDescent="0.25">
      <c r="A9316" s="67">
        <v>44279</v>
      </c>
      <c r="B9316" s="60" t="s">
        <v>51</v>
      </c>
      <c r="C9316" s="78" t="s">
        <v>51</v>
      </c>
      <c r="D9316" s="1">
        <v>0</v>
      </c>
    </row>
    <row r="9317" spans="1:4" x14ac:dyDescent="0.25">
      <c r="A9317" s="67">
        <v>44279</v>
      </c>
      <c r="B9317" s="60" t="s">
        <v>10</v>
      </c>
      <c r="C9317" s="78" t="s">
        <v>10</v>
      </c>
      <c r="D9317" s="1">
        <v>5</v>
      </c>
    </row>
    <row r="9318" spans="1:4" x14ac:dyDescent="0.25">
      <c r="A9318" s="67">
        <v>44280</v>
      </c>
      <c r="B9318" s="60" t="s">
        <v>14</v>
      </c>
      <c r="C9318" s="78" t="s">
        <v>14</v>
      </c>
      <c r="D9318" s="1">
        <v>20</v>
      </c>
    </row>
    <row r="9319" spans="1:4" x14ac:dyDescent="0.25">
      <c r="A9319" s="67">
        <v>44280</v>
      </c>
      <c r="B9319" s="60" t="s">
        <v>14</v>
      </c>
      <c r="C9319" s="78" t="s">
        <v>16</v>
      </c>
      <c r="D9319" s="1">
        <v>1</v>
      </c>
    </row>
    <row r="9320" spans="1:4" x14ac:dyDescent="0.25">
      <c r="A9320" s="67">
        <v>44280</v>
      </c>
      <c r="B9320" s="60" t="s">
        <v>14</v>
      </c>
      <c r="C9320" s="78" t="s">
        <v>86</v>
      </c>
      <c r="D9320" s="1">
        <v>1</v>
      </c>
    </row>
    <row r="9321" spans="1:4" x14ac:dyDescent="0.25">
      <c r="A9321" s="67">
        <v>44280</v>
      </c>
      <c r="B9321" s="60" t="s">
        <v>20</v>
      </c>
      <c r="C9321" s="78" t="s">
        <v>20</v>
      </c>
      <c r="D9321" s="1">
        <v>4</v>
      </c>
    </row>
    <row r="9322" spans="1:4" x14ac:dyDescent="0.25">
      <c r="A9322" s="67">
        <v>44280</v>
      </c>
      <c r="B9322" s="60" t="s">
        <v>13</v>
      </c>
      <c r="C9322" s="78" t="s">
        <v>13</v>
      </c>
      <c r="D9322" s="1">
        <v>2</v>
      </c>
    </row>
    <row r="9323" spans="1:4" x14ac:dyDescent="0.25">
      <c r="A9323" s="67">
        <v>44280</v>
      </c>
      <c r="B9323" s="60" t="s">
        <v>13</v>
      </c>
      <c r="C9323" s="78" t="s">
        <v>226</v>
      </c>
      <c r="D9323" s="1">
        <v>4</v>
      </c>
    </row>
    <row r="9324" spans="1:4" x14ac:dyDescent="0.25">
      <c r="A9324" s="67">
        <v>44280</v>
      </c>
      <c r="B9324" s="60" t="s">
        <v>13</v>
      </c>
      <c r="C9324" s="78" t="s">
        <v>223</v>
      </c>
      <c r="D9324" s="1">
        <v>2</v>
      </c>
    </row>
    <row r="9325" spans="1:4" x14ac:dyDescent="0.25">
      <c r="A9325" s="67">
        <v>44280</v>
      </c>
      <c r="B9325" s="60" t="s">
        <v>24</v>
      </c>
      <c r="C9325" s="78" t="s">
        <v>23</v>
      </c>
      <c r="D9325" s="1">
        <v>1</v>
      </c>
    </row>
    <row r="9326" spans="1:4" x14ac:dyDescent="0.25">
      <c r="A9326" s="67">
        <v>44280</v>
      </c>
      <c r="B9326" s="60" t="s">
        <v>24</v>
      </c>
      <c r="C9326" s="78" t="s">
        <v>765</v>
      </c>
      <c r="D9326" s="1">
        <v>1</v>
      </c>
    </row>
    <row r="9327" spans="1:4" x14ac:dyDescent="0.25">
      <c r="A9327" s="67">
        <v>44280</v>
      </c>
      <c r="B9327" s="60" t="s">
        <v>24</v>
      </c>
      <c r="C9327" s="78" t="s">
        <v>657</v>
      </c>
      <c r="D9327" s="1">
        <v>1</v>
      </c>
    </row>
    <row r="9328" spans="1:4" x14ac:dyDescent="0.25">
      <c r="A9328" s="67">
        <v>44280</v>
      </c>
      <c r="B9328" s="60" t="s">
        <v>47</v>
      </c>
      <c r="C9328" s="78" t="s">
        <v>47</v>
      </c>
      <c r="D9328" s="1">
        <v>1</v>
      </c>
    </row>
    <row r="9329" spans="1:4" x14ac:dyDescent="0.25">
      <c r="A9329" s="67">
        <v>44280</v>
      </c>
      <c r="B9329" s="60" t="s">
        <v>48</v>
      </c>
      <c r="C9329" s="78" t="s">
        <v>48</v>
      </c>
      <c r="D9329" s="1">
        <v>1</v>
      </c>
    </row>
    <row r="9330" spans="1:4" x14ac:dyDescent="0.25">
      <c r="A9330" s="67">
        <v>44280</v>
      </c>
      <c r="B9330" s="60" t="s">
        <v>7</v>
      </c>
      <c r="C9330" s="78" t="s">
        <v>116</v>
      </c>
      <c r="D9330" s="1">
        <v>4</v>
      </c>
    </row>
    <row r="9331" spans="1:4" x14ac:dyDescent="0.25">
      <c r="A9331" s="67">
        <v>44280</v>
      </c>
      <c r="B9331" s="60" t="s">
        <v>7</v>
      </c>
      <c r="C9331" s="78" t="s">
        <v>7</v>
      </c>
      <c r="D9331" s="1">
        <v>4</v>
      </c>
    </row>
    <row r="9332" spans="1:4" x14ac:dyDescent="0.25">
      <c r="A9332" s="67">
        <v>44280</v>
      </c>
      <c r="B9332" s="60" t="s">
        <v>9</v>
      </c>
      <c r="C9332" s="60" t="s">
        <v>9</v>
      </c>
      <c r="D9332" s="1">
        <v>6</v>
      </c>
    </row>
    <row r="9333" spans="1:4" x14ac:dyDescent="0.25">
      <c r="A9333" s="67">
        <v>44280</v>
      </c>
      <c r="B9333" s="60" t="s">
        <v>15</v>
      </c>
      <c r="C9333" s="78" t="s">
        <v>61</v>
      </c>
      <c r="D9333" s="1">
        <v>0</v>
      </c>
    </row>
    <row r="9334" spans="1:4" x14ac:dyDescent="0.25">
      <c r="A9334" s="67">
        <v>44280</v>
      </c>
      <c r="B9334" s="60" t="s">
        <v>11</v>
      </c>
      <c r="C9334" s="60" t="s">
        <v>11</v>
      </c>
      <c r="D9334" s="1">
        <v>0</v>
      </c>
    </row>
    <row r="9335" spans="1:4" x14ac:dyDescent="0.25">
      <c r="A9335" s="67">
        <v>44280</v>
      </c>
      <c r="B9335" s="60" t="s">
        <v>12</v>
      </c>
      <c r="C9335" s="78" t="s">
        <v>117</v>
      </c>
      <c r="D9335" s="1">
        <v>1</v>
      </c>
    </row>
    <row r="9336" spans="1:4" x14ac:dyDescent="0.25">
      <c r="A9336" s="67">
        <v>44280</v>
      </c>
      <c r="B9336" s="60" t="s">
        <v>8</v>
      </c>
      <c r="C9336" s="78" t="s">
        <v>59</v>
      </c>
      <c r="D9336" s="1">
        <v>1</v>
      </c>
    </row>
    <row r="9337" spans="1:4" x14ac:dyDescent="0.25">
      <c r="A9337" s="67">
        <v>44280</v>
      </c>
      <c r="B9337" s="60" t="s">
        <v>8</v>
      </c>
      <c r="C9337" s="78" t="s">
        <v>596</v>
      </c>
      <c r="D9337" s="1">
        <v>1</v>
      </c>
    </row>
    <row r="9338" spans="1:4" x14ac:dyDescent="0.25">
      <c r="A9338" s="67">
        <v>44280</v>
      </c>
      <c r="B9338" s="60" t="s">
        <v>8</v>
      </c>
      <c r="C9338" s="78" t="s">
        <v>205</v>
      </c>
      <c r="D9338" s="1">
        <v>2</v>
      </c>
    </row>
    <row r="9339" spans="1:4" x14ac:dyDescent="0.25">
      <c r="A9339" s="67">
        <v>44280</v>
      </c>
      <c r="B9339" s="60" t="s">
        <v>8</v>
      </c>
      <c r="C9339" s="78" t="s">
        <v>8</v>
      </c>
      <c r="D9339" s="1">
        <v>31</v>
      </c>
    </row>
    <row r="9340" spans="1:4" x14ac:dyDescent="0.25">
      <c r="A9340" s="67">
        <v>44280</v>
      </c>
      <c r="B9340" s="60" t="s">
        <v>8</v>
      </c>
      <c r="C9340" s="78" t="s">
        <v>131</v>
      </c>
      <c r="D9340" s="1">
        <v>1</v>
      </c>
    </row>
    <row r="9341" spans="1:4" x14ac:dyDescent="0.25">
      <c r="A9341" s="67">
        <v>44280</v>
      </c>
      <c r="B9341" s="60" t="s">
        <v>8</v>
      </c>
      <c r="C9341" s="78" t="s">
        <v>81</v>
      </c>
      <c r="D9341" s="1">
        <v>1</v>
      </c>
    </row>
    <row r="9342" spans="1:4" x14ac:dyDescent="0.25">
      <c r="A9342" s="67">
        <v>44280</v>
      </c>
      <c r="B9342" s="60" t="s">
        <v>8</v>
      </c>
      <c r="C9342" s="78" t="s">
        <v>112</v>
      </c>
      <c r="D9342" s="1">
        <v>3</v>
      </c>
    </row>
    <row r="9343" spans="1:4" x14ac:dyDescent="0.25">
      <c r="A9343" s="67">
        <v>44280</v>
      </c>
      <c r="B9343" s="60" t="s">
        <v>49</v>
      </c>
      <c r="C9343" s="60" t="s">
        <v>49</v>
      </c>
      <c r="D9343" s="1">
        <v>0</v>
      </c>
    </row>
    <row r="9344" spans="1:4" x14ac:dyDescent="0.25">
      <c r="A9344" s="67">
        <v>44280</v>
      </c>
      <c r="B9344" s="60" t="s">
        <v>50</v>
      </c>
      <c r="C9344" s="78" t="s">
        <v>614</v>
      </c>
      <c r="D9344" s="1">
        <v>5</v>
      </c>
    </row>
    <row r="9345" spans="1:4" x14ac:dyDescent="0.25">
      <c r="A9345" s="67">
        <v>44280</v>
      </c>
      <c r="B9345" s="60" t="s">
        <v>50</v>
      </c>
      <c r="C9345" s="78" t="s">
        <v>232</v>
      </c>
      <c r="D9345" s="1">
        <v>5</v>
      </c>
    </row>
    <row r="9346" spans="1:4" x14ac:dyDescent="0.25">
      <c r="A9346" s="67">
        <v>44280</v>
      </c>
      <c r="B9346" s="60" t="s">
        <v>27</v>
      </c>
      <c r="C9346" s="78" t="s">
        <v>43</v>
      </c>
      <c r="D9346" s="1">
        <v>12</v>
      </c>
    </row>
    <row r="9347" spans="1:4" x14ac:dyDescent="0.25">
      <c r="A9347" s="67">
        <v>44280</v>
      </c>
      <c r="B9347" s="60" t="s">
        <v>51</v>
      </c>
      <c r="C9347" s="60" t="s">
        <v>51</v>
      </c>
      <c r="D9347" s="1">
        <v>1</v>
      </c>
    </row>
    <row r="9348" spans="1:4" x14ac:dyDescent="0.25">
      <c r="A9348" s="67">
        <v>44280</v>
      </c>
      <c r="B9348" s="60" t="s">
        <v>10</v>
      </c>
      <c r="C9348" s="60" t="s">
        <v>10</v>
      </c>
      <c r="D9348" s="1">
        <v>9</v>
      </c>
    </row>
    <row r="9349" spans="1:4" x14ac:dyDescent="0.25">
      <c r="A9349" s="67">
        <v>44280</v>
      </c>
      <c r="B9349" s="60" t="s">
        <v>10</v>
      </c>
      <c r="C9349" s="78" t="s">
        <v>1085</v>
      </c>
      <c r="D9349" s="1">
        <v>1</v>
      </c>
    </row>
    <row r="9350" spans="1:4" x14ac:dyDescent="0.25">
      <c r="A9350" s="67">
        <v>44281</v>
      </c>
      <c r="B9350" s="60" t="s">
        <v>14</v>
      </c>
      <c r="C9350" s="78" t="s">
        <v>14</v>
      </c>
      <c r="D9350" s="1">
        <v>16</v>
      </c>
    </row>
    <row r="9351" spans="1:4" x14ac:dyDescent="0.25">
      <c r="A9351" s="67">
        <v>44281</v>
      </c>
      <c r="B9351" s="60" t="s">
        <v>14</v>
      </c>
      <c r="C9351" s="78" t="s">
        <v>1091</v>
      </c>
      <c r="D9351" s="1">
        <v>3</v>
      </c>
    </row>
    <row r="9352" spans="1:4" x14ac:dyDescent="0.25">
      <c r="A9352" s="67">
        <v>44281</v>
      </c>
      <c r="B9352" s="60" t="s">
        <v>14</v>
      </c>
      <c r="C9352" s="78" t="s">
        <v>808</v>
      </c>
      <c r="D9352" s="1">
        <v>1</v>
      </c>
    </row>
    <row r="9353" spans="1:4" x14ac:dyDescent="0.25">
      <c r="A9353" s="67">
        <v>44281</v>
      </c>
      <c r="B9353" s="60" t="s">
        <v>14</v>
      </c>
      <c r="C9353" s="78" t="s">
        <v>86</v>
      </c>
      <c r="D9353" s="1">
        <v>3</v>
      </c>
    </row>
    <row r="9354" spans="1:4" x14ac:dyDescent="0.25">
      <c r="A9354" s="67">
        <v>44281</v>
      </c>
      <c r="B9354" s="60" t="s">
        <v>20</v>
      </c>
      <c r="C9354" s="78" t="s">
        <v>20</v>
      </c>
      <c r="D9354" s="1">
        <v>2</v>
      </c>
    </row>
    <row r="9355" spans="1:4" x14ac:dyDescent="0.25">
      <c r="A9355" s="67">
        <v>44281</v>
      </c>
      <c r="B9355" s="60" t="s">
        <v>13</v>
      </c>
      <c r="C9355" s="78" t="s">
        <v>223</v>
      </c>
      <c r="D9355" s="1">
        <v>9</v>
      </c>
    </row>
    <row r="9356" spans="1:4" x14ac:dyDescent="0.25">
      <c r="A9356" s="67">
        <v>44281</v>
      </c>
      <c r="B9356" s="60" t="s">
        <v>24</v>
      </c>
      <c r="C9356" s="78" t="s">
        <v>23</v>
      </c>
      <c r="D9356" s="1">
        <v>1</v>
      </c>
    </row>
    <row r="9357" spans="1:4" x14ac:dyDescent="0.25">
      <c r="A9357" s="67">
        <v>44281</v>
      </c>
      <c r="B9357" s="60" t="s">
        <v>47</v>
      </c>
      <c r="C9357" s="78" t="s">
        <v>47</v>
      </c>
      <c r="D9357" s="1">
        <v>1</v>
      </c>
    </row>
    <row r="9358" spans="1:4" x14ac:dyDescent="0.25">
      <c r="A9358" s="67">
        <v>44281</v>
      </c>
      <c r="B9358" s="60" t="s">
        <v>47</v>
      </c>
      <c r="C9358" s="78" t="s">
        <v>925</v>
      </c>
      <c r="D9358" s="1">
        <v>2</v>
      </c>
    </row>
    <row r="9359" spans="1:4" x14ac:dyDescent="0.25">
      <c r="A9359" s="67">
        <v>44281</v>
      </c>
      <c r="B9359" s="60" t="s">
        <v>48</v>
      </c>
      <c r="C9359" s="60" t="s">
        <v>48</v>
      </c>
      <c r="D9359" s="1">
        <v>0</v>
      </c>
    </row>
    <row r="9360" spans="1:4" x14ac:dyDescent="0.25">
      <c r="A9360" s="67">
        <v>44281</v>
      </c>
      <c r="B9360" s="60" t="s">
        <v>7</v>
      </c>
      <c r="C9360" s="78" t="s">
        <v>116</v>
      </c>
      <c r="D9360" s="1">
        <v>3</v>
      </c>
    </row>
    <row r="9361" spans="1:4" x14ac:dyDescent="0.25">
      <c r="A9361" s="67">
        <v>44281</v>
      </c>
      <c r="B9361" s="60" t="s">
        <v>7</v>
      </c>
      <c r="C9361" s="60" t="s">
        <v>7</v>
      </c>
      <c r="D9361" s="1">
        <v>6</v>
      </c>
    </row>
    <row r="9362" spans="1:4" x14ac:dyDescent="0.25">
      <c r="A9362" s="67">
        <v>44281</v>
      </c>
      <c r="B9362" s="60" t="s">
        <v>9</v>
      </c>
      <c r="C9362" s="60" t="s">
        <v>9</v>
      </c>
      <c r="D9362" s="1">
        <v>6</v>
      </c>
    </row>
    <row r="9363" spans="1:4" x14ac:dyDescent="0.25">
      <c r="A9363" s="67">
        <v>44281</v>
      </c>
      <c r="B9363" s="60" t="s">
        <v>9</v>
      </c>
      <c r="C9363" s="78" t="s">
        <v>145</v>
      </c>
      <c r="D9363" s="1">
        <v>5</v>
      </c>
    </row>
    <row r="9364" spans="1:4" x14ac:dyDescent="0.25">
      <c r="A9364" s="67">
        <v>44281</v>
      </c>
      <c r="B9364" s="60" t="s">
        <v>15</v>
      </c>
      <c r="C9364" s="78" t="s">
        <v>109</v>
      </c>
      <c r="D9364" s="1">
        <v>2</v>
      </c>
    </row>
    <row r="9365" spans="1:4" x14ac:dyDescent="0.25">
      <c r="A9365" s="67">
        <v>44281</v>
      </c>
      <c r="B9365" s="60" t="s">
        <v>15</v>
      </c>
      <c r="C9365" s="78" t="s">
        <v>285</v>
      </c>
      <c r="D9365" s="1">
        <v>12</v>
      </c>
    </row>
    <row r="9366" spans="1:4" x14ac:dyDescent="0.25">
      <c r="A9366" s="67">
        <v>44281</v>
      </c>
      <c r="B9366" s="60" t="s">
        <v>11</v>
      </c>
      <c r="C9366" s="78" t="s">
        <v>11</v>
      </c>
      <c r="D9366" s="1">
        <v>2</v>
      </c>
    </row>
    <row r="9367" spans="1:4" x14ac:dyDescent="0.25">
      <c r="A9367" s="67">
        <v>44281</v>
      </c>
      <c r="B9367" s="60" t="s">
        <v>12</v>
      </c>
      <c r="C9367" s="78" t="s">
        <v>117</v>
      </c>
      <c r="D9367" s="1">
        <v>1</v>
      </c>
    </row>
    <row r="9368" spans="1:4" x14ac:dyDescent="0.25">
      <c r="A9368" s="67">
        <v>44281</v>
      </c>
      <c r="B9368" s="60" t="s">
        <v>12</v>
      </c>
      <c r="C9368" s="78" t="s">
        <v>12</v>
      </c>
      <c r="D9368" s="1">
        <v>5</v>
      </c>
    </row>
    <row r="9369" spans="1:4" x14ac:dyDescent="0.25">
      <c r="A9369" s="67">
        <v>44281</v>
      </c>
      <c r="B9369" s="60" t="s">
        <v>8</v>
      </c>
      <c r="C9369" s="78" t="s">
        <v>230</v>
      </c>
      <c r="D9369" s="1">
        <v>2</v>
      </c>
    </row>
    <row r="9370" spans="1:4" x14ac:dyDescent="0.25">
      <c r="A9370" s="67">
        <v>44281</v>
      </c>
      <c r="B9370" s="60" t="s">
        <v>8</v>
      </c>
      <c r="C9370" s="78" t="s">
        <v>142</v>
      </c>
      <c r="D9370" s="1">
        <v>4</v>
      </c>
    </row>
    <row r="9371" spans="1:4" x14ac:dyDescent="0.25">
      <c r="A9371" s="67">
        <v>44281</v>
      </c>
      <c r="B9371" s="60" t="s">
        <v>8</v>
      </c>
      <c r="C9371" s="78" t="s">
        <v>40</v>
      </c>
      <c r="D9371" s="1">
        <v>1</v>
      </c>
    </row>
    <row r="9372" spans="1:4" x14ac:dyDescent="0.25">
      <c r="A9372" s="67">
        <v>44281</v>
      </c>
      <c r="B9372" s="60" t="s">
        <v>8</v>
      </c>
      <c r="C9372" s="78" t="s">
        <v>8</v>
      </c>
      <c r="D9372" s="1">
        <v>15</v>
      </c>
    </row>
    <row r="9373" spans="1:4" x14ac:dyDescent="0.25">
      <c r="A9373" s="67">
        <v>44281</v>
      </c>
      <c r="B9373" s="60" t="s">
        <v>8</v>
      </c>
      <c r="C9373" s="78" t="s">
        <v>31</v>
      </c>
      <c r="D9373" s="1">
        <v>1</v>
      </c>
    </row>
    <row r="9374" spans="1:4" x14ac:dyDescent="0.25">
      <c r="A9374" s="67">
        <v>44281</v>
      </c>
      <c r="B9374" s="60" t="s">
        <v>8</v>
      </c>
      <c r="C9374" s="78" t="s">
        <v>112</v>
      </c>
      <c r="D9374" s="1">
        <v>1</v>
      </c>
    </row>
    <row r="9375" spans="1:4" x14ac:dyDescent="0.25">
      <c r="A9375" s="67">
        <v>44281</v>
      </c>
      <c r="B9375" s="60" t="s">
        <v>49</v>
      </c>
      <c r="C9375" s="60" t="s">
        <v>49</v>
      </c>
      <c r="D9375" s="1">
        <v>0</v>
      </c>
    </row>
    <row r="9376" spans="1:4" x14ac:dyDescent="0.25">
      <c r="A9376" s="67">
        <v>44281</v>
      </c>
      <c r="B9376" s="60" t="s">
        <v>50</v>
      </c>
      <c r="C9376" s="78" t="s">
        <v>232</v>
      </c>
      <c r="D9376" s="1">
        <v>1</v>
      </c>
    </row>
    <row r="9377" spans="1:4" x14ac:dyDescent="0.25">
      <c r="A9377" s="67">
        <v>44281</v>
      </c>
      <c r="B9377" s="60" t="s">
        <v>27</v>
      </c>
      <c r="C9377" s="78" t="s">
        <v>43</v>
      </c>
      <c r="D9377" s="1">
        <v>2</v>
      </c>
    </row>
    <row r="9378" spans="1:4" x14ac:dyDescent="0.25">
      <c r="A9378" s="67">
        <v>44281</v>
      </c>
      <c r="B9378" s="60" t="s">
        <v>51</v>
      </c>
      <c r="C9378" s="78" t="s">
        <v>51</v>
      </c>
      <c r="D9378" s="1">
        <v>1</v>
      </c>
    </row>
    <row r="9379" spans="1:4" x14ac:dyDescent="0.25">
      <c r="A9379" s="67">
        <v>44281</v>
      </c>
      <c r="B9379" s="60" t="s">
        <v>10</v>
      </c>
      <c r="C9379" s="78" t="s">
        <v>10</v>
      </c>
      <c r="D9379" s="1">
        <v>1</v>
      </c>
    </row>
    <row r="9380" spans="1:4" x14ac:dyDescent="0.25">
      <c r="A9380" s="67">
        <v>44282</v>
      </c>
      <c r="B9380" s="60" t="s">
        <v>14</v>
      </c>
      <c r="C9380" s="78" t="s">
        <v>14</v>
      </c>
      <c r="D9380" s="1">
        <v>12</v>
      </c>
    </row>
    <row r="9381" spans="1:4" x14ac:dyDescent="0.25">
      <c r="A9381" s="67">
        <v>44282</v>
      </c>
      <c r="B9381" s="60" t="s">
        <v>14</v>
      </c>
      <c r="C9381" s="78" t="s">
        <v>16</v>
      </c>
      <c r="D9381" s="1">
        <v>18</v>
      </c>
    </row>
    <row r="9382" spans="1:4" x14ac:dyDescent="0.25">
      <c r="A9382" s="67">
        <v>44282</v>
      </c>
      <c r="B9382" s="60" t="s">
        <v>14</v>
      </c>
      <c r="C9382" s="78" t="s">
        <v>86</v>
      </c>
      <c r="D9382" s="1">
        <v>9</v>
      </c>
    </row>
    <row r="9383" spans="1:4" x14ac:dyDescent="0.25">
      <c r="A9383" s="67">
        <v>44282</v>
      </c>
      <c r="B9383" s="60" t="s">
        <v>20</v>
      </c>
      <c r="C9383" s="78" t="s">
        <v>20</v>
      </c>
      <c r="D9383" s="1">
        <v>19</v>
      </c>
    </row>
    <row r="9384" spans="1:4" x14ac:dyDescent="0.25">
      <c r="A9384" s="67">
        <v>44282</v>
      </c>
      <c r="B9384" s="60" t="s">
        <v>13</v>
      </c>
      <c r="C9384" s="78" t="s">
        <v>13</v>
      </c>
      <c r="D9384" s="1">
        <v>1</v>
      </c>
    </row>
    <row r="9385" spans="1:4" x14ac:dyDescent="0.25">
      <c r="A9385" s="67">
        <v>44282</v>
      </c>
      <c r="B9385" s="60" t="s">
        <v>13</v>
      </c>
      <c r="C9385" s="78" t="s">
        <v>226</v>
      </c>
      <c r="D9385" s="1">
        <v>2</v>
      </c>
    </row>
    <row r="9386" spans="1:4" x14ac:dyDescent="0.25">
      <c r="A9386" s="67">
        <v>44282</v>
      </c>
      <c r="B9386" s="60" t="s">
        <v>13</v>
      </c>
      <c r="C9386" s="78" t="s">
        <v>223</v>
      </c>
      <c r="D9386" s="1">
        <v>1</v>
      </c>
    </row>
    <row r="9387" spans="1:4" x14ac:dyDescent="0.25">
      <c r="A9387" s="67">
        <v>44282</v>
      </c>
      <c r="B9387" s="60" t="s">
        <v>24</v>
      </c>
      <c r="C9387" s="78" t="s">
        <v>23</v>
      </c>
      <c r="D9387" s="1">
        <v>4</v>
      </c>
    </row>
    <row r="9388" spans="1:4" x14ac:dyDescent="0.25">
      <c r="A9388" s="67">
        <v>44282</v>
      </c>
      <c r="B9388" s="60" t="s">
        <v>24</v>
      </c>
      <c r="C9388" s="78" t="s">
        <v>36</v>
      </c>
      <c r="D9388" s="1">
        <v>1</v>
      </c>
    </row>
    <row r="9389" spans="1:4" x14ac:dyDescent="0.25">
      <c r="A9389" s="67">
        <v>44282</v>
      </c>
      <c r="B9389" s="60" t="s">
        <v>47</v>
      </c>
      <c r="C9389" s="78" t="s">
        <v>47</v>
      </c>
      <c r="D9389" s="1">
        <v>12</v>
      </c>
    </row>
    <row r="9390" spans="1:4" x14ac:dyDescent="0.25">
      <c r="A9390" s="67">
        <v>44282</v>
      </c>
      <c r="B9390" s="60" t="s">
        <v>48</v>
      </c>
      <c r="C9390" s="78" t="s">
        <v>48</v>
      </c>
      <c r="D9390" s="1">
        <v>0</v>
      </c>
    </row>
    <row r="9391" spans="1:4" x14ac:dyDescent="0.25">
      <c r="A9391" s="67">
        <v>44282</v>
      </c>
      <c r="B9391" s="60" t="s">
        <v>7</v>
      </c>
      <c r="C9391" s="78" t="s">
        <v>7</v>
      </c>
      <c r="D9391" s="1">
        <v>1</v>
      </c>
    </row>
    <row r="9392" spans="1:4" x14ac:dyDescent="0.25">
      <c r="A9392" s="67">
        <v>44282</v>
      </c>
      <c r="B9392" s="60" t="s">
        <v>9</v>
      </c>
      <c r="C9392" s="60" t="s">
        <v>9</v>
      </c>
      <c r="D9392" s="1">
        <v>15</v>
      </c>
    </row>
    <row r="9393" spans="1:4" x14ac:dyDescent="0.25">
      <c r="A9393" s="67">
        <v>44282</v>
      </c>
      <c r="B9393" s="60" t="s">
        <v>9</v>
      </c>
      <c r="C9393" s="78" t="s">
        <v>17</v>
      </c>
      <c r="D9393" s="1">
        <v>2</v>
      </c>
    </row>
    <row r="9394" spans="1:4" x14ac:dyDescent="0.25">
      <c r="A9394" s="67">
        <v>44282</v>
      </c>
      <c r="B9394" s="60" t="s">
        <v>9</v>
      </c>
      <c r="C9394" s="78" t="s">
        <v>145</v>
      </c>
      <c r="D9394" s="1">
        <v>1</v>
      </c>
    </row>
    <row r="9395" spans="1:4" x14ac:dyDescent="0.25">
      <c r="A9395" s="67">
        <v>44282</v>
      </c>
      <c r="B9395" s="60" t="s">
        <v>15</v>
      </c>
      <c r="C9395" s="78" t="s">
        <v>960</v>
      </c>
      <c r="D9395" s="1">
        <v>1</v>
      </c>
    </row>
    <row r="9396" spans="1:4" x14ac:dyDescent="0.25">
      <c r="A9396" s="67">
        <v>44282</v>
      </c>
      <c r="B9396" s="60" t="s">
        <v>15</v>
      </c>
      <c r="C9396" s="78" t="s">
        <v>61</v>
      </c>
      <c r="D9396" s="1">
        <v>6</v>
      </c>
    </row>
    <row r="9397" spans="1:4" x14ac:dyDescent="0.25">
      <c r="A9397" s="67">
        <v>44282</v>
      </c>
      <c r="B9397" s="60" t="s">
        <v>11</v>
      </c>
      <c r="C9397" s="78" t="s">
        <v>11</v>
      </c>
      <c r="D9397" s="1">
        <v>4</v>
      </c>
    </row>
    <row r="9398" spans="1:4" x14ac:dyDescent="0.25">
      <c r="A9398" s="67">
        <v>44282</v>
      </c>
      <c r="B9398" s="60" t="s">
        <v>12</v>
      </c>
      <c r="C9398" s="78" t="s">
        <v>12</v>
      </c>
      <c r="D9398" s="1">
        <v>0</v>
      </c>
    </row>
    <row r="9399" spans="1:4" x14ac:dyDescent="0.25">
      <c r="A9399" s="67">
        <v>44282</v>
      </c>
      <c r="B9399" s="60" t="s">
        <v>8</v>
      </c>
      <c r="C9399" s="78" t="s">
        <v>1082</v>
      </c>
      <c r="D9399" s="1">
        <v>2</v>
      </c>
    </row>
    <row r="9400" spans="1:4" x14ac:dyDescent="0.25">
      <c r="A9400" s="67">
        <v>44282</v>
      </c>
      <c r="B9400" s="60" t="s">
        <v>8</v>
      </c>
      <c r="C9400" s="78" t="s">
        <v>74</v>
      </c>
      <c r="D9400" s="1">
        <v>1</v>
      </c>
    </row>
    <row r="9401" spans="1:4" x14ac:dyDescent="0.25">
      <c r="A9401" s="67">
        <v>44282</v>
      </c>
      <c r="B9401" s="60" t="s">
        <v>8</v>
      </c>
      <c r="C9401" s="78" t="s">
        <v>230</v>
      </c>
      <c r="D9401" s="1">
        <v>2</v>
      </c>
    </row>
    <row r="9402" spans="1:4" x14ac:dyDescent="0.25">
      <c r="A9402" s="67">
        <v>44282</v>
      </c>
      <c r="B9402" s="60" t="s">
        <v>8</v>
      </c>
      <c r="C9402" s="78" t="s">
        <v>59</v>
      </c>
      <c r="D9402" s="1">
        <v>4</v>
      </c>
    </row>
    <row r="9403" spans="1:4" x14ac:dyDescent="0.25">
      <c r="A9403" s="67">
        <v>44282</v>
      </c>
      <c r="B9403" s="60" t="s">
        <v>8</v>
      </c>
      <c r="C9403" s="78" t="s">
        <v>40</v>
      </c>
      <c r="D9403" s="1">
        <v>1</v>
      </c>
    </row>
    <row r="9404" spans="1:4" x14ac:dyDescent="0.25">
      <c r="A9404" s="67">
        <v>44282</v>
      </c>
      <c r="B9404" s="60" t="s">
        <v>8</v>
      </c>
      <c r="C9404" s="78" t="s">
        <v>8</v>
      </c>
      <c r="D9404" s="1">
        <v>31</v>
      </c>
    </row>
    <row r="9405" spans="1:4" x14ac:dyDescent="0.25">
      <c r="A9405" s="67">
        <v>44282</v>
      </c>
      <c r="B9405" s="60" t="s">
        <v>8</v>
      </c>
      <c r="C9405" s="78" t="s">
        <v>31</v>
      </c>
      <c r="D9405" s="1">
        <v>1</v>
      </c>
    </row>
    <row r="9406" spans="1:4" x14ac:dyDescent="0.25">
      <c r="A9406" s="67">
        <v>44282</v>
      </c>
      <c r="B9406" s="60" t="s">
        <v>8</v>
      </c>
      <c r="C9406" s="78" t="s">
        <v>595</v>
      </c>
      <c r="D9406" s="1">
        <v>1</v>
      </c>
    </row>
    <row r="9407" spans="1:4" x14ac:dyDescent="0.25">
      <c r="A9407" s="67">
        <v>44282</v>
      </c>
      <c r="B9407" s="60" t="s">
        <v>8</v>
      </c>
      <c r="C9407" s="78" t="s">
        <v>112</v>
      </c>
      <c r="D9407" s="1">
        <v>2</v>
      </c>
    </row>
    <row r="9408" spans="1:4" x14ac:dyDescent="0.25">
      <c r="A9408" s="67">
        <v>44282</v>
      </c>
      <c r="B9408" s="60" t="s">
        <v>49</v>
      </c>
      <c r="C9408" s="78" t="s">
        <v>49</v>
      </c>
      <c r="D9408" s="1">
        <v>0</v>
      </c>
    </row>
    <row r="9409" spans="1:4" x14ac:dyDescent="0.25">
      <c r="A9409" s="233">
        <v>44282</v>
      </c>
      <c r="B9409" s="234" t="s">
        <v>50</v>
      </c>
      <c r="C9409" s="78" t="s">
        <v>614</v>
      </c>
      <c r="D9409" s="1">
        <v>1</v>
      </c>
    </row>
    <row r="9410" spans="1:4" x14ac:dyDescent="0.25">
      <c r="A9410" s="67">
        <v>44282</v>
      </c>
      <c r="B9410" s="60" t="s">
        <v>50</v>
      </c>
      <c r="C9410" s="73" t="s">
        <v>232</v>
      </c>
      <c r="D9410" s="15">
        <v>1</v>
      </c>
    </row>
    <row r="9411" spans="1:4" x14ac:dyDescent="0.25">
      <c r="A9411" s="67">
        <v>44282</v>
      </c>
      <c r="B9411" s="60" t="s">
        <v>50</v>
      </c>
      <c r="C9411" s="73" t="s">
        <v>368</v>
      </c>
      <c r="D9411" s="15">
        <v>1</v>
      </c>
    </row>
    <row r="9412" spans="1:4" x14ac:dyDescent="0.25">
      <c r="A9412" s="67">
        <v>44282</v>
      </c>
      <c r="B9412" s="60" t="s">
        <v>27</v>
      </c>
      <c r="C9412" s="73" t="s">
        <v>43</v>
      </c>
      <c r="D9412" s="15">
        <v>30</v>
      </c>
    </row>
    <row r="9413" spans="1:4" x14ac:dyDescent="0.25">
      <c r="A9413" s="67">
        <v>44282</v>
      </c>
      <c r="B9413" s="60" t="s">
        <v>51</v>
      </c>
      <c r="C9413" s="60" t="s">
        <v>51</v>
      </c>
      <c r="D9413" s="15">
        <v>0</v>
      </c>
    </row>
    <row r="9414" spans="1:4" x14ac:dyDescent="0.25">
      <c r="A9414" s="67">
        <v>44282</v>
      </c>
      <c r="B9414" s="60" t="s">
        <v>10</v>
      </c>
      <c r="C9414" s="60" t="s">
        <v>10</v>
      </c>
      <c r="D9414" s="15">
        <v>0</v>
      </c>
    </row>
    <row r="9415" spans="1:4" x14ac:dyDescent="0.25">
      <c r="A9415" s="67">
        <v>44283</v>
      </c>
      <c r="B9415" s="60" t="s">
        <v>14</v>
      </c>
      <c r="C9415" s="60" t="s">
        <v>14</v>
      </c>
      <c r="D9415" s="15">
        <v>0</v>
      </c>
    </row>
    <row r="9416" spans="1:4" x14ac:dyDescent="0.25">
      <c r="A9416" s="67">
        <v>44283</v>
      </c>
      <c r="B9416" s="60" t="s">
        <v>20</v>
      </c>
      <c r="C9416" s="60" t="s">
        <v>20</v>
      </c>
      <c r="D9416" s="15">
        <v>0</v>
      </c>
    </row>
    <row r="9417" spans="1:4" x14ac:dyDescent="0.25">
      <c r="A9417" s="67">
        <v>44283</v>
      </c>
      <c r="B9417" s="60" t="s">
        <v>13</v>
      </c>
      <c r="C9417" s="60" t="s">
        <v>13</v>
      </c>
      <c r="D9417" s="15">
        <v>0</v>
      </c>
    </row>
    <row r="9418" spans="1:4" x14ac:dyDescent="0.25">
      <c r="A9418" s="67">
        <v>44283</v>
      </c>
      <c r="B9418" s="60" t="s">
        <v>24</v>
      </c>
      <c r="C9418" s="60" t="s">
        <v>24</v>
      </c>
      <c r="D9418" s="15">
        <v>0</v>
      </c>
    </row>
    <row r="9419" spans="1:4" x14ac:dyDescent="0.25">
      <c r="A9419" s="67">
        <v>44283</v>
      </c>
      <c r="B9419" s="60" t="s">
        <v>47</v>
      </c>
      <c r="C9419" s="60" t="s">
        <v>47</v>
      </c>
      <c r="D9419" s="15">
        <v>0</v>
      </c>
    </row>
    <row r="9420" spans="1:4" x14ac:dyDescent="0.25">
      <c r="A9420" s="67">
        <v>44283</v>
      </c>
      <c r="B9420" s="60" t="s">
        <v>48</v>
      </c>
      <c r="C9420" s="60" t="s">
        <v>48</v>
      </c>
      <c r="D9420" s="15">
        <v>0</v>
      </c>
    </row>
    <row r="9421" spans="1:4" x14ac:dyDescent="0.25">
      <c r="A9421" s="67">
        <v>44283</v>
      </c>
      <c r="B9421" s="60" t="s">
        <v>7</v>
      </c>
      <c r="C9421" s="60" t="s">
        <v>7</v>
      </c>
      <c r="D9421" s="15">
        <v>0</v>
      </c>
    </row>
    <row r="9422" spans="1:4" x14ac:dyDescent="0.25">
      <c r="A9422" s="67">
        <v>44283</v>
      </c>
      <c r="B9422" s="60" t="s">
        <v>9</v>
      </c>
      <c r="C9422" s="60" t="s">
        <v>9</v>
      </c>
      <c r="D9422" s="15">
        <v>0</v>
      </c>
    </row>
    <row r="9423" spans="1:4" x14ac:dyDescent="0.25">
      <c r="A9423" s="67">
        <v>44283</v>
      </c>
      <c r="B9423" s="60" t="s">
        <v>15</v>
      </c>
      <c r="C9423" s="60" t="s">
        <v>15</v>
      </c>
      <c r="D9423" s="15">
        <v>0</v>
      </c>
    </row>
    <row r="9424" spans="1:4" x14ac:dyDescent="0.25">
      <c r="A9424" s="67">
        <v>44283</v>
      </c>
      <c r="B9424" s="60" t="s">
        <v>11</v>
      </c>
      <c r="C9424" s="60" t="s">
        <v>11</v>
      </c>
      <c r="D9424" s="15">
        <v>0</v>
      </c>
    </row>
    <row r="9425" spans="1:4" x14ac:dyDescent="0.25">
      <c r="A9425" s="67">
        <v>44283</v>
      </c>
      <c r="B9425" s="60" t="s">
        <v>12</v>
      </c>
      <c r="C9425" s="60" t="s">
        <v>12</v>
      </c>
      <c r="D9425" s="15">
        <v>0</v>
      </c>
    </row>
    <row r="9426" spans="1:4" x14ac:dyDescent="0.25">
      <c r="A9426" s="67">
        <v>44283</v>
      </c>
      <c r="B9426" s="60" t="s">
        <v>8</v>
      </c>
      <c r="C9426" s="60" t="s">
        <v>8</v>
      </c>
      <c r="D9426" s="15">
        <v>0</v>
      </c>
    </row>
    <row r="9427" spans="1:4" x14ac:dyDescent="0.25">
      <c r="A9427" s="67">
        <v>44283</v>
      </c>
      <c r="B9427" s="60" t="s">
        <v>49</v>
      </c>
      <c r="C9427" s="60" t="s">
        <v>49</v>
      </c>
      <c r="D9427" s="15">
        <v>0</v>
      </c>
    </row>
    <row r="9428" spans="1:4" x14ac:dyDescent="0.25">
      <c r="A9428" s="67">
        <v>44283</v>
      </c>
      <c r="B9428" s="60" t="s">
        <v>50</v>
      </c>
      <c r="C9428" s="60" t="s">
        <v>50</v>
      </c>
      <c r="D9428" s="15">
        <v>0</v>
      </c>
    </row>
    <row r="9429" spans="1:4" x14ac:dyDescent="0.25">
      <c r="A9429" s="67">
        <v>44283</v>
      </c>
      <c r="B9429" s="60" t="s">
        <v>27</v>
      </c>
      <c r="C9429" s="60" t="s">
        <v>27</v>
      </c>
      <c r="D9429" s="15">
        <v>0</v>
      </c>
    </row>
    <row r="9430" spans="1:4" x14ac:dyDescent="0.25">
      <c r="A9430" s="67">
        <v>44283</v>
      </c>
      <c r="B9430" s="60" t="s">
        <v>51</v>
      </c>
      <c r="C9430" s="60" t="s">
        <v>51</v>
      </c>
      <c r="D9430" s="15">
        <v>0</v>
      </c>
    </row>
    <row r="9431" spans="1:4" x14ac:dyDescent="0.25">
      <c r="A9431" s="67">
        <v>44283</v>
      </c>
      <c r="B9431" s="60" t="s">
        <v>10</v>
      </c>
      <c r="C9431" s="60" t="s">
        <v>10</v>
      </c>
      <c r="D9431" s="15">
        <v>0</v>
      </c>
    </row>
    <row r="9432" spans="1:4" x14ac:dyDescent="0.25">
      <c r="A9432" s="67">
        <v>44284</v>
      </c>
      <c r="B9432" s="60" t="s">
        <v>14</v>
      </c>
      <c r="C9432" s="73" t="s">
        <v>14</v>
      </c>
      <c r="D9432" s="15">
        <v>22</v>
      </c>
    </row>
    <row r="9433" spans="1:4" x14ac:dyDescent="0.25">
      <c r="A9433" s="67">
        <v>44284</v>
      </c>
      <c r="B9433" s="60" t="s">
        <v>14</v>
      </c>
      <c r="C9433" s="73" t="s">
        <v>1092</v>
      </c>
      <c r="D9433" s="15">
        <v>1</v>
      </c>
    </row>
    <row r="9434" spans="1:4" x14ac:dyDescent="0.25">
      <c r="A9434" s="67">
        <v>44284</v>
      </c>
      <c r="B9434" s="60" t="s">
        <v>14</v>
      </c>
      <c r="C9434" s="73" t="s">
        <v>16</v>
      </c>
      <c r="D9434" s="15">
        <v>15</v>
      </c>
    </row>
    <row r="9435" spans="1:4" x14ac:dyDescent="0.25">
      <c r="A9435" s="67">
        <v>44284</v>
      </c>
      <c r="B9435" s="60" t="s">
        <v>14</v>
      </c>
      <c r="C9435" s="73" t="s">
        <v>808</v>
      </c>
      <c r="D9435" s="15">
        <v>1</v>
      </c>
    </row>
    <row r="9436" spans="1:4" x14ac:dyDescent="0.25">
      <c r="A9436" s="67">
        <v>44284</v>
      </c>
      <c r="B9436" s="60" t="s">
        <v>14</v>
      </c>
      <c r="C9436" s="73" t="s">
        <v>86</v>
      </c>
      <c r="D9436" s="15">
        <v>5</v>
      </c>
    </row>
    <row r="9437" spans="1:4" x14ac:dyDescent="0.25">
      <c r="A9437" s="67">
        <v>44284</v>
      </c>
      <c r="B9437" s="60" t="s">
        <v>20</v>
      </c>
      <c r="C9437" s="73" t="s">
        <v>854</v>
      </c>
      <c r="D9437" s="15">
        <v>1</v>
      </c>
    </row>
    <row r="9438" spans="1:4" x14ac:dyDescent="0.25">
      <c r="A9438" s="67">
        <v>44284</v>
      </c>
      <c r="B9438" s="60" t="s">
        <v>20</v>
      </c>
      <c r="C9438" s="73" t="s">
        <v>20</v>
      </c>
      <c r="D9438" s="15">
        <v>16</v>
      </c>
    </row>
    <row r="9439" spans="1:4" x14ac:dyDescent="0.25">
      <c r="A9439" s="67">
        <v>44284</v>
      </c>
      <c r="B9439" s="60" t="s">
        <v>13</v>
      </c>
      <c r="C9439" s="73" t="s">
        <v>225</v>
      </c>
      <c r="D9439" s="15">
        <v>1</v>
      </c>
    </row>
    <row r="9440" spans="1:4" x14ac:dyDescent="0.25">
      <c r="A9440" s="67">
        <v>44284</v>
      </c>
      <c r="B9440" s="60" t="s">
        <v>13</v>
      </c>
      <c r="C9440" s="73" t="s">
        <v>13</v>
      </c>
      <c r="D9440" s="15">
        <v>1</v>
      </c>
    </row>
    <row r="9441" spans="1:4" x14ac:dyDescent="0.25">
      <c r="A9441" s="67">
        <v>44284</v>
      </c>
      <c r="B9441" s="60" t="s">
        <v>13</v>
      </c>
      <c r="C9441" s="73" t="s">
        <v>223</v>
      </c>
      <c r="D9441" s="15">
        <v>13</v>
      </c>
    </row>
    <row r="9442" spans="1:4" x14ac:dyDescent="0.25">
      <c r="A9442" s="67">
        <v>44284</v>
      </c>
      <c r="B9442" s="60" t="s">
        <v>24</v>
      </c>
      <c r="C9442" s="73" t="s">
        <v>23</v>
      </c>
      <c r="D9442" s="15">
        <v>4</v>
      </c>
    </row>
    <row r="9443" spans="1:4" x14ac:dyDescent="0.25">
      <c r="A9443" s="67">
        <v>44284</v>
      </c>
      <c r="B9443" s="60" t="s">
        <v>24</v>
      </c>
      <c r="C9443" s="73" t="s">
        <v>37</v>
      </c>
      <c r="D9443" s="15">
        <v>2</v>
      </c>
    </row>
    <row r="9444" spans="1:4" x14ac:dyDescent="0.25">
      <c r="A9444" s="67">
        <v>44284</v>
      </c>
      <c r="B9444" s="60" t="s">
        <v>47</v>
      </c>
      <c r="C9444" s="73" t="s">
        <v>47</v>
      </c>
      <c r="D9444" s="15">
        <v>1</v>
      </c>
    </row>
    <row r="9445" spans="1:4" x14ac:dyDescent="0.25">
      <c r="A9445" s="67">
        <v>44284</v>
      </c>
      <c r="B9445" s="60" t="s">
        <v>48</v>
      </c>
      <c r="C9445" s="60" t="s">
        <v>48</v>
      </c>
      <c r="D9445" s="15">
        <v>0</v>
      </c>
    </row>
    <row r="9446" spans="1:4" x14ac:dyDescent="0.25">
      <c r="A9446" s="67">
        <v>44284</v>
      </c>
      <c r="B9446" s="60" t="s">
        <v>7</v>
      </c>
      <c r="C9446" s="73" t="s">
        <v>116</v>
      </c>
      <c r="D9446" s="15">
        <v>3</v>
      </c>
    </row>
    <row r="9447" spans="1:4" x14ac:dyDescent="0.25">
      <c r="A9447" s="67">
        <v>44284</v>
      </c>
      <c r="B9447" s="60" t="s">
        <v>7</v>
      </c>
      <c r="C9447" s="73" t="s">
        <v>7</v>
      </c>
      <c r="D9447" s="15">
        <v>11</v>
      </c>
    </row>
    <row r="9448" spans="1:4" x14ac:dyDescent="0.25">
      <c r="A9448" s="67">
        <v>44284</v>
      </c>
      <c r="B9448" s="60" t="s">
        <v>9</v>
      </c>
      <c r="C9448" s="60" t="s">
        <v>9</v>
      </c>
      <c r="D9448" s="15">
        <v>28</v>
      </c>
    </row>
    <row r="9449" spans="1:4" x14ac:dyDescent="0.25">
      <c r="A9449" s="67">
        <v>44284</v>
      </c>
      <c r="B9449" s="60" t="s">
        <v>9</v>
      </c>
      <c r="C9449" s="73" t="s">
        <v>17</v>
      </c>
      <c r="D9449" s="15">
        <v>8</v>
      </c>
    </row>
    <row r="9450" spans="1:4" x14ac:dyDescent="0.25">
      <c r="A9450" s="67">
        <v>44284</v>
      </c>
      <c r="B9450" s="60" t="s">
        <v>9</v>
      </c>
      <c r="C9450" s="73" t="s">
        <v>145</v>
      </c>
      <c r="D9450" s="15">
        <v>8</v>
      </c>
    </row>
    <row r="9451" spans="1:4" x14ac:dyDescent="0.25">
      <c r="A9451" s="67">
        <v>44284</v>
      </c>
      <c r="B9451" s="60" t="s">
        <v>15</v>
      </c>
      <c r="C9451" s="73" t="s">
        <v>109</v>
      </c>
      <c r="D9451" s="15">
        <v>3</v>
      </c>
    </row>
    <row r="9452" spans="1:4" x14ac:dyDescent="0.25">
      <c r="A9452" s="67">
        <v>44284</v>
      </c>
      <c r="B9452" s="60" t="s">
        <v>15</v>
      </c>
      <c r="C9452" s="73" t="s">
        <v>285</v>
      </c>
      <c r="D9452" s="15">
        <v>1</v>
      </c>
    </row>
    <row r="9453" spans="1:4" x14ac:dyDescent="0.25">
      <c r="A9453" s="67">
        <v>44284</v>
      </c>
      <c r="B9453" s="60" t="s">
        <v>11</v>
      </c>
      <c r="C9453" s="73" t="s">
        <v>11</v>
      </c>
      <c r="D9453" s="15">
        <v>10</v>
      </c>
    </row>
    <row r="9454" spans="1:4" x14ac:dyDescent="0.25">
      <c r="A9454" s="67">
        <v>44284</v>
      </c>
      <c r="B9454" s="60" t="s">
        <v>11</v>
      </c>
      <c r="C9454" s="73" t="s">
        <v>855</v>
      </c>
      <c r="D9454" s="15">
        <v>2</v>
      </c>
    </row>
    <row r="9455" spans="1:4" x14ac:dyDescent="0.25">
      <c r="A9455" s="67">
        <v>44284</v>
      </c>
      <c r="B9455" s="60" t="s">
        <v>11</v>
      </c>
      <c r="C9455" s="73" t="s">
        <v>764</v>
      </c>
      <c r="D9455" s="15">
        <v>1</v>
      </c>
    </row>
    <row r="9456" spans="1:4" x14ac:dyDescent="0.25">
      <c r="A9456" s="67">
        <v>44284</v>
      </c>
      <c r="B9456" s="60" t="s">
        <v>12</v>
      </c>
      <c r="C9456" s="73" t="s">
        <v>117</v>
      </c>
      <c r="D9456" s="15">
        <v>2</v>
      </c>
    </row>
    <row r="9457" spans="1:4" x14ac:dyDescent="0.25">
      <c r="A9457" s="67">
        <v>44284</v>
      </c>
      <c r="B9457" s="60" t="s">
        <v>12</v>
      </c>
      <c r="C9457" s="73" t="s">
        <v>1082</v>
      </c>
      <c r="D9457" s="15">
        <v>1</v>
      </c>
    </row>
    <row r="9458" spans="1:4" x14ac:dyDescent="0.25">
      <c r="A9458" s="67">
        <v>44284</v>
      </c>
      <c r="B9458" s="60" t="s">
        <v>8</v>
      </c>
      <c r="C9458" s="73" t="s">
        <v>844</v>
      </c>
      <c r="D9458" s="15">
        <v>1</v>
      </c>
    </row>
    <row r="9459" spans="1:4" x14ac:dyDescent="0.25">
      <c r="A9459" s="67">
        <v>44284</v>
      </c>
      <c r="B9459" s="60" t="s">
        <v>8</v>
      </c>
      <c r="C9459" s="73" t="s">
        <v>74</v>
      </c>
      <c r="D9459" s="15">
        <v>5</v>
      </c>
    </row>
    <row r="9460" spans="1:4" x14ac:dyDescent="0.25">
      <c r="A9460" s="67">
        <v>44284</v>
      </c>
      <c r="B9460" s="60" t="s">
        <v>8</v>
      </c>
      <c r="C9460" s="73" t="s">
        <v>230</v>
      </c>
      <c r="D9460" s="15">
        <v>1</v>
      </c>
    </row>
    <row r="9461" spans="1:4" x14ac:dyDescent="0.25">
      <c r="A9461" s="67">
        <v>44284</v>
      </c>
      <c r="B9461" s="60" t="s">
        <v>8</v>
      </c>
      <c r="C9461" s="73" t="s">
        <v>59</v>
      </c>
      <c r="D9461" s="15">
        <v>2</v>
      </c>
    </row>
    <row r="9462" spans="1:4" x14ac:dyDescent="0.25">
      <c r="A9462" s="67">
        <v>44284</v>
      </c>
      <c r="B9462" s="60" t="s">
        <v>8</v>
      </c>
      <c r="C9462" s="73" t="s">
        <v>234</v>
      </c>
      <c r="D9462" s="15">
        <v>1</v>
      </c>
    </row>
    <row r="9463" spans="1:4" x14ac:dyDescent="0.25">
      <c r="A9463" s="67">
        <v>44284</v>
      </c>
      <c r="B9463" s="60" t="s">
        <v>8</v>
      </c>
      <c r="C9463" s="73" t="s">
        <v>205</v>
      </c>
      <c r="D9463" s="15">
        <v>1</v>
      </c>
    </row>
    <row r="9464" spans="1:4" x14ac:dyDescent="0.25">
      <c r="A9464" s="67">
        <v>44284</v>
      </c>
      <c r="B9464" s="60" t="s">
        <v>8</v>
      </c>
      <c r="C9464" s="73" t="s">
        <v>40</v>
      </c>
      <c r="D9464" s="15">
        <v>3</v>
      </c>
    </row>
    <row r="9465" spans="1:4" x14ac:dyDescent="0.25">
      <c r="A9465" s="67">
        <v>44284</v>
      </c>
      <c r="B9465" s="60" t="s">
        <v>8</v>
      </c>
      <c r="C9465" s="73" t="s">
        <v>8</v>
      </c>
      <c r="D9465" s="15">
        <v>35</v>
      </c>
    </row>
    <row r="9466" spans="1:4" x14ac:dyDescent="0.25">
      <c r="A9466" s="67">
        <v>44284</v>
      </c>
      <c r="B9466" s="60" t="s">
        <v>8</v>
      </c>
      <c r="C9466" s="73" t="s">
        <v>31</v>
      </c>
      <c r="D9466" s="15">
        <v>1</v>
      </c>
    </row>
    <row r="9467" spans="1:4" x14ac:dyDescent="0.25">
      <c r="A9467" s="67">
        <v>44284</v>
      </c>
      <c r="B9467" s="60" t="s">
        <v>8</v>
      </c>
      <c r="C9467" s="73" t="s">
        <v>843</v>
      </c>
      <c r="D9467" s="15">
        <v>1</v>
      </c>
    </row>
    <row r="9468" spans="1:4" x14ac:dyDescent="0.25">
      <c r="A9468" s="67">
        <v>44284</v>
      </c>
      <c r="B9468" s="60" t="s">
        <v>8</v>
      </c>
      <c r="C9468" s="73" t="s">
        <v>112</v>
      </c>
      <c r="D9468" s="15">
        <v>3</v>
      </c>
    </row>
    <row r="9469" spans="1:4" x14ac:dyDescent="0.25">
      <c r="A9469" s="67">
        <v>44284</v>
      </c>
      <c r="B9469" s="60" t="s">
        <v>49</v>
      </c>
      <c r="C9469" s="73" t="s">
        <v>215</v>
      </c>
      <c r="D9469" s="15">
        <v>3</v>
      </c>
    </row>
    <row r="9470" spans="1:4" x14ac:dyDescent="0.25">
      <c r="A9470" s="67">
        <v>44284</v>
      </c>
      <c r="B9470" s="60" t="s">
        <v>50</v>
      </c>
      <c r="C9470" s="73" t="s">
        <v>1093</v>
      </c>
      <c r="D9470" s="15">
        <v>2</v>
      </c>
    </row>
    <row r="9471" spans="1:4" x14ac:dyDescent="0.25">
      <c r="A9471" s="67">
        <v>44284</v>
      </c>
      <c r="B9471" s="60" t="s">
        <v>50</v>
      </c>
      <c r="C9471" s="73" t="s">
        <v>614</v>
      </c>
      <c r="D9471" s="15">
        <v>2</v>
      </c>
    </row>
    <row r="9472" spans="1:4" x14ac:dyDescent="0.25">
      <c r="A9472" s="67">
        <v>44284</v>
      </c>
      <c r="B9472" s="60" t="s">
        <v>50</v>
      </c>
      <c r="C9472" s="73" t="s">
        <v>232</v>
      </c>
      <c r="D9472" s="15">
        <v>1</v>
      </c>
    </row>
    <row r="9473" spans="1:4" x14ac:dyDescent="0.25">
      <c r="A9473" s="67">
        <v>44284</v>
      </c>
      <c r="B9473" s="60" t="s">
        <v>50</v>
      </c>
      <c r="C9473" s="73" t="s">
        <v>368</v>
      </c>
      <c r="D9473" s="15">
        <v>1</v>
      </c>
    </row>
    <row r="9474" spans="1:4" x14ac:dyDescent="0.25">
      <c r="A9474" s="67">
        <v>44284</v>
      </c>
      <c r="B9474" s="60" t="s">
        <v>27</v>
      </c>
      <c r="C9474" s="73" t="s">
        <v>43</v>
      </c>
      <c r="D9474" s="15">
        <v>22</v>
      </c>
    </row>
    <row r="9475" spans="1:4" x14ac:dyDescent="0.25">
      <c r="A9475" s="67">
        <v>44284</v>
      </c>
      <c r="B9475" s="60" t="s">
        <v>27</v>
      </c>
      <c r="C9475" s="73" t="s">
        <v>940</v>
      </c>
      <c r="D9475" s="15">
        <v>1</v>
      </c>
    </row>
    <row r="9476" spans="1:4" x14ac:dyDescent="0.25">
      <c r="A9476" s="67">
        <v>44284</v>
      </c>
      <c r="B9476" s="60" t="s">
        <v>27</v>
      </c>
      <c r="C9476" s="73" t="s">
        <v>711</v>
      </c>
      <c r="D9476" s="15">
        <v>1</v>
      </c>
    </row>
    <row r="9477" spans="1:4" x14ac:dyDescent="0.25">
      <c r="A9477" s="67">
        <v>44284</v>
      </c>
      <c r="B9477" s="60" t="s">
        <v>51</v>
      </c>
      <c r="C9477" s="73" t="s">
        <v>51</v>
      </c>
      <c r="D9477" s="15">
        <v>0</v>
      </c>
    </row>
    <row r="9478" spans="1:4" x14ac:dyDescent="0.25">
      <c r="A9478" s="67">
        <v>44284</v>
      </c>
      <c r="B9478" s="60" t="s">
        <v>10</v>
      </c>
      <c r="C9478" s="73" t="s">
        <v>10</v>
      </c>
      <c r="D9478" s="15">
        <v>4</v>
      </c>
    </row>
    <row r="9479" spans="1:4" x14ac:dyDescent="0.25">
      <c r="A9479" s="67">
        <v>44285</v>
      </c>
      <c r="B9479" s="60" t="s">
        <v>14</v>
      </c>
      <c r="C9479" s="73" t="s">
        <v>14</v>
      </c>
      <c r="D9479" s="15">
        <v>11</v>
      </c>
    </row>
    <row r="9480" spans="1:4" x14ac:dyDescent="0.25">
      <c r="A9480" s="67">
        <v>44285</v>
      </c>
      <c r="B9480" s="60" t="s">
        <v>14</v>
      </c>
      <c r="C9480" s="73" t="s">
        <v>1091</v>
      </c>
      <c r="D9480" s="15">
        <v>1</v>
      </c>
    </row>
    <row r="9481" spans="1:4" x14ac:dyDescent="0.25">
      <c r="A9481" s="67">
        <v>44285</v>
      </c>
      <c r="B9481" s="60" t="s">
        <v>14</v>
      </c>
      <c r="C9481" s="73" t="s">
        <v>16</v>
      </c>
      <c r="D9481" s="15">
        <v>10</v>
      </c>
    </row>
    <row r="9482" spans="1:4" x14ac:dyDescent="0.25">
      <c r="A9482" s="67">
        <v>44285</v>
      </c>
      <c r="B9482" s="60" t="s">
        <v>14</v>
      </c>
      <c r="C9482" s="73" t="s">
        <v>86</v>
      </c>
      <c r="D9482" s="15">
        <v>5</v>
      </c>
    </row>
    <row r="9483" spans="1:4" x14ac:dyDescent="0.25">
      <c r="A9483" s="67">
        <v>44285</v>
      </c>
      <c r="B9483" s="60" t="s">
        <v>20</v>
      </c>
      <c r="C9483" s="73" t="s">
        <v>20</v>
      </c>
      <c r="D9483" s="15">
        <v>10</v>
      </c>
    </row>
    <row r="9484" spans="1:4" x14ac:dyDescent="0.25">
      <c r="A9484" s="67">
        <v>44285</v>
      </c>
      <c r="B9484" s="60" t="s">
        <v>13</v>
      </c>
      <c r="C9484" s="73" t="s">
        <v>226</v>
      </c>
      <c r="D9484" s="15">
        <v>3</v>
      </c>
    </row>
    <row r="9485" spans="1:4" x14ac:dyDescent="0.25">
      <c r="A9485" s="67">
        <v>44285</v>
      </c>
      <c r="B9485" s="60" t="s">
        <v>13</v>
      </c>
      <c r="C9485" s="73" t="s">
        <v>223</v>
      </c>
      <c r="D9485" s="15">
        <v>1</v>
      </c>
    </row>
    <row r="9486" spans="1:4" x14ac:dyDescent="0.25">
      <c r="A9486" s="67">
        <v>44285</v>
      </c>
      <c r="B9486" s="60" t="s">
        <v>24</v>
      </c>
      <c r="C9486" s="73" t="s">
        <v>23</v>
      </c>
      <c r="D9486" s="15">
        <v>3</v>
      </c>
    </row>
    <row r="9487" spans="1:4" x14ac:dyDescent="0.25">
      <c r="A9487" s="67">
        <v>44285</v>
      </c>
      <c r="B9487" s="60" t="s">
        <v>24</v>
      </c>
      <c r="C9487" s="73" t="s">
        <v>24</v>
      </c>
      <c r="D9487" s="15">
        <v>5</v>
      </c>
    </row>
    <row r="9488" spans="1:4" x14ac:dyDescent="0.25">
      <c r="A9488" s="67">
        <v>44285</v>
      </c>
      <c r="B9488" s="60" t="s">
        <v>24</v>
      </c>
      <c r="C9488" s="73" t="s">
        <v>36</v>
      </c>
      <c r="D9488" s="15">
        <v>1</v>
      </c>
    </row>
    <row r="9489" spans="1:4" x14ac:dyDescent="0.25">
      <c r="A9489" s="67">
        <v>44285</v>
      </c>
      <c r="B9489" s="60" t="s">
        <v>47</v>
      </c>
      <c r="C9489" s="60" t="s">
        <v>47</v>
      </c>
      <c r="D9489" s="15">
        <v>0</v>
      </c>
    </row>
    <row r="9490" spans="1:4" x14ac:dyDescent="0.25">
      <c r="A9490" s="67">
        <v>44285</v>
      </c>
      <c r="B9490" s="60" t="s">
        <v>48</v>
      </c>
      <c r="C9490" s="73" t="s">
        <v>48</v>
      </c>
      <c r="D9490" s="15">
        <v>1</v>
      </c>
    </row>
    <row r="9491" spans="1:4" x14ac:dyDescent="0.25">
      <c r="A9491" s="67">
        <v>44285</v>
      </c>
      <c r="B9491" s="60" t="s">
        <v>7</v>
      </c>
      <c r="C9491" s="73" t="s">
        <v>116</v>
      </c>
      <c r="D9491" s="15">
        <v>15</v>
      </c>
    </row>
    <row r="9492" spans="1:4" x14ac:dyDescent="0.25">
      <c r="A9492" s="67">
        <v>44285</v>
      </c>
      <c r="B9492" s="60" t="s">
        <v>7</v>
      </c>
      <c r="C9492" s="73" t="s">
        <v>7</v>
      </c>
      <c r="D9492" s="15">
        <v>7</v>
      </c>
    </row>
    <row r="9493" spans="1:4" x14ac:dyDescent="0.25">
      <c r="A9493" s="67">
        <v>44285</v>
      </c>
      <c r="B9493" s="60" t="s">
        <v>9</v>
      </c>
      <c r="C9493" s="60" t="s">
        <v>9</v>
      </c>
      <c r="D9493" s="15">
        <v>18</v>
      </c>
    </row>
    <row r="9494" spans="1:4" x14ac:dyDescent="0.25">
      <c r="A9494" s="67">
        <v>44285</v>
      </c>
      <c r="B9494" s="60" t="s">
        <v>9</v>
      </c>
      <c r="C9494" s="73" t="s">
        <v>17</v>
      </c>
      <c r="D9494" s="15">
        <v>2</v>
      </c>
    </row>
    <row r="9495" spans="1:4" x14ac:dyDescent="0.25">
      <c r="A9495" s="67">
        <v>44285</v>
      </c>
      <c r="B9495" s="60" t="s">
        <v>9</v>
      </c>
      <c r="C9495" s="73" t="s">
        <v>145</v>
      </c>
      <c r="D9495" s="15">
        <v>7</v>
      </c>
    </row>
    <row r="9496" spans="1:4" x14ac:dyDescent="0.25">
      <c r="A9496" s="67">
        <v>44285</v>
      </c>
      <c r="B9496" s="60" t="s">
        <v>15</v>
      </c>
      <c r="C9496" s="73" t="s">
        <v>109</v>
      </c>
      <c r="D9496" s="15">
        <v>1</v>
      </c>
    </row>
    <row r="9497" spans="1:4" x14ac:dyDescent="0.25">
      <c r="A9497" s="67">
        <v>44285</v>
      </c>
      <c r="B9497" s="60" t="s">
        <v>15</v>
      </c>
      <c r="C9497" s="73" t="s">
        <v>61</v>
      </c>
      <c r="D9497" s="15">
        <v>2</v>
      </c>
    </row>
    <row r="9498" spans="1:4" x14ac:dyDescent="0.25">
      <c r="A9498" s="67">
        <v>44285</v>
      </c>
      <c r="B9498" s="60" t="s">
        <v>15</v>
      </c>
      <c r="C9498" s="73" t="s">
        <v>285</v>
      </c>
      <c r="D9498" s="15">
        <v>2</v>
      </c>
    </row>
    <row r="9499" spans="1:4" x14ac:dyDescent="0.25">
      <c r="A9499" s="67">
        <v>44285</v>
      </c>
      <c r="B9499" s="60" t="s">
        <v>11</v>
      </c>
      <c r="C9499" s="73" t="s">
        <v>336</v>
      </c>
      <c r="D9499" s="15">
        <v>1</v>
      </c>
    </row>
    <row r="9500" spans="1:4" x14ac:dyDescent="0.25">
      <c r="A9500" s="67">
        <v>44285</v>
      </c>
      <c r="B9500" s="60" t="s">
        <v>11</v>
      </c>
      <c r="C9500" s="73" t="s">
        <v>11</v>
      </c>
      <c r="D9500" s="15">
        <v>8</v>
      </c>
    </row>
    <row r="9501" spans="1:4" x14ac:dyDescent="0.25">
      <c r="A9501" s="67">
        <v>44285</v>
      </c>
      <c r="B9501" s="60" t="s">
        <v>12</v>
      </c>
      <c r="C9501" s="60" t="s">
        <v>12</v>
      </c>
      <c r="D9501" s="15">
        <v>0</v>
      </c>
    </row>
    <row r="9502" spans="1:4" x14ac:dyDescent="0.25">
      <c r="A9502" s="67">
        <v>44285</v>
      </c>
      <c r="B9502" s="60" t="s">
        <v>8</v>
      </c>
      <c r="C9502" s="73" t="s">
        <v>59</v>
      </c>
      <c r="D9502" s="15">
        <v>2</v>
      </c>
    </row>
    <row r="9503" spans="1:4" x14ac:dyDescent="0.25">
      <c r="A9503" s="67">
        <v>44285</v>
      </c>
      <c r="B9503" s="60" t="s">
        <v>8</v>
      </c>
      <c r="C9503" s="73" t="s">
        <v>134</v>
      </c>
      <c r="D9503" s="15">
        <v>1</v>
      </c>
    </row>
    <row r="9504" spans="1:4" x14ac:dyDescent="0.25">
      <c r="A9504" s="67">
        <v>44285</v>
      </c>
      <c r="B9504" s="60" t="s">
        <v>8</v>
      </c>
      <c r="C9504" s="73" t="s">
        <v>205</v>
      </c>
      <c r="D9504" s="15">
        <v>1</v>
      </c>
    </row>
    <row r="9505" spans="1:4" x14ac:dyDescent="0.25">
      <c r="A9505" s="67">
        <v>44285</v>
      </c>
      <c r="B9505" s="60" t="s">
        <v>8</v>
      </c>
      <c r="C9505" s="73" t="s">
        <v>40</v>
      </c>
      <c r="D9505" s="15">
        <v>2</v>
      </c>
    </row>
    <row r="9506" spans="1:4" x14ac:dyDescent="0.25">
      <c r="A9506" s="67">
        <v>44285</v>
      </c>
      <c r="B9506" s="60" t="s">
        <v>8</v>
      </c>
      <c r="C9506" s="73" t="s">
        <v>8</v>
      </c>
      <c r="D9506" s="15">
        <v>27</v>
      </c>
    </row>
    <row r="9507" spans="1:4" x14ac:dyDescent="0.25">
      <c r="A9507" s="67">
        <v>44285</v>
      </c>
      <c r="B9507" s="60" t="s">
        <v>8</v>
      </c>
      <c r="C9507" s="73" t="s">
        <v>31</v>
      </c>
      <c r="D9507" s="15">
        <v>4</v>
      </c>
    </row>
    <row r="9508" spans="1:4" x14ac:dyDescent="0.25">
      <c r="A9508" s="67">
        <v>44285</v>
      </c>
      <c r="B9508" s="60" t="s">
        <v>8</v>
      </c>
      <c r="C9508" s="73" t="s">
        <v>112</v>
      </c>
      <c r="D9508" s="15">
        <v>2</v>
      </c>
    </row>
    <row r="9509" spans="1:4" x14ac:dyDescent="0.25">
      <c r="A9509" s="67">
        <v>44285</v>
      </c>
      <c r="B9509" s="60" t="s">
        <v>49</v>
      </c>
      <c r="C9509" s="73" t="s">
        <v>215</v>
      </c>
      <c r="D9509" s="15">
        <v>1</v>
      </c>
    </row>
    <row r="9510" spans="1:4" x14ac:dyDescent="0.25">
      <c r="A9510" s="67">
        <v>44285</v>
      </c>
      <c r="B9510" s="60" t="s">
        <v>50</v>
      </c>
      <c r="C9510" s="73" t="s">
        <v>614</v>
      </c>
      <c r="D9510" s="15">
        <v>3</v>
      </c>
    </row>
    <row r="9511" spans="1:4" x14ac:dyDescent="0.25">
      <c r="A9511" s="67">
        <v>44285</v>
      </c>
      <c r="B9511" s="60" t="s">
        <v>50</v>
      </c>
      <c r="C9511" s="73" t="s">
        <v>232</v>
      </c>
      <c r="D9511" s="15">
        <v>2</v>
      </c>
    </row>
    <row r="9512" spans="1:4" x14ac:dyDescent="0.25">
      <c r="A9512" s="67">
        <v>44285</v>
      </c>
      <c r="B9512" s="60" t="s">
        <v>50</v>
      </c>
      <c r="C9512" s="73" t="s">
        <v>368</v>
      </c>
      <c r="D9512" s="15">
        <v>8</v>
      </c>
    </row>
    <row r="9513" spans="1:4" x14ac:dyDescent="0.25">
      <c r="A9513" s="67">
        <v>44285</v>
      </c>
      <c r="B9513" s="60" t="s">
        <v>27</v>
      </c>
      <c r="C9513" s="73" t="s">
        <v>141</v>
      </c>
      <c r="D9513" s="15">
        <v>1</v>
      </c>
    </row>
    <row r="9514" spans="1:4" x14ac:dyDescent="0.25">
      <c r="A9514" s="67">
        <v>44285</v>
      </c>
      <c r="B9514" s="60" t="s">
        <v>27</v>
      </c>
      <c r="C9514" s="73" t="s">
        <v>43</v>
      </c>
      <c r="D9514" s="15">
        <v>22</v>
      </c>
    </row>
    <row r="9515" spans="1:4" x14ac:dyDescent="0.25">
      <c r="A9515" s="67">
        <v>44285</v>
      </c>
      <c r="B9515" s="60" t="s">
        <v>27</v>
      </c>
      <c r="C9515" s="73" t="s">
        <v>947</v>
      </c>
      <c r="D9515" s="15">
        <v>1</v>
      </c>
    </row>
    <row r="9516" spans="1:4" x14ac:dyDescent="0.25">
      <c r="A9516" s="67">
        <v>44285</v>
      </c>
      <c r="B9516" s="60" t="s">
        <v>27</v>
      </c>
      <c r="C9516" s="73" t="s">
        <v>28</v>
      </c>
      <c r="D9516" s="15">
        <v>1</v>
      </c>
    </row>
    <row r="9517" spans="1:4" x14ac:dyDescent="0.25">
      <c r="A9517" s="67">
        <v>44285</v>
      </c>
      <c r="B9517" s="60" t="s">
        <v>51</v>
      </c>
      <c r="C9517" s="73" t="s">
        <v>701</v>
      </c>
      <c r="D9517" s="15">
        <v>1</v>
      </c>
    </row>
    <row r="9518" spans="1:4" x14ac:dyDescent="0.25">
      <c r="A9518" s="67">
        <v>44285</v>
      </c>
      <c r="B9518" s="60" t="s">
        <v>51</v>
      </c>
      <c r="C9518" s="73" t="s">
        <v>51</v>
      </c>
      <c r="D9518" s="15">
        <v>1</v>
      </c>
    </row>
    <row r="9519" spans="1:4" x14ac:dyDescent="0.25">
      <c r="A9519" s="67">
        <v>44285</v>
      </c>
      <c r="B9519" s="60" t="s">
        <v>10</v>
      </c>
      <c r="C9519" s="73" t="s">
        <v>10</v>
      </c>
      <c r="D9519" s="15">
        <v>2</v>
      </c>
    </row>
    <row r="9520" spans="1:4" x14ac:dyDescent="0.25">
      <c r="A9520" s="67">
        <v>44286</v>
      </c>
      <c r="B9520" s="60" t="s">
        <v>14</v>
      </c>
      <c r="C9520" s="73" t="s">
        <v>14</v>
      </c>
      <c r="D9520" s="15">
        <v>6</v>
      </c>
    </row>
    <row r="9521" spans="1:4" x14ac:dyDescent="0.25">
      <c r="A9521" s="67">
        <v>44286</v>
      </c>
      <c r="B9521" s="60" t="s">
        <v>14</v>
      </c>
      <c r="C9521" s="73" t="s">
        <v>16</v>
      </c>
      <c r="D9521" s="15">
        <v>5</v>
      </c>
    </row>
    <row r="9522" spans="1:4" x14ac:dyDescent="0.25">
      <c r="A9522" s="67">
        <v>44286</v>
      </c>
      <c r="B9522" s="60" t="s">
        <v>14</v>
      </c>
      <c r="C9522" s="73" t="s">
        <v>808</v>
      </c>
      <c r="D9522" s="15">
        <v>1</v>
      </c>
    </row>
    <row r="9523" spans="1:4" x14ac:dyDescent="0.25">
      <c r="A9523" s="67">
        <v>44286</v>
      </c>
      <c r="B9523" s="60" t="s">
        <v>14</v>
      </c>
      <c r="C9523" s="73" t="s">
        <v>86</v>
      </c>
      <c r="D9523" s="15">
        <v>12</v>
      </c>
    </row>
    <row r="9524" spans="1:4" x14ac:dyDescent="0.25">
      <c r="A9524" s="67">
        <v>44286</v>
      </c>
      <c r="B9524" s="60" t="s">
        <v>20</v>
      </c>
      <c r="C9524" s="73" t="s">
        <v>20</v>
      </c>
      <c r="D9524" s="15">
        <v>6</v>
      </c>
    </row>
    <row r="9525" spans="1:4" x14ac:dyDescent="0.25">
      <c r="A9525" s="67">
        <v>44286</v>
      </c>
      <c r="B9525" s="60" t="s">
        <v>13</v>
      </c>
      <c r="C9525" s="73" t="s">
        <v>223</v>
      </c>
      <c r="D9525" s="15">
        <v>18</v>
      </c>
    </row>
    <row r="9526" spans="1:4" x14ac:dyDescent="0.25">
      <c r="A9526" s="67">
        <v>44286</v>
      </c>
      <c r="B9526" s="60" t="s">
        <v>24</v>
      </c>
      <c r="C9526" s="73" t="s">
        <v>23</v>
      </c>
      <c r="D9526" s="15">
        <v>2</v>
      </c>
    </row>
    <row r="9527" spans="1:4" x14ac:dyDescent="0.25">
      <c r="A9527" s="67">
        <v>44286</v>
      </c>
      <c r="B9527" s="60" t="s">
        <v>47</v>
      </c>
      <c r="C9527" s="73" t="s">
        <v>47</v>
      </c>
      <c r="D9527" s="15">
        <v>4</v>
      </c>
    </row>
    <row r="9528" spans="1:4" x14ac:dyDescent="0.25">
      <c r="A9528" s="67">
        <v>44286</v>
      </c>
      <c r="B9528" s="60" t="s">
        <v>48</v>
      </c>
      <c r="C9528" s="73" t="s">
        <v>48</v>
      </c>
      <c r="D9528" s="15">
        <v>0</v>
      </c>
    </row>
    <row r="9529" spans="1:4" x14ac:dyDescent="0.25">
      <c r="A9529" s="67">
        <v>44286</v>
      </c>
      <c r="B9529" s="60" t="s">
        <v>7</v>
      </c>
      <c r="C9529" s="73" t="s">
        <v>116</v>
      </c>
      <c r="D9529" s="15">
        <v>1</v>
      </c>
    </row>
    <row r="9530" spans="1:4" x14ac:dyDescent="0.25">
      <c r="A9530" s="67">
        <v>44286</v>
      </c>
      <c r="B9530" s="60" t="s">
        <v>7</v>
      </c>
      <c r="C9530" s="73" t="s">
        <v>7</v>
      </c>
      <c r="D9530" s="15">
        <v>4</v>
      </c>
    </row>
    <row r="9531" spans="1:4" x14ac:dyDescent="0.25">
      <c r="A9531" s="67">
        <v>44286</v>
      </c>
      <c r="B9531" s="60" t="s">
        <v>9</v>
      </c>
      <c r="C9531" s="60" t="s">
        <v>9</v>
      </c>
      <c r="D9531" s="15">
        <v>10</v>
      </c>
    </row>
    <row r="9532" spans="1:4" x14ac:dyDescent="0.25">
      <c r="A9532" s="67">
        <v>44286</v>
      </c>
      <c r="B9532" s="60" t="s">
        <v>9</v>
      </c>
      <c r="C9532" s="73" t="s">
        <v>17</v>
      </c>
      <c r="D9532" s="15">
        <v>1</v>
      </c>
    </row>
    <row r="9533" spans="1:4" x14ac:dyDescent="0.25">
      <c r="A9533" s="67">
        <v>44286</v>
      </c>
      <c r="B9533" s="60" t="s">
        <v>9</v>
      </c>
      <c r="C9533" s="73" t="s">
        <v>145</v>
      </c>
      <c r="D9533" s="15">
        <v>4</v>
      </c>
    </row>
    <row r="9534" spans="1:4" x14ac:dyDescent="0.25">
      <c r="A9534" s="67">
        <v>44286</v>
      </c>
      <c r="B9534" s="60" t="s">
        <v>15</v>
      </c>
      <c r="C9534" s="73" t="s">
        <v>285</v>
      </c>
      <c r="D9534" s="15">
        <v>1</v>
      </c>
    </row>
    <row r="9535" spans="1:4" x14ac:dyDescent="0.25">
      <c r="A9535" s="67">
        <v>44286</v>
      </c>
      <c r="B9535" s="60" t="s">
        <v>11</v>
      </c>
      <c r="C9535" s="73" t="s">
        <v>11</v>
      </c>
      <c r="D9535" s="15">
        <v>8</v>
      </c>
    </row>
    <row r="9536" spans="1:4" x14ac:dyDescent="0.25">
      <c r="A9536" s="67">
        <v>44286</v>
      </c>
      <c r="B9536" s="60" t="s">
        <v>12</v>
      </c>
      <c r="C9536" s="73" t="s">
        <v>12</v>
      </c>
      <c r="D9536" s="15">
        <v>0</v>
      </c>
    </row>
    <row r="9537" spans="1:4" x14ac:dyDescent="0.25">
      <c r="A9537" s="67">
        <v>44286</v>
      </c>
      <c r="B9537" s="60" t="s">
        <v>8</v>
      </c>
      <c r="C9537" s="73" t="s">
        <v>1082</v>
      </c>
      <c r="D9537" s="15">
        <v>1</v>
      </c>
    </row>
    <row r="9538" spans="1:4" x14ac:dyDescent="0.25">
      <c r="A9538" s="67">
        <v>44286</v>
      </c>
      <c r="B9538" s="60" t="s">
        <v>8</v>
      </c>
      <c r="C9538" s="73" t="s">
        <v>74</v>
      </c>
      <c r="D9538" s="15">
        <v>1</v>
      </c>
    </row>
    <row r="9539" spans="1:4" x14ac:dyDescent="0.25">
      <c r="A9539" s="67">
        <v>44286</v>
      </c>
      <c r="B9539" s="60" t="s">
        <v>8</v>
      </c>
      <c r="C9539" s="73" t="s">
        <v>230</v>
      </c>
      <c r="D9539" s="15">
        <v>3</v>
      </c>
    </row>
    <row r="9540" spans="1:4" x14ac:dyDescent="0.25">
      <c r="A9540" s="67">
        <v>44286</v>
      </c>
      <c r="B9540" s="60" t="s">
        <v>8</v>
      </c>
      <c r="C9540" s="73" t="s">
        <v>234</v>
      </c>
      <c r="D9540" s="15">
        <v>1</v>
      </c>
    </row>
    <row r="9541" spans="1:4" x14ac:dyDescent="0.25">
      <c r="A9541" s="67">
        <v>44286</v>
      </c>
      <c r="B9541" s="60" t="s">
        <v>8</v>
      </c>
      <c r="C9541" s="73" t="s">
        <v>205</v>
      </c>
      <c r="D9541" s="15">
        <v>3</v>
      </c>
    </row>
    <row r="9542" spans="1:4" x14ac:dyDescent="0.25">
      <c r="A9542" s="67">
        <v>44286</v>
      </c>
      <c r="B9542" s="60" t="s">
        <v>8</v>
      </c>
      <c r="C9542" s="73" t="s">
        <v>8</v>
      </c>
      <c r="D9542" s="15">
        <v>27</v>
      </c>
    </row>
    <row r="9543" spans="1:4" x14ac:dyDescent="0.25">
      <c r="A9543" s="67">
        <v>44286</v>
      </c>
      <c r="B9543" s="60" t="s">
        <v>8</v>
      </c>
      <c r="C9543" s="73" t="s">
        <v>31</v>
      </c>
      <c r="D9543" s="15">
        <v>3</v>
      </c>
    </row>
    <row r="9544" spans="1:4" x14ac:dyDescent="0.25">
      <c r="A9544" s="67">
        <v>44286</v>
      </c>
      <c r="B9544" s="60" t="s">
        <v>8</v>
      </c>
      <c r="C9544" s="73" t="s">
        <v>112</v>
      </c>
      <c r="D9544" s="15">
        <v>2</v>
      </c>
    </row>
    <row r="9545" spans="1:4" x14ac:dyDescent="0.25">
      <c r="A9545" s="67">
        <v>44286</v>
      </c>
      <c r="B9545" s="60" t="s">
        <v>49</v>
      </c>
      <c r="C9545" s="60" t="s">
        <v>49</v>
      </c>
      <c r="D9545" s="15">
        <v>0</v>
      </c>
    </row>
    <row r="9546" spans="1:4" x14ac:dyDescent="0.25">
      <c r="A9546" s="67">
        <v>44286</v>
      </c>
      <c r="B9546" s="60" t="s">
        <v>50</v>
      </c>
      <c r="C9546" s="73" t="s">
        <v>614</v>
      </c>
      <c r="D9546" s="15">
        <v>2</v>
      </c>
    </row>
    <row r="9547" spans="1:4" x14ac:dyDescent="0.25">
      <c r="A9547" s="67">
        <v>44286</v>
      </c>
      <c r="B9547" s="60" t="s">
        <v>27</v>
      </c>
      <c r="C9547" s="73" t="s">
        <v>43</v>
      </c>
      <c r="D9547" s="15">
        <v>19</v>
      </c>
    </row>
    <row r="9548" spans="1:4" x14ac:dyDescent="0.25">
      <c r="A9548" s="67">
        <v>44286</v>
      </c>
      <c r="B9548" s="60" t="s">
        <v>27</v>
      </c>
      <c r="C9548" s="73" t="s">
        <v>947</v>
      </c>
      <c r="D9548" s="15">
        <v>1</v>
      </c>
    </row>
    <row r="9549" spans="1:4" x14ac:dyDescent="0.25">
      <c r="A9549" s="67">
        <v>44286</v>
      </c>
      <c r="B9549" s="60" t="s">
        <v>27</v>
      </c>
      <c r="C9549" s="73" t="s">
        <v>28</v>
      </c>
      <c r="D9549" s="15">
        <v>1</v>
      </c>
    </row>
    <row r="9550" spans="1:4" x14ac:dyDescent="0.25">
      <c r="A9550" s="67">
        <v>44286</v>
      </c>
      <c r="B9550" s="60" t="s">
        <v>51</v>
      </c>
      <c r="C9550" s="60" t="s">
        <v>51</v>
      </c>
      <c r="D9550" s="15">
        <v>1</v>
      </c>
    </row>
    <row r="9551" spans="1:4" x14ac:dyDescent="0.25">
      <c r="A9551" s="67">
        <v>44286</v>
      </c>
      <c r="B9551" s="60" t="s">
        <v>10</v>
      </c>
      <c r="C9551" s="60" t="s">
        <v>10</v>
      </c>
      <c r="D9551" s="15">
        <v>7</v>
      </c>
    </row>
    <row r="9552" spans="1:4" x14ac:dyDescent="0.25">
      <c r="A9552" s="67">
        <v>44286</v>
      </c>
      <c r="B9552" s="60" t="s">
        <v>10</v>
      </c>
      <c r="C9552" s="73" t="s">
        <v>343</v>
      </c>
      <c r="D9552" s="15">
        <v>1</v>
      </c>
    </row>
    <row r="9553" spans="1:4" x14ac:dyDescent="0.25">
      <c r="A9553" s="67">
        <v>44287</v>
      </c>
      <c r="B9553" s="60" t="s">
        <v>14</v>
      </c>
      <c r="C9553" s="73" t="s">
        <v>14</v>
      </c>
      <c r="D9553" s="15">
        <v>14</v>
      </c>
    </row>
    <row r="9554" spans="1:4" x14ac:dyDescent="0.25">
      <c r="A9554" s="67">
        <v>44287</v>
      </c>
      <c r="B9554" s="60" t="s">
        <v>14</v>
      </c>
      <c r="C9554" s="73" t="s">
        <v>16</v>
      </c>
      <c r="D9554" s="15">
        <v>7</v>
      </c>
    </row>
    <row r="9555" spans="1:4" x14ac:dyDescent="0.25">
      <c r="A9555" s="67">
        <v>44287</v>
      </c>
      <c r="B9555" s="60" t="s">
        <v>14</v>
      </c>
      <c r="C9555" s="73" t="s">
        <v>808</v>
      </c>
      <c r="D9555" s="15">
        <v>2</v>
      </c>
    </row>
    <row r="9556" spans="1:4" x14ac:dyDescent="0.25">
      <c r="A9556" s="67">
        <v>44287</v>
      </c>
      <c r="B9556" s="60" t="s">
        <v>14</v>
      </c>
      <c r="C9556" s="73" t="s">
        <v>86</v>
      </c>
      <c r="D9556" s="15">
        <v>8</v>
      </c>
    </row>
    <row r="9557" spans="1:4" x14ac:dyDescent="0.25">
      <c r="A9557" s="67">
        <v>44287</v>
      </c>
      <c r="B9557" s="60" t="s">
        <v>20</v>
      </c>
      <c r="C9557" s="73" t="s">
        <v>20</v>
      </c>
      <c r="D9557" s="15">
        <v>16</v>
      </c>
    </row>
    <row r="9558" spans="1:4" x14ac:dyDescent="0.25">
      <c r="A9558" s="67">
        <v>44287</v>
      </c>
      <c r="B9558" s="60" t="s">
        <v>20</v>
      </c>
      <c r="C9558" s="73" t="s">
        <v>1034</v>
      </c>
      <c r="D9558" s="15">
        <v>1</v>
      </c>
    </row>
    <row r="9559" spans="1:4" x14ac:dyDescent="0.25">
      <c r="A9559" s="67">
        <v>44287</v>
      </c>
      <c r="B9559" s="60" t="s">
        <v>13</v>
      </c>
      <c r="C9559" s="73" t="s">
        <v>13</v>
      </c>
      <c r="D9559" s="15">
        <v>3</v>
      </c>
    </row>
    <row r="9560" spans="1:4" x14ac:dyDescent="0.25">
      <c r="A9560" s="67">
        <v>44287</v>
      </c>
      <c r="B9560" s="60" t="s">
        <v>13</v>
      </c>
      <c r="C9560" s="73" t="s">
        <v>226</v>
      </c>
      <c r="D9560" s="15">
        <v>1</v>
      </c>
    </row>
    <row r="9561" spans="1:4" x14ac:dyDescent="0.25">
      <c r="A9561" s="67">
        <v>44287</v>
      </c>
      <c r="B9561" s="60" t="s">
        <v>13</v>
      </c>
      <c r="C9561" s="73" t="s">
        <v>223</v>
      </c>
      <c r="D9561" s="15">
        <v>2</v>
      </c>
    </row>
    <row r="9562" spans="1:4" x14ac:dyDescent="0.25">
      <c r="A9562" s="67">
        <v>44287</v>
      </c>
      <c r="B9562" s="60" t="s">
        <v>24</v>
      </c>
      <c r="C9562" s="73" t="s">
        <v>23</v>
      </c>
      <c r="D9562" s="15">
        <v>5</v>
      </c>
    </row>
    <row r="9563" spans="1:4" x14ac:dyDescent="0.25">
      <c r="A9563" s="67">
        <v>44287</v>
      </c>
      <c r="B9563" s="60" t="s">
        <v>24</v>
      </c>
      <c r="C9563" s="73" t="s">
        <v>24</v>
      </c>
      <c r="D9563" s="15">
        <v>3</v>
      </c>
    </row>
    <row r="9564" spans="1:4" x14ac:dyDescent="0.25">
      <c r="A9564" s="67">
        <v>44287</v>
      </c>
      <c r="B9564" s="60" t="s">
        <v>24</v>
      </c>
      <c r="C9564" s="73" t="s">
        <v>36</v>
      </c>
      <c r="D9564" s="15">
        <v>1</v>
      </c>
    </row>
    <row r="9565" spans="1:4" x14ac:dyDescent="0.25">
      <c r="A9565" s="67">
        <v>44287</v>
      </c>
      <c r="B9565" s="60" t="s">
        <v>47</v>
      </c>
      <c r="C9565" s="73" t="s">
        <v>47</v>
      </c>
      <c r="D9565" s="15">
        <v>3</v>
      </c>
    </row>
    <row r="9566" spans="1:4" x14ac:dyDescent="0.25">
      <c r="A9566" s="67">
        <v>44287</v>
      </c>
      <c r="B9566" s="60" t="s">
        <v>48</v>
      </c>
      <c r="C9566" s="73" t="s">
        <v>48</v>
      </c>
      <c r="D9566" s="15">
        <v>5</v>
      </c>
    </row>
    <row r="9567" spans="1:4" x14ac:dyDescent="0.25">
      <c r="A9567" s="67">
        <v>44287</v>
      </c>
      <c r="B9567" s="60" t="s">
        <v>7</v>
      </c>
      <c r="C9567" s="73" t="s">
        <v>116</v>
      </c>
      <c r="D9567" s="15">
        <v>7</v>
      </c>
    </row>
    <row r="9568" spans="1:4" x14ac:dyDescent="0.25">
      <c r="A9568" s="67">
        <v>44287</v>
      </c>
      <c r="B9568" s="60" t="s">
        <v>7</v>
      </c>
      <c r="C9568" s="60" t="s">
        <v>7</v>
      </c>
      <c r="D9568" s="15">
        <v>16</v>
      </c>
    </row>
    <row r="9569" spans="1:4" x14ac:dyDescent="0.25">
      <c r="A9569" s="67">
        <v>44287</v>
      </c>
      <c r="B9569" s="60" t="s">
        <v>9</v>
      </c>
      <c r="C9569" s="73" t="s">
        <v>632</v>
      </c>
      <c r="D9569" s="15">
        <v>1</v>
      </c>
    </row>
    <row r="9570" spans="1:4" x14ac:dyDescent="0.25">
      <c r="A9570" s="67">
        <v>44287</v>
      </c>
      <c r="B9570" s="60" t="s">
        <v>9</v>
      </c>
      <c r="C9570" s="73" t="s">
        <v>9</v>
      </c>
      <c r="D9570" s="15">
        <v>18</v>
      </c>
    </row>
    <row r="9571" spans="1:4" x14ac:dyDescent="0.25">
      <c r="A9571" s="67">
        <v>44287</v>
      </c>
      <c r="B9571" s="60" t="s">
        <v>9</v>
      </c>
      <c r="C9571" s="73" t="s">
        <v>17</v>
      </c>
      <c r="D9571" s="15">
        <v>8</v>
      </c>
    </row>
    <row r="9572" spans="1:4" x14ac:dyDescent="0.25">
      <c r="A9572" s="67">
        <v>44287</v>
      </c>
      <c r="B9572" s="60" t="s">
        <v>9</v>
      </c>
      <c r="C9572" s="73" t="s">
        <v>145</v>
      </c>
      <c r="D9572" s="15">
        <v>4</v>
      </c>
    </row>
    <row r="9573" spans="1:4" x14ac:dyDescent="0.25">
      <c r="A9573" s="67">
        <v>44287</v>
      </c>
      <c r="B9573" s="60" t="s">
        <v>15</v>
      </c>
      <c r="C9573" s="73" t="s">
        <v>285</v>
      </c>
      <c r="D9573" s="15">
        <v>6</v>
      </c>
    </row>
    <row r="9574" spans="1:4" x14ac:dyDescent="0.25">
      <c r="A9574" s="67">
        <v>44287</v>
      </c>
      <c r="B9574" s="60" t="s">
        <v>11</v>
      </c>
      <c r="C9574" s="73" t="s">
        <v>11</v>
      </c>
      <c r="D9574" s="15">
        <v>13</v>
      </c>
    </row>
    <row r="9575" spans="1:4" x14ac:dyDescent="0.25">
      <c r="A9575" s="67">
        <v>44287</v>
      </c>
      <c r="B9575" s="60" t="s">
        <v>12</v>
      </c>
      <c r="C9575" s="73" t="s">
        <v>12</v>
      </c>
      <c r="D9575" s="15">
        <v>1</v>
      </c>
    </row>
    <row r="9576" spans="1:4" x14ac:dyDescent="0.25">
      <c r="A9576" s="67">
        <v>44287</v>
      </c>
      <c r="B9576" s="60" t="s">
        <v>8</v>
      </c>
      <c r="C9576" s="73" t="s">
        <v>230</v>
      </c>
      <c r="D9576" s="15">
        <v>2</v>
      </c>
    </row>
    <row r="9577" spans="1:4" x14ac:dyDescent="0.25">
      <c r="A9577" s="67">
        <v>44287</v>
      </c>
      <c r="B9577" s="60" t="s">
        <v>8</v>
      </c>
      <c r="C9577" s="73" t="s">
        <v>59</v>
      </c>
      <c r="D9577" s="15">
        <v>9</v>
      </c>
    </row>
    <row r="9578" spans="1:4" x14ac:dyDescent="0.25">
      <c r="A9578" s="67">
        <v>44287</v>
      </c>
      <c r="B9578" s="60" t="s">
        <v>8</v>
      </c>
      <c r="C9578" s="73" t="s">
        <v>234</v>
      </c>
      <c r="D9578" s="15">
        <v>1</v>
      </c>
    </row>
    <row r="9579" spans="1:4" x14ac:dyDescent="0.25">
      <c r="A9579" s="67">
        <v>44287</v>
      </c>
      <c r="B9579" s="60" t="s">
        <v>8</v>
      </c>
      <c r="C9579" s="73" t="s">
        <v>205</v>
      </c>
      <c r="D9579" s="15">
        <v>6</v>
      </c>
    </row>
    <row r="9580" spans="1:4" x14ac:dyDescent="0.25">
      <c r="A9580" s="67">
        <v>44287</v>
      </c>
      <c r="B9580" s="60" t="s">
        <v>8</v>
      </c>
      <c r="C9580" s="73" t="s">
        <v>40</v>
      </c>
      <c r="D9580" s="15">
        <v>1</v>
      </c>
    </row>
    <row r="9581" spans="1:4" x14ac:dyDescent="0.25">
      <c r="A9581" s="67">
        <v>44287</v>
      </c>
      <c r="B9581" s="60" t="s">
        <v>8</v>
      </c>
      <c r="C9581" s="73" t="s">
        <v>8</v>
      </c>
      <c r="D9581" s="15">
        <v>29</v>
      </c>
    </row>
    <row r="9582" spans="1:4" x14ac:dyDescent="0.25">
      <c r="A9582" s="67">
        <v>44287</v>
      </c>
      <c r="B9582" s="60" t="s">
        <v>8</v>
      </c>
      <c r="C9582" s="73" t="s">
        <v>31</v>
      </c>
      <c r="D9582" s="15">
        <v>1</v>
      </c>
    </row>
    <row r="9583" spans="1:4" x14ac:dyDescent="0.25">
      <c r="A9583" s="67">
        <v>44287</v>
      </c>
      <c r="B9583" s="60" t="s">
        <v>8</v>
      </c>
      <c r="C9583" s="73" t="s">
        <v>112</v>
      </c>
      <c r="D9583" s="15">
        <v>5</v>
      </c>
    </row>
    <row r="9584" spans="1:4" x14ac:dyDescent="0.25">
      <c r="A9584" s="67">
        <v>44287</v>
      </c>
      <c r="B9584" s="60" t="s">
        <v>8</v>
      </c>
      <c r="C9584" s="73" t="s">
        <v>348</v>
      </c>
      <c r="D9584" s="15">
        <v>1</v>
      </c>
    </row>
    <row r="9585" spans="1:4" x14ac:dyDescent="0.25">
      <c r="A9585" s="67">
        <v>44287</v>
      </c>
      <c r="B9585" s="60" t="s">
        <v>49</v>
      </c>
      <c r="C9585" s="73" t="s">
        <v>215</v>
      </c>
      <c r="D9585" s="15">
        <v>1</v>
      </c>
    </row>
    <row r="9586" spans="1:4" x14ac:dyDescent="0.25">
      <c r="A9586" s="67">
        <v>44287</v>
      </c>
      <c r="B9586" s="60" t="s">
        <v>50</v>
      </c>
      <c r="C9586" s="73" t="s">
        <v>232</v>
      </c>
      <c r="D9586" s="15">
        <v>3</v>
      </c>
    </row>
    <row r="9587" spans="1:4" x14ac:dyDescent="0.25">
      <c r="A9587" s="67">
        <v>44287</v>
      </c>
      <c r="B9587" s="60" t="s">
        <v>50</v>
      </c>
      <c r="C9587" s="73" t="s">
        <v>368</v>
      </c>
      <c r="D9587" s="15">
        <v>2</v>
      </c>
    </row>
    <row r="9588" spans="1:4" x14ac:dyDescent="0.25">
      <c r="A9588" s="67">
        <v>44287</v>
      </c>
      <c r="B9588" s="60" t="s">
        <v>27</v>
      </c>
      <c r="C9588" s="73" t="s">
        <v>141</v>
      </c>
      <c r="D9588" s="15">
        <v>1</v>
      </c>
    </row>
    <row r="9589" spans="1:4" x14ac:dyDescent="0.25">
      <c r="A9589" s="67">
        <v>44287</v>
      </c>
      <c r="B9589" s="60" t="s">
        <v>27</v>
      </c>
      <c r="C9589" s="73" t="s">
        <v>43</v>
      </c>
      <c r="D9589" s="15">
        <v>10</v>
      </c>
    </row>
    <row r="9590" spans="1:4" x14ac:dyDescent="0.25">
      <c r="A9590" s="67">
        <v>44287</v>
      </c>
      <c r="B9590" s="60" t="s">
        <v>51</v>
      </c>
      <c r="C9590" s="73" t="s">
        <v>51</v>
      </c>
      <c r="D9590" s="15">
        <v>3</v>
      </c>
    </row>
    <row r="9591" spans="1:4" x14ac:dyDescent="0.25">
      <c r="A9591" s="67">
        <v>44287</v>
      </c>
      <c r="B9591" s="60" t="s">
        <v>10</v>
      </c>
      <c r="C9591" s="73" t="s">
        <v>10</v>
      </c>
      <c r="D9591" s="15">
        <v>6</v>
      </c>
    </row>
    <row r="9592" spans="1:4" x14ac:dyDescent="0.25">
      <c r="A9592" s="67">
        <v>44288</v>
      </c>
      <c r="B9592" s="60" t="s">
        <v>14</v>
      </c>
      <c r="C9592" s="60" t="s">
        <v>14</v>
      </c>
      <c r="D9592" s="15">
        <v>0</v>
      </c>
    </row>
    <row r="9593" spans="1:4" x14ac:dyDescent="0.25">
      <c r="A9593" s="67">
        <v>44288</v>
      </c>
      <c r="B9593" s="60" t="s">
        <v>20</v>
      </c>
      <c r="C9593" s="60" t="s">
        <v>20</v>
      </c>
      <c r="D9593" s="15">
        <v>0</v>
      </c>
    </row>
    <row r="9594" spans="1:4" x14ac:dyDescent="0.25">
      <c r="A9594" s="67">
        <v>44288</v>
      </c>
      <c r="B9594" s="60" t="s">
        <v>13</v>
      </c>
      <c r="C9594" s="60" t="s">
        <v>13</v>
      </c>
      <c r="D9594" s="15">
        <v>0</v>
      </c>
    </row>
    <row r="9595" spans="1:4" x14ac:dyDescent="0.25">
      <c r="A9595" s="67">
        <v>44288</v>
      </c>
      <c r="B9595" s="60" t="s">
        <v>24</v>
      </c>
      <c r="C9595" s="60" t="s">
        <v>24</v>
      </c>
      <c r="D9595" s="15">
        <v>0</v>
      </c>
    </row>
    <row r="9596" spans="1:4" x14ac:dyDescent="0.25">
      <c r="A9596" s="67">
        <v>44288</v>
      </c>
      <c r="B9596" s="60" t="s">
        <v>47</v>
      </c>
      <c r="C9596" s="60" t="s">
        <v>47</v>
      </c>
      <c r="D9596" s="15">
        <v>0</v>
      </c>
    </row>
    <row r="9597" spans="1:4" x14ac:dyDescent="0.25">
      <c r="A9597" s="67">
        <v>44288</v>
      </c>
      <c r="B9597" s="60" t="s">
        <v>48</v>
      </c>
      <c r="C9597" s="60" t="s">
        <v>48</v>
      </c>
      <c r="D9597" s="15">
        <v>0</v>
      </c>
    </row>
    <row r="9598" spans="1:4" x14ac:dyDescent="0.25">
      <c r="A9598" s="67">
        <v>44288</v>
      </c>
      <c r="B9598" s="60" t="s">
        <v>7</v>
      </c>
      <c r="C9598" s="60" t="s">
        <v>7</v>
      </c>
      <c r="D9598" s="15">
        <v>0</v>
      </c>
    </row>
    <row r="9599" spans="1:4" x14ac:dyDescent="0.25">
      <c r="A9599" s="67">
        <v>44288</v>
      </c>
      <c r="B9599" s="60" t="s">
        <v>9</v>
      </c>
      <c r="C9599" s="60" t="s">
        <v>9</v>
      </c>
      <c r="D9599" s="15">
        <v>0</v>
      </c>
    </row>
    <row r="9600" spans="1:4" x14ac:dyDescent="0.25">
      <c r="A9600" s="67">
        <v>44288</v>
      </c>
      <c r="B9600" s="60" t="s">
        <v>15</v>
      </c>
      <c r="C9600" s="60" t="s">
        <v>15</v>
      </c>
      <c r="D9600" s="15">
        <v>0</v>
      </c>
    </row>
    <row r="9601" spans="1:4" x14ac:dyDescent="0.25">
      <c r="A9601" s="67">
        <v>44288</v>
      </c>
      <c r="B9601" s="60" t="s">
        <v>11</v>
      </c>
      <c r="C9601" s="60" t="s">
        <v>11</v>
      </c>
      <c r="D9601" s="15">
        <v>0</v>
      </c>
    </row>
    <row r="9602" spans="1:4" x14ac:dyDescent="0.25">
      <c r="A9602" s="67">
        <v>44288</v>
      </c>
      <c r="B9602" s="60" t="s">
        <v>12</v>
      </c>
      <c r="C9602" s="60" t="s">
        <v>12</v>
      </c>
      <c r="D9602" s="15">
        <v>0</v>
      </c>
    </row>
    <row r="9603" spans="1:4" x14ac:dyDescent="0.25">
      <c r="A9603" s="67">
        <v>44288</v>
      </c>
      <c r="B9603" s="60" t="s">
        <v>8</v>
      </c>
      <c r="C9603" s="60" t="s">
        <v>8</v>
      </c>
      <c r="D9603" s="15">
        <v>0</v>
      </c>
    </row>
    <row r="9604" spans="1:4" x14ac:dyDescent="0.25">
      <c r="A9604" s="67">
        <v>44288</v>
      </c>
      <c r="B9604" s="60" t="s">
        <v>49</v>
      </c>
      <c r="C9604" s="60" t="s">
        <v>49</v>
      </c>
      <c r="D9604" s="15">
        <v>0</v>
      </c>
    </row>
    <row r="9605" spans="1:4" x14ac:dyDescent="0.25">
      <c r="A9605" s="67">
        <v>44288</v>
      </c>
      <c r="B9605" s="60" t="s">
        <v>50</v>
      </c>
      <c r="C9605" s="60" t="s">
        <v>50</v>
      </c>
      <c r="D9605" s="15">
        <v>0</v>
      </c>
    </row>
    <row r="9606" spans="1:4" x14ac:dyDescent="0.25">
      <c r="A9606" s="67">
        <v>44288</v>
      </c>
      <c r="B9606" s="60" t="s">
        <v>27</v>
      </c>
      <c r="C9606" s="60" t="s">
        <v>27</v>
      </c>
      <c r="D9606" s="15">
        <v>0</v>
      </c>
    </row>
    <row r="9607" spans="1:4" x14ac:dyDescent="0.25">
      <c r="A9607" s="67">
        <v>44288</v>
      </c>
      <c r="B9607" s="60" t="s">
        <v>51</v>
      </c>
      <c r="C9607" s="60" t="s">
        <v>51</v>
      </c>
      <c r="D9607" s="15">
        <v>0</v>
      </c>
    </row>
    <row r="9608" spans="1:4" x14ac:dyDescent="0.25">
      <c r="A9608" s="67">
        <v>44288</v>
      </c>
      <c r="B9608" s="60" t="s">
        <v>10</v>
      </c>
      <c r="C9608" s="60" t="s">
        <v>10</v>
      </c>
      <c r="D9608" s="15">
        <v>0</v>
      </c>
    </row>
    <row r="9609" spans="1:4" x14ac:dyDescent="0.25">
      <c r="A9609" s="67">
        <v>44289</v>
      </c>
      <c r="B9609" s="60" t="s">
        <v>14</v>
      </c>
      <c r="C9609" s="73" t="s">
        <v>14</v>
      </c>
      <c r="D9609" s="15">
        <v>30</v>
      </c>
    </row>
    <row r="9610" spans="1:4" x14ac:dyDescent="0.25">
      <c r="A9610" s="67">
        <v>44289</v>
      </c>
      <c r="B9610" s="60" t="s">
        <v>14</v>
      </c>
      <c r="C9610" s="73" t="s">
        <v>1147</v>
      </c>
      <c r="D9610" s="15">
        <v>1</v>
      </c>
    </row>
    <row r="9611" spans="1:4" x14ac:dyDescent="0.25">
      <c r="A9611" s="67">
        <v>44289</v>
      </c>
      <c r="B9611" s="60" t="s">
        <v>14</v>
      </c>
      <c r="C9611" s="73" t="s">
        <v>948</v>
      </c>
      <c r="D9611" s="15">
        <v>1</v>
      </c>
    </row>
    <row r="9612" spans="1:4" x14ac:dyDescent="0.25">
      <c r="A9612" s="67">
        <v>44289</v>
      </c>
      <c r="B9612" s="60" t="s">
        <v>14</v>
      </c>
      <c r="C9612" s="73" t="s">
        <v>16</v>
      </c>
      <c r="D9612" s="15">
        <v>28</v>
      </c>
    </row>
    <row r="9613" spans="1:4" x14ac:dyDescent="0.25">
      <c r="A9613" s="67">
        <v>44289</v>
      </c>
      <c r="B9613" s="60" t="s">
        <v>14</v>
      </c>
      <c r="C9613" s="73" t="s">
        <v>808</v>
      </c>
      <c r="D9613" s="15">
        <v>4</v>
      </c>
    </row>
    <row r="9614" spans="1:4" x14ac:dyDescent="0.25">
      <c r="A9614" s="67">
        <v>44289</v>
      </c>
      <c r="B9614" s="60" t="s">
        <v>14</v>
      </c>
      <c r="C9614" s="73" t="s">
        <v>86</v>
      </c>
      <c r="D9614" s="15">
        <v>20</v>
      </c>
    </row>
    <row r="9615" spans="1:4" x14ac:dyDescent="0.25">
      <c r="A9615" s="67">
        <v>44289</v>
      </c>
      <c r="B9615" s="60" t="s">
        <v>20</v>
      </c>
      <c r="C9615" s="73" t="s">
        <v>20</v>
      </c>
      <c r="D9615" s="15">
        <v>20</v>
      </c>
    </row>
    <row r="9616" spans="1:4" x14ac:dyDescent="0.25">
      <c r="A9616" s="67">
        <v>44289</v>
      </c>
      <c r="B9616" s="60" t="s">
        <v>13</v>
      </c>
      <c r="C9616" s="73" t="s">
        <v>1028</v>
      </c>
      <c r="D9616" s="15">
        <v>1</v>
      </c>
    </row>
    <row r="9617" spans="1:4" x14ac:dyDescent="0.25">
      <c r="A9617" s="67">
        <v>44289</v>
      </c>
      <c r="B9617" s="60" t="s">
        <v>13</v>
      </c>
      <c r="C9617" s="73" t="s">
        <v>13</v>
      </c>
      <c r="D9617" s="15">
        <v>2</v>
      </c>
    </row>
    <row r="9618" spans="1:4" x14ac:dyDescent="0.25">
      <c r="A9618" s="67">
        <v>44289</v>
      </c>
      <c r="B9618" s="60" t="s">
        <v>13</v>
      </c>
      <c r="C9618" s="73" t="s">
        <v>226</v>
      </c>
      <c r="D9618" s="15">
        <v>1</v>
      </c>
    </row>
    <row r="9619" spans="1:4" x14ac:dyDescent="0.25">
      <c r="A9619" s="67">
        <v>44289</v>
      </c>
      <c r="B9619" s="60" t="s">
        <v>13</v>
      </c>
      <c r="C9619" s="73" t="s">
        <v>223</v>
      </c>
      <c r="D9619" s="15">
        <v>31</v>
      </c>
    </row>
    <row r="9620" spans="1:4" x14ac:dyDescent="0.25">
      <c r="A9620" s="67">
        <v>44289</v>
      </c>
      <c r="B9620" s="60" t="s">
        <v>24</v>
      </c>
      <c r="C9620" s="73" t="s">
        <v>23</v>
      </c>
      <c r="D9620" s="15">
        <v>2</v>
      </c>
    </row>
    <row r="9621" spans="1:4" x14ac:dyDescent="0.25">
      <c r="A9621" s="67">
        <v>44289</v>
      </c>
      <c r="B9621" s="60" t="s">
        <v>24</v>
      </c>
      <c r="C9621" s="73" t="s">
        <v>24</v>
      </c>
      <c r="D9621" s="15">
        <v>6</v>
      </c>
    </row>
    <row r="9622" spans="1:4" x14ac:dyDescent="0.25">
      <c r="A9622" s="67">
        <v>44289</v>
      </c>
      <c r="B9622" s="60" t="s">
        <v>47</v>
      </c>
      <c r="C9622" s="73" t="s">
        <v>47</v>
      </c>
      <c r="D9622" s="15">
        <v>4</v>
      </c>
    </row>
    <row r="9623" spans="1:4" x14ac:dyDescent="0.25">
      <c r="A9623" s="67">
        <v>44289</v>
      </c>
      <c r="B9623" s="60" t="s">
        <v>48</v>
      </c>
      <c r="C9623" s="73" t="s">
        <v>48</v>
      </c>
      <c r="D9623" s="15">
        <v>0</v>
      </c>
    </row>
    <row r="9624" spans="1:4" x14ac:dyDescent="0.25">
      <c r="A9624" s="67">
        <v>44289</v>
      </c>
      <c r="B9624" s="60" t="s">
        <v>7</v>
      </c>
      <c r="C9624" s="73" t="s">
        <v>116</v>
      </c>
      <c r="D9624" s="15">
        <v>5</v>
      </c>
    </row>
    <row r="9625" spans="1:4" x14ac:dyDescent="0.25">
      <c r="A9625" s="67">
        <v>44289</v>
      </c>
      <c r="B9625" s="60" t="s">
        <v>7</v>
      </c>
      <c r="C9625" s="60" t="s">
        <v>7</v>
      </c>
      <c r="D9625" s="15">
        <v>17</v>
      </c>
    </row>
    <row r="9626" spans="1:4" x14ac:dyDescent="0.25">
      <c r="A9626" s="67">
        <v>44289</v>
      </c>
      <c r="B9626" s="60" t="s">
        <v>9</v>
      </c>
      <c r="C9626" s="60" t="s">
        <v>9</v>
      </c>
      <c r="D9626" s="15">
        <v>32</v>
      </c>
    </row>
    <row r="9627" spans="1:4" x14ac:dyDescent="0.25">
      <c r="A9627" s="67">
        <v>44289</v>
      </c>
      <c r="B9627" s="60" t="s">
        <v>9</v>
      </c>
      <c r="C9627" s="73" t="s">
        <v>17</v>
      </c>
      <c r="D9627" s="15">
        <v>6</v>
      </c>
    </row>
    <row r="9628" spans="1:4" x14ac:dyDescent="0.25">
      <c r="A9628" s="67">
        <v>44289</v>
      </c>
      <c r="B9628" s="60" t="s">
        <v>9</v>
      </c>
      <c r="C9628" s="73" t="s">
        <v>1148</v>
      </c>
      <c r="D9628" s="15">
        <v>1</v>
      </c>
    </row>
    <row r="9629" spans="1:4" x14ac:dyDescent="0.25">
      <c r="A9629" s="67">
        <v>44289</v>
      </c>
      <c r="B9629" s="60" t="s">
        <v>9</v>
      </c>
      <c r="C9629" s="73" t="s">
        <v>149</v>
      </c>
      <c r="D9629" s="15">
        <v>2</v>
      </c>
    </row>
    <row r="9630" spans="1:4" x14ac:dyDescent="0.25">
      <c r="A9630" s="67">
        <v>44289</v>
      </c>
      <c r="B9630" s="60" t="s">
        <v>9</v>
      </c>
      <c r="C9630" s="73" t="s">
        <v>145</v>
      </c>
      <c r="D9630" s="15">
        <v>1</v>
      </c>
    </row>
    <row r="9631" spans="1:4" x14ac:dyDescent="0.25">
      <c r="A9631" s="67">
        <v>44289</v>
      </c>
      <c r="B9631" s="60" t="s">
        <v>15</v>
      </c>
      <c r="C9631" s="73" t="s">
        <v>61</v>
      </c>
      <c r="D9631" s="15">
        <v>1</v>
      </c>
    </row>
    <row r="9632" spans="1:4" x14ac:dyDescent="0.25">
      <c r="A9632" s="67">
        <v>44289</v>
      </c>
      <c r="B9632" s="60" t="s">
        <v>15</v>
      </c>
      <c r="C9632" s="73" t="s">
        <v>285</v>
      </c>
      <c r="D9632" s="15">
        <v>4</v>
      </c>
    </row>
    <row r="9633" spans="1:4" x14ac:dyDescent="0.25">
      <c r="A9633" s="67">
        <v>44289</v>
      </c>
      <c r="B9633" s="60" t="s">
        <v>11</v>
      </c>
      <c r="C9633" s="73" t="s">
        <v>11</v>
      </c>
      <c r="D9633" s="15">
        <v>16</v>
      </c>
    </row>
    <row r="9634" spans="1:4" x14ac:dyDescent="0.25">
      <c r="A9634" s="67">
        <v>44289</v>
      </c>
      <c r="B9634" s="60" t="s">
        <v>12</v>
      </c>
      <c r="C9634" s="73" t="s">
        <v>12</v>
      </c>
      <c r="D9634" s="15">
        <v>3</v>
      </c>
    </row>
    <row r="9635" spans="1:4" x14ac:dyDescent="0.25">
      <c r="A9635" s="67">
        <v>44289</v>
      </c>
      <c r="B9635" s="60" t="s">
        <v>12</v>
      </c>
      <c r="C9635" s="73" t="s">
        <v>925</v>
      </c>
      <c r="D9635" s="15">
        <v>1</v>
      </c>
    </row>
    <row r="9636" spans="1:4" x14ac:dyDescent="0.25">
      <c r="A9636" s="67">
        <v>44289</v>
      </c>
      <c r="B9636" s="60" t="s">
        <v>8</v>
      </c>
      <c r="C9636" s="73" t="s">
        <v>74</v>
      </c>
      <c r="D9636" s="15">
        <v>1</v>
      </c>
    </row>
    <row r="9637" spans="1:4" x14ac:dyDescent="0.25">
      <c r="A9637" s="67">
        <v>44289</v>
      </c>
      <c r="B9637" s="60" t="s">
        <v>8</v>
      </c>
      <c r="C9637" s="73" t="s">
        <v>230</v>
      </c>
      <c r="D9637" s="15">
        <v>2</v>
      </c>
    </row>
    <row r="9638" spans="1:4" x14ac:dyDescent="0.25">
      <c r="A9638" s="67">
        <v>44289</v>
      </c>
      <c r="B9638" s="60" t="s">
        <v>8</v>
      </c>
      <c r="C9638" s="73" t="s">
        <v>59</v>
      </c>
      <c r="D9638" s="15">
        <v>3</v>
      </c>
    </row>
    <row r="9639" spans="1:4" x14ac:dyDescent="0.25">
      <c r="A9639" s="67">
        <v>44289</v>
      </c>
      <c r="B9639" s="60" t="s">
        <v>8</v>
      </c>
      <c r="C9639" s="73" t="s">
        <v>234</v>
      </c>
      <c r="D9639" s="15">
        <v>1</v>
      </c>
    </row>
    <row r="9640" spans="1:4" x14ac:dyDescent="0.25">
      <c r="A9640" s="67">
        <v>44289</v>
      </c>
      <c r="B9640" s="60" t="s">
        <v>8</v>
      </c>
      <c r="C9640" s="73" t="s">
        <v>205</v>
      </c>
      <c r="D9640" s="15">
        <v>1</v>
      </c>
    </row>
    <row r="9641" spans="1:4" x14ac:dyDescent="0.25">
      <c r="A9641" s="67">
        <v>44289</v>
      </c>
      <c r="B9641" s="60" t="s">
        <v>8</v>
      </c>
      <c r="C9641" s="73" t="s">
        <v>40</v>
      </c>
      <c r="D9641" s="15">
        <v>2</v>
      </c>
    </row>
    <row r="9642" spans="1:4" x14ac:dyDescent="0.25">
      <c r="A9642" s="67">
        <v>44289</v>
      </c>
      <c r="B9642" s="60" t="s">
        <v>8</v>
      </c>
      <c r="C9642" s="73" t="s">
        <v>8</v>
      </c>
      <c r="D9642" s="15">
        <v>61</v>
      </c>
    </row>
    <row r="9643" spans="1:4" x14ac:dyDescent="0.25">
      <c r="A9643" s="67">
        <v>44289</v>
      </c>
      <c r="B9643" s="60" t="s">
        <v>8</v>
      </c>
      <c r="C9643" s="73" t="s">
        <v>187</v>
      </c>
      <c r="D9643" s="15">
        <v>1</v>
      </c>
    </row>
    <row r="9644" spans="1:4" x14ac:dyDescent="0.25">
      <c r="A9644" s="67">
        <v>44289</v>
      </c>
      <c r="B9644" s="60" t="s">
        <v>8</v>
      </c>
      <c r="C9644" s="73" t="s">
        <v>31</v>
      </c>
      <c r="D9644" s="15">
        <v>2</v>
      </c>
    </row>
    <row r="9645" spans="1:4" x14ac:dyDescent="0.25">
      <c r="A9645" s="67">
        <v>44289</v>
      </c>
      <c r="B9645" s="60" t="s">
        <v>8</v>
      </c>
      <c r="C9645" s="73" t="s">
        <v>81</v>
      </c>
      <c r="D9645" s="15">
        <v>2</v>
      </c>
    </row>
    <row r="9646" spans="1:4" x14ac:dyDescent="0.25">
      <c r="A9646" s="67">
        <v>44289</v>
      </c>
      <c r="B9646" s="60" t="s">
        <v>8</v>
      </c>
      <c r="C9646" s="73" t="s">
        <v>112</v>
      </c>
      <c r="D9646" s="15">
        <v>6</v>
      </c>
    </row>
    <row r="9647" spans="1:4" x14ac:dyDescent="0.25">
      <c r="A9647" s="67">
        <v>44289</v>
      </c>
      <c r="B9647" s="60" t="s">
        <v>49</v>
      </c>
      <c r="C9647" s="73" t="s">
        <v>215</v>
      </c>
      <c r="D9647" s="15">
        <v>1</v>
      </c>
    </row>
    <row r="9648" spans="1:4" x14ac:dyDescent="0.25">
      <c r="A9648" s="67">
        <v>44289</v>
      </c>
      <c r="B9648" s="60" t="s">
        <v>49</v>
      </c>
      <c r="C9648" s="73" t="s">
        <v>49</v>
      </c>
      <c r="D9648" s="15">
        <v>1</v>
      </c>
    </row>
    <row r="9649" spans="1:4" x14ac:dyDescent="0.25">
      <c r="A9649" s="67">
        <v>44289</v>
      </c>
      <c r="B9649" s="60" t="s">
        <v>50</v>
      </c>
      <c r="C9649" s="73" t="s">
        <v>1090</v>
      </c>
      <c r="D9649" s="15">
        <v>4</v>
      </c>
    </row>
    <row r="9650" spans="1:4" x14ac:dyDescent="0.25">
      <c r="A9650" s="67">
        <v>44289</v>
      </c>
      <c r="B9650" s="60" t="s">
        <v>50</v>
      </c>
      <c r="C9650" s="73" t="s">
        <v>614</v>
      </c>
      <c r="D9650" s="15">
        <v>2</v>
      </c>
    </row>
    <row r="9651" spans="1:4" x14ac:dyDescent="0.25">
      <c r="A9651" s="67">
        <v>44289</v>
      </c>
      <c r="B9651" s="60" t="s">
        <v>50</v>
      </c>
      <c r="C9651" s="73" t="s">
        <v>232</v>
      </c>
      <c r="D9651" s="15">
        <v>1</v>
      </c>
    </row>
    <row r="9652" spans="1:4" x14ac:dyDescent="0.25">
      <c r="A9652" s="67">
        <v>44289</v>
      </c>
      <c r="B9652" s="60" t="s">
        <v>50</v>
      </c>
      <c r="C9652" s="73" t="s">
        <v>368</v>
      </c>
      <c r="D9652" s="15">
        <v>2</v>
      </c>
    </row>
    <row r="9653" spans="1:4" x14ac:dyDescent="0.25">
      <c r="A9653" s="67">
        <v>44289</v>
      </c>
      <c r="B9653" s="60" t="s">
        <v>27</v>
      </c>
      <c r="C9653" s="73" t="s">
        <v>43</v>
      </c>
      <c r="D9653" s="15">
        <v>46</v>
      </c>
    </row>
    <row r="9654" spans="1:4" x14ac:dyDescent="0.25">
      <c r="A9654" s="67">
        <v>44289</v>
      </c>
      <c r="B9654" s="60" t="s">
        <v>27</v>
      </c>
      <c r="C9654" s="73" t="s">
        <v>28</v>
      </c>
      <c r="D9654" s="15">
        <v>1</v>
      </c>
    </row>
    <row r="9655" spans="1:4" x14ac:dyDescent="0.25">
      <c r="A9655" s="67">
        <v>44289</v>
      </c>
      <c r="B9655" s="60" t="s">
        <v>51</v>
      </c>
      <c r="C9655" s="60" t="s">
        <v>51</v>
      </c>
      <c r="D9655" s="15">
        <v>3</v>
      </c>
    </row>
    <row r="9656" spans="1:4" x14ac:dyDescent="0.25">
      <c r="A9656" s="67">
        <v>44289</v>
      </c>
      <c r="B9656" s="60" t="s">
        <v>10</v>
      </c>
      <c r="C9656" s="60" t="s">
        <v>10</v>
      </c>
      <c r="D9656" s="15">
        <v>8</v>
      </c>
    </row>
    <row r="9657" spans="1:4" x14ac:dyDescent="0.25">
      <c r="A9657" s="67">
        <v>44290</v>
      </c>
      <c r="B9657" s="60" t="s">
        <v>14</v>
      </c>
      <c r="C9657" s="60" t="s">
        <v>14</v>
      </c>
      <c r="D9657" s="15">
        <v>0</v>
      </c>
    </row>
    <row r="9658" spans="1:4" x14ac:dyDescent="0.25">
      <c r="A9658" s="67">
        <v>44290</v>
      </c>
      <c r="B9658" s="60" t="s">
        <v>20</v>
      </c>
      <c r="C9658" s="60" t="s">
        <v>20</v>
      </c>
      <c r="D9658" s="15">
        <v>0</v>
      </c>
    </row>
    <row r="9659" spans="1:4" x14ac:dyDescent="0.25">
      <c r="A9659" s="67">
        <v>44290</v>
      </c>
      <c r="B9659" s="60" t="s">
        <v>13</v>
      </c>
      <c r="C9659" s="60" t="s">
        <v>13</v>
      </c>
      <c r="D9659" s="15">
        <v>0</v>
      </c>
    </row>
    <row r="9660" spans="1:4" x14ac:dyDescent="0.25">
      <c r="A9660" s="67">
        <v>44290</v>
      </c>
      <c r="B9660" s="60" t="s">
        <v>24</v>
      </c>
      <c r="C9660" s="60" t="s">
        <v>24</v>
      </c>
      <c r="D9660" s="15">
        <v>0</v>
      </c>
    </row>
    <row r="9661" spans="1:4" x14ac:dyDescent="0.25">
      <c r="A9661" s="67">
        <v>44290</v>
      </c>
      <c r="B9661" s="60" t="s">
        <v>47</v>
      </c>
      <c r="C9661" s="60" t="s">
        <v>47</v>
      </c>
      <c r="D9661" s="15">
        <v>0</v>
      </c>
    </row>
    <row r="9662" spans="1:4" x14ac:dyDescent="0.25">
      <c r="A9662" s="67">
        <v>44290</v>
      </c>
      <c r="B9662" s="60" t="s">
        <v>48</v>
      </c>
      <c r="C9662" s="60" t="s">
        <v>48</v>
      </c>
      <c r="D9662" s="15">
        <v>0</v>
      </c>
    </row>
    <row r="9663" spans="1:4" x14ac:dyDescent="0.25">
      <c r="A9663" s="67">
        <v>44290</v>
      </c>
      <c r="B9663" s="60" t="s">
        <v>7</v>
      </c>
      <c r="C9663" s="60" t="s">
        <v>7</v>
      </c>
      <c r="D9663" s="15">
        <v>0</v>
      </c>
    </row>
    <row r="9664" spans="1:4" x14ac:dyDescent="0.25">
      <c r="A9664" s="67">
        <v>44290</v>
      </c>
      <c r="B9664" s="60" t="s">
        <v>9</v>
      </c>
      <c r="C9664" s="60" t="s">
        <v>9</v>
      </c>
      <c r="D9664" s="15">
        <v>0</v>
      </c>
    </row>
    <row r="9665" spans="1:4" x14ac:dyDescent="0.25">
      <c r="A9665" s="67">
        <v>44290</v>
      </c>
      <c r="B9665" s="60" t="s">
        <v>15</v>
      </c>
      <c r="C9665" s="60" t="s">
        <v>15</v>
      </c>
      <c r="D9665" s="15">
        <v>0</v>
      </c>
    </row>
    <row r="9666" spans="1:4" x14ac:dyDescent="0.25">
      <c r="A9666" s="67">
        <v>44290</v>
      </c>
      <c r="B9666" s="60" t="s">
        <v>11</v>
      </c>
      <c r="C9666" s="60" t="s">
        <v>11</v>
      </c>
      <c r="D9666" s="15">
        <v>0</v>
      </c>
    </row>
    <row r="9667" spans="1:4" x14ac:dyDescent="0.25">
      <c r="A9667" s="67">
        <v>44290</v>
      </c>
      <c r="B9667" s="60" t="s">
        <v>12</v>
      </c>
      <c r="C9667" s="60" t="s">
        <v>12</v>
      </c>
      <c r="D9667" s="15">
        <v>0</v>
      </c>
    </row>
    <row r="9668" spans="1:4" x14ac:dyDescent="0.25">
      <c r="A9668" s="67">
        <v>44290</v>
      </c>
      <c r="B9668" s="60" t="s">
        <v>8</v>
      </c>
      <c r="C9668" s="60" t="s">
        <v>8</v>
      </c>
      <c r="D9668" s="15">
        <v>0</v>
      </c>
    </row>
    <row r="9669" spans="1:4" x14ac:dyDescent="0.25">
      <c r="A9669" s="67">
        <v>44290</v>
      </c>
      <c r="B9669" s="60" t="s">
        <v>49</v>
      </c>
      <c r="C9669" s="60" t="s">
        <v>49</v>
      </c>
      <c r="D9669" s="15">
        <v>0</v>
      </c>
    </row>
    <row r="9670" spans="1:4" x14ac:dyDescent="0.25">
      <c r="A9670" s="67">
        <v>44290</v>
      </c>
      <c r="B9670" s="60" t="s">
        <v>50</v>
      </c>
      <c r="C9670" s="60" t="s">
        <v>50</v>
      </c>
      <c r="D9670" s="15">
        <v>0</v>
      </c>
    </row>
    <row r="9671" spans="1:4" x14ac:dyDescent="0.25">
      <c r="A9671" s="67">
        <v>44290</v>
      </c>
      <c r="B9671" s="60" t="s">
        <v>27</v>
      </c>
      <c r="C9671" s="60" t="s">
        <v>27</v>
      </c>
      <c r="D9671" s="15">
        <v>0</v>
      </c>
    </row>
    <row r="9672" spans="1:4" x14ac:dyDescent="0.25">
      <c r="A9672" s="67">
        <v>44290</v>
      </c>
      <c r="B9672" s="60" t="s">
        <v>51</v>
      </c>
      <c r="C9672" s="60" t="s">
        <v>51</v>
      </c>
      <c r="D9672" s="15">
        <v>0</v>
      </c>
    </row>
    <row r="9673" spans="1:4" x14ac:dyDescent="0.25">
      <c r="A9673" s="67">
        <v>44290</v>
      </c>
      <c r="B9673" s="60" t="s">
        <v>10</v>
      </c>
      <c r="C9673" s="60" t="s">
        <v>10</v>
      </c>
      <c r="D9673" s="15">
        <v>0</v>
      </c>
    </row>
    <row r="9674" spans="1:4" x14ac:dyDescent="0.25">
      <c r="A9674" s="67">
        <v>44291</v>
      </c>
      <c r="B9674" s="60" t="s">
        <v>14</v>
      </c>
      <c r="C9674" s="73" t="s">
        <v>14</v>
      </c>
      <c r="D9674" s="15">
        <v>42</v>
      </c>
    </row>
    <row r="9675" spans="1:4" x14ac:dyDescent="0.25">
      <c r="A9675" s="67">
        <v>44291</v>
      </c>
      <c r="B9675" s="60" t="s">
        <v>14</v>
      </c>
      <c r="C9675" s="73" t="s">
        <v>16</v>
      </c>
      <c r="D9675" s="15">
        <v>31</v>
      </c>
    </row>
    <row r="9676" spans="1:4" x14ac:dyDescent="0.25">
      <c r="A9676" s="67">
        <v>44291</v>
      </c>
      <c r="B9676" s="60" t="s">
        <v>14</v>
      </c>
      <c r="C9676" s="73" t="s">
        <v>808</v>
      </c>
      <c r="D9676" s="15">
        <v>3</v>
      </c>
    </row>
    <row r="9677" spans="1:4" x14ac:dyDescent="0.25">
      <c r="A9677" s="67">
        <v>44291</v>
      </c>
      <c r="B9677" s="60" t="s">
        <v>14</v>
      </c>
      <c r="C9677" s="73" t="s">
        <v>86</v>
      </c>
      <c r="D9677" s="15">
        <v>7</v>
      </c>
    </row>
    <row r="9678" spans="1:4" x14ac:dyDescent="0.25">
      <c r="A9678" s="67">
        <v>44291</v>
      </c>
      <c r="B9678" s="60" t="s">
        <v>20</v>
      </c>
      <c r="C9678" s="73" t="s">
        <v>20</v>
      </c>
      <c r="D9678" s="15">
        <v>15</v>
      </c>
    </row>
    <row r="9679" spans="1:4" x14ac:dyDescent="0.25">
      <c r="A9679" s="67">
        <v>44291</v>
      </c>
      <c r="B9679" s="60" t="s">
        <v>13</v>
      </c>
      <c r="C9679" s="73" t="s">
        <v>13</v>
      </c>
      <c r="D9679" s="15">
        <v>1</v>
      </c>
    </row>
    <row r="9680" spans="1:4" x14ac:dyDescent="0.25">
      <c r="A9680" s="67">
        <v>44291</v>
      </c>
      <c r="B9680" s="60" t="s">
        <v>13</v>
      </c>
      <c r="C9680" s="73" t="s">
        <v>223</v>
      </c>
      <c r="D9680" s="15">
        <v>19</v>
      </c>
    </row>
    <row r="9681" spans="1:4" x14ac:dyDescent="0.25">
      <c r="A9681" s="67">
        <v>44291</v>
      </c>
      <c r="B9681" s="60" t="s">
        <v>24</v>
      </c>
      <c r="C9681" s="73" t="s">
        <v>24</v>
      </c>
      <c r="D9681" s="15">
        <v>1</v>
      </c>
    </row>
    <row r="9682" spans="1:4" x14ac:dyDescent="0.25">
      <c r="A9682" s="67">
        <v>44291</v>
      </c>
      <c r="B9682" s="60" t="s">
        <v>47</v>
      </c>
      <c r="C9682" s="73" t="s">
        <v>47</v>
      </c>
      <c r="D9682" s="15">
        <v>1</v>
      </c>
    </row>
    <row r="9683" spans="1:4" x14ac:dyDescent="0.25">
      <c r="A9683" s="67">
        <v>44291</v>
      </c>
      <c r="B9683" s="60" t="s">
        <v>48</v>
      </c>
      <c r="C9683" s="60" t="s">
        <v>48</v>
      </c>
      <c r="D9683" s="15">
        <v>0</v>
      </c>
    </row>
    <row r="9684" spans="1:4" x14ac:dyDescent="0.25">
      <c r="A9684" s="67">
        <v>44291</v>
      </c>
      <c r="B9684" s="60" t="s">
        <v>7</v>
      </c>
      <c r="C9684" s="73" t="s">
        <v>116</v>
      </c>
      <c r="D9684" s="15">
        <v>3</v>
      </c>
    </row>
    <row r="9685" spans="1:4" x14ac:dyDescent="0.25">
      <c r="A9685" s="67">
        <v>44291</v>
      </c>
      <c r="B9685" s="60" t="s">
        <v>7</v>
      </c>
      <c r="C9685" s="60" t="s">
        <v>7</v>
      </c>
      <c r="D9685" s="15">
        <v>8</v>
      </c>
    </row>
    <row r="9686" spans="1:4" x14ac:dyDescent="0.25">
      <c r="A9686" s="67">
        <v>44291</v>
      </c>
      <c r="B9686" s="60" t="s">
        <v>9</v>
      </c>
      <c r="C9686" s="60" t="s">
        <v>9</v>
      </c>
      <c r="D9686" s="15">
        <v>30</v>
      </c>
    </row>
    <row r="9687" spans="1:4" x14ac:dyDescent="0.25">
      <c r="A9687" s="67">
        <v>44291</v>
      </c>
      <c r="B9687" s="60" t="s">
        <v>9</v>
      </c>
      <c r="C9687" s="73" t="s">
        <v>17</v>
      </c>
      <c r="D9687" s="15">
        <v>1</v>
      </c>
    </row>
    <row r="9688" spans="1:4" x14ac:dyDescent="0.25">
      <c r="A9688" s="67">
        <v>44291</v>
      </c>
      <c r="B9688" s="60" t="s">
        <v>9</v>
      </c>
      <c r="C9688" s="73" t="s">
        <v>149</v>
      </c>
      <c r="D9688" s="15">
        <v>2</v>
      </c>
    </row>
    <row r="9689" spans="1:4" x14ac:dyDescent="0.25">
      <c r="A9689" s="67">
        <v>44291</v>
      </c>
      <c r="B9689" s="60" t="s">
        <v>9</v>
      </c>
      <c r="C9689" s="73" t="s">
        <v>145</v>
      </c>
      <c r="D9689" s="15">
        <v>1</v>
      </c>
    </row>
    <row r="9690" spans="1:4" x14ac:dyDescent="0.25">
      <c r="A9690" s="67">
        <v>44291</v>
      </c>
      <c r="B9690" s="60" t="s">
        <v>15</v>
      </c>
      <c r="C9690" s="73" t="s">
        <v>285</v>
      </c>
      <c r="D9690" s="15">
        <v>3</v>
      </c>
    </row>
    <row r="9691" spans="1:4" x14ac:dyDescent="0.25">
      <c r="A9691" s="67">
        <v>44291</v>
      </c>
      <c r="B9691" s="60" t="s">
        <v>11</v>
      </c>
      <c r="C9691" s="73" t="s">
        <v>11</v>
      </c>
      <c r="D9691" s="15">
        <v>8</v>
      </c>
    </row>
    <row r="9692" spans="1:4" x14ac:dyDescent="0.25">
      <c r="A9692" s="67">
        <v>44291</v>
      </c>
      <c r="B9692" s="60" t="s">
        <v>12</v>
      </c>
      <c r="C9692" s="73" t="s">
        <v>75</v>
      </c>
      <c r="D9692" s="15">
        <v>1</v>
      </c>
    </row>
    <row r="9693" spans="1:4" x14ac:dyDescent="0.25">
      <c r="A9693" s="67">
        <v>44291</v>
      </c>
      <c r="B9693" s="60" t="s">
        <v>8</v>
      </c>
      <c r="C9693" s="73" t="s">
        <v>74</v>
      </c>
      <c r="D9693" s="15">
        <v>3</v>
      </c>
    </row>
    <row r="9694" spans="1:4" x14ac:dyDescent="0.25">
      <c r="A9694" s="67">
        <v>44291</v>
      </c>
      <c r="B9694" s="60" t="s">
        <v>8</v>
      </c>
      <c r="C9694" s="73" t="s">
        <v>230</v>
      </c>
      <c r="D9694" s="15">
        <v>2</v>
      </c>
    </row>
    <row r="9695" spans="1:4" x14ac:dyDescent="0.25">
      <c r="A9695" s="67">
        <v>44291</v>
      </c>
      <c r="B9695" s="60" t="s">
        <v>8</v>
      </c>
      <c r="C9695" s="73" t="s">
        <v>722</v>
      </c>
      <c r="D9695" s="15">
        <v>1</v>
      </c>
    </row>
    <row r="9696" spans="1:4" x14ac:dyDescent="0.25">
      <c r="A9696" s="67">
        <v>44291</v>
      </c>
      <c r="B9696" s="60" t="s">
        <v>8</v>
      </c>
      <c r="C9696" s="73" t="s">
        <v>142</v>
      </c>
      <c r="D9696" s="15">
        <v>3</v>
      </c>
    </row>
    <row r="9697" spans="1:4" x14ac:dyDescent="0.25">
      <c r="A9697" s="67">
        <v>44291</v>
      </c>
      <c r="B9697" s="60" t="s">
        <v>8</v>
      </c>
      <c r="C9697" s="73" t="s">
        <v>205</v>
      </c>
      <c r="D9697" s="15">
        <v>4</v>
      </c>
    </row>
    <row r="9698" spans="1:4" x14ac:dyDescent="0.25">
      <c r="A9698" s="67">
        <v>44291</v>
      </c>
      <c r="B9698" s="60" t="s">
        <v>8</v>
      </c>
      <c r="C9698" s="73" t="s">
        <v>40</v>
      </c>
      <c r="D9698" s="15">
        <v>2</v>
      </c>
    </row>
    <row r="9699" spans="1:4" x14ac:dyDescent="0.25">
      <c r="A9699" s="67">
        <v>44291</v>
      </c>
      <c r="B9699" s="60" t="s">
        <v>8</v>
      </c>
      <c r="C9699" s="73" t="s">
        <v>8</v>
      </c>
      <c r="D9699" s="15">
        <v>39</v>
      </c>
    </row>
    <row r="9700" spans="1:4" x14ac:dyDescent="0.25">
      <c r="A9700" s="67">
        <v>44291</v>
      </c>
      <c r="B9700" s="60" t="s">
        <v>8</v>
      </c>
      <c r="C9700" s="73" t="s">
        <v>31</v>
      </c>
      <c r="D9700" s="15">
        <v>2</v>
      </c>
    </row>
    <row r="9701" spans="1:4" x14ac:dyDescent="0.25">
      <c r="A9701" s="67">
        <v>44291</v>
      </c>
      <c r="B9701" s="60" t="s">
        <v>8</v>
      </c>
      <c r="C9701" s="73" t="s">
        <v>131</v>
      </c>
      <c r="D9701" s="15">
        <v>1</v>
      </c>
    </row>
    <row r="9702" spans="1:4" x14ac:dyDescent="0.25">
      <c r="A9702" s="67">
        <v>44291</v>
      </c>
      <c r="B9702" s="60" t="s">
        <v>8</v>
      </c>
      <c r="C9702" s="73" t="s">
        <v>112</v>
      </c>
      <c r="D9702" s="15">
        <v>6</v>
      </c>
    </row>
    <row r="9703" spans="1:4" x14ac:dyDescent="0.25">
      <c r="A9703" s="67">
        <v>44291</v>
      </c>
      <c r="B9703" s="60" t="s">
        <v>49</v>
      </c>
      <c r="C9703" s="73" t="s">
        <v>215</v>
      </c>
      <c r="D9703" s="15">
        <v>1</v>
      </c>
    </row>
    <row r="9704" spans="1:4" x14ac:dyDescent="0.25">
      <c r="A9704" s="67">
        <v>44291</v>
      </c>
      <c r="B9704" s="60" t="s">
        <v>49</v>
      </c>
      <c r="C9704" s="73" t="s">
        <v>49</v>
      </c>
      <c r="D9704" s="15">
        <v>4</v>
      </c>
    </row>
    <row r="9705" spans="1:4" x14ac:dyDescent="0.25">
      <c r="A9705" s="67">
        <v>44291</v>
      </c>
      <c r="B9705" s="60" t="s">
        <v>50</v>
      </c>
      <c r="C9705" s="73" t="s">
        <v>1093</v>
      </c>
      <c r="D9705" s="15">
        <v>1</v>
      </c>
    </row>
    <row r="9706" spans="1:4" x14ac:dyDescent="0.25">
      <c r="A9706" s="67">
        <v>44291</v>
      </c>
      <c r="B9706" s="60" t="s">
        <v>50</v>
      </c>
      <c r="C9706" s="73" t="s">
        <v>232</v>
      </c>
      <c r="D9706" s="15">
        <v>1</v>
      </c>
    </row>
    <row r="9707" spans="1:4" x14ac:dyDescent="0.25">
      <c r="A9707" s="67">
        <v>44291</v>
      </c>
      <c r="B9707" s="60" t="s">
        <v>50</v>
      </c>
      <c r="C9707" s="73" t="s">
        <v>368</v>
      </c>
      <c r="D9707" s="15">
        <v>4</v>
      </c>
    </row>
    <row r="9708" spans="1:4" x14ac:dyDescent="0.25">
      <c r="A9708" s="67">
        <v>44291</v>
      </c>
      <c r="B9708" s="60" t="s">
        <v>27</v>
      </c>
      <c r="C9708" s="73" t="s">
        <v>141</v>
      </c>
      <c r="D9708" s="15">
        <v>3</v>
      </c>
    </row>
    <row r="9709" spans="1:4" x14ac:dyDescent="0.25">
      <c r="A9709" s="67">
        <v>44291</v>
      </c>
      <c r="B9709" s="60" t="s">
        <v>27</v>
      </c>
      <c r="C9709" s="73" t="s">
        <v>235</v>
      </c>
      <c r="D9709" s="15">
        <v>1</v>
      </c>
    </row>
    <row r="9710" spans="1:4" x14ac:dyDescent="0.25">
      <c r="A9710" s="67">
        <v>44291</v>
      </c>
      <c r="B9710" s="60" t="s">
        <v>27</v>
      </c>
      <c r="C9710" s="73" t="s">
        <v>43</v>
      </c>
      <c r="D9710" s="15">
        <v>5</v>
      </c>
    </row>
    <row r="9711" spans="1:4" x14ac:dyDescent="0.25">
      <c r="A9711" s="67">
        <v>44291</v>
      </c>
      <c r="B9711" s="60" t="s">
        <v>51</v>
      </c>
      <c r="C9711" s="60" t="s">
        <v>51</v>
      </c>
      <c r="D9711" s="15">
        <v>4</v>
      </c>
    </row>
    <row r="9712" spans="1:4" x14ac:dyDescent="0.25">
      <c r="A9712" s="67">
        <v>44291</v>
      </c>
      <c r="B9712" s="60" t="s">
        <v>10</v>
      </c>
      <c r="C9712" s="60" t="s">
        <v>10</v>
      </c>
      <c r="D9712" s="15">
        <v>1</v>
      </c>
    </row>
    <row r="9713" spans="1:4" x14ac:dyDescent="0.25">
      <c r="A9713" s="67">
        <v>44292</v>
      </c>
      <c r="B9713" s="60" t="s">
        <v>14</v>
      </c>
      <c r="C9713" s="73" t="s">
        <v>14</v>
      </c>
      <c r="D9713" s="15">
        <v>3</v>
      </c>
    </row>
    <row r="9714" spans="1:4" x14ac:dyDescent="0.25">
      <c r="A9714" s="67">
        <v>44292</v>
      </c>
      <c r="B9714" s="60" t="s">
        <v>14</v>
      </c>
      <c r="C9714" s="73" t="s">
        <v>1076</v>
      </c>
      <c r="D9714" s="15">
        <v>1</v>
      </c>
    </row>
    <row r="9715" spans="1:4" x14ac:dyDescent="0.25">
      <c r="A9715" s="67">
        <v>44292</v>
      </c>
      <c r="B9715" s="60" t="s">
        <v>14</v>
      </c>
      <c r="C9715" s="73" t="s">
        <v>16</v>
      </c>
      <c r="D9715" s="15">
        <v>5</v>
      </c>
    </row>
    <row r="9716" spans="1:4" x14ac:dyDescent="0.25">
      <c r="A9716" s="67">
        <v>44292</v>
      </c>
      <c r="B9716" s="60" t="s">
        <v>14</v>
      </c>
      <c r="C9716" s="73" t="s">
        <v>86</v>
      </c>
      <c r="D9716" s="15">
        <v>6</v>
      </c>
    </row>
    <row r="9717" spans="1:4" x14ac:dyDescent="0.25">
      <c r="A9717" s="67">
        <v>44292</v>
      </c>
      <c r="B9717" s="60" t="s">
        <v>20</v>
      </c>
      <c r="C9717" s="73" t="s">
        <v>20</v>
      </c>
      <c r="D9717" s="15">
        <v>6</v>
      </c>
    </row>
    <row r="9718" spans="1:4" x14ac:dyDescent="0.25">
      <c r="A9718" s="67">
        <v>44292</v>
      </c>
      <c r="B9718" s="60" t="s">
        <v>13</v>
      </c>
      <c r="C9718" s="73" t="s">
        <v>312</v>
      </c>
      <c r="D9718" s="15">
        <v>1</v>
      </c>
    </row>
    <row r="9719" spans="1:4" x14ac:dyDescent="0.25">
      <c r="A9719" s="67">
        <v>44292</v>
      </c>
      <c r="B9719" s="60" t="s">
        <v>13</v>
      </c>
      <c r="C9719" s="73" t="s">
        <v>1056</v>
      </c>
      <c r="D9719" s="15">
        <v>1</v>
      </c>
    </row>
    <row r="9720" spans="1:4" x14ac:dyDescent="0.25">
      <c r="A9720" s="67">
        <v>44292</v>
      </c>
      <c r="B9720" s="60" t="s">
        <v>13</v>
      </c>
      <c r="C9720" s="73" t="s">
        <v>226</v>
      </c>
      <c r="D9720" s="15">
        <v>2</v>
      </c>
    </row>
    <row r="9721" spans="1:4" x14ac:dyDescent="0.25">
      <c r="A9721" s="67">
        <v>44292</v>
      </c>
      <c r="B9721" s="60" t="s">
        <v>24</v>
      </c>
      <c r="C9721" s="73" t="s">
        <v>24</v>
      </c>
      <c r="D9721" s="15">
        <v>1</v>
      </c>
    </row>
    <row r="9722" spans="1:4" x14ac:dyDescent="0.25">
      <c r="A9722" s="67">
        <v>44292</v>
      </c>
      <c r="B9722" s="60" t="s">
        <v>47</v>
      </c>
      <c r="C9722" s="60" t="s">
        <v>47</v>
      </c>
      <c r="D9722" s="15">
        <v>3</v>
      </c>
    </row>
    <row r="9723" spans="1:4" x14ac:dyDescent="0.25">
      <c r="A9723" s="67">
        <v>44292</v>
      </c>
      <c r="B9723" s="60" t="s">
        <v>48</v>
      </c>
      <c r="C9723" s="60" t="s">
        <v>48</v>
      </c>
      <c r="D9723" s="15">
        <v>0</v>
      </c>
    </row>
    <row r="9724" spans="1:4" x14ac:dyDescent="0.25">
      <c r="A9724" s="67">
        <v>44292</v>
      </c>
      <c r="B9724" s="60" t="s">
        <v>7</v>
      </c>
      <c r="C9724" s="73" t="s">
        <v>116</v>
      </c>
      <c r="D9724" s="15">
        <v>1</v>
      </c>
    </row>
    <row r="9725" spans="1:4" x14ac:dyDescent="0.25">
      <c r="A9725" s="67">
        <v>44292</v>
      </c>
      <c r="B9725" s="60" t="s">
        <v>7</v>
      </c>
      <c r="C9725" s="73" t="s">
        <v>7</v>
      </c>
      <c r="D9725" s="15">
        <v>4</v>
      </c>
    </row>
    <row r="9726" spans="1:4" x14ac:dyDescent="0.25">
      <c r="A9726" s="67">
        <v>44292</v>
      </c>
      <c r="B9726" s="60" t="s">
        <v>9</v>
      </c>
      <c r="C9726" s="73" t="s">
        <v>613</v>
      </c>
      <c r="D9726" s="15">
        <v>1</v>
      </c>
    </row>
    <row r="9727" spans="1:4" x14ac:dyDescent="0.25">
      <c r="A9727" s="67">
        <v>44292</v>
      </c>
      <c r="B9727" s="60" t="s">
        <v>9</v>
      </c>
      <c r="C9727" s="73" t="s">
        <v>9</v>
      </c>
      <c r="D9727" s="15">
        <v>11</v>
      </c>
    </row>
    <row r="9728" spans="1:4" x14ac:dyDescent="0.25">
      <c r="A9728" s="67">
        <v>44292</v>
      </c>
      <c r="B9728" s="60" t="s">
        <v>9</v>
      </c>
      <c r="C9728" s="73" t="s">
        <v>17</v>
      </c>
      <c r="D9728" s="15">
        <v>2</v>
      </c>
    </row>
    <row r="9729" spans="1:4" x14ac:dyDescent="0.25">
      <c r="A9729" s="67">
        <v>44292</v>
      </c>
      <c r="B9729" s="60" t="s">
        <v>9</v>
      </c>
      <c r="C9729" s="73" t="s">
        <v>145</v>
      </c>
      <c r="D9729" s="15">
        <v>10</v>
      </c>
    </row>
    <row r="9730" spans="1:4" x14ac:dyDescent="0.25">
      <c r="A9730" s="67">
        <v>44292</v>
      </c>
      <c r="B9730" s="60" t="s">
        <v>15</v>
      </c>
      <c r="C9730" s="73" t="s">
        <v>61</v>
      </c>
      <c r="D9730" s="15">
        <v>0</v>
      </c>
    </row>
    <row r="9731" spans="1:4" x14ac:dyDescent="0.25">
      <c r="A9731" s="67">
        <v>44292</v>
      </c>
      <c r="B9731" s="60" t="s">
        <v>11</v>
      </c>
      <c r="C9731" s="73" t="s">
        <v>65</v>
      </c>
      <c r="D9731" s="15">
        <v>1</v>
      </c>
    </row>
    <row r="9732" spans="1:4" x14ac:dyDescent="0.25">
      <c r="A9732" s="67">
        <v>44292</v>
      </c>
      <c r="B9732" s="60" t="s">
        <v>11</v>
      </c>
      <c r="C9732" s="73" t="s">
        <v>11</v>
      </c>
      <c r="D9732" s="15">
        <v>3</v>
      </c>
    </row>
    <row r="9733" spans="1:4" x14ac:dyDescent="0.25">
      <c r="A9733" s="67">
        <v>44292</v>
      </c>
      <c r="B9733" s="60" t="s">
        <v>11</v>
      </c>
      <c r="C9733" s="73" t="s">
        <v>135</v>
      </c>
      <c r="D9733" s="15">
        <v>1</v>
      </c>
    </row>
    <row r="9734" spans="1:4" x14ac:dyDescent="0.25">
      <c r="A9734" s="67">
        <v>44292</v>
      </c>
      <c r="B9734" s="60" t="s">
        <v>12</v>
      </c>
      <c r="C9734" s="60" t="s">
        <v>12</v>
      </c>
      <c r="D9734" s="15">
        <v>0</v>
      </c>
    </row>
    <row r="9735" spans="1:4" x14ac:dyDescent="0.25">
      <c r="A9735" s="67">
        <v>44292</v>
      </c>
      <c r="B9735" s="60" t="s">
        <v>8</v>
      </c>
      <c r="C9735" s="73" t="s">
        <v>74</v>
      </c>
      <c r="D9735" s="15">
        <v>3</v>
      </c>
    </row>
    <row r="9736" spans="1:4" x14ac:dyDescent="0.25">
      <c r="A9736" s="67">
        <v>44292</v>
      </c>
      <c r="B9736" s="60" t="s">
        <v>8</v>
      </c>
      <c r="C9736" s="73" t="s">
        <v>59</v>
      </c>
      <c r="D9736" s="15">
        <v>5</v>
      </c>
    </row>
    <row r="9737" spans="1:4" x14ac:dyDescent="0.25">
      <c r="A9737" s="67">
        <v>44292</v>
      </c>
      <c r="B9737" s="60" t="s">
        <v>8</v>
      </c>
      <c r="C9737" s="73" t="s">
        <v>40</v>
      </c>
      <c r="D9737" s="15">
        <v>2</v>
      </c>
    </row>
    <row r="9738" spans="1:4" x14ac:dyDescent="0.25">
      <c r="A9738" s="67">
        <v>44292</v>
      </c>
      <c r="B9738" s="60" t="s">
        <v>8</v>
      </c>
      <c r="C9738" s="73" t="s">
        <v>8</v>
      </c>
      <c r="D9738" s="15">
        <v>12</v>
      </c>
    </row>
    <row r="9739" spans="1:4" x14ac:dyDescent="0.25">
      <c r="A9739" s="67">
        <v>44292</v>
      </c>
      <c r="B9739" s="60" t="s">
        <v>8</v>
      </c>
      <c r="C9739" s="73" t="s">
        <v>81</v>
      </c>
      <c r="D9739" s="15">
        <v>1</v>
      </c>
    </row>
    <row r="9740" spans="1:4" x14ac:dyDescent="0.25">
      <c r="A9740" s="67">
        <v>44292</v>
      </c>
      <c r="B9740" s="60" t="s">
        <v>8</v>
      </c>
      <c r="C9740" s="73" t="s">
        <v>348</v>
      </c>
      <c r="D9740" s="15">
        <v>1</v>
      </c>
    </row>
    <row r="9741" spans="1:4" x14ac:dyDescent="0.25">
      <c r="A9741" s="67">
        <v>44292</v>
      </c>
      <c r="B9741" s="60" t="s">
        <v>49</v>
      </c>
      <c r="C9741" s="60" t="s">
        <v>49</v>
      </c>
      <c r="D9741" s="15">
        <v>0</v>
      </c>
    </row>
    <row r="9742" spans="1:4" x14ac:dyDescent="0.25">
      <c r="A9742" s="67">
        <v>44292</v>
      </c>
      <c r="B9742" s="60" t="s">
        <v>50</v>
      </c>
      <c r="C9742" s="60" t="s">
        <v>50</v>
      </c>
      <c r="D9742" s="15">
        <v>0</v>
      </c>
    </row>
    <row r="9743" spans="1:4" x14ac:dyDescent="0.25">
      <c r="A9743" s="67">
        <v>44292</v>
      </c>
      <c r="B9743" s="60" t="s">
        <v>27</v>
      </c>
      <c r="C9743" s="73" t="s">
        <v>43</v>
      </c>
      <c r="D9743" s="15">
        <v>17</v>
      </c>
    </row>
    <row r="9744" spans="1:4" x14ac:dyDescent="0.25">
      <c r="A9744" s="67">
        <v>44292</v>
      </c>
      <c r="B9744" s="60" t="s">
        <v>27</v>
      </c>
      <c r="C9744" s="73" t="s">
        <v>947</v>
      </c>
      <c r="D9744" s="15">
        <v>1</v>
      </c>
    </row>
    <row r="9745" spans="1:4" x14ac:dyDescent="0.25">
      <c r="A9745" s="67">
        <v>44292</v>
      </c>
      <c r="B9745" s="60" t="s">
        <v>51</v>
      </c>
      <c r="C9745" s="73" t="s">
        <v>51</v>
      </c>
      <c r="D9745" s="15">
        <v>1</v>
      </c>
    </row>
    <row r="9746" spans="1:4" x14ac:dyDescent="0.25">
      <c r="A9746" s="67">
        <v>44292</v>
      </c>
      <c r="B9746" s="60" t="s">
        <v>10</v>
      </c>
      <c r="C9746" s="73" t="s">
        <v>10</v>
      </c>
      <c r="D9746" s="15">
        <v>1</v>
      </c>
    </row>
    <row r="9747" spans="1:4" x14ac:dyDescent="0.25">
      <c r="A9747" s="67">
        <v>44293</v>
      </c>
      <c r="B9747" s="60" t="s">
        <v>14</v>
      </c>
      <c r="C9747" s="73" t="s">
        <v>14</v>
      </c>
      <c r="D9747" s="15">
        <v>37</v>
      </c>
    </row>
    <row r="9748" spans="1:4" x14ac:dyDescent="0.25">
      <c r="A9748" s="67">
        <v>44293</v>
      </c>
      <c r="B9748" s="60" t="s">
        <v>14</v>
      </c>
      <c r="C9748" s="73" t="s">
        <v>16</v>
      </c>
      <c r="D9748" s="15">
        <v>16</v>
      </c>
    </row>
    <row r="9749" spans="1:4" x14ac:dyDescent="0.25">
      <c r="A9749" s="67">
        <v>44293</v>
      </c>
      <c r="B9749" s="60" t="s">
        <v>14</v>
      </c>
      <c r="C9749" s="73" t="s">
        <v>808</v>
      </c>
      <c r="D9749" s="15">
        <v>10</v>
      </c>
    </row>
    <row r="9750" spans="1:4" x14ac:dyDescent="0.25">
      <c r="A9750" s="67">
        <v>44293</v>
      </c>
      <c r="B9750" s="60" t="s">
        <v>14</v>
      </c>
      <c r="C9750" s="73" t="s">
        <v>86</v>
      </c>
      <c r="D9750" s="15">
        <v>1</v>
      </c>
    </row>
    <row r="9751" spans="1:4" x14ac:dyDescent="0.25">
      <c r="A9751" s="67">
        <v>44293</v>
      </c>
      <c r="B9751" s="60" t="s">
        <v>20</v>
      </c>
      <c r="C9751" s="73" t="s">
        <v>20</v>
      </c>
      <c r="D9751" s="15">
        <v>36</v>
      </c>
    </row>
    <row r="9752" spans="1:4" x14ac:dyDescent="0.25">
      <c r="A9752" s="67">
        <v>44293</v>
      </c>
      <c r="B9752" s="60" t="s">
        <v>20</v>
      </c>
      <c r="C9752" s="73" t="s">
        <v>652</v>
      </c>
      <c r="D9752" s="15">
        <v>1</v>
      </c>
    </row>
    <row r="9753" spans="1:4" x14ac:dyDescent="0.25">
      <c r="A9753" s="67">
        <v>44293</v>
      </c>
      <c r="B9753" s="60" t="s">
        <v>13</v>
      </c>
      <c r="C9753" s="73" t="s">
        <v>321</v>
      </c>
      <c r="D9753" s="15">
        <v>2</v>
      </c>
    </row>
    <row r="9754" spans="1:4" x14ac:dyDescent="0.25">
      <c r="A9754" s="67">
        <v>44293</v>
      </c>
      <c r="B9754" s="60" t="s">
        <v>13</v>
      </c>
      <c r="C9754" s="73" t="s">
        <v>13</v>
      </c>
      <c r="D9754" s="15">
        <v>1</v>
      </c>
    </row>
    <row r="9755" spans="1:4" x14ac:dyDescent="0.25">
      <c r="A9755" s="67">
        <v>44293</v>
      </c>
      <c r="B9755" s="60" t="s">
        <v>13</v>
      </c>
      <c r="C9755" s="73" t="s">
        <v>674</v>
      </c>
      <c r="D9755" s="15">
        <v>1</v>
      </c>
    </row>
    <row r="9756" spans="1:4" x14ac:dyDescent="0.25">
      <c r="A9756" s="67">
        <v>44293</v>
      </c>
      <c r="B9756" s="60" t="s">
        <v>13</v>
      </c>
      <c r="C9756" s="73" t="s">
        <v>226</v>
      </c>
      <c r="D9756" s="15">
        <v>2</v>
      </c>
    </row>
    <row r="9757" spans="1:4" x14ac:dyDescent="0.25">
      <c r="A9757" s="67">
        <v>44293</v>
      </c>
      <c r="B9757" s="60" t="s">
        <v>13</v>
      </c>
      <c r="C9757" s="73" t="s">
        <v>223</v>
      </c>
      <c r="D9757" s="15">
        <v>21</v>
      </c>
    </row>
    <row r="9758" spans="1:4" x14ac:dyDescent="0.25">
      <c r="A9758" s="67">
        <v>44293</v>
      </c>
      <c r="B9758" s="60" t="s">
        <v>24</v>
      </c>
      <c r="C9758" s="73" t="s">
        <v>23</v>
      </c>
      <c r="D9758" s="15">
        <v>2</v>
      </c>
    </row>
    <row r="9759" spans="1:4" x14ac:dyDescent="0.25">
      <c r="A9759" s="67">
        <v>44293</v>
      </c>
      <c r="B9759" s="60" t="s">
        <v>24</v>
      </c>
      <c r="C9759" s="73" t="s">
        <v>1161</v>
      </c>
      <c r="D9759" s="15">
        <v>1</v>
      </c>
    </row>
    <row r="9760" spans="1:4" x14ac:dyDescent="0.25">
      <c r="A9760" s="67">
        <v>44293</v>
      </c>
      <c r="B9760" s="60" t="s">
        <v>24</v>
      </c>
      <c r="C9760" s="73" t="s">
        <v>24</v>
      </c>
      <c r="D9760" s="15">
        <v>12</v>
      </c>
    </row>
    <row r="9761" spans="1:4" x14ac:dyDescent="0.25">
      <c r="A9761" s="67">
        <v>44293</v>
      </c>
      <c r="B9761" s="60" t="s">
        <v>47</v>
      </c>
      <c r="C9761" s="73" t="s">
        <v>1067</v>
      </c>
      <c r="D9761" s="15">
        <v>1</v>
      </c>
    </row>
    <row r="9762" spans="1:4" x14ac:dyDescent="0.25">
      <c r="A9762" s="67">
        <v>44293</v>
      </c>
      <c r="B9762" s="60" t="s">
        <v>47</v>
      </c>
      <c r="C9762" s="73" t="s">
        <v>47</v>
      </c>
      <c r="D9762" s="15">
        <v>2</v>
      </c>
    </row>
    <row r="9763" spans="1:4" x14ac:dyDescent="0.25">
      <c r="A9763" s="67">
        <v>44293</v>
      </c>
      <c r="B9763" s="60" t="s">
        <v>48</v>
      </c>
      <c r="C9763" s="73" t="s">
        <v>48</v>
      </c>
      <c r="D9763" s="15">
        <v>3</v>
      </c>
    </row>
    <row r="9764" spans="1:4" x14ac:dyDescent="0.25">
      <c r="A9764" s="67">
        <v>44293</v>
      </c>
      <c r="B9764" s="60" t="s">
        <v>7</v>
      </c>
      <c r="C9764" s="73" t="s">
        <v>116</v>
      </c>
      <c r="D9764" s="15">
        <v>10</v>
      </c>
    </row>
    <row r="9765" spans="1:4" x14ac:dyDescent="0.25">
      <c r="A9765" s="67">
        <v>44293</v>
      </c>
      <c r="B9765" s="60" t="s">
        <v>7</v>
      </c>
      <c r="C9765" s="73" t="s">
        <v>7</v>
      </c>
      <c r="D9765" s="15">
        <v>12</v>
      </c>
    </row>
    <row r="9766" spans="1:4" x14ac:dyDescent="0.25">
      <c r="A9766" s="67">
        <v>44293</v>
      </c>
      <c r="B9766" s="60" t="s">
        <v>9</v>
      </c>
      <c r="C9766" s="73" t="s">
        <v>1162</v>
      </c>
      <c r="D9766" s="15">
        <v>2</v>
      </c>
    </row>
    <row r="9767" spans="1:4" x14ac:dyDescent="0.25">
      <c r="A9767" s="67">
        <v>44293</v>
      </c>
      <c r="B9767" s="60" t="s">
        <v>9</v>
      </c>
      <c r="C9767" s="73" t="s">
        <v>9</v>
      </c>
      <c r="D9767" s="15">
        <v>30</v>
      </c>
    </row>
    <row r="9768" spans="1:4" x14ac:dyDescent="0.25">
      <c r="A9768" s="67">
        <v>44293</v>
      </c>
      <c r="B9768" s="60" t="s">
        <v>9</v>
      </c>
      <c r="C9768" s="73" t="s">
        <v>17</v>
      </c>
      <c r="D9768" s="15">
        <v>1</v>
      </c>
    </row>
    <row r="9769" spans="1:4" x14ac:dyDescent="0.25">
      <c r="A9769" s="67">
        <v>44293</v>
      </c>
      <c r="B9769" s="60" t="s">
        <v>9</v>
      </c>
      <c r="C9769" s="73" t="s">
        <v>149</v>
      </c>
      <c r="D9769" s="15">
        <v>4</v>
      </c>
    </row>
    <row r="9770" spans="1:4" x14ac:dyDescent="0.25">
      <c r="A9770" s="67">
        <v>44293</v>
      </c>
      <c r="B9770" s="60" t="s">
        <v>9</v>
      </c>
      <c r="C9770" s="73" t="s">
        <v>145</v>
      </c>
      <c r="D9770" s="15">
        <v>4</v>
      </c>
    </row>
    <row r="9771" spans="1:4" x14ac:dyDescent="0.25">
      <c r="A9771" s="67">
        <v>44293</v>
      </c>
      <c r="B9771" s="60" t="s">
        <v>15</v>
      </c>
      <c r="C9771" s="73" t="s">
        <v>61</v>
      </c>
      <c r="D9771" s="15">
        <v>2</v>
      </c>
    </row>
    <row r="9772" spans="1:4" x14ac:dyDescent="0.25">
      <c r="A9772" s="67">
        <v>44293</v>
      </c>
      <c r="B9772" s="60" t="s">
        <v>15</v>
      </c>
      <c r="C9772" s="73" t="s">
        <v>285</v>
      </c>
      <c r="D9772" s="15">
        <v>1</v>
      </c>
    </row>
    <row r="9773" spans="1:4" x14ac:dyDescent="0.25">
      <c r="A9773" s="67">
        <v>44293</v>
      </c>
      <c r="B9773" s="60" t="s">
        <v>11</v>
      </c>
      <c r="C9773" s="73" t="s">
        <v>336</v>
      </c>
      <c r="D9773" s="15">
        <v>1</v>
      </c>
    </row>
    <row r="9774" spans="1:4" x14ac:dyDescent="0.25">
      <c r="A9774" s="67">
        <v>44293</v>
      </c>
      <c r="B9774" s="60" t="s">
        <v>11</v>
      </c>
      <c r="C9774" s="73" t="s">
        <v>11</v>
      </c>
      <c r="D9774" s="15">
        <v>23</v>
      </c>
    </row>
    <row r="9775" spans="1:4" x14ac:dyDescent="0.25">
      <c r="A9775" s="67">
        <v>44293</v>
      </c>
      <c r="B9775" s="60" t="s">
        <v>12</v>
      </c>
      <c r="C9775" s="73" t="s">
        <v>12</v>
      </c>
      <c r="D9775" s="15">
        <v>2</v>
      </c>
    </row>
    <row r="9776" spans="1:4" x14ac:dyDescent="0.25">
      <c r="A9776" s="67">
        <v>44293</v>
      </c>
      <c r="B9776" s="60" t="s">
        <v>8</v>
      </c>
      <c r="C9776" s="73" t="s">
        <v>74</v>
      </c>
      <c r="D9776" s="15">
        <v>1</v>
      </c>
    </row>
    <row r="9777" spans="1:4" x14ac:dyDescent="0.25">
      <c r="A9777" s="67">
        <v>44293</v>
      </c>
      <c r="B9777" s="60" t="s">
        <v>8</v>
      </c>
      <c r="C9777" s="73" t="s">
        <v>230</v>
      </c>
      <c r="D9777" s="15">
        <v>3</v>
      </c>
    </row>
    <row r="9778" spans="1:4" x14ac:dyDescent="0.25">
      <c r="A9778" s="67">
        <v>44293</v>
      </c>
      <c r="B9778" s="60" t="s">
        <v>8</v>
      </c>
      <c r="C9778" s="73" t="s">
        <v>59</v>
      </c>
      <c r="D9778" s="15">
        <v>2</v>
      </c>
    </row>
    <row r="9779" spans="1:4" x14ac:dyDescent="0.25">
      <c r="A9779" s="67">
        <v>44293</v>
      </c>
      <c r="B9779" s="60" t="s">
        <v>8</v>
      </c>
      <c r="C9779" s="73" t="s">
        <v>722</v>
      </c>
      <c r="D9779" s="15">
        <v>1</v>
      </c>
    </row>
    <row r="9780" spans="1:4" x14ac:dyDescent="0.25">
      <c r="A9780" s="67">
        <v>44293</v>
      </c>
      <c r="B9780" s="60" t="s">
        <v>8</v>
      </c>
      <c r="C9780" s="73" t="s">
        <v>142</v>
      </c>
      <c r="D9780" s="15">
        <v>1</v>
      </c>
    </row>
    <row r="9781" spans="1:4" x14ac:dyDescent="0.25">
      <c r="A9781" s="67">
        <v>44293</v>
      </c>
      <c r="B9781" s="60" t="s">
        <v>8</v>
      </c>
      <c r="C9781" s="73" t="s">
        <v>40</v>
      </c>
      <c r="D9781" s="15">
        <v>2</v>
      </c>
    </row>
    <row r="9782" spans="1:4" x14ac:dyDescent="0.25">
      <c r="A9782" s="67">
        <v>44293</v>
      </c>
      <c r="B9782" s="60" t="s">
        <v>8</v>
      </c>
      <c r="C9782" s="73" t="s">
        <v>31</v>
      </c>
      <c r="D9782" s="15">
        <v>3</v>
      </c>
    </row>
    <row r="9783" spans="1:4" x14ac:dyDescent="0.25">
      <c r="A9783" s="67">
        <v>44293</v>
      </c>
      <c r="B9783" s="60" t="s">
        <v>8</v>
      </c>
      <c r="C9783" s="73" t="s">
        <v>8</v>
      </c>
      <c r="D9783" s="15">
        <v>72</v>
      </c>
    </row>
    <row r="9784" spans="1:4" x14ac:dyDescent="0.25">
      <c r="A9784" s="67">
        <v>44293</v>
      </c>
      <c r="B9784" s="60" t="s">
        <v>8</v>
      </c>
      <c r="C9784" s="73" t="s">
        <v>706</v>
      </c>
      <c r="D9784" s="15">
        <v>3</v>
      </c>
    </row>
    <row r="9785" spans="1:4" x14ac:dyDescent="0.25">
      <c r="A9785" s="67">
        <v>44293</v>
      </c>
      <c r="B9785" s="60" t="s">
        <v>8</v>
      </c>
      <c r="C9785" s="73" t="s">
        <v>81</v>
      </c>
      <c r="D9785" s="15">
        <v>2</v>
      </c>
    </row>
    <row r="9786" spans="1:4" x14ac:dyDescent="0.25">
      <c r="A9786" s="67">
        <v>44293</v>
      </c>
      <c r="B9786" s="60" t="s">
        <v>49</v>
      </c>
      <c r="C9786" s="73" t="s">
        <v>49</v>
      </c>
      <c r="D9786" s="15">
        <v>3</v>
      </c>
    </row>
    <row r="9787" spans="1:4" x14ac:dyDescent="0.25">
      <c r="A9787" s="67">
        <v>44293</v>
      </c>
      <c r="B9787" s="60" t="s">
        <v>49</v>
      </c>
      <c r="C9787" s="73" t="s">
        <v>215</v>
      </c>
      <c r="D9787" s="15">
        <v>1</v>
      </c>
    </row>
    <row r="9788" spans="1:4" x14ac:dyDescent="0.25">
      <c r="A9788" s="67">
        <v>44293</v>
      </c>
      <c r="B9788" s="60" t="s">
        <v>50</v>
      </c>
      <c r="C9788" s="73" t="s">
        <v>1090</v>
      </c>
      <c r="D9788" s="15">
        <v>1</v>
      </c>
    </row>
    <row r="9789" spans="1:4" x14ac:dyDescent="0.25">
      <c r="A9789" s="67">
        <v>44293</v>
      </c>
      <c r="B9789" s="60" t="s">
        <v>50</v>
      </c>
      <c r="C9789" s="73" t="s">
        <v>929</v>
      </c>
      <c r="D9789" s="15">
        <v>1</v>
      </c>
    </row>
    <row r="9790" spans="1:4" x14ac:dyDescent="0.25">
      <c r="A9790" s="67">
        <v>44293</v>
      </c>
      <c r="B9790" s="60" t="s">
        <v>50</v>
      </c>
      <c r="C9790" s="73" t="s">
        <v>232</v>
      </c>
      <c r="D9790" s="15">
        <v>1</v>
      </c>
    </row>
    <row r="9791" spans="1:4" x14ac:dyDescent="0.25">
      <c r="A9791" s="67">
        <v>44293</v>
      </c>
      <c r="B9791" s="60" t="s">
        <v>50</v>
      </c>
      <c r="C9791" s="73" t="s">
        <v>368</v>
      </c>
      <c r="D9791" s="15">
        <v>1</v>
      </c>
    </row>
    <row r="9792" spans="1:4" x14ac:dyDescent="0.25">
      <c r="A9792" s="67">
        <v>44293</v>
      </c>
      <c r="B9792" s="60" t="s">
        <v>27</v>
      </c>
      <c r="C9792" s="73" t="s">
        <v>141</v>
      </c>
      <c r="D9792" s="15">
        <v>4</v>
      </c>
    </row>
    <row r="9793" spans="1:4" x14ac:dyDescent="0.25">
      <c r="A9793" s="67">
        <v>44293</v>
      </c>
      <c r="B9793" s="60" t="s">
        <v>27</v>
      </c>
      <c r="C9793" s="73" t="s">
        <v>235</v>
      </c>
      <c r="D9793" s="15">
        <v>1</v>
      </c>
    </row>
    <row r="9794" spans="1:4" x14ac:dyDescent="0.25">
      <c r="A9794" s="67">
        <v>44293</v>
      </c>
      <c r="B9794" s="60" t="s">
        <v>27</v>
      </c>
      <c r="C9794" s="73" t="s">
        <v>43</v>
      </c>
      <c r="D9794" s="15">
        <v>53</v>
      </c>
    </row>
    <row r="9795" spans="1:4" x14ac:dyDescent="0.25">
      <c r="A9795" s="67">
        <v>44293</v>
      </c>
      <c r="B9795" s="60" t="s">
        <v>27</v>
      </c>
      <c r="C9795" s="73" t="s">
        <v>947</v>
      </c>
      <c r="D9795" s="15">
        <v>2</v>
      </c>
    </row>
    <row r="9796" spans="1:4" x14ac:dyDescent="0.25">
      <c r="A9796" s="67">
        <v>44293</v>
      </c>
      <c r="B9796" s="60" t="s">
        <v>27</v>
      </c>
      <c r="C9796" s="73" t="s">
        <v>711</v>
      </c>
      <c r="D9796" s="15">
        <v>1</v>
      </c>
    </row>
    <row r="9797" spans="1:4" x14ac:dyDescent="0.25">
      <c r="A9797" s="67">
        <v>44293</v>
      </c>
      <c r="B9797" s="60" t="s">
        <v>27</v>
      </c>
      <c r="C9797" s="73" t="s">
        <v>28</v>
      </c>
      <c r="D9797" s="15">
        <v>1</v>
      </c>
    </row>
    <row r="9798" spans="1:4" x14ac:dyDescent="0.25">
      <c r="A9798" s="67">
        <v>44293</v>
      </c>
      <c r="B9798" s="60" t="s">
        <v>51</v>
      </c>
      <c r="C9798" s="73" t="s">
        <v>51</v>
      </c>
      <c r="D9798" s="15">
        <v>2</v>
      </c>
    </row>
    <row r="9799" spans="1:4" x14ac:dyDescent="0.25">
      <c r="A9799" s="67">
        <v>44293</v>
      </c>
      <c r="B9799" s="60" t="s">
        <v>10</v>
      </c>
      <c r="C9799" s="73" t="s">
        <v>1163</v>
      </c>
      <c r="D9799" s="15">
        <v>1</v>
      </c>
    </row>
    <row r="9800" spans="1:4" x14ac:dyDescent="0.25">
      <c r="A9800" s="67">
        <v>44293</v>
      </c>
      <c r="B9800" s="60" t="s">
        <v>10</v>
      </c>
      <c r="C9800" s="73" t="s">
        <v>932</v>
      </c>
      <c r="D9800" s="15">
        <v>1</v>
      </c>
    </row>
    <row r="9801" spans="1:4" x14ac:dyDescent="0.25">
      <c r="A9801" s="67">
        <v>44293</v>
      </c>
      <c r="B9801" s="60" t="s">
        <v>10</v>
      </c>
      <c r="C9801" s="73" t="s">
        <v>10</v>
      </c>
      <c r="D9801" s="15">
        <v>10</v>
      </c>
    </row>
  </sheetData>
  <autoFilter ref="A1:D947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9257">
    <sortCondition ref="A2:A9257"/>
    <sortCondition ref="B2:B9257"/>
    <sortCondition ref="C2:C9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2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0" t="s">
        <v>274</v>
      </c>
      <c r="B1" s="109" t="s">
        <v>193</v>
      </c>
      <c r="C1" s="109" t="s">
        <v>244</v>
      </c>
      <c r="D1" s="109" t="s">
        <v>245</v>
      </c>
      <c r="E1" s="110" t="s">
        <v>294</v>
      </c>
      <c r="F1" s="110" t="s">
        <v>276</v>
      </c>
      <c r="G1" s="240" t="s">
        <v>295</v>
      </c>
    </row>
    <row r="2" spans="1:7" s="22" customFormat="1" x14ac:dyDescent="0.25">
      <c r="A2" s="15" t="s">
        <v>277</v>
      </c>
      <c r="B2" s="60" t="s">
        <v>275</v>
      </c>
      <c r="C2" s="60" t="s">
        <v>247</v>
      </c>
      <c r="D2" s="60" t="s">
        <v>281</v>
      </c>
      <c r="E2" s="15">
        <v>32</v>
      </c>
      <c r="F2" s="15">
        <v>20</v>
      </c>
      <c r="G2" s="23">
        <f>F2/E2</f>
        <v>0.625</v>
      </c>
    </row>
    <row r="3" spans="1:7" s="22" customFormat="1" x14ac:dyDescent="0.25">
      <c r="A3" s="15" t="s">
        <v>277</v>
      </c>
      <c r="B3" s="60" t="s">
        <v>275</v>
      </c>
      <c r="C3" s="60" t="s">
        <v>247</v>
      </c>
      <c r="D3" s="60" t="s">
        <v>248</v>
      </c>
      <c r="E3" s="15">
        <v>18</v>
      </c>
      <c r="F3" s="15">
        <v>15</v>
      </c>
      <c r="G3" s="23">
        <f t="shared" ref="G3:G27" si="0">F3/E3</f>
        <v>0.83333333333333337</v>
      </c>
    </row>
    <row r="4" spans="1:7" s="22" customFormat="1" x14ac:dyDescent="0.25">
      <c r="A4" s="15" t="s">
        <v>277</v>
      </c>
      <c r="B4" s="60" t="s">
        <v>275</v>
      </c>
      <c r="C4" s="60" t="s">
        <v>249</v>
      </c>
      <c r="D4" s="60" t="s">
        <v>250</v>
      </c>
      <c r="E4" s="15">
        <v>10</v>
      </c>
      <c r="F4" s="15">
        <v>7</v>
      </c>
      <c r="G4" s="23">
        <f t="shared" si="0"/>
        <v>0.7</v>
      </c>
    </row>
    <row r="5" spans="1:7" s="22" customFormat="1" x14ac:dyDescent="0.25">
      <c r="A5" s="15" t="s">
        <v>277</v>
      </c>
      <c r="B5" s="60" t="s">
        <v>275</v>
      </c>
      <c r="C5" s="60" t="s">
        <v>249</v>
      </c>
      <c r="D5" s="60" t="s">
        <v>251</v>
      </c>
      <c r="E5" s="15">
        <v>12</v>
      </c>
      <c r="F5" s="15">
        <v>7</v>
      </c>
      <c r="G5" s="23">
        <f t="shared" si="0"/>
        <v>0.58333333333333337</v>
      </c>
    </row>
    <row r="6" spans="1:7" s="22" customFormat="1" x14ac:dyDescent="0.25">
      <c r="A6" s="15" t="s">
        <v>277</v>
      </c>
      <c r="B6" s="60" t="s">
        <v>275</v>
      </c>
      <c r="C6" s="60" t="s">
        <v>249</v>
      </c>
      <c r="D6" s="60" t="s">
        <v>252</v>
      </c>
      <c r="E6" s="15">
        <v>6</v>
      </c>
      <c r="F6" s="15">
        <v>1</v>
      </c>
      <c r="G6" s="23">
        <f t="shared" si="0"/>
        <v>0.16666666666666666</v>
      </c>
    </row>
    <row r="7" spans="1:7" s="22" customFormat="1" x14ac:dyDescent="0.25">
      <c r="A7" s="15" t="s">
        <v>277</v>
      </c>
      <c r="B7" s="60" t="s">
        <v>275</v>
      </c>
      <c r="C7" s="60" t="s">
        <v>249</v>
      </c>
      <c r="D7" s="60" t="s">
        <v>253</v>
      </c>
      <c r="E7" s="15">
        <v>7</v>
      </c>
      <c r="F7" s="15">
        <v>4</v>
      </c>
      <c r="G7" s="23">
        <f t="shared" si="0"/>
        <v>0.5714285714285714</v>
      </c>
    </row>
    <row r="8" spans="1:7" s="22" customFormat="1" x14ac:dyDescent="0.25">
      <c r="A8" s="15" t="s">
        <v>277</v>
      </c>
      <c r="B8" s="60" t="s">
        <v>283</v>
      </c>
      <c r="C8" s="60" t="s">
        <v>249</v>
      </c>
      <c r="D8" s="60" t="s">
        <v>254</v>
      </c>
      <c r="E8" s="15">
        <v>11</v>
      </c>
      <c r="F8" s="15">
        <v>7</v>
      </c>
      <c r="G8" s="23">
        <f t="shared" si="0"/>
        <v>0.63636363636363635</v>
      </c>
    </row>
    <row r="9" spans="1:7" s="22" customFormat="1" x14ac:dyDescent="0.25">
      <c r="A9" s="15" t="s">
        <v>277</v>
      </c>
      <c r="B9" s="60" t="s">
        <v>275</v>
      </c>
      <c r="C9" s="60" t="s">
        <v>249</v>
      </c>
      <c r="D9" s="60" t="s">
        <v>255</v>
      </c>
      <c r="E9" s="15">
        <v>5</v>
      </c>
      <c r="F9" s="15">
        <v>4</v>
      </c>
      <c r="G9" s="23">
        <f t="shared" si="0"/>
        <v>0.8</v>
      </c>
    </row>
    <row r="10" spans="1:7" s="22" customFormat="1" x14ac:dyDescent="0.25">
      <c r="A10" s="15" t="s">
        <v>277</v>
      </c>
      <c r="B10" s="60" t="s">
        <v>275</v>
      </c>
      <c r="C10" s="60" t="s">
        <v>249</v>
      </c>
      <c r="D10" s="60" t="s">
        <v>256</v>
      </c>
      <c r="E10" s="15">
        <v>6</v>
      </c>
      <c r="F10" s="15">
        <v>4</v>
      </c>
      <c r="G10" s="23">
        <f t="shared" si="0"/>
        <v>0.66666666666666663</v>
      </c>
    </row>
    <row r="11" spans="1:7" s="22" customFormat="1" x14ac:dyDescent="0.25">
      <c r="A11" s="15" t="s">
        <v>277</v>
      </c>
      <c r="B11" s="60"/>
      <c r="C11" s="60" t="s">
        <v>249</v>
      </c>
      <c r="D11" s="60" t="s">
        <v>257</v>
      </c>
      <c r="E11" s="15">
        <v>6</v>
      </c>
      <c r="F11" s="15">
        <v>2</v>
      </c>
      <c r="G11" s="23">
        <f t="shared" si="0"/>
        <v>0.33333333333333331</v>
      </c>
    </row>
    <row r="12" spans="1:7" s="22" customFormat="1" x14ac:dyDescent="0.25">
      <c r="A12" s="15" t="s">
        <v>277</v>
      </c>
      <c r="B12" s="60"/>
      <c r="C12" s="60" t="s">
        <v>249</v>
      </c>
      <c r="D12" s="60" t="s">
        <v>258</v>
      </c>
      <c r="E12" s="15">
        <v>6</v>
      </c>
      <c r="F12" s="15">
        <v>1</v>
      </c>
      <c r="G12" s="23">
        <f t="shared" si="0"/>
        <v>0.16666666666666666</v>
      </c>
    </row>
    <row r="13" spans="1:7" s="22" customFormat="1" x14ac:dyDescent="0.25">
      <c r="A13" s="15" t="s">
        <v>278</v>
      </c>
      <c r="B13" s="60" t="s">
        <v>296</v>
      </c>
      <c r="C13" s="60" t="s">
        <v>247</v>
      </c>
      <c r="D13" s="60" t="s">
        <v>259</v>
      </c>
      <c r="E13" s="15">
        <v>22</v>
      </c>
      <c r="F13" s="15">
        <v>8</v>
      </c>
      <c r="G13" s="23">
        <f t="shared" si="0"/>
        <v>0.36363636363636365</v>
      </c>
    </row>
    <row r="14" spans="1:7" s="22" customFormat="1" x14ac:dyDescent="0.25">
      <c r="A14" s="15" t="s">
        <v>278</v>
      </c>
      <c r="B14" s="60" t="s">
        <v>296</v>
      </c>
      <c r="C14" s="60" t="s">
        <v>249</v>
      </c>
      <c r="D14" s="60" t="s">
        <v>260</v>
      </c>
      <c r="E14" s="15">
        <v>10</v>
      </c>
      <c r="F14" s="15">
        <v>6</v>
      </c>
      <c r="G14" s="23">
        <f t="shared" si="0"/>
        <v>0.6</v>
      </c>
    </row>
    <row r="15" spans="1:7" s="22" customFormat="1" x14ac:dyDescent="0.25">
      <c r="A15" s="15" t="s">
        <v>278</v>
      </c>
      <c r="B15" s="60" t="s">
        <v>296</v>
      </c>
      <c r="C15" s="60" t="s">
        <v>249</v>
      </c>
      <c r="D15" s="60" t="s">
        <v>261</v>
      </c>
      <c r="E15" s="15">
        <v>10</v>
      </c>
      <c r="F15" s="15">
        <v>2</v>
      </c>
      <c r="G15" s="23">
        <f t="shared" si="0"/>
        <v>0.2</v>
      </c>
    </row>
    <row r="16" spans="1:7" s="22" customFormat="1" x14ac:dyDescent="0.25">
      <c r="A16" s="15" t="s">
        <v>278</v>
      </c>
      <c r="B16" s="60" t="s">
        <v>299</v>
      </c>
      <c r="C16" s="60" t="s">
        <v>249</v>
      </c>
      <c r="D16" s="60" t="s">
        <v>262</v>
      </c>
      <c r="E16" s="15">
        <v>4</v>
      </c>
      <c r="F16" s="15">
        <v>2</v>
      </c>
      <c r="G16" s="23">
        <f t="shared" si="0"/>
        <v>0.5</v>
      </c>
    </row>
    <row r="17" spans="1:8" s="22" customFormat="1" x14ac:dyDescent="0.25">
      <c r="A17" s="15" t="s">
        <v>278</v>
      </c>
      <c r="B17" s="60" t="s">
        <v>300</v>
      </c>
      <c r="C17" s="60" t="s">
        <v>249</v>
      </c>
      <c r="D17" s="60" t="s">
        <v>263</v>
      </c>
      <c r="E17" s="15">
        <v>8</v>
      </c>
      <c r="F17" s="15">
        <v>2</v>
      </c>
      <c r="G17" s="23">
        <f t="shared" si="0"/>
        <v>0.25</v>
      </c>
    </row>
    <row r="18" spans="1:8" s="22" customFormat="1" x14ac:dyDescent="0.25">
      <c r="A18" s="15" t="s">
        <v>279</v>
      </c>
      <c r="B18" s="60" t="s">
        <v>297</v>
      </c>
      <c r="C18" s="60" t="s">
        <v>247</v>
      </c>
      <c r="D18" s="60" t="s">
        <v>264</v>
      </c>
      <c r="E18" s="15">
        <v>13</v>
      </c>
      <c r="F18" s="15">
        <v>10</v>
      </c>
      <c r="G18" s="23">
        <f t="shared" si="0"/>
        <v>0.76923076923076927</v>
      </c>
    </row>
    <row r="19" spans="1:8" s="22" customFormat="1" x14ac:dyDescent="0.25">
      <c r="A19" s="15" t="s">
        <v>279</v>
      </c>
      <c r="B19" s="60" t="s">
        <v>282</v>
      </c>
      <c r="C19" s="60" t="s">
        <v>247</v>
      </c>
      <c r="D19" s="60" t="s">
        <v>265</v>
      </c>
      <c r="E19" s="15">
        <v>6</v>
      </c>
      <c r="F19" s="15">
        <v>1</v>
      </c>
      <c r="G19" s="23">
        <f t="shared" si="0"/>
        <v>0.16666666666666666</v>
      </c>
    </row>
    <row r="20" spans="1:8" s="22" customFormat="1" x14ac:dyDescent="0.25">
      <c r="A20" s="15" t="s">
        <v>279</v>
      </c>
      <c r="B20" s="60" t="s">
        <v>282</v>
      </c>
      <c r="C20" s="60" t="s">
        <v>249</v>
      </c>
      <c r="D20" s="60" t="s">
        <v>266</v>
      </c>
      <c r="E20" s="15">
        <v>6</v>
      </c>
      <c r="F20" s="15">
        <v>1</v>
      </c>
      <c r="G20" s="23">
        <f t="shared" si="0"/>
        <v>0.16666666666666666</v>
      </c>
    </row>
    <row r="21" spans="1:8" s="22" customFormat="1" x14ac:dyDescent="0.25">
      <c r="A21" s="15" t="s">
        <v>279</v>
      </c>
      <c r="B21" s="60" t="s">
        <v>297</v>
      </c>
      <c r="C21" s="60" t="s">
        <v>249</v>
      </c>
      <c r="D21" s="60" t="s">
        <v>267</v>
      </c>
      <c r="E21" s="15">
        <v>10</v>
      </c>
      <c r="F21" s="15">
        <v>10</v>
      </c>
      <c r="G21" s="23">
        <f t="shared" si="0"/>
        <v>1</v>
      </c>
    </row>
    <row r="22" spans="1:8" s="22" customFormat="1" x14ac:dyDescent="0.25">
      <c r="A22" s="15" t="s">
        <v>279</v>
      </c>
      <c r="B22" s="60" t="s">
        <v>297</v>
      </c>
      <c r="C22" s="60" t="s">
        <v>249</v>
      </c>
      <c r="D22" s="60" t="s">
        <v>268</v>
      </c>
      <c r="E22" s="15">
        <v>10</v>
      </c>
      <c r="F22" s="15">
        <v>4</v>
      </c>
      <c r="G22" s="23">
        <f t="shared" si="0"/>
        <v>0.4</v>
      </c>
    </row>
    <row r="23" spans="1:8" s="22" customFormat="1" x14ac:dyDescent="0.25">
      <c r="A23" s="15" t="s">
        <v>280</v>
      </c>
      <c r="B23" s="60" t="s">
        <v>298</v>
      </c>
      <c r="C23" s="60" t="s">
        <v>247</v>
      </c>
      <c r="D23" s="60" t="s">
        <v>269</v>
      </c>
      <c r="E23" s="15">
        <v>16</v>
      </c>
      <c r="F23" s="15">
        <v>10</v>
      </c>
      <c r="G23" s="23">
        <f t="shared" si="0"/>
        <v>0.625</v>
      </c>
    </row>
    <row r="24" spans="1:8" s="22" customFormat="1" x14ac:dyDescent="0.25">
      <c r="A24" s="15" t="s">
        <v>280</v>
      </c>
      <c r="B24" s="60" t="s">
        <v>385</v>
      </c>
      <c r="C24" s="60" t="s">
        <v>247</v>
      </c>
      <c r="D24" s="60" t="s">
        <v>270</v>
      </c>
      <c r="E24" s="15">
        <v>11</v>
      </c>
      <c r="F24" s="15">
        <v>3</v>
      </c>
      <c r="G24" s="23">
        <f t="shared" si="0"/>
        <v>0.27272727272727271</v>
      </c>
    </row>
    <row r="25" spans="1:8" s="22" customFormat="1" x14ac:dyDescent="0.25">
      <c r="A25" s="15" t="s">
        <v>280</v>
      </c>
      <c r="B25" s="60" t="s">
        <v>298</v>
      </c>
      <c r="C25" s="60" t="s">
        <v>249</v>
      </c>
      <c r="D25" s="60" t="s">
        <v>271</v>
      </c>
      <c r="E25" s="15">
        <v>7</v>
      </c>
      <c r="F25" s="15">
        <v>4</v>
      </c>
      <c r="G25" s="23">
        <f t="shared" si="0"/>
        <v>0.5714285714285714</v>
      </c>
    </row>
    <row r="26" spans="1:8" s="22" customFormat="1" x14ac:dyDescent="0.25">
      <c r="A26" s="15" t="s">
        <v>280</v>
      </c>
      <c r="B26" s="60" t="s">
        <v>298</v>
      </c>
      <c r="C26" s="60" t="s">
        <v>249</v>
      </c>
      <c r="D26" s="60" t="s">
        <v>272</v>
      </c>
      <c r="E26" s="15">
        <v>6</v>
      </c>
      <c r="F26" s="15">
        <v>2</v>
      </c>
      <c r="G26" s="23">
        <f t="shared" si="0"/>
        <v>0.33333333333333331</v>
      </c>
    </row>
    <row r="27" spans="1:8" s="22" customFormat="1" x14ac:dyDescent="0.25">
      <c r="A27" s="15" t="s">
        <v>280</v>
      </c>
      <c r="B27" s="60" t="s">
        <v>298</v>
      </c>
      <c r="C27" s="60" t="s">
        <v>249</v>
      </c>
      <c r="D27" s="60" t="s">
        <v>273</v>
      </c>
      <c r="E27" s="15">
        <v>7</v>
      </c>
      <c r="F27" s="15">
        <v>4</v>
      </c>
      <c r="G27" s="23">
        <f t="shared" si="0"/>
        <v>0.5714285714285714</v>
      </c>
    </row>
    <row r="28" spans="1:8" s="22" customFormat="1" x14ac:dyDescent="0.25">
      <c r="A28" s="1"/>
      <c r="E28" s="1"/>
      <c r="F28"/>
      <c r="G28"/>
      <c r="H28"/>
    </row>
    <row r="29" spans="1:8" s="22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2" customWidth="1"/>
    <col min="2" max="2" width="23.140625" style="22" customWidth="1"/>
    <col min="3" max="3" width="18" style="22" customWidth="1"/>
    <col min="4" max="4" width="17.42578125" style="22" customWidth="1"/>
    <col min="5" max="5" width="25.140625" style="22" customWidth="1"/>
    <col min="6" max="6" width="24.140625" style="22" customWidth="1"/>
    <col min="7" max="7" width="16" style="22" customWidth="1"/>
    <col min="8" max="8" width="61.7109375" style="22" customWidth="1"/>
    <col min="9" max="16384" width="11.42578125" style="22"/>
  </cols>
  <sheetData>
    <row r="1" spans="1:8" ht="27" x14ac:dyDescent="0.25">
      <c r="A1" s="74" t="s">
        <v>386</v>
      </c>
      <c r="B1" s="74" t="s">
        <v>387</v>
      </c>
      <c r="C1" s="74" t="s">
        <v>388</v>
      </c>
      <c r="D1" s="74" t="s">
        <v>389</v>
      </c>
      <c r="E1" s="74" t="s">
        <v>390</v>
      </c>
      <c r="F1" s="74" t="s">
        <v>391</v>
      </c>
      <c r="G1" s="74" t="s">
        <v>392</v>
      </c>
      <c r="H1" s="74" t="s">
        <v>393</v>
      </c>
    </row>
    <row r="2" spans="1:8" ht="27.75" x14ac:dyDescent="0.25">
      <c r="A2" s="75" t="s">
        <v>394</v>
      </c>
      <c r="B2" s="60" t="s">
        <v>395</v>
      </c>
      <c r="C2" s="75" t="s">
        <v>396</v>
      </c>
      <c r="D2" s="75" t="s">
        <v>13</v>
      </c>
      <c r="E2" s="75" t="s">
        <v>397</v>
      </c>
      <c r="F2" s="75" t="s">
        <v>398</v>
      </c>
      <c r="G2" s="75" t="s">
        <v>399</v>
      </c>
      <c r="H2" s="75" t="s">
        <v>400</v>
      </c>
    </row>
    <row r="3" spans="1:8" x14ac:dyDescent="0.25">
      <c r="A3" s="75" t="s">
        <v>401</v>
      </c>
      <c r="B3" s="60" t="s">
        <v>402</v>
      </c>
      <c r="C3" s="75" t="s">
        <v>403</v>
      </c>
      <c r="D3" s="75" t="s">
        <v>404</v>
      </c>
      <c r="E3" s="75" t="s">
        <v>405</v>
      </c>
      <c r="F3" s="75" t="s">
        <v>406</v>
      </c>
      <c r="G3" s="75" t="s">
        <v>399</v>
      </c>
      <c r="H3" s="75" t="s">
        <v>407</v>
      </c>
    </row>
    <row r="4" spans="1:8" x14ac:dyDescent="0.25">
      <c r="A4" s="75" t="s">
        <v>408</v>
      </c>
      <c r="B4" s="60" t="s">
        <v>409</v>
      </c>
      <c r="C4" s="75" t="s">
        <v>410</v>
      </c>
      <c r="D4" s="75" t="s">
        <v>411</v>
      </c>
      <c r="E4" s="75" t="s">
        <v>412</v>
      </c>
      <c r="F4" s="75">
        <v>3434224200</v>
      </c>
      <c r="G4" s="75" t="s">
        <v>399</v>
      </c>
      <c r="H4" s="75" t="s">
        <v>413</v>
      </c>
    </row>
    <row r="5" spans="1:8" ht="41.25" x14ac:dyDescent="0.25">
      <c r="A5" s="75" t="s">
        <v>414</v>
      </c>
      <c r="B5" s="60" t="s">
        <v>415</v>
      </c>
      <c r="C5" s="75" t="s">
        <v>416</v>
      </c>
      <c r="D5" s="75" t="s">
        <v>404</v>
      </c>
      <c r="E5" s="75" t="s">
        <v>417</v>
      </c>
      <c r="F5" s="75" t="s">
        <v>418</v>
      </c>
      <c r="G5" s="75" t="s">
        <v>399</v>
      </c>
      <c r="H5" s="75" t="s">
        <v>419</v>
      </c>
    </row>
    <row r="6" spans="1:8" ht="27.75" x14ac:dyDescent="0.25">
      <c r="A6" s="75" t="s">
        <v>420</v>
      </c>
      <c r="B6" s="60" t="s">
        <v>421</v>
      </c>
      <c r="C6" s="75" t="s">
        <v>422</v>
      </c>
      <c r="D6" s="75" t="s">
        <v>20</v>
      </c>
      <c r="E6" s="75" t="s">
        <v>423</v>
      </c>
      <c r="F6" s="75">
        <v>45824927</v>
      </c>
      <c r="G6" s="75" t="s">
        <v>424</v>
      </c>
      <c r="H6" s="75" t="s">
        <v>425</v>
      </c>
    </row>
    <row r="7" spans="1:8" ht="27.75" x14ac:dyDescent="0.25">
      <c r="A7" s="75" t="s">
        <v>426</v>
      </c>
      <c r="B7" s="60" t="s">
        <v>427</v>
      </c>
      <c r="C7" s="75" t="s">
        <v>428</v>
      </c>
      <c r="D7" s="75" t="s">
        <v>27</v>
      </c>
      <c r="E7" s="75" t="s">
        <v>429</v>
      </c>
      <c r="F7" s="75"/>
      <c r="G7" s="75" t="s">
        <v>399</v>
      </c>
      <c r="H7" s="75" t="s">
        <v>430</v>
      </c>
    </row>
    <row r="8" spans="1:8" ht="27.75" x14ac:dyDescent="0.25">
      <c r="A8" s="75" t="s">
        <v>431</v>
      </c>
      <c r="B8" s="60" t="s">
        <v>432</v>
      </c>
      <c r="C8" s="75" t="s">
        <v>433</v>
      </c>
      <c r="D8" s="75" t="s">
        <v>411</v>
      </c>
      <c r="E8" s="75" t="s">
        <v>434</v>
      </c>
      <c r="F8" s="75">
        <v>3434220072</v>
      </c>
      <c r="G8" s="75" t="s">
        <v>399</v>
      </c>
      <c r="H8" s="75" t="s">
        <v>435</v>
      </c>
    </row>
    <row r="9" spans="1:8" ht="41.25" x14ac:dyDescent="0.25">
      <c r="A9" s="75" t="s">
        <v>436</v>
      </c>
      <c r="B9" s="60" t="s">
        <v>437</v>
      </c>
      <c r="C9" s="75" t="s">
        <v>438</v>
      </c>
      <c r="D9" s="75" t="s">
        <v>411</v>
      </c>
      <c r="E9" s="75"/>
      <c r="F9" s="75"/>
      <c r="G9" s="75" t="s">
        <v>399</v>
      </c>
      <c r="H9" s="75" t="s">
        <v>439</v>
      </c>
    </row>
    <row r="10" spans="1:8" x14ac:dyDescent="0.25">
      <c r="A10" s="75" t="s">
        <v>440</v>
      </c>
      <c r="B10" s="60" t="s">
        <v>441</v>
      </c>
      <c r="C10" s="75" t="s">
        <v>442</v>
      </c>
      <c r="D10" s="75" t="s">
        <v>411</v>
      </c>
      <c r="E10" s="75"/>
      <c r="F10" s="75"/>
      <c r="G10" s="75" t="s">
        <v>399</v>
      </c>
      <c r="H10" s="75" t="s">
        <v>443</v>
      </c>
    </row>
    <row r="11" spans="1:8" ht="41.25" x14ac:dyDescent="0.25">
      <c r="A11" s="75" t="s">
        <v>444</v>
      </c>
      <c r="B11" s="60" t="s">
        <v>445</v>
      </c>
      <c r="C11" s="75" t="s">
        <v>446</v>
      </c>
      <c r="D11" s="75" t="s">
        <v>7</v>
      </c>
      <c r="E11" s="75" t="s">
        <v>447</v>
      </c>
      <c r="F11" s="75" t="s">
        <v>448</v>
      </c>
      <c r="G11" s="75" t="s">
        <v>399</v>
      </c>
      <c r="H11" s="75" t="s">
        <v>449</v>
      </c>
    </row>
    <row r="12" spans="1:8" x14ac:dyDescent="0.25">
      <c r="A12" s="75" t="s">
        <v>450</v>
      </c>
      <c r="B12" s="60" t="s">
        <v>451</v>
      </c>
      <c r="C12" s="75" t="s">
        <v>452</v>
      </c>
      <c r="D12" s="75" t="s">
        <v>404</v>
      </c>
      <c r="E12" s="75" t="s">
        <v>453</v>
      </c>
      <c r="F12" s="75" t="s">
        <v>454</v>
      </c>
      <c r="G12" s="75" t="s">
        <v>399</v>
      </c>
      <c r="H12" s="75" t="s">
        <v>455</v>
      </c>
    </row>
    <row r="13" spans="1:8" ht="41.25" x14ac:dyDescent="0.25">
      <c r="A13" s="75" t="s">
        <v>456</v>
      </c>
      <c r="B13" s="60" t="s">
        <v>457</v>
      </c>
      <c r="C13" s="75" t="s">
        <v>458</v>
      </c>
      <c r="D13" s="75" t="s">
        <v>411</v>
      </c>
      <c r="E13" s="75"/>
      <c r="F13" s="75">
        <v>4206244</v>
      </c>
      <c r="G13" s="75" t="s">
        <v>399</v>
      </c>
      <c r="H13" s="75" t="s">
        <v>459</v>
      </c>
    </row>
    <row r="14" spans="1:8" ht="27.75" x14ac:dyDescent="0.25">
      <c r="A14" s="75" t="s">
        <v>460</v>
      </c>
      <c r="B14" s="60" t="s">
        <v>461</v>
      </c>
      <c r="C14" s="75" t="s">
        <v>462</v>
      </c>
      <c r="D14" s="75" t="s">
        <v>404</v>
      </c>
      <c r="E14" s="75"/>
      <c r="F14" s="75"/>
      <c r="G14" s="75" t="s">
        <v>424</v>
      </c>
      <c r="H14" s="75">
        <v>2001</v>
      </c>
    </row>
    <row r="15" spans="1:8" ht="27.75" x14ac:dyDescent="0.25">
      <c r="A15" s="75" t="s">
        <v>463</v>
      </c>
      <c r="B15" s="60" t="s">
        <v>464</v>
      </c>
      <c r="C15" s="75" t="s">
        <v>465</v>
      </c>
      <c r="D15" s="75" t="s">
        <v>27</v>
      </c>
      <c r="E15" s="75"/>
      <c r="F15" s="75">
        <v>3442443902</v>
      </c>
      <c r="G15" s="75" t="s">
        <v>399</v>
      </c>
      <c r="H15" s="75" t="s">
        <v>466</v>
      </c>
    </row>
    <row r="16" spans="1:8" ht="27.75" x14ac:dyDescent="0.25">
      <c r="A16" s="75" t="s">
        <v>467</v>
      </c>
      <c r="B16" s="60" t="s">
        <v>468</v>
      </c>
      <c r="C16" s="75" t="s">
        <v>469</v>
      </c>
      <c r="D16" s="75" t="s">
        <v>411</v>
      </c>
      <c r="E16" s="75"/>
      <c r="F16" s="75"/>
      <c r="G16" s="75" t="s">
        <v>424</v>
      </c>
      <c r="H16" s="75" t="s">
        <v>470</v>
      </c>
    </row>
    <row r="17" spans="1:8" x14ac:dyDescent="0.25">
      <c r="A17" s="75" t="s">
        <v>471</v>
      </c>
      <c r="B17" s="60" t="s">
        <v>472</v>
      </c>
      <c r="C17" s="75" t="s">
        <v>473</v>
      </c>
      <c r="D17" s="75" t="s">
        <v>411</v>
      </c>
      <c r="E17" s="75"/>
      <c r="F17" s="75">
        <v>225072</v>
      </c>
      <c r="G17" s="75" t="s">
        <v>399</v>
      </c>
      <c r="H17" s="75">
        <v>1981</v>
      </c>
    </row>
    <row r="18" spans="1:8" x14ac:dyDescent="0.25">
      <c r="A18" s="75" t="s">
        <v>474</v>
      </c>
      <c r="B18" s="60" t="s">
        <v>475</v>
      </c>
      <c r="C18" s="75" t="s">
        <v>476</v>
      </c>
      <c r="D18" s="75" t="s">
        <v>404</v>
      </c>
      <c r="E18" s="75"/>
      <c r="F18" s="75"/>
      <c r="G18" s="75" t="s">
        <v>399</v>
      </c>
      <c r="H18" s="75">
        <v>1980</v>
      </c>
    </row>
    <row r="19" spans="1:8" x14ac:dyDescent="0.25">
      <c r="A19" s="75" t="s">
        <v>477</v>
      </c>
      <c r="B19" s="60" t="s">
        <v>478</v>
      </c>
      <c r="C19" s="75" t="s">
        <v>479</v>
      </c>
      <c r="D19" s="75" t="s">
        <v>404</v>
      </c>
      <c r="E19" s="75" t="s">
        <v>480</v>
      </c>
      <c r="F19" s="75" t="s">
        <v>481</v>
      </c>
      <c r="G19" s="75" t="s">
        <v>399</v>
      </c>
      <c r="H19" s="75" t="s">
        <v>482</v>
      </c>
    </row>
    <row r="20" spans="1:8" ht="27.75" x14ac:dyDescent="0.25">
      <c r="A20" s="75" t="s">
        <v>483</v>
      </c>
      <c r="B20" s="60" t="s">
        <v>484</v>
      </c>
      <c r="C20" s="75" t="s">
        <v>485</v>
      </c>
      <c r="D20" s="75" t="s">
        <v>404</v>
      </c>
      <c r="E20" s="75" t="s">
        <v>486</v>
      </c>
      <c r="F20" s="75" t="s">
        <v>487</v>
      </c>
      <c r="G20" s="75" t="s">
        <v>399</v>
      </c>
      <c r="H20" s="75" t="s">
        <v>488</v>
      </c>
    </row>
    <row r="21" spans="1:8" x14ac:dyDescent="0.25">
      <c r="A21" s="75" t="s">
        <v>489</v>
      </c>
      <c r="B21" s="60" t="s">
        <v>490</v>
      </c>
      <c r="C21" s="75" t="s">
        <v>491</v>
      </c>
      <c r="D21" s="75" t="s">
        <v>404</v>
      </c>
      <c r="E21" s="75"/>
      <c r="F21" s="75"/>
      <c r="G21" s="75" t="s">
        <v>399</v>
      </c>
      <c r="H21" s="75">
        <v>2008</v>
      </c>
    </row>
    <row r="22" spans="1:8" ht="27.75" x14ac:dyDescent="0.25">
      <c r="A22" s="75" t="s">
        <v>492</v>
      </c>
      <c r="B22" s="60" t="s">
        <v>493</v>
      </c>
      <c r="C22" s="75" t="s">
        <v>494</v>
      </c>
      <c r="D22" s="75" t="s">
        <v>404</v>
      </c>
      <c r="E22" s="75" t="s">
        <v>495</v>
      </c>
      <c r="F22" s="75" t="s">
        <v>496</v>
      </c>
      <c r="G22" s="75" t="s">
        <v>399</v>
      </c>
      <c r="H22" s="75" t="s">
        <v>497</v>
      </c>
    </row>
    <row r="23" spans="1:8" ht="41.25" x14ac:dyDescent="0.25">
      <c r="A23" s="75" t="s">
        <v>498</v>
      </c>
      <c r="B23" s="60" t="s">
        <v>499</v>
      </c>
      <c r="C23" s="75" t="s">
        <v>500</v>
      </c>
      <c r="D23" s="75" t="s">
        <v>13</v>
      </c>
      <c r="E23" s="75" t="s">
        <v>501</v>
      </c>
      <c r="F23" s="75">
        <v>4200200</v>
      </c>
      <c r="G23" s="75" t="s">
        <v>399</v>
      </c>
      <c r="H23" s="75" t="s">
        <v>502</v>
      </c>
    </row>
    <row r="24" spans="1:8" ht="41.25" x14ac:dyDescent="0.25">
      <c r="A24" s="75" t="s">
        <v>503</v>
      </c>
      <c r="B24" s="60" t="s">
        <v>504</v>
      </c>
      <c r="C24" s="75" t="s">
        <v>505</v>
      </c>
      <c r="D24" s="75" t="s">
        <v>411</v>
      </c>
      <c r="E24" s="75" t="s">
        <v>506</v>
      </c>
      <c r="F24" s="75">
        <v>4234545</v>
      </c>
      <c r="G24" s="75" t="s">
        <v>399</v>
      </c>
      <c r="H24" s="75" t="s">
        <v>507</v>
      </c>
    </row>
    <row r="25" spans="1:8" ht="41.25" x14ac:dyDescent="0.25">
      <c r="A25" s="75" t="s">
        <v>508</v>
      </c>
      <c r="B25" s="60" t="s">
        <v>509</v>
      </c>
      <c r="C25" s="75" t="s">
        <v>510</v>
      </c>
      <c r="D25" s="75" t="s">
        <v>411</v>
      </c>
      <c r="E25" s="75" t="s">
        <v>511</v>
      </c>
      <c r="F25" s="75">
        <v>4234545</v>
      </c>
      <c r="G25" s="75" t="s">
        <v>399</v>
      </c>
      <c r="H25" s="75" t="s">
        <v>512</v>
      </c>
    </row>
    <row r="26" spans="1:8" x14ac:dyDescent="0.25">
      <c r="A26" s="75" t="s">
        <v>513</v>
      </c>
      <c r="B26" s="60" t="s">
        <v>514</v>
      </c>
      <c r="C26" s="75" t="s">
        <v>515</v>
      </c>
      <c r="D26" s="75" t="s">
        <v>27</v>
      </c>
      <c r="E26" s="75" t="s">
        <v>516</v>
      </c>
      <c r="F26" s="75" t="s">
        <v>517</v>
      </c>
      <c r="G26" s="75" t="s">
        <v>399</v>
      </c>
      <c r="H26" s="75" t="s">
        <v>518</v>
      </c>
    </row>
    <row r="27" spans="1:8" ht="27.75" x14ac:dyDescent="0.25">
      <c r="A27" s="75" t="s">
        <v>519</v>
      </c>
      <c r="B27" s="60" t="s">
        <v>520</v>
      </c>
      <c r="C27" s="75" t="s">
        <v>521</v>
      </c>
      <c r="D27" s="75" t="s">
        <v>13</v>
      </c>
      <c r="E27" s="75" t="s">
        <v>501</v>
      </c>
      <c r="F27" s="75">
        <v>4200220</v>
      </c>
      <c r="G27" s="75" t="s">
        <v>399</v>
      </c>
      <c r="H27" s="75" t="s">
        <v>522</v>
      </c>
    </row>
    <row r="28" spans="1:8" x14ac:dyDescent="0.25">
      <c r="A28" s="75" t="s">
        <v>523</v>
      </c>
      <c r="B28" s="60" t="s">
        <v>524</v>
      </c>
      <c r="C28" s="75" t="s">
        <v>525</v>
      </c>
      <c r="D28" s="75" t="s">
        <v>27</v>
      </c>
      <c r="E28" s="75" t="s">
        <v>526</v>
      </c>
      <c r="F28" s="75" t="s">
        <v>527</v>
      </c>
      <c r="G28" s="75" t="s">
        <v>399</v>
      </c>
      <c r="H28" s="75" t="s">
        <v>528</v>
      </c>
    </row>
    <row r="29" spans="1:8" ht="27.75" x14ac:dyDescent="0.25">
      <c r="A29" s="75" t="s">
        <v>529</v>
      </c>
      <c r="B29" s="60" t="s">
        <v>530</v>
      </c>
      <c r="C29" s="75" t="s">
        <v>531</v>
      </c>
      <c r="D29" s="75" t="s">
        <v>411</v>
      </c>
      <c r="E29" s="75" t="s">
        <v>532</v>
      </c>
      <c r="F29" s="75">
        <v>4231354</v>
      </c>
      <c r="G29" s="75" t="s">
        <v>399</v>
      </c>
      <c r="H29" s="75" t="s">
        <v>497</v>
      </c>
    </row>
    <row r="30" spans="1:8" ht="27.75" x14ac:dyDescent="0.25">
      <c r="A30" s="75" t="s">
        <v>533</v>
      </c>
      <c r="B30" s="60" t="s">
        <v>534</v>
      </c>
      <c r="C30" s="75" t="s">
        <v>535</v>
      </c>
      <c r="D30" s="75" t="s">
        <v>536</v>
      </c>
      <c r="E30" s="75" t="s">
        <v>537</v>
      </c>
      <c r="F30" s="75">
        <v>3456420673</v>
      </c>
      <c r="G30" s="75" t="s">
        <v>399</v>
      </c>
      <c r="H30" s="75" t="s">
        <v>538</v>
      </c>
    </row>
    <row r="31" spans="1:8" ht="27.75" x14ac:dyDescent="0.25">
      <c r="A31" s="75" t="s">
        <v>539</v>
      </c>
      <c r="B31" s="60" t="s">
        <v>540</v>
      </c>
      <c r="C31" s="75" t="s">
        <v>541</v>
      </c>
      <c r="D31" s="75" t="s">
        <v>7</v>
      </c>
      <c r="E31" s="75" t="s">
        <v>542</v>
      </c>
      <c r="F31" s="75">
        <v>344415531077</v>
      </c>
      <c r="G31" s="75" t="s">
        <v>399</v>
      </c>
      <c r="H31" s="75" t="s">
        <v>497</v>
      </c>
    </row>
    <row r="32" spans="1:8" x14ac:dyDescent="0.25">
      <c r="A32" s="75" t="s">
        <v>543</v>
      </c>
      <c r="B32" s="60" t="s">
        <v>544</v>
      </c>
      <c r="C32" s="75" t="s">
        <v>545</v>
      </c>
      <c r="D32" s="75" t="s">
        <v>27</v>
      </c>
      <c r="E32" s="75"/>
      <c r="F32" s="75"/>
      <c r="G32" s="75" t="s">
        <v>399</v>
      </c>
      <c r="H32" s="75">
        <v>2002</v>
      </c>
    </row>
    <row r="33" spans="1:8" x14ac:dyDescent="0.25">
      <c r="A33" s="75" t="s">
        <v>546</v>
      </c>
      <c r="B33" s="60" t="s">
        <v>547</v>
      </c>
      <c r="C33" s="75" t="s">
        <v>548</v>
      </c>
      <c r="D33" s="75" t="s">
        <v>27</v>
      </c>
      <c r="E33" s="75" t="s">
        <v>526</v>
      </c>
      <c r="F33" s="75" t="s">
        <v>549</v>
      </c>
      <c r="G33" s="75" t="s">
        <v>399</v>
      </c>
      <c r="H33" s="75" t="s">
        <v>550</v>
      </c>
    </row>
    <row r="34" spans="1:8" ht="27.75" x14ac:dyDescent="0.25">
      <c r="A34" s="75" t="s">
        <v>551</v>
      </c>
      <c r="B34" s="60" t="s">
        <v>552</v>
      </c>
      <c r="C34" s="75" t="s">
        <v>553</v>
      </c>
      <c r="D34" s="75" t="s">
        <v>411</v>
      </c>
      <c r="E34" s="75" t="s">
        <v>554</v>
      </c>
      <c r="F34" s="75">
        <v>4420400</v>
      </c>
      <c r="G34" s="75" t="s">
        <v>399</v>
      </c>
      <c r="H34" s="75" t="s">
        <v>555</v>
      </c>
    </row>
    <row r="35" spans="1:8" x14ac:dyDescent="0.25">
      <c r="A35" s="75" t="s">
        <v>556</v>
      </c>
      <c r="B35" s="60" t="s">
        <v>557</v>
      </c>
      <c r="C35" s="75" t="s">
        <v>558</v>
      </c>
      <c r="D35" s="75" t="s">
        <v>14</v>
      </c>
      <c r="E35" s="75" t="s">
        <v>559</v>
      </c>
      <c r="F35" s="75" t="s">
        <v>560</v>
      </c>
      <c r="G35" s="75" t="s">
        <v>399</v>
      </c>
      <c r="H35" s="75" t="s">
        <v>561</v>
      </c>
    </row>
    <row r="36" spans="1:8" ht="27.75" x14ac:dyDescent="0.25">
      <c r="A36" s="75" t="s">
        <v>562</v>
      </c>
      <c r="B36" s="60" t="s">
        <v>563</v>
      </c>
      <c r="C36" s="75" t="s">
        <v>564</v>
      </c>
      <c r="D36" s="75" t="s">
        <v>13</v>
      </c>
      <c r="E36" s="75" t="s">
        <v>501</v>
      </c>
      <c r="F36" s="75">
        <v>4200220</v>
      </c>
      <c r="G36" s="75" t="s">
        <v>399</v>
      </c>
      <c r="H36" s="75" t="s">
        <v>565</v>
      </c>
    </row>
    <row r="37" spans="1:8" ht="27.75" x14ac:dyDescent="0.25">
      <c r="A37" s="75" t="s">
        <v>566</v>
      </c>
      <c r="B37" s="60" t="s">
        <v>567</v>
      </c>
      <c r="C37" s="75" t="s">
        <v>568</v>
      </c>
      <c r="D37" s="75" t="s">
        <v>27</v>
      </c>
      <c r="E37" s="75" t="s">
        <v>569</v>
      </c>
      <c r="F37" s="75"/>
      <c r="G37" s="75" t="s">
        <v>399</v>
      </c>
      <c r="H37" s="75" t="s">
        <v>570</v>
      </c>
    </row>
    <row r="38" spans="1:8" x14ac:dyDescent="0.25">
      <c r="A38" s="75" t="s">
        <v>571</v>
      </c>
      <c r="B38" s="60" t="s">
        <v>572</v>
      </c>
      <c r="C38" s="75" t="s">
        <v>573</v>
      </c>
      <c r="D38" s="75" t="s">
        <v>404</v>
      </c>
      <c r="E38" s="75" t="s">
        <v>574</v>
      </c>
      <c r="F38" s="75" t="s">
        <v>575</v>
      </c>
      <c r="G38" s="75" t="s">
        <v>399</v>
      </c>
      <c r="H38" s="75" t="s">
        <v>576</v>
      </c>
    </row>
    <row r="39" spans="1:8" ht="41.25" x14ac:dyDescent="0.25">
      <c r="A39" s="75" t="s">
        <v>577</v>
      </c>
      <c r="B39" s="60" t="s">
        <v>578</v>
      </c>
      <c r="C39" s="75" t="s">
        <v>579</v>
      </c>
      <c r="D39" s="75" t="s">
        <v>411</v>
      </c>
      <c r="E39" s="75" t="s">
        <v>580</v>
      </c>
      <c r="F39" s="75">
        <v>4230374</v>
      </c>
      <c r="G39" s="75" t="s">
        <v>399</v>
      </c>
      <c r="H39" s="75" t="s">
        <v>581</v>
      </c>
    </row>
    <row r="40" spans="1:8" ht="27.75" x14ac:dyDescent="0.25">
      <c r="A40" s="75" t="s">
        <v>582</v>
      </c>
      <c r="B40" s="60" t="s">
        <v>583</v>
      </c>
      <c r="C40" s="75" t="s">
        <v>584</v>
      </c>
      <c r="D40" s="75" t="s">
        <v>411</v>
      </c>
      <c r="E40" s="75" t="s">
        <v>585</v>
      </c>
      <c r="F40" s="75">
        <v>4221193</v>
      </c>
      <c r="G40" s="75" t="s">
        <v>399</v>
      </c>
      <c r="H40" s="75" t="s">
        <v>497</v>
      </c>
    </row>
    <row r="41" spans="1:8" x14ac:dyDescent="0.25">
      <c r="A41" s="75" t="s">
        <v>586</v>
      </c>
      <c r="B41" s="60" t="s">
        <v>587</v>
      </c>
      <c r="C41" s="75" t="s">
        <v>588</v>
      </c>
      <c r="D41" s="75" t="s">
        <v>13</v>
      </c>
      <c r="E41" s="75"/>
      <c r="F41" s="75"/>
      <c r="G41" s="75" t="s">
        <v>399</v>
      </c>
      <c r="H41" s="75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2" customWidth="1"/>
    <col min="5" max="5" width="12.5703125" bestFit="1" customWidth="1"/>
    <col min="6" max="16" width="11.42578125" style="3"/>
  </cols>
  <sheetData>
    <row r="1" spans="1:5" hidden="1" x14ac:dyDescent="0.25">
      <c r="A1" s="24" t="s">
        <v>274</v>
      </c>
      <c r="B1" s="24" t="s">
        <v>249</v>
      </c>
      <c r="C1" s="24" t="s">
        <v>247</v>
      </c>
      <c r="D1" s="24"/>
      <c r="E1" s="24" t="s">
        <v>192</v>
      </c>
    </row>
    <row r="2" spans="1:5" hidden="1" x14ac:dyDescent="0.25">
      <c r="A2" s="25" t="s">
        <v>277</v>
      </c>
      <c r="B2" s="26">
        <v>0.57864357864357863</v>
      </c>
      <c r="C2" s="26">
        <v>0.65798611111111116</v>
      </c>
      <c r="D2" s="26"/>
      <c r="E2" s="27">
        <v>0.59306949363767547</v>
      </c>
    </row>
    <row r="3" spans="1:5" hidden="1" x14ac:dyDescent="0.25">
      <c r="A3" s="16" t="s">
        <v>278</v>
      </c>
      <c r="B3" s="23">
        <v>0.4375</v>
      </c>
      <c r="C3" s="23">
        <v>0.31818181818181818</v>
      </c>
      <c r="D3" s="23"/>
      <c r="E3" s="28">
        <v>0.41363636363636369</v>
      </c>
    </row>
    <row r="4" spans="1:5" hidden="1" x14ac:dyDescent="0.25">
      <c r="A4" s="16" t="s">
        <v>279</v>
      </c>
      <c r="B4" s="23">
        <v>0.51388888888888895</v>
      </c>
      <c r="C4" s="23">
        <v>0.58974358974358976</v>
      </c>
      <c r="D4" s="23"/>
      <c r="E4" s="28">
        <v>0.5442307692307693</v>
      </c>
    </row>
    <row r="5" spans="1:5" ht="15.75" hidden="1" thickBot="1" x14ac:dyDescent="0.3">
      <c r="A5" s="17" t="s">
        <v>280</v>
      </c>
      <c r="B5" s="29"/>
      <c r="C5" s="29">
        <v>0.40340909090909094</v>
      </c>
      <c r="D5" s="29"/>
      <c r="E5" s="30">
        <v>0.40340909090909094</v>
      </c>
    </row>
    <row r="6" spans="1:5" hidden="1" x14ac:dyDescent="0.25">
      <c r="A6" s="31" t="s">
        <v>301</v>
      </c>
      <c r="B6" s="34">
        <f>AVERAGE(B2:B5)</f>
        <v>0.51001082251082253</v>
      </c>
      <c r="C6" s="35">
        <v>0.5172084859584859</v>
      </c>
      <c r="D6" s="46"/>
      <c r="E6" s="36">
        <f>AVERAGE(E2:E5)</f>
        <v>0.48858642935347485</v>
      </c>
    </row>
    <row r="7" spans="1:5" ht="24.75" customHeight="1" x14ac:dyDescent="0.25">
      <c r="A7" s="443" t="s">
        <v>304</v>
      </c>
      <c r="B7" s="444"/>
      <c r="C7" s="444"/>
      <c r="D7" s="444"/>
      <c r="E7" s="445"/>
    </row>
    <row r="8" spans="1:5" ht="25.5" x14ac:dyDescent="0.25">
      <c r="A8" s="40" t="s">
        <v>274</v>
      </c>
      <c r="B8" s="40" t="s">
        <v>246</v>
      </c>
      <c r="C8" s="40" t="s">
        <v>302</v>
      </c>
      <c r="D8" s="40" t="s">
        <v>310</v>
      </c>
      <c r="E8" s="40" t="s">
        <v>303</v>
      </c>
    </row>
    <row r="9" spans="1:5" x14ac:dyDescent="0.25">
      <c r="A9" s="37" t="s">
        <v>277</v>
      </c>
      <c r="B9" s="38">
        <v>119</v>
      </c>
      <c r="C9" s="38">
        <v>72</v>
      </c>
      <c r="D9" s="38">
        <f>B9-C9</f>
        <v>47</v>
      </c>
      <c r="E9" s="39">
        <f>C9/B9</f>
        <v>0.60504201680672265</v>
      </c>
    </row>
    <row r="10" spans="1:5" x14ac:dyDescent="0.25">
      <c r="A10" s="33" t="s">
        <v>278</v>
      </c>
      <c r="B10" s="15">
        <v>54</v>
      </c>
      <c r="C10" s="15">
        <v>20</v>
      </c>
      <c r="D10" s="38">
        <f>B10-C10</f>
        <v>34</v>
      </c>
      <c r="E10" s="32">
        <f>C10/B10</f>
        <v>0.37037037037037035</v>
      </c>
    </row>
    <row r="11" spans="1:5" x14ac:dyDescent="0.25">
      <c r="A11" s="33" t="s">
        <v>279</v>
      </c>
      <c r="B11" s="15">
        <v>43</v>
      </c>
      <c r="C11" s="15">
        <v>26</v>
      </c>
      <c r="D11" s="38">
        <f>B11-C11</f>
        <v>17</v>
      </c>
      <c r="E11" s="32">
        <f>C11/B11</f>
        <v>0.60465116279069764</v>
      </c>
    </row>
    <row r="12" spans="1:5" x14ac:dyDescent="0.25">
      <c r="A12" s="41" t="s">
        <v>280</v>
      </c>
      <c r="B12" s="42">
        <v>47</v>
      </c>
      <c r="C12" s="42">
        <v>23</v>
      </c>
      <c r="D12" s="38">
        <f>B12-C12</f>
        <v>24</v>
      </c>
      <c r="E12" s="43">
        <f>C12/B12</f>
        <v>0.48936170212765956</v>
      </c>
    </row>
    <row r="13" spans="1:5" ht="24.75" customHeight="1" x14ac:dyDescent="0.25">
      <c r="A13" s="44" t="s">
        <v>54</v>
      </c>
      <c r="B13" s="44">
        <f>SUM(B9:B12)</f>
        <v>263</v>
      </c>
      <c r="C13" s="44">
        <f>SUM(C9:C12)</f>
        <v>141</v>
      </c>
      <c r="D13" s="44">
        <f>SUM(D9:D12)</f>
        <v>122</v>
      </c>
      <c r="E13" s="45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workbookViewId="0">
      <selection activeCell="A18" sqref="A2:A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2" customWidth="1"/>
  </cols>
  <sheetData>
    <row r="1" spans="1:12" s="20" customFormat="1" ht="12" x14ac:dyDescent="0.2">
      <c r="A1" s="70" t="s">
        <v>1</v>
      </c>
      <c r="B1" s="71" t="s">
        <v>0</v>
      </c>
      <c r="C1" s="71" t="s">
        <v>107</v>
      </c>
      <c r="D1" s="71" t="s">
        <v>46</v>
      </c>
      <c r="E1" s="71" t="s">
        <v>80</v>
      </c>
      <c r="F1" s="71" t="s">
        <v>101</v>
      </c>
      <c r="G1" s="71" t="s">
        <v>108</v>
      </c>
      <c r="I1" s="359"/>
      <c r="J1" s="359"/>
      <c r="K1" s="359"/>
    </row>
    <row r="2" spans="1:12" x14ac:dyDescent="0.25">
      <c r="A2" s="60" t="s">
        <v>14</v>
      </c>
      <c r="B2" s="15"/>
      <c r="C2" s="15">
        <v>1664</v>
      </c>
      <c r="D2" s="15">
        <v>487</v>
      </c>
      <c r="E2" s="15">
        <v>27</v>
      </c>
      <c r="F2" s="15">
        <v>648</v>
      </c>
      <c r="G2" s="23">
        <f t="shared" ref="G2:G18" si="0">C2/F2</f>
        <v>2.5679012345679011</v>
      </c>
      <c r="L2" s="22"/>
    </row>
    <row r="3" spans="1:12" x14ac:dyDescent="0.25">
      <c r="A3" s="60" t="s">
        <v>20</v>
      </c>
      <c r="B3" s="15"/>
      <c r="C3" s="15">
        <v>6253</v>
      </c>
      <c r="D3" s="15">
        <v>3071</v>
      </c>
      <c r="E3" s="15">
        <v>106</v>
      </c>
      <c r="F3" s="15">
        <v>1428</v>
      </c>
      <c r="G3" s="23">
        <f t="shared" si="0"/>
        <v>4.3788515406162469</v>
      </c>
      <c r="L3" s="22"/>
    </row>
    <row r="4" spans="1:12" x14ac:dyDescent="0.25">
      <c r="A4" s="60" t="s">
        <v>13</v>
      </c>
      <c r="B4" s="15"/>
      <c r="C4" s="15">
        <v>1465</v>
      </c>
      <c r="D4" s="15">
        <v>1008</v>
      </c>
      <c r="E4" s="15">
        <v>44</v>
      </c>
      <c r="F4" s="15">
        <v>791</v>
      </c>
      <c r="G4" s="23">
        <f t="shared" si="0"/>
        <v>1.852085967130215</v>
      </c>
      <c r="L4" s="22"/>
    </row>
    <row r="5" spans="1:12" x14ac:dyDescent="0.25">
      <c r="A5" s="60" t="s">
        <v>24</v>
      </c>
      <c r="B5" s="15"/>
      <c r="C5" s="15">
        <v>2583</v>
      </c>
      <c r="D5" s="15">
        <v>1560</v>
      </c>
      <c r="E5" s="15">
        <v>41</v>
      </c>
      <c r="F5" s="15">
        <v>635</v>
      </c>
      <c r="G5" s="23">
        <f t="shared" si="0"/>
        <v>4.0677165354330711</v>
      </c>
      <c r="L5" s="22"/>
    </row>
    <row r="6" spans="1:12" x14ac:dyDescent="0.25">
      <c r="A6" s="60" t="s">
        <v>47</v>
      </c>
      <c r="B6" s="15"/>
      <c r="C6" s="15">
        <v>196</v>
      </c>
      <c r="D6" s="15">
        <v>41</v>
      </c>
      <c r="E6" s="15">
        <v>6</v>
      </c>
      <c r="F6" s="15">
        <v>106</v>
      </c>
      <c r="G6" s="23">
        <f t="shared" si="0"/>
        <v>1.8490566037735849</v>
      </c>
      <c r="L6" s="22"/>
    </row>
    <row r="7" spans="1:12" x14ac:dyDescent="0.25">
      <c r="A7" s="60" t="s">
        <v>48</v>
      </c>
      <c r="B7" s="15"/>
      <c r="C7" s="15">
        <v>143</v>
      </c>
      <c r="D7" s="15">
        <v>49</v>
      </c>
      <c r="E7" s="15">
        <v>5</v>
      </c>
      <c r="F7" s="15">
        <v>36</v>
      </c>
      <c r="G7" s="23">
        <f t="shared" si="0"/>
        <v>3.9722222222222223</v>
      </c>
      <c r="L7" s="22"/>
    </row>
    <row r="8" spans="1:12" x14ac:dyDescent="0.25">
      <c r="A8" s="60" t="s">
        <v>7</v>
      </c>
      <c r="B8" s="15"/>
      <c r="C8" s="15">
        <v>1084</v>
      </c>
      <c r="D8" s="15">
        <v>630</v>
      </c>
      <c r="E8" s="15">
        <v>33</v>
      </c>
      <c r="F8" s="15">
        <v>498</v>
      </c>
      <c r="G8" s="23">
        <f t="shared" si="0"/>
        <v>2.1767068273092369</v>
      </c>
      <c r="L8" s="22"/>
    </row>
    <row r="9" spans="1:12" x14ac:dyDescent="0.25">
      <c r="A9" s="60" t="s">
        <v>9</v>
      </c>
      <c r="B9" s="15"/>
      <c r="C9" s="15">
        <v>5525</v>
      </c>
      <c r="D9" s="15">
        <v>2549</v>
      </c>
      <c r="E9" s="15">
        <v>129</v>
      </c>
      <c r="F9" s="15">
        <v>2241</v>
      </c>
      <c r="G9" s="23">
        <f t="shared" si="0"/>
        <v>2.4654172244533692</v>
      </c>
      <c r="I9" s="360"/>
      <c r="J9" s="360"/>
      <c r="L9" s="22"/>
    </row>
    <row r="10" spans="1:12" x14ac:dyDescent="0.25">
      <c r="A10" s="60" t="s">
        <v>15</v>
      </c>
      <c r="B10" s="15"/>
      <c r="C10" s="15">
        <v>392</v>
      </c>
      <c r="D10" s="15">
        <v>205</v>
      </c>
      <c r="E10" s="15">
        <v>4</v>
      </c>
      <c r="F10" s="15">
        <v>350</v>
      </c>
      <c r="G10" s="23">
        <f t="shared" si="0"/>
        <v>1.1200000000000001</v>
      </c>
      <c r="L10" s="22"/>
    </row>
    <row r="11" spans="1:12" x14ac:dyDescent="0.25">
      <c r="A11" s="60" t="s">
        <v>11</v>
      </c>
      <c r="B11" s="15"/>
      <c r="C11" s="15">
        <v>1365</v>
      </c>
      <c r="D11" s="15">
        <v>706</v>
      </c>
      <c r="E11" s="15">
        <v>37</v>
      </c>
      <c r="F11" s="15">
        <v>302</v>
      </c>
      <c r="G11" s="23">
        <f t="shared" si="0"/>
        <v>4.5198675496688745</v>
      </c>
      <c r="L11" s="22"/>
    </row>
    <row r="12" spans="1:12" x14ac:dyDescent="0.25">
      <c r="A12" s="60" t="s">
        <v>12</v>
      </c>
      <c r="B12" s="15"/>
      <c r="C12" s="15">
        <v>857</v>
      </c>
      <c r="D12" s="15">
        <v>585</v>
      </c>
      <c r="E12" s="15">
        <v>20</v>
      </c>
      <c r="F12" s="15">
        <v>213</v>
      </c>
      <c r="G12" s="23">
        <f t="shared" si="0"/>
        <v>4.023474178403756</v>
      </c>
      <c r="L12" s="22"/>
    </row>
    <row r="13" spans="1:12" x14ac:dyDescent="0.25">
      <c r="A13" s="60" t="s">
        <v>8</v>
      </c>
      <c r="B13" s="15"/>
      <c r="C13" s="15">
        <v>14038</v>
      </c>
      <c r="D13" s="15">
        <v>9147</v>
      </c>
      <c r="E13" s="15">
        <v>339</v>
      </c>
      <c r="F13" s="15">
        <v>7013</v>
      </c>
      <c r="G13" s="23">
        <f t="shared" si="0"/>
        <v>2.0017111079423926</v>
      </c>
      <c r="L13" s="22"/>
    </row>
    <row r="14" spans="1:12" x14ac:dyDescent="0.25">
      <c r="A14" s="60" t="s">
        <v>49</v>
      </c>
      <c r="B14" s="15"/>
      <c r="C14" s="15">
        <v>259</v>
      </c>
      <c r="D14" s="15">
        <v>72</v>
      </c>
      <c r="E14" s="15">
        <v>4</v>
      </c>
      <c r="F14" s="15">
        <v>58</v>
      </c>
      <c r="G14" s="23">
        <f t="shared" si="0"/>
        <v>4.4655172413793105</v>
      </c>
      <c r="L14" s="22"/>
    </row>
    <row r="15" spans="1:12" x14ac:dyDescent="0.25">
      <c r="A15" s="60" t="s">
        <v>50</v>
      </c>
      <c r="B15" s="15"/>
      <c r="C15" s="15">
        <v>424</v>
      </c>
      <c r="D15" s="15">
        <v>182</v>
      </c>
      <c r="E15" s="15">
        <v>13</v>
      </c>
      <c r="F15" s="15">
        <v>154</v>
      </c>
      <c r="G15" s="23">
        <f t="shared" si="0"/>
        <v>2.7532467532467533</v>
      </c>
      <c r="L15" s="22"/>
    </row>
    <row r="16" spans="1:12" x14ac:dyDescent="0.25">
      <c r="A16" s="60" t="s">
        <v>27</v>
      </c>
      <c r="B16" s="15"/>
      <c r="C16" s="15">
        <v>3564</v>
      </c>
      <c r="D16" s="15">
        <v>2242</v>
      </c>
      <c r="E16" s="15">
        <v>77</v>
      </c>
      <c r="F16" s="15">
        <v>889</v>
      </c>
      <c r="G16" s="23">
        <f t="shared" si="0"/>
        <v>4.0089988751406072</v>
      </c>
      <c r="L16" s="22"/>
    </row>
    <row r="17" spans="1:12" x14ac:dyDescent="0.25">
      <c r="A17" s="60" t="s">
        <v>51</v>
      </c>
      <c r="B17" s="15"/>
      <c r="C17" s="15">
        <v>1139</v>
      </c>
      <c r="D17" s="15">
        <v>705</v>
      </c>
      <c r="E17" s="15">
        <v>40</v>
      </c>
      <c r="F17" s="15">
        <v>321</v>
      </c>
      <c r="G17" s="23">
        <f t="shared" si="0"/>
        <v>3.5482866043613708</v>
      </c>
      <c r="L17" s="22"/>
    </row>
    <row r="18" spans="1:12" x14ac:dyDescent="0.25">
      <c r="A18" s="60" t="s">
        <v>10</v>
      </c>
      <c r="B18" s="15"/>
      <c r="C18" s="15">
        <v>614</v>
      </c>
      <c r="D18" s="15">
        <v>252</v>
      </c>
      <c r="E18" s="15">
        <v>27</v>
      </c>
      <c r="F18" s="15">
        <v>336</v>
      </c>
      <c r="G18" s="23">
        <f t="shared" si="0"/>
        <v>1.8273809523809523</v>
      </c>
    </row>
    <row r="19" spans="1:12" x14ac:dyDescent="0.25">
      <c r="A19" s="22" t="s">
        <v>1036</v>
      </c>
      <c r="C19" s="1">
        <v>41748</v>
      </c>
    </row>
    <row r="20" spans="1:12" x14ac:dyDescent="0.25">
      <c r="A20" s="22" t="s">
        <v>1037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951"/>
  <sheetViews>
    <sheetView topLeftCell="A939" workbookViewId="0">
      <selection activeCell="B952" sqref="B952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2" customWidth="1"/>
    <col min="4" max="4" width="15.7109375" style="51" bestFit="1" customWidth="1"/>
    <col min="5" max="5" width="14.7109375" customWidth="1"/>
    <col min="6" max="6" width="20" customWidth="1"/>
  </cols>
  <sheetData>
    <row r="1" spans="1:5" s="56" customFormat="1" ht="23.25" customHeight="1" x14ac:dyDescent="0.25">
      <c r="A1" s="55" t="s">
        <v>320</v>
      </c>
      <c r="B1" s="53" t="s">
        <v>4</v>
      </c>
      <c r="C1" s="53" t="s">
        <v>3</v>
      </c>
      <c r="D1" s="54" t="s">
        <v>1</v>
      </c>
      <c r="E1" s="56" t="s">
        <v>2</v>
      </c>
    </row>
    <row r="2" spans="1:5" x14ac:dyDescent="0.25">
      <c r="A2" s="2">
        <v>44025</v>
      </c>
      <c r="B2" s="2" t="s">
        <v>318</v>
      </c>
      <c r="C2" s="52">
        <v>85</v>
      </c>
      <c r="D2" s="51" t="s">
        <v>8</v>
      </c>
      <c r="E2" s="22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1" t="s">
        <v>8</v>
      </c>
      <c r="E3" s="22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1" t="s">
        <v>24</v>
      </c>
      <c r="E4" s="51" t="s">
        <v>23</v>
      </c>
    </row>
    <row r="5" spans="1:5" x14ac:dyDescent="0.25">
      <c r="A5" s="2">
        <v>44026</v>
      </c>
      <c r="B5" s="2" t="s">
        <v>318</v>
      </c>
      <c r="C5" s="52">
        <v>70</v>
      </c>
      <c r="D5" s="51" t="s">
        <v>24</v>
      </c>
      <c r="E5" s="51" t="s">
        <v>24</v>
      </c>
    </row>
    <row r="6" spans="1:5" x14ac:dyDescent="0.25">
      <c r="A6" s="2">
        <v>44026</v>
      </c>
      <c r="B6" s="2" t="s">
        <v>318</v>
      </c>
      <c r="C6" s="52">
        <v>79</v>
      </c>
      <c r="D6" s="51" t="s">
        <v>8</v>
      </c>
      <c r="E6" s="22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1" t="s">
        <v>8</v>
      </c>
      <c r="E7" s="22" t="s">
        <v>8</v>
      </c>
    </row>
    <row r="8" spans="1:5" x14ac:dyDescent="0.25">
      <c r="A8" s="2">
        <v>44027</v>
      </c>
      <c r="B8" s="2" t="s">
        <v>317</v>
      </c>
      <c r="C8" s="52">
        <v>83</v>
      </c>
      <c r="D8" s="51" t="s">
        <v>8</v>
      </c>
      <c r="E8" s="22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1" t="s">
        <v>8</v>
      </c>
      <c r="E9" s="22" t="s">
        <v>8</v>
      </c>
    </row>
    <row r="10" spans="1:5" x14ac:dyDescent="0.25">
      <c r="A10" s="2">
        <v>44029</v>
      </c>
      <c r="B10" s="2" t="s">
        <v>317</v>
      </c>
      <c r="C10" s="52">
        <v>90</v>
      </c>
      <c r="D10" s="51" t="s">
        <v>8</v>
      </c>
      <c r="E10" s="22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1" t="s">
        <v>8</v>
      </c>
      <c r="E11" s="22" t="s">
        <v>8</v>
      </c>
    </row>
    <row r="12" spans="1:5" x14ac:dyDescent="0.25">
      <c r="A12" s="2">
        <v>44033</v>
      </c>
      <c r="B12" s="2" t="s">
        <v>317</v>
      </c>
      <c r="C12" s="52">
        <v>77</v>
      </c>
      <c r="D12" s="51" t="s">
        <v>13</v>
      </c>
      <c r="E12" s="51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1" t="s">
        <v>13</v>
      </c>
      <c r="E13" s="51" t="s">
        <v>13</v>
      </c>
    </row>
    <row r="14" spans="1:5" x14ac:dyDescent="0.25">
      <c r="A14" s="2">
        <v>44039</v>
      </c>
      <c r="B14" s="2" t="s">
        <v>318</v>
      </c>
      <c r="C14" s="52">
        <v>60</v>
      </c>
      <c r="D14" s="51" t="s">
        <v>8</v>
      </c>
      <c r="E14" s="22" t="s">
        <v>8</v>
      </c>
    </row>
    <row r="15" spans="1:5" x14ac:dyDescent="0.25">
      <c r="A15" s="2">
        <v>44045</v>
      </c>
      <c r="B15" s="2" t="s">
        <v>318</v>
      </c>
      <c r="C15" s="52">
        <v>69</v>
      </c>
      <c r="D15" s="51" t="s">
        <v>24</v>
      </c>
      <c r="E15" s="51" t="s">
        <v>23</v>
      </c>
    </row>
    <row r="16" spans="1:5" x14ac:dyDescent="0.25">
      <c r="A16" s="2">
        <v>44045</v>
      </c>
      <c r="B16" s="2" t="s">
        <v>318</v>
      </c>
      <c r="C16" s="52">
        <v>64</v>
      </c>
      <c r="D16" s="51" t="s">
        <v>8</v>
      </c>
      <c r="E16" s="22" t="s">
        <v>8</v>
      </c>
    </row>
    <row r="17" spans="1:5" x14ac:dyDescent="0.25">
      <c r="A17" s="2">
        <v>44045</v>
      </c>
      <c r="B17" s="2" t="s">
        <v>317</v>
      </c>
      <c r="C17" s="52">
        <v>72</v>
      </c>
      <c r="D17" s="51" t="s">
        <v>8</v>
      </c>
      <c r="E17" s="22" t="s">
        <v>8</v>
      </c>
    </row>
    <row r="18" spans="1:5" x14ac:dyDescent="0.25">
      <c r="A18" s="2">
        <v>44048</v>
      </c>
      <c r="B18" s="2" t="s">
        <v>318</v>
      </c>
      <c r="C18" s="52">
        <v>62</v>
      </c>
      <c r="D18" s="51" t="s">
        <v>8</v>
      </c>
      <c r="E18" s="22" t="s">
        <v>8</v>
      </c>
    </row>
    <row r="19" spans="1:5" x14ac:dyDescent="0.25">
      <c r="A19" s="2">
        <v>44048</v>
      </c>
      <c r="B19" s="2" t="s">
        <v>317</v>
      </c>
      <c r="C19" s="52">
        <v>68</v>
      </c>
      <c r="D19" s="51" t="s">
        <v>8</v>
      </c>
      <c r="E19" s="22" t="s">
        <v>8</v>
      </c>
    </row>
    <row r="20" spans="1:5" x14ac:dyDescent="0.25">
      <c r="A20" s="2">
        <v>44048</v>
      </c>
      <c r="B20" s="2" t="s">
        <v>317</v>
      </c>
      <c r="C20" s="52">
        <v>93</v>
      </c>
      <c r="D20" s="51" t="s">
        <v>8</v>
      </c>
      <c r="E20" s="22" t="s">
        <v>8</v>
      </c>
    </row>
    <row r="21" spans="1:5" x14ac:dyDescent="0.25">
      <c r="A21" s="2">
        <v>44053</v>
      </c>
      <c r="B21" s="2" t="s">
        <v>318</v>
      </c>
      <c r="C21" s="52">
        <v>86</v>
      </c>
      <c r="D21" s="51" t="s">
        <v>20</v>
      </c>
      <c r="E21" s="51" t="s">
        <v>20</v>
      </c>
    </row>
    <row r="22" spans="1:5" x14ac:dyDescent="0.25">
      <c r="A22" s="2">
        <v>44055</v>
      </c>
      <c r="B22" s="2" t="s">
        <v>318</v>
      </c>
      <c r="C22" s="52">
        <v>52</v>
      </c>
      <c r="D22" s="51" t="s">
        <v>9</v>
      </c>
      <c r="E22" s="51" t="s">
        <v>9</v>
      </c>
    </row>
    <row r="23" spans="1:5" x14ac:dyDescent="0.25">
      <c r="A23" s="2">
        <v>44055</v>
      </c>
      <c r="B23" s="2" t="s">
        <v>318</v>
      </c>
      <c r="C23" s="52">
        <v>64</v>
      </c>
      <c r="D23" s="51" t="s">
        <v>10</v>
      </c>
      <c r="E23" s="51" t="s">
        <v>10</v>
      </c>
    </row>
    <row r="24" spans="1:5" x14ac:dyDescent="0.25">
      <c r="A24" s="2">
        <v>44056</v>
      </c>
      <c r="B24" s="2" t="s">
        <v>317</v>
      </c>
      <c r="C24" s="52">
        <v>88</v>
      </c>
      <c r="D24" s="51" t="s">
        <v>8</v>
      </c>
      <c r="E24" s="22" t="s">
        <v>8</v>
      </c>
    </row>
    <row r="25" spans="1:5" x14ac:dyDescent="0.25">
      <c r="A25" s="2">
        <v>44057</v>
      </c>
      <c r="B25" s="2" t="s">
        <v>318</v>
      </c>
      <c r="C25" s="52">
        <v>69</v>
      </c>
      <c r="D25" s="51" t="s">
        <v>9</v>
      </c>
      <c r="E25" s="51" t="s">
        <v>9</v>
      </c>
    </row>
    <row r="26" spans="1:5" x14ac:dyDescent="0.25">
      <c r="A26" s="2">
        <v>44057</v>
      </c>
      <c r="B26" s="2" t="s">
        <v>318</v>
      </c>
      <c r="C26" s="52">
        <v>58</v>
      </c>
      <c r="D26" s="51" t="s">
        <v>8</v>
      </c>
      <c r="E26" s="22" t="s">
        <v>8</v>
      </c>
    </row>
    <row r="27" spans="1:5" x14ac:dyDescent="0.25">
      <c r="A27" s="2">
        <v>44057</v>
      </c>
      <c r="B27" s="2" t="s">
        <v>318</v>
      </c>
      <c r="C27" s="52">
        <v>84</v>
      </c>
      <c r="D27" s="51" t="s">
        <v>8</v>
      </c>
      <c r="E27" s="22" t="s">
        <v>8</v>
      </c>
    </row>
    <row r="28" spans="1:5" x14ac:dyDescent="0.25">
      <c r="A28" s="2">
        <v>44058</v>
      </c>
      <c r="B28" s="2" t="s">
        <v>318</v>
      </c>
      <c r="C28" s="52">
        <v>40</v>
      </c>
      <c r="D28" s="51" t="s">
        <v>8</v>
      </c>
      <c r="E28" s="22" t="s">
        <v>8</v>
      </c>
    </row>
    <row r="29" spans="1:5" x14ac:dyDescent="0.25">
      <c r="A29" s="2">
        <v>44058</v>
      </c>
      <c r="B29" s="2" t="s">
        <v>318</v>
      </c>
      <c r="C29" s="52">
        <v>65</v>
      </c>
      <c r="D29" s="51" t="s">
        <v>8</v>
      </c>
      <c r="E29" s="22" t="s">
        <v>8</v>
      </c>
    </row>
    <row r="30" spans="1:5" x14ac:dyDescent="0.25">
      <c r="A30" s="2">
        <v>44059</v>
      </c>
      <c r="B30" s="2" t="s">
        <v>317</v>
      </c>
      <c r="C30" s="52">
        <v>73</v>
      </c>
      <c r="D30" s="51" t="s">
        <v>20</v>
      </c>
      <c r="E30" s="51" t="s">
        <v>20</v>
      </c>
    </row>
    <row r="31" spans="1:5" x14ac:dyDescent="0.25">
      <c r="A31" s="2">
        <v>44059</v>
      </c>
      <c r="B31" s="2" t="s">
        <v>318</v>
      </c>
      <c r="C31" s="52">
        <v>32</v>
      </c>
      <c r="D31" s="51" t="s">
        <v>8</v>
      </c>
      <c r="E31" s="22" t="s">
        <v>8</v>
      </c>
    </row>
    <row r="32" spans="1:5" x14ac:dyDescent="0.25">
      <c r="A32" s="2">
        <v>44061</v>
      </c>
      <c r="B32" s="2" t="s">
        <v>318</v>
      </c>
      <c r="C32" s="52">
        <v>71</v>
      </c>
      <c r="D32" s="51" t="s">
        <v>9</v>
      </c>
      <c r="E32" s="51" t="s">
        <v>9</v>
      </c>
    </row>
    <row r="33" spans="1:5" x14ac:dyDescent="0.25">
      <c r="A33" s="2">
        <v>44063</v>
      </c>
      <c r="B33" s="1" t="s">
        <v>318</v>
      </c>
      <c r="C33" s="52">
        <v>57</v>
      </c>
      <c r="D33" s="51" t="s">
        <v>9</v>
      </c>
      <c r="E33" s="51" t="s">
        <v>9</v>
      </c>
    </row>
    <row r="34" spans="1:5" x14ac:dyDescent="0.25">
      <c r="A34" s="2">
        <v>44063</v>
      </c>
      <c r="B34" s="2" t="s">
        <v>317</v>
      </c>
      <c r="C34" s="52">
        <v>87</v>
      </c>
      <c r="D34" s="51" t="s">
        <v>9</v>
      </c>
      <c r="E34" s="51" t="s">
        <v>9</v>
      </c>
    </row>
    <row r="35" spans="1:5" x14ac:dyDescent="0.25">
      <c r="A35" s="2">
        <v>44065</v>
      </c>
      <c r="B35" s="1" t="s">
        <v>318</v>
      </c>
      <c r="C35" s="52">
        <v>82</v>
      </c>
      <c r="D35" s="51" t="s">
        <v>9</v>
      </c>
      <c r="E35" s="51" t="s">
        <v>9</v>
      </c>
    </row>
    <row r="36" spans="1:5" x14ac:dyDescent="0.25">
      <c r="A36" s="2">
        <v>44067</v>
      </c>
      <c r="B36" s="1" t="s">
        <v>317</v>
      </c>
      <c r="C36" s="52">
        <v>80</v>
      </c>
      <c r="D36" s="51" t="s">
        <v>8</v>
      </c>
      <c r="E36" s="22" t="s">
        <v>8</v>
      </c>
    </row>
    <row r="37" spans="1:5" x14ac:dyDescent="0.25">
      <c r="A37" s="2">
        <v>44067</v>
      </c>
      <c r="B37" s="1" t="s">
        <v>317</v>
      </c>
      <c r="C37" s="52">
        <v>91</v>
      </c>
      <c r="D37" s="51" t="s">
        <v>8</v>
      </c>
      <c r="E37" s="22" t="s">
        <v>8</v>
      </c>
    </row>
    <row r="38" spans="1:5" x14ac:dyDescent="0.25">
      <c r="A38" s="2">
        <v>44068</v>
      </c>
      <c r="B38" s="1" t="s">
        <v>318</v>
      </c>
      <c r="C38" s="52">
        <v>67</v>
      </c>
      <c r="D38" s="51" t="s">
        <v>9</v>
      </c>
      <c r="E38" s="51" t="s">
        <v>9</v>
      </c>
    </row>
    <row r="39" spans="1:5" x14ac:dyDescent="0.25">
      <c r="A39" s="2">
        <v>44068</v>
      </c>
      <c r="B39" s="1" t="s">
        <v>317</v>
      </c>
      <c r="C39" s="52">
        <v>93</v>
      </c>
      <c r="D39" s="51" t="s">
        <v>12</v>
      </c>
      <c r="E39" s="51" t="s">
        <v>12</v>
      </c>
    </row>
    <row r="40" spans="1:5" x14ac:dyDescent="0.25">
      <c r="A40" s="2">
        <v>44068</v>
      </c>
      <c r="B40" s="1" t="s">
        <v>317</v>
      </c>
      <c r="C40" s="52">
        <v>98</v>
      </c>
      <c r="D40" s="51" t="s">
        <v>8</v>
      </c>
      <c r="E40" s="22" t="s">
        <v>8</v>
      </c>
    </row>
    <row r="41" spans="1:5" x14ac:dyDescent="0.25">
      <c r="A41" s="2">
        <v>44069</v>
      </c>
      <c r="B41" s="1" t="s">
        <v>318</v>
      </c>
      <c r="C41" s="52">
        <v>76</v>
      </c>
      <c r="D41" s="51" t="s">
        <v>8</v>
      </c>
      <c r="E41" s="22" t="s">
        <v>8</v>
      </c>
    </row>
    <row r="42" spans="1:5" x14ac:dyDescent="0.25">
      <c r="A42" s="2">
        <v>44069</v>
      </c>
      <c r="B42" s="1" t="s">
        <v>317</v>
      </c>
      <c r="C42" s="52">
        <v>83</v>
      </c>
      <c r="D42" s="51" t="s">
        <v>8</v>
      </c>
      <c r="E42" s="22" t="s">
        <v>8</v>
      </c>
    </row>
    <row r="43" spans="1:5" x14ac:dyDescent="0.25">
      <c r="A43" s="2">
        <v>44070</v>
      </c>
      <c r="B43" s="1" t="s">
        <v>317</v>
      </c>
      <c r="C43" s="52">
        <v>49</v>
      </c>
      <c r="D43" s="51" t="s">
        <v>20</v>
      </c>
      <c r="E43" s="51" t="s">
        <v>20</v>
      </c>
    </row>
    <row r="44" spans="1:5" x14ac:dyDescent="0.25">
      <c r="A44" s="2">
        <v>44070</v>
      </c>
      <c r="B44" s="1" t="s">
        <v>318</v>
      </c>
      <c r="C44" s="52">
        <v>64</v>
      </c>
      <c r="D44" s="51" t="s">
        <v>8</v>
      </c>
      <c r="E44" s="22" t="s">
        <v>8</v>
      </c>
    </row>
    <row r="45" spans="1:5" x14ac:dyDescent="0.25">
      <c r="A45" s="2">
        <v>44070</v>
      </c>
      <c r="B45" s="1" t="s">
        <v>317</v>
      </c>
      <c r="C45" s="52">
        <v>82</v>
      </c>
      <c r="D45" s="51" t="s">
        <v>8</v>
      </c>
      <c r="E45" s="22" t="s">
        <v>8</v>
      </c>
    </row>
    <row r="46" spans="1:5" x14ac:dyDescent="0.25">
      <c r="A46" s="2">
        <v>44071</v>
      </c>
      <c r="B46" s="1" t="s">
        <v>318</v>
      </c>
      <c r="C46" s="52">
        <v>62</v>
      </c>
      <c r="D46" s="51" t="s">
        <v>11</v>
      </c>
      <c r="E46" s="22" t="s">
        <v>11</v>
      </c>
    </row>
    <row r="47" spans="1:5" x14ac:dyDescent="0.25">
      <c r="A47" s="2">
        <v>44071</v>
      </c>
      <c r="B47" s="1" t="s">
        <v>318</v>
      </c>
      <c r="C47" s="52">
        <v>68</v>
      </c>
      <c r="D47" s="51" t="s">
        <v>8</v>
      </c>
      <c r="E47" s="22" t="s">
        <v>8</v>
      </c>
    </row>
    <row r="48" spans="1:5" x14ac:dyDescent="0.25">
      <c r="A48" s="2">
        <v>44071</v>
      </c>
      <c r="B48" s="1" t="s">
        <v>318</v>
      </c>
      <c r="C48" s="52">
        <v>76</v>
      </c>
      <c r="D48" s="51" t="s">
        <v>8</v>
      </c>
      <c r="E48" s="22" t="s">
        <v>8</v>
      </c>
    </row>
    <row r="49" spans="1:5" x14ac:dyDescent="0.25">
      <c r="A49" s="2">
        <v>44072</v>
      </c>
      <c r="B49" s="1" t="s">
        <v>318</v>
      </c>
      <c r="C49" s="52">
        <v>68</v>
      </c>
      <c r="D49" s="51" t="s">
        <v>24</v>
      </c>
      <c r="E49" s="51" t="s">
        <v>23</v>
      </c>
    </row>
    <row r="50" spans="1:5" x14ac:dyDescent="0.25">
      <c r="A50" s="2">
        <v>44072</v>
      </c>
      <c r="B50" s="1" t="s">
        <v>318</v>
      </c>
      <c r="C50" s="52">
        <v>68</v>
      </c>
      <c r="D50" s="51" t="s">
        <v>24</v>
      </c>
      <c r="E50" s="51" t="s">
        <v>23</v>
      </c>
    </row>
    <row r="51" spans="1:5" x14ac:dyDescent="0.25">
      <c r="A51" s="2">
        <v>44072</v>
      </c>
      <c r="B51" s="1" t="s">
        <v>318</v>
      </c>
      <c r="C51" s="52">
        <v>77</v>
      </c>
      <c r="D51" s="51" t="s">
        <v>8</v>
      </c>
      <c r="E51" s="22" t="s">
        <v>8</v>
      </c>
    </row>
    <row r="52" spans="1:5" x14ac:dyDescent="0.25">
      <c r="A52" s="2">
        <v>44072</v>
      </c>
      <c r="B52" s="1" t="s">
        <v>318</v>
      </c>
      <c r="C52" s="52">
        <v>80</v>
      </c>
      <c r="D52" s="51" t="s">
        <v>8</v>
      </c>
      <c r="E52" s="22" t="s">
        <v>8</v>
      </c>
    </row>
    <row r="53" spans="1:5" x14ac:dyDescent="0.25">
      <c r="A53" s="2">
        <v>44073</v>
      </c>
      <c r="B53" s="1" t="s">
        <v>318</v>
      </c>
      <c r="C53" s="52">
        <v>59</v>
      </c>
      <c r="D53" s="51" t="s">
        <v>24</v>
      </c>
      <c r="E53" s="51" t="s">
        <v>23</v>
      </c>
    </row>
    <row r="54" spans="1:5" x14ac:dyDescent="0.25">
      <c r="A54" s="2">
        <v>44073</v>
      </c>
      <c r="B54" s="1" t="s">
        <v>319</v>
      </c>
      <c r="C54" s="52">
        <v>93</v>
      </c>
      <c r="D54" s="51" t="s">
        <v>9</v>
      </c>
      <c r="E54" s="51" t="s">
        <v>9</v>
      </c>
    </row>
    <row r="55" spans="1:5" x14ac:dyDescent="0.25">
      <c r="A55" s="2">
        <v>44073</v>
      </c>
      <c r="B55" s="1" t="s">
        <v>318</v>
      </c>
      <c r="C55" s="52">
        <v>79</v>
      </c>
      <c r="D55" s="51" t="s">
        <v>8</v>
      </c>
      <c r="E55" s="22" t="s">
        <v>8</v>
      </c>
    </row>
    <row r="56" spans="1:5" x14ac:dyDescent="0.25">
      <c r="A56" s="2">
        <v>44074</v>
      </c>
      <c r="B56" s="1" t="s">
        <v>317</v>
      </c>
      <c r="C56" s="52">
        <v>82</v>
      </c>
      <c r="D56" s="51" t="s">
        <v>9</v>
      </c>
      <c r="E56" s="51" t="s">
        <v>9</v>
      </c>
    </row>
    <row r="57" spans="1:5" x14ac:dyDescent="0.25">
      <c r="A57" s="2">
        <v>44074</v>
      </c>
      <c r="B57" s="1" t="s">
        <v>317</v>
      </c>
      <c r="C57" s="52">
        <v>89</v>
      </c>
      <c r="D57" s="51" t="s">
        <v>8</v>
      </c>
      <c r="E57" s="22" t="s">
        <v>8</v>
      </c>
    </row>
    <row r="58" spans="1:5" x14ac:dyDescent="0.25">
      <c r="A58" s="2">
        <v>44075</v>
      </c>
      <c r="B58" s="1" t="s">
        <v>318</v>
      </c>
      <c r="C58" s="52">
        <v>85</v>
      </c>
      <c r="D58" s="51" t="s">
        <v>8</v>
      </c>
      <c r="E58" s="22" t="s">
        <v>8</v>
      </c>
    </row>
    <row r="59" spans="1:5" x14ac:dyDescent="0.25">
      <c r="A59" s="2">
        <v>44076</v>
      </c>
      <c r="B59" s="1" t="s">
        <v>317</v>
      </c>
      <c r="C59" s="52">
        <v>64</v>
      </c>
      <c r="D59" s="51" t="s">
        <v>13</v>
      </c>
      <c r="E59" s="51" t="s">
        <v>13</v>
      </c>
    </row>
    <row r="60" spans="1:5" x14ac:dyDescent="0.25">
      <c r="A60" s="2">
        <v>44077</v>
      </c>
      <c r="B60" s="1" t="s">
        <v>317</v>
      </c>
      <c r="C60" s="52">
        <v>79</v>
      </c>
      <c r="D60" s="51" t="s">
        <v>9</v>
      </c>
      <c r="E60" s="51" t="s">
        <v>9</v>
      </c>
    </row>
    <row r="61" spans="1:5" x14ac:dyDescent="0.25">
      <c r="A61" s="2">
        <v>44077</v>
      </c>
      <c r="B61" s="1" t="s">
        <v>317</v>
      </c>
      <c r="C61" s="52">
        <v>85</v>
      </c>
      <c r="D61" s="51" t="s">
        <v>8</v>
      </c>
      <c r="E61" s="22" t="s">
        <v>8</v>
      </c>
    </row>
    <row r="62" spans="1:5" x14ac:dyDescent="0.25">
      <c r="A62" s="2">
        <v>44078</v>
      </c>
      <c r="B62" s="1" t="s">
        <v>318</v>
      </c>
      <c r="C62" s="52">
        <v>75</v>
      </c>
      <c r="D62" s="51" t="s">
        <v>13</v>
      </c>
      <c r="E62" s="51" t="s">
        <v>13</v>
      </c>
    </row>
    <row r="63" spans="1:5" x14ac:dyDescent="0.25">
      <c r="A63" s="2">
        <v>44078</v>
      </c>
      <c r="B63" s="1" t="s">
        <v>318</v>
      </c>
      <c r="C63" s="52">
        <v>67</v>
      </c>
      <c r="D63" s="51" t="s">
        <v>8</v>
      </c>
      <c r="E63" s="22" t="s">
        <v>8</v>
      </c>
    </row>
    <row r="64" spans="1:5" x14ac:dyDescent="0.25">
      <c r="A64" s="2">
        <v>44079</v>
      </c>
      <c r="B64" s="1" t="s">
        <v>317</v>
      </c>
      <c r="C64" s="52">
        <v>69</v>
      </c>
      <c r="D64" s="51" t="s">
        <v>8</v>
      </c>
      <c r="E64" s="22" t="s">
        <v>8</v>
      </c>
    </row>
    <row r="65" spans="1:5" x14ac:dyDescent="0.25">
      <c r="A65" s="2">
        <v>44080</v>
      </c>
      <c r="B65" s="1" t="s">
        <v>317</v>
      </c>
      <c r="C65" s="52">
        <v>58</v>
      </c>
      <c r="D65" s="51" t="s">
        <v>9</v>
      </c>
      <c r="E65" s="51" t="s">
        <v>9</v>
      </c>
    </row>
    <row r="66" spans="1:5" x14ac:dyDescent="0.25">
      <c r="A66" s="2">
        <v>44081</v>
      </c>
      <c r="B66" s="1" t="s">
        <v>318</v>
      </c>
      <c r="C66" s="52">
        <v>75</v>
      </c>
      <c r="D66" s="51" t="s">
        <v>24</v>
      </c>
      <c r="E66" s="22" t="s">
        <v>24</v>
      </c>
    </row>
    <row r="67" spans="1:5" x14ac:dyDescent="0.25">
      <c r="A67" s="2">
        <v>44081</v>
      </c>
      <c r="B67" s="1" t="s">
        <v>318</v>
      </c>
      <c r="C67" s="52">
        <v>71</v>
      </c>
      <c r="D67" s="51" t="s">
        <v>8</v>
      </c>
      <c r="E67" s="22" t="s">
        <v>8</v>
      </c>
    </row>
    <row r="68" spans="1:5" x14ac:dyDescent="0.25">
      <c r="A68" s="2">
        <v>44082</v>
      </c>
      <c r="B68" s="1" t="s">
        <v>317</v>
      </c>
      <c r="C68" s="52">
        <v>70</v>
      </c>
      <c r="D68" s="51" t="s">
        <v>8</v>
      </c>
      <c r="E68" s="22" t="s">
        <v>112</v>
      </c>
    </row>
    <row r="69" spans="1:5" x14ac:dyDescent="0.25">
      <c r="A69" s="2">
        <v>44084</v>
      </c>
      <c r="B69" s="1" t="s">
        <v>318</v>
      </c>
      <c r="C69" s="52">
        <v>64</v>
      </c>
      <c r="D69" s="51" t="s">
        <v>8</v>
      </c>
      <c r="E69" s="22" t="s">
        <v>8</v>
      </c>
    </row>
    <row r="70" spans="1:5" x14ac:dyDescent="0.25">
      <c r="A70" s="2">
        <v>44084</v>
      </c>
      <c r="B70" s="1" t="s">
        <v>317</v>
      </c>
      <c r="C70" s="52">
        <v>68</v>
      </c>
      <c r="D70" s="51" t="s">
        <v>8</v>
      </c>
      <c r="E70" s="22" t="s">
        <v>8</v>
      </c>
    </row>
    <row r="71" spans="1:5" s="22" customFormat="1" x14ac:dyDescent="0.25">
      <c r="A71" s="2">
        <v>44084</v>
      </c>
      <c r="B71" s="1" t="s">
        <v>318</v>
      </c>
      <c r="C71" s="52">
        <v>81</v>
      </c>
      <c r="D71" s="51" t="s">
        <v>8</v>
      </c>
      <c r="E71" s="22" t="s">
        <v>112</v>
      </c>
    </row>
    <row r="72" spans="1:5" s="22" customFormat="1" x14ac:dyDescent="0.25">
      <c r="A72" s="2">
        <v>44084</v>
      </c>
      <c r="B72" s="1" t="s">
        <v>318</v>
      </c>
      <c r="C72" s="52">
        <v>85</v>
      </c>
      <c r="D72" s="51" t="s">
        <v>27</v>
      </c>
      <c r="E72" s="22" t="s">
        <v>141</v>
      </c>
    </row>
    <row r="73" spans="1:5" s="22" customFormat="1" x14ac:dyDescent="0.25">
      <c r="A73" s="2">
        <v>44084</v>
      </c>
      <c r="B73" s="1" t="s">
        <v>317</v>
      </c>
      <c r="C73" s="52">
        <v>56</v>
      </c>
      <c r="D73" s="51" t="s">
        <v>51</v>
      </c>
      <c r="E73" s="51" t="s">
        <v>51</v>
      </c>
    </row>
    <row r="74" spans="1:5" s="22" customFormat="1" x14ac:dyDescent="0.25">
      <c r="A74" s="2">
        <v>44092</v>
      </c>
      <c r="B74" s="1" t="s">
        <v>317</v>
      </c>
      <c r="C74" s="52">
        <v>87</v>
      </c>
      <c r="D74" s="51" t="s">
        <v>8</v>
      </c>
      <c r="E74" s="51" t="s">
        <v>8</v>
      </c>
    </row>
    <row r="75" spans="1:5" s="22" customFormat="1" x14ac:dyDescent="0.25">
      <c r="A75" s="2">
        <v>44092</v>
      </c>
      <c r="B75" s="1" t="s">
        <v>317</v>
      </c>
      <c r="C75" s="52">
        <v>89</v>
      </c>
      <c r="D75" s="51" t="s">
        <v>8</v>
      </c>
      <c r="E75" s="51" t="s">
        <v>8</v>
      </c>
    </row>
    <row r="76" spans="1:5" s="22" customFormat="1" x14ac:dyDescent="0.25">
      <c r="A76" s="2">
        <v>44092</v>
      </c>
      <c r="B76" s="1" t="s">
        <v>318</v>
      </c>
      <c r="C76" s="52">
        <v>85</v>
      </c>
      <c r="D76" s="51" t="s">
        <v>51</v>
      </c>
      <c r="E76" s="51" t="s">
        <v>51</v>
      </c>
    </row>
    <row r="77" spans="1:5" s="22" customFormat="1" x14ac:dyDescent="0.25">
      <c r="A77" s="2">
        <v>44094</v>
      </c>
      <c r="B77" s="1" t="s">
        <v>318</v>
      </c>
      <c r="C77" s="52">
        <v>90</v>
      </c>
      <c r="D77" s="51" t="s">
        <v>8</v>
      </c>
      <c r="E77" s="51" t="s">
        <v>8</v>
      </c>
    </row>
    <row r="78" spans="1:5" s="22" customFormat="1" x14ac:dyDescent="0.25">
      <c r="A78" s="2">
        <v>44094</v>
      </c>
      <c r="B78" s="1" t="s">
        <v>318</v>
      </c>
      <c r="C78" s="52">
        <v>59</v>
      </c>
      <c r="D78" s="51" t="s">
        <v>10</v>
      </c>
      <c r="E78" s="51" t="s">
        <v>10</v>
      </c>
    </row>
    <row r="79" spans="1:5" s="22" customFormat="1" x14ac:dyDescent="0.25">
      <c r="A79" s="2">
        <v>44094</v>
      </c>
      <c r="B79" s="1" t="s">
        <v>318</v>
      </c>
      <c r="C79" s="52">
        <v>59</v>
      </c>
      <c r="D79" s="51" t="s">
        <v>10</v>
      </c>
      <c r="E79" s="51" t="s">
        <v>10</v>
      </c>
    </row>
    <row r="80" spans="1:5" s="22" customFormat="1" x14ac:dyDescent="0.25">
      <c r="A80" s="2">
        <v>44095</v>
      </c>
      <c r="B80" s="1" t="s">
        <v>318</v>
      </c>
      <c r="C80" s="52">
        <v>82</v>
      </c>
      <c r="D80" s="51" t="s">
        <v>24</v>
      </c>
      <c r="E80" s="51" t="s">
        <v>23</v>
      </c>
    </row>
    <row r="81" spans="1:5" s="22" customFormat="1" x14ac:dyDescent="0.25">
      <c r="A81" s="2">
        <v>44095</v>
      </c>
      <c r="B81" s="1" t="s">
        <v>318</v>
      </c>
      <c r="C81" s="52">
        <v>90</v>
      </c>
      <c r="D81" s="51" t="s">
        <v>9</v>
      </c>
      <c r="E81" s="51" t="s">
        <v>9</v>
      </c>
    </row>
    <row r="82" spans="1:5" s="22" customFormat="1" x14ac:dyDescent="0.25">
      <c r="A82" s="2">
        <v>44096</v>
      </c>
      <c r="B82" s="1" t="s">
        <v>318</v>
      </c>
      <c r="C82" s="52">
        <v>62</v>
      </c>
      <c r="D82" s="51" t="s">
        <v>13</v>
      </c>
      <c r="E82" s="51" t="s">
        <v>13</v>
      </c>
    </row>
    <row r="83" spans="1:5" s="22" customFormat="1" x14ac:dyDescent="0.25">
      <c r="A83" s="2">
        <v>44096</v>
      </c>
      <c r="B83" s="1" t="s">
        <v>318</v>
      </c>
      <c r="C83" s="52">
        <v>62</v>
      </c>
      <c r="D83" s="51" t="s">
        <v>13</v>
      </c>
      <c r="E83" s="51" t="s">
        <v>13</v>
      </c>
    </row>
    <row r="84" spans="1:5" s="22" customFormat="1" x14ac:dyDescent="0.25">
      <c r="A84" s="2">
        <v>44096</v>
      </c>
      <c r="B84" s="1" t="s">
        <v>317</v>
      </c>
      <c r="C84" s="52">
        <v>68</v>
      </c>
      <c r="D84" s="51" t="s">
        <v>13</v>
      </c>
      <c r="E84" s="51" t="s">
        <v>13</v>
      </c>
    </row>
    <row r="85" spans="1:5" s="22" customFormat="1" x14ac:dyDescent="0.25">
      <c r="A85" s="2">
        <v>44096</v>
      </c>
      <c r="B85" s="1" t="s">
        <v>318</v>
      </c>
      <c r="C85" s="52">
        <v>66</v>
      </c>
      <c r="D85" s="51" t="s">
        <v>9</v>
      </c>
      <c r="E85" s="51" t="s">
        <v>9</v>
      </c>
    </row>
    <row r="86" spans="1:5" s="22" customFormat="1" x14ac:dyDescent="0.25">
      <c r="A86" s="2">
        <v>44096</v>
      </c>
      <c r="B86" s="1" t="s">
        <v>318</v>
      </c>
      <c r="C86" s="52">
        <v>86</v>
      </c>
      <c r="D86" s="51" t="s">
        <v>8</v>
      </c>
      <c r="E86" s="51" t="s">
        <v>8</v>
      </c>
    </row>
    <row r="87" spans="1:5" s="22" customFormat="1" x14ac:dyDescent="0.25">
      <c r="A87" s="2">
        <v>44097</v>
      </c>
      <c r="B87" s="1" t="s">
        <v>318</v>
      </c>
      <c r="C87" s="52">
        <v>59</v>
      </c>
      <c r="D87" s="51" t="s">
        <v>20</v>
      </c>
      <c r="E87" s="51" t="s">
        <v>20</v>
      </c>
    </row>
    <row r="88" spans="1:5" s="22" customFormat="1" x14ac:dyDescent="0.25">
      <c r="A88" s="2">
        <v>44097</v>
      </c>
      <c r="B88" s="1" t="s">
        <v>317</v>
      </c>
      <c r="C88" s="52">
        <v>92</v>
      </c>
      <c r="D88" s="51" t="s">
        <v>13</v>
      </c>
      <c r="E88" s="51" t="s">
        <v>225</v>
      </c>
    </row>
    <row r="89" spans="1:5" s="22" customFormat="1" x14ac:dyDescent="0.25">
      <c r="A89" s="2">
        <v>44098</v>
      </c>
      <c r="B89" s="1" t="s">
        <v>317</v>
      </c>
      <c r="C89" s="52">
        <v>54</v>
      </c>
      <c r="D89" s="51" t="s">
        <v>9</v>
      </c>
      <c r="E89" s="51" t="s">
        <v>17</v>
      </c>
    </row>
    <row r="90" spans="1:5" s="22" customFormat="1" x14ac:dyDescent="0.25">
      <c r="A90" s="2">
        <v>44098</v>
      </c>
      <c r="B90" s="1" t="s">
        <v>318</v>
      </c>
      <c r="C90" s="52">
        <v>76</v>
      </c>
      <c r="D90" s="51" t="s">
        <v>8</v>
      </c>
      <c r="E90" s="51" t="s">
        <v>8</v>
      </c>
    </row>
    <row r="91" spans="1:5" s="22" customFormat="1" x14ac:dyDescent="0.25">
      <c r="A91" s="2">
        <v>44099</v>
      </c>
      <c r="B91" s="1" t="s">
        <v>318</v>
      </c>
      <c r="C91" s="52">
        <v>75</v>
      </c>
      <c r="D91" s="51" t="s">
        <v>8</v>
      </c>
      <c r="E91" s="51" t="s">
        <v>112</v>
      </c>
    </row>
    <row r="92" spans="1:5" s="22" customFormat="1" x14ac:dyDescent="0.25">
      <c r="A92" s="2">
        <v>44099</v>
      </c>
      <c r="B92" s="1" t="s">
        <v>318</v>
      </c>
      <c r="C92" s="52">
        <v>75</v>
      </c>
      <c r="D92" s="51" t="s">
        <v>27</v>
      </c>
      <c r="E92" s="51" t="s">
        <v>141</v>
      </c>
    </row>
    <row r="93" spans="1:5" s="22" customFormat="1" x14ac:dyDescent="0.25">
      <c r="A93" s="2">
        <v>44100</v>
      </c>
      <c r="B93" s="1" t="s">
        <v>318</v>
      </c>
      <c r="C93" s="52">
        <v>63</v>
      </c>
      <c r="D93" s="51" t="s">
        <v>8</v>
      </c>
      <c r="E93" s="51" t="s">
        <v>8</v>
      </c>
    </row>
    <row r="94" spans="1:5" s="22" customFormat="1" x14ac:dyDescent="0.25">
      <c r="A94" s="2">
        <v>44100</v>
      </c>
      <c r="B94" s="1" t="s">
        <v>317</v>
      </c>
      <c r="C94" s="52">
        <v>68</v>
      </c>
      <c r="D94" s="51" t="s">
        <v>10</v>
      </c>
      <c r="E94" s="51" t="s">
        <v>10</v>
      </c>
    </row>
    <row r="95" spans="1:5" s="22" customFormat="1" x14ac:dyDescent="0.25">
      <c r="A95" s="2">
        <v>44101</v>
      </c>
      <c r="B95" s="1" t="s">
        <v>318</v>
      </c>
      <c r="C95" s="52">
        <v>72</v>
      </c>
      <c r="D95" s="51" t="s">
        <v>9</v>
      </c>
      <c r="E95" s="51" t="s">
        <v>9</v>
      </c>
    </row>
    <row r="96" spans="1:5" s="22" customFormat="1" x14ac:dyDescent="0.25">
      <c r="A96" s="2">
        <v>44101</v>
      </c>
      <c r="B96" s="1" t="s">
        <v>318</v>
      </c>
      <c r="C96" s="52">
        <v>53</v>
      </c>
      <c r="D96" s="51" t="s">
        <v>8</v>
      </c>
      <c r="E96" s="51" t="s">
        <v>74</v>
      </c>
    </row>
    <row r="97" spans="1:5" s="22" customFormat="1" x14ac:dyDescent="0.25">
      <c r="A97" s="2">
        <v>44102</v>
      </c>
      <c r="B97" s="1" t="s">
        <v>318</v>
      </c>
      <c r="C97" s="52">
        <v>59</v>
      </c>
      <c r="D97" s="51" t="s">
        <v>8</v>
      </c>
      <c r="E97" s="51" t="s">
        <v>31</v>
      </c>
    </row>
    <row r="98" spans="1:5" s="22" customFormat="1" x14ac:dyDescent="0.25">
      <c r="A98" s="2">
        <v>44102</v>
      </c>
      <c r="B98" s="1" t="s">
        <v>318</v>
      </c>
      <c r="C98" s="52">
        <v>69</v>
      </c>
      <c r="D98" s="51" t="s">
        <v>8</v>
      </c>
      <c r="E98" s="51" t="s">
        <v>8</v>
      </c>
    </row>
    <row r="99" spans="1:5" s="22" customFormat="1" x14ac:dyDescent="0.25">
      <c r="A99" s="2">
        <v>44103</v>
      </c>
      <c r="B99" s="1" t="s">
        <v>317</v>
      </c>
      <c r="C99" s="52">
        <v>59</v>
      </c>
      <c r="D99" s="51" t="s">
        <v>8</v>
      </c>
      <c r="E99" s="51" t="s">
        <v>8</v>
      </c>
    </row>
    <row r="100" spans="1:5" x14ac:dyDescent="0.25">
      <c r="A100" s="2">
        <v>44103</v>
      </c>
      <c r="B100" s="1" t="s">
        <v>318</v>
      </c>
      <c r="C100" s="52">
        <v>74</v>
      </c>
      <c r="D100" s="51" t="s">
        <v>8</v>
      </c>
      <c r="E100" s="51" t="s">
        <v>8</v>
      </c>
    </row>
    <row r="101" spans="1:5" x14ac:dyDescent="0.25">
      <c r="A101" s="2">
        <v>44103</v>
      </c>
      <c r="B101" s="1" t="s">
        <v>318</v>
      </c>
      <c r="C101" s="52">
        <v>79</v>
      </c>
      <c r="D101" s="51" t="s">
        <v>8</v>
      </c>
      <c r="E101" s="51" t="s">
        <v>8</v>
      </c>
    </row>
    <row r="102" spans="1:5" x14ac:dyDescent="0.25">
      <c r="A102" s="2">
        <v>44103</v>
      </c>
      <c r="B102" s="1" t="s">
        <v>318</v>
      </c>
      <c r="C102" s="52">
        <v>82</v>
      </c>
      <c r="D102" s="51" t="s">
        <v>10</v>
      </c>
      <c r="E102" s="51" t="s">
        <v>10</v>
      </c>
    </row>
    <row r="103" spans="1:5" x14ac:dyDescent="0.25">
      <c r="A103" s="2">
        <v>44104</v>
      </c>
      <c r="B103" s="1" t="s">
        <v>318</v>
      </c>
      <c r="C103" s="52">
        <v>64</v>
      </c>
      <c r="D103" s="51" t="s">
        <v>8</v>
      </c>
      <c r="E103" s="51" t="s">
        <v>8</v>
      </c>
    </row>
    <row r="104" spans="1:5" x14ac:dyDescent="0.25">
      <c r="A104" s="2">
        <v>44104</v>
      </c>
      <c r="B104" s="1" t="s">
        <v>317</v>
      </c>
      <c r="C104" s="52">
        <v>86</v>
      </c>
      <c r="D104" s="51" t="s">
        <v>8</v>
      </c>
      <c r="E104" s="51" t="s">
        <v>8</v>
      </c>
    </row>
    <row r="105" spans="1:5" x14ac:dyDescent="0.25">
      <c r="A105" s="2">
        <v>44104</v>
      </c>
      <c r="B105" s="1" t="s">
        <v>317</v>
      </c>
      <c r="C105" s="52">
        <v>73</v>
      </c>
      <c r="D105" s="51" t="s">
        <v>10</v>
      </c>
      <c r="E105" s="51" t="s">
        <v>10</v>
      </c>
    </row>
    <row r="106" spans="1:5" x14ac:dyDescent="0.25">
      <c r="A106" s="2">
        <v>44106</v>
      </c>
      <c r="B106" s="1" t="s">
        <v>317</v>
      </c>
      <c r="C106" s="52">
        <v>72</v>
      </c>
      <c r="D106" s="51" t="s">
        <v>7</v>
      </c>
      <c r="E106" s="51" t="s">
        <v>7</v>
      </c>
    </row>
    <row r="107" spans="1:5" x14ac:dyDescent="0.25">
      <c r="A107" s="2">
        <v>44106</v>
      </c>
      <c r="B107" s="1" t="s">
        <v>318</v>
      </c>
      <c r="C107" s="52">
        <v>75</v>
      </c>
      <c r="D107" s="51" t="s">
        <v>8</v>
      </c>
      <c r="E107" s="51" t="s">
        <v>8</v>
      </c>
    </row>
    <row r="108" spans="1:5" s="22" customFormat="1" x14ac:dyDescent="0.25">
      <c r="A108" s="2">
        <v>44106</v>
      </c>
      <c r="B108" s="1" t="s">
        <v>318</v>
      </c>
      <c r="C108" s="52">
        <v>89</v>
      </c>
      <c r="D108" s="51" t="s">
        <v>8</v>
      </c>
      <c r="E108" s="51" t="s">
        <v>8</v>
      </c>
    </row>
    <row r="109" spans="1:5" s="22" customFormat="1" x14ac:dyDescent="0.25">
      <c r="A109" s="2">
        <v>44106</v>
      </c>
      <c r="B109" s="1" t="s">
        <v>317</v>
      </c>
      <c r="C109" s="52">
        <v>55</v>
      </c>
      <c r="D109" s="51" t="s">
        <v>11</v>
      </c>
      <c r="E109" s="51" t="s">
        <v>135</v>
      </c>
    </row>
    <row r="110" spans="1:5" s="22" customFormat="1" x14ac:dyDescent="0.25">
      <c r="A110" s="2">
        <v>44116</v>
      </c>
      <c r="B110" s="1" t="s">
        <v>318</v>
      </c>
      <c r="C110" s="1">
        <v>69</v>
      </c>
      <c r="D110" s="51" t="s">
        <v>14</v>
      </c>
      <c r="E110" s="22" t="s">
        <v>14</v>
      </c>
    </row>
    <row r="111" spans="1:5" s="22" customFormat="1" x14ac:dyDescent="0.25">
      <c r="A111" s="2">
        <v>44133</v>
      </c>
      <c r="B111" s="1" t="s">
        <v>318</v>
      </c>
      <c r="C111" s="1">
        <v>63</v>
      </c>
      <c r="D111" s="51" t="s">
        <v>14</v>
      </c>
      <c r="E111" s="22" t="s">
        <v>86</v>
      </c>
    </row>
    <row r="112" spans="1:5" s="22" customFormat="1" x14ac:dyDescent="0.25">
      <c r="A112" s="2">
        <v>44136</v>
      </c>
      <c r="B112" s="1" t="s">
        <v>318</v>
      </c>
      <c r="C112" s="52">
        <v>70</v>
      </c>
      <c r="D112" s="51" t="s">
        <v>14</v>
      </c>
      <c r="E112" s="51" t="s">
        <v>14</v>
      </c>
    </row>
    <row r="113" spans="1:5" s="22" customFormat="1" x14ac:dyDescent="0.25">
      <c r="A113" s="2">
        <v>44136</v>
      </c>
      <c r="B113" s="1" t="s">
        <v>318</v>
      </c>
      <c r="C113" s="52">
        <v>66</v>
      </c>
      <c r="D113" s="51" t="s">
        <v>7</v>
      </c>
      <c r="E113" s="51" t="s">
        <v>7</v>
      </c>
    </row>
    <row r="114" spans="1:5" s="22" customFormat="1" x14ac:dyDescent="0.25">
      <c r="A114" s="2">
        <v>44137</v>
      </c>
      <c r="B114" s="1" t="s">
        <v>318</v>
      </c>
      <c r="C114" s="52">
        <v>53</v>
      </c>
      <c r="D114" s="51" t="s">
        <v>8</v>
      </c>
      <c r="E114" s="51" t="s">
        <v>8</v>
      </c>
    </row>
    <row r="115" spans="1:5" s="22" customFormat="1" x14ac:dyDescent="0.25">
      <c r="A115" s="2">
        <v>44137</v>
      </c>
      <c r="B115" s="1" t="s">
        <v>318</v>
      </c>
      <c r="C115" s="52">
        <v>58</v>
      </c>
      <c r="D115" s="51" t="s">
        <v>8</v>
      </c>
      <c r="E115" s="51" t="s">
        <v>59</v>
      </c>
    </row>
    <row r="116" spans="1:5" s="22" customFormat="1" x14ac:dyDescent="0.25">
      <c r="A116" s="2">
        <v>44137</v>
      </c>
      <c r="B116" s="1" t="s">
        <v>318</v>
      </c>
      <c r="C116" s="52">
        <v>69</v>
      </c>
      <c r="D116" s="51" t="s">
        <v>8</v>
      </c>
      <c r="E116" s="51" t="s">
        <v>31</v>
      </c>
    </row>
    <row r="117" spans="1:5" s="22" customFormat="1" x14ac:dyDescent="0.25">
      <c r="A117" s="2">
        <v>44137</v>
      </c>
      <c r="B117" s="1" t="s">
        <v>318</v>
      </c>
      <c r="C117" s="52">
        <v>85</v>
      </c>
      <c r="D117" s="51" t="s">
        <v>8</v>
      </c>
      <c r="E117" s="51" t="s">
        <v>74</v>
      </c>
    </row>
    <row r="118" spans="1:5" s="22" customFormat="1" x14ac:dyDescent="0.25">
      <c r="A118" s="2">
        <v>44137</v>
      </c>
      <c r="B118" s="1" t="s">
        <v>317</v>
      </c>
      <c r="C118" s="52">
        <v>67</v>
      </c>
      <c r="D118" s="51" t="s">
        <v>51</v>
      </c>
      <c r="E118" s="51" t="s">
        <v>51</v>
      </c>
    </row>
    <row r="119" spans="1:5" s="22" customFormat="1" x14ac:dyDescent="0.25">
      <c r="A119" s="2">
        <v>44138</v>
      </c>
      <c r="B119" s="1" t="s">
        <v>318</v>
      </c>
      <c r="C119" s="52">
        <v>81</v>
      </c>
      <c r="D119" s="51" t="s">
        <v>13</v>
      </c>
      <c r="E119" s="51" t="s">
        <v>223</v>
      </c>
    </row>
    <row r="120" spans="1:5" s="22" customFormat="1" x14ac:dyDescent="0.25">
      <c r="A120" s="2">
        <v>44138</v>
      </c>
      <c r="B120" s="1" t="s">
        <v>317</v>
      </c>
      <c r="C120" s="52">
        <v>80</v>
      </c>
      <c r="D120" s="51" t="s">
        <v>24</v>
      </c>
      <c r="E120" s="51" t="s">
        <v>24</v>
      </c>
    </row>
    <row r="121" spans="1:5" s="22" customFormat="1" x14ac:dyDescent="0.25">
      <c r="A121" s="2">
        <v>44138</v>
      </c>
      <c r="B121" s="1" t="s">
        <v>318</v>
      </c>
      <c r="C121" s="52">
        <v>43</v>
      </c>
      <c r="D121" s="51" t="s">
        <v>9</v>
      </c>
      <c r="E121" s="51" t="s">
        <v>9</v>
      </c>
    </row>
    <row r="122" spans="1:5" s="22" customFormat="1" x14ac:dyDescent="0.25">
      <c r="A122" s="2">
        <v>44138</v>
      </c>
      <c r="B122" s="1" t="s">
        <v>318</v>
      </c>
      <c r="C122" s="52">
        <v>79</v>
      </c>
      <c r="D122" s="51" t="s">
        <v>11</v>
      </c>
      <c r="E122" s="51" t="s">
        <v>135</v>
      </c>
    </row>
    <row r="123" spans="1:5" s="22" customFormat="1" x14ac:dyDescent="0.25">
      <c r="A123" s="2">
        <v>44138</v>
      </c>
      <c r="B123" s="1" t="s">
        <v>318</v>
      </c>
      <c r="C123" s="52">
        <v>82</v>
      </c>
      <c r="D123" s="51" t="s">
        <v>8</v>
      </c>
      <c r="E123" s="51" t="s">
        <v>8</v>
      </c>
    </row>
    <row r="124" spans="1:5" s="22" customFormat="1" x14ac:dyDescent="0.25">
      <c r="A124" s="2">
        <v>44138</v>
      </c>
      <c r="B124" s="1" t="s">
        <v>318</v>
      </c>
      <c r="C124" s="52">
        <v>84</v>
      </c>
      <c r="D124" s="51" t="s">
        <v>8</v>
      </c>
      <c r="E124" s="51" t="s">
        <v>112</v>
      </c>
    </row>
    <row r="125" spans="1:5" s="22" customFormat="1" x14ac:dyDescent="0.25">
      <c r="A125" s="2">
        <v>44138</v>
      </c>
      <c r="B125" s="1" t="s">
        <v>317</v>
      </c>
      <c r="C125" s="52">
        <v>86</v>
      </c>
      <c r="D125" s="51" t="s">
        <v>8</v>
      </c>
      <c r="E125" s="51" t="s">
        <v>8</v>
      </c>
    </row>
    <row r="126" spans="1:5" s="22" customFormat="1" x14ac:dyDescent="0.25">
      <c r="A126" s="2">
        <v>44138</v>
      </c>
      <c r="B126" s="1" t="s">
        <v>318</v>
      </c>
      <c r="C126" s="52">
        <v>76</v>
      </c>
      <c r="D126" s="51" t="s">
        <v>50</v>
      </c>
      <c r="E126" s="51" t="s">
        <v>368</v>
      </c>
    </row>
    <row r="127" spans="1:5" s="22" customFormat="1" x14ac:dyDescent="0.25">
      <c r="A127" s="2">
        <v>44138</v>
      </c>
      <c r="B127" s="1" t="s">
        <v>318</v>
      </c>
      <c r="C127" s="52">
        <v>67</v>
      </c>
      <c r="D127" s="51" t="s">
        <v>10</v>
      </c>
      <c r="E127" s="51" t="s">
        <v>10</v>
      </c>
    </row>
    <row r="128" spans="1:5" s="22" customFormat="1" x14ac:dyDescent="0.25">
      <c r="A128" s="2">
        <v>44139</v>
      </c>
      <c r="B128" s="1" t="s">
        <v>318</v>
      </c>
      <c r="C128" s="52">
        <v>57</v>
      </c>
      <c r="D128" s="51" t="s">
        <v>14</v>
      </c>
      <c r="E128" s="51" t="s">
        <v>86</v>
      </c>
    </row>
    <row r="129" spans="1:5" s="22" customFormat="1" x14ac:dyDescent="0.25">
      <c r="A129" s="2">
        <v>44139</v>
      </c>
      <c r="B129" s="1" t="s">
        <v>317</v>
      </c>
      <c r="C129" s="52">
        <v>87</v>
      </c>
      <c r="D129" s="51" t="s">
        <v>13</v>
      </c>
      <c r="E129" s="51" t="s">
        <v>13</v>
      </c>
    </row>
    <row r="130" spans="1:5" s="22" customFormat="1" x14ac:dyDescent="0.25">
      <c r="A130" s="2">
        <v>44139</v>
      </c>
      <c r="B130" s="1" t="s">
        <v>318</v>
      </c>
      <c r="C130" s="52">
        <v>68</v>
      </c>
      <c r="D130" s="51" t="s">
        <v>24</v>
      </c>
      <c r="E130" s="51" t="s">
        <v>24</v>
      </c>
    </row>
    <row r="131" spans="1:5" x14ac:dyDescent="0.25">
      <c r="A131" s="2">
        <v>44139</v>
      </c>
      <c r="B131" s="1" t="s">
        <v>318</v>
      </c>
      <c r="C131" s="52">
        <v>74</v>
      </c>
      <c r="D131" s="51" t="s">
        <v>7</v>
      </c>
      <c r="E131" s="51" t="s">
        <v>7</v>
      </c>
    </row>
    <row r="132" spans="1:5" x14ac:dyDescent="0.25">
      <c r="A132" s="2">
        <v>44139</v>
      </c>
      <c r="B132" s="1" t="s">
        <v>318</v>
      </c>
      <c r="C132" s="52">
        <v>53</v>
      </c>
      <c r="D132" s="51" t="s">
        <v>8</v>
      </c>
      <c r="E132" s="51" t="s">
        <v>8</v>
      </c>
    </row>
    <row r="133" spans="1:5" x14ac:dyDescent="0.25">
      <c r="A133" s="2">
        <v>44139</v>
      </c>
      <c r="B133" s="1" t="s">
        <v>318</v>
      </c>
      <c r="C133" s="52">
        <v>67</v>
      </c>
      <c r="D133" s="51" t="s">
        <v>8</v>
      </c>
      <c r="E133" s="51" t="s">
        <v>8</v>
      </c>
    </row>
    <row r="134" spans="1:5" x14ac:dyDescent="0.25">
      <c r="A134" s="2">
        <v>44139</v>
      </c>
      <c r="B134" s="1" t="s">
        <v>318</v>
      </c>
      <c r="C134" s="52">
        <v>74</v>
      </c>
      <c r="D134" s="51" t="s">
        <v>8</v>
      </c>
      <c r="E134" s="51" t="s">
        <v>31</v>
      </c>
    </row>
    <row r="135" spans="1:5" x14ac:dyDescent="0.25">
      <c r="A135" s="2">
        <v>44141</v>
      </c>
      <c r="B135" s="1" t="s">
        <v>318</v>
      </c>
      <c r="C135" s="52">
        <v>73</v>
      </c>
      <c r="D135" s="51" t="s">
        <v>20</v>
      </c>
      <c r="E135" s="51" t="s">
        <v>20</v>
      </c>
    </row>
    <row r="136" spans="1:5" x14ac:dyDescent="0.25">
      <c r="A136" s="2">
        <v>44141</v>
      </c>
      <c r="B136" s="1" t="s">
        <v>318</v>
      </c>
      <c r="C136" s="52">
        <v>74</v>
      </c>
      <c r="D136" s="51" t="s">
        <v>13</v>
      </c>
      <c r="E136" s="51" t="s">
        <v>13</v>
      </c>
    </row>
    <row r="137" spans="1:5" s="22" customFormat="1" x14ac:dyDescent="0.25">
      <c r="A137" s="2">
        <v>44141</v>
      </c>
      <c r="B137" s="1" t="s">
        <v>318</v>
      </c>
      <c r="C137" s="52">
        <v>98</v>
      </c>
      <c r="D137" s="51" t="s">
        <v>13</v>
      </c>
      <c r="E137" s="51" t="s">
        <v>223</v>
      </c>
    </row>
    <row r="138" spans="1:5" s="22" customFormat="1" x14ac:dyDescent="0.25">
      <c r="A138" s="2">
        <v>44141</v>
      </c>
      <c r="B138" s="1" t="s">
        <v>318</v>
      </c>
      <c r="C138" s="52">
        <v>73</v>
      </c>
      <c r="D138" s="51" t="s">
        <v>9</v>
      </c>
      <c r="E138" s="51" t="s">
        <v>9</v>
      </c>
    </row>
    <row r="139" spans="1:5" s="22" customFormat="1" x14ac:dyDescent="0.25">
      <c r="A139" s="2">
        <v>44141</v>
      </c>
      <c r="B139" s="1" t="s">
        <v>317</v>
      </c>
      <c r="C139" s="52">
        <v>65</v>
      </c>
      <c r="D139" s="51" t="s">
        <v>8</v>
      </c>
      <c r="E139" s="51" t="s">
        <v>8</v>
      </c>
    </row>
    <row r="140" spans="1:5" s="22" customFormat="1" x14ac:dyDescent="0.25">
      <c r="A140" s="2">
        <v>44141</v>
      </c>
      <c r="B140" s="1" t="s">
        <v>318</v>
      </c>
      <c r="C140" s="52">
        <v>64</v>
      </c>
      <c r="D140" s="51" t="s">
        <v>51</v>
      </c>
      <c r="E140" s="51" t="s">
        <v>51</v>
      </c>
    </row>
    <row r="141" spans="1:5" s="22" customFormat="1" x14ac:dyDescent="0.25">
      <c r="A141" s="2">
        <v>44142</v>
      </c>
      <c r="B141" s="1" t="s">
        <v>317</v>
      </c>
      <c r="C141" s="52">
        <v>83</v>
      </c>
      <c r="D141" s="51" t="s">
        <v>24</v>
      </c>
      <c r="E141" s="51" t="s">
        <v>23</v>
      </c>
    </row>
    <row r="142" spans="1:5" s="22" customFormat="1" x14ac:dyDescent="0.25">
      <c r="A142" s="2">
        <v>44142</v>
      </c>
      <c r="B142" s="1" t="s">
        <v>318</v>
      </c>
      <c r="C142" s="52">
        <v>86</v>
      </c>
      <c r="D142" s="51" t="s">
        <v>9</v>
      </c>
      <c r="E142" s="51" t="s">
        <v>145</v>
      </c>
    </row>
    <row r="143" spans="1:5" s="22" customFormat="1" x14ac:dyDescent="0.25">
      <c r="A143" s="2">
        <v>44142</v>
      </c>
      <c r="B143" s="1" t="s">
        <v>318</v>
      </c>
      <c r="C143" s="52">
        <v>60</v>
      </c>
      <c r="D143" s="51" t="s">
        <v>8</v>
      </c>
      <c r="E143" s="51" t="s">
        <v>8</v>
      </c>
    </row>
    <row r="144" spans="1:5" s="22" customFormat="1" x14ac:dyDescent="0.25">
      <c r="A144" s="2">
        <v>44142</v>
      </c>
      <c r="B144" s="1" t="s">
        <v>318</v>
      </c>
      <c r="C144" s="52">
        <v>65</v>
      </c>
      <c r="D144" s="51" t="s">
        <v>8</v>
      </c>
      <c r="E144" s="51" t="s">
        <v>8</v>
      </c>
    </row>
    <row r="145" spans="1:5" s="22" customFormat="1" x14ac:dyDescent="0.25">
      <c r="A145" s="2">
        <v>44142</v>
      </c>
      <c r="B145" s="1" t="s">
        <v>318</v>
      </c>
      <c r="C145" s="52">
        <v>69</v>
      </c>
      <c r="D145" s="51" t="s">
        <v>8</v>
      </c>
      <c r="E145" s="51" t="s">
        <v>8</v>
      </c>
    </row>
    <row r="146" spans="1:5" x14ac:dyDescent="0.25">
      <c r="A146" s="2">
        <v>44142</v>
      </c>
      <c r="B146" s="1" t="s">
        <v>317</v>
      </c>
      <c r="C146" s="52">
        <v>71</v>
      </c>
      <c r="D146" s="51" t="s">
        <v>8</v>
      </c>
      <c r="E146" s="51" t="s">
        <v>8</v>
      </c>
    </row>
    <row r="147" spans="1:5" x14ac:dyDescent="0.25">
      <c r="A147" s="2">
        <v>44142</v>
      </c>
      <c r="B147" s="1" t="s">
        <v>318</v>
      </c>
      <c r="C147" s="52">
        <v>73</v>
      </c>
      <c r="D147" s="51" t="s">
        <v>8</v>
      </c>
      <c r="E147" s="51" t="s">
        <v>8</v>
      </c>
    </row>
    <row r="148" spans="1:5" x14ac:dyDescent="0.25">
      <c r="A148" s="2">
        <v>44142</v>
      </c>
      <c r="B148" s="1" t="s">
        <v>318</v>
      </c>
      <c r="C148" s="52">
        <v>82</v>
      </c>
      <c r="D148" s="51" t="s">
        <v>8</v>
      </c>
      <c r="E148" s="51" t="s">
        <v>8</v>
      </c>
    </row>
    <row r="149" spans="1:5" x14ac:dyDescent="0.25">
      <c r="A149" s="2">
        <v>44142</v>
      </c>
      <c r="B149" s="1" t="s">
        <v>317</v>
      </c>
      <c r="C149" s="52">
        <v>84</v>
      </c>
      <c r="D149" s="51" t="s">
        <v>8</v>
      </c>
      <c r="E149" s="51" t="s">
        <v>8</v>
      </c>
    </row>
    <row r="150" spans="1:5" x14ac:dyDescent="0.25">
      <c r="A150" s="2">
        <v>44143</v>
      </c>
      <c r="B150" s="1" t="s">
        <v>317</v>
      </c>
      <c r="C150" s="52">
        <v>77</v>
      </c>
      <c r="D150" s="51" t="s">
        <v>20</v>
      </c>
      <c r="E150" s="51" t="s">
        <v>20</v>
      </c>
    </row>
    <row r="151" spans="1:5" x14ac:dyDescent="0.25">
      <c r="A151" s="2">
        <v>44143</v>
      </c>
      <c r="B151" s="1" t="s">
        <v>318</v>
      </c>
      <c r="C151" s="52">
        <v>56</v>
      </c>
      <c r="D151" s="51" t="s">
        <v>7</v>
      </c>
      <c r="E151" s="51" t="s">
        <v>7</v>
      </c>
    </row>
    <row r="152" spans="1:5" x14ac:dyDescent="0.25">
      <c r="A152" s="2">
        <v>44143</v>
      </c>
      <c r="B152" s="1" t="s">
        <v>318</v>
      </c>
      <c r="C152" s="52">
        <v>76</v>
      </c>
      <c r="D152" s="51" t="s">
        <v>7</v>
      </c>
      <c r="E152" s="51" t="s">
        <v>7</v>
      </c>
    </row>
    <row r="153" spans="1:5" x14ac:dyDescent="0.25">
      <c r="A153" s="2">
        <v>44143</v>
      </c>
      <c r="B153" s="1" t="s">
        <v>317</v>
      </c>
      <c r="C153" s="52">
        <v>34</v>
      </c>
      <c r="D153" s="51" t="s">
        <v>12</v>
      </c>
      <c r="E153" s="51" t="s">
        <v>12</v>
      </c>
    </row>
    <row r="154" spans="1:5" x14ac:dyDescent="0.25">
      <c r="A154" s="2">
        <v>44143</v>
      </c>
      <c r="B154" s="1" t="s">
        <v>318</v>
      </c>
      <c r="C154" s="52">
        <v>66</v>
      </c>
      <c r="D154" s="51" t="s">
        <v>8</v>
      </c>
      <c r="E154" s="51" t="s">
        <v>59</v>
      </c>
    </row>
    <row r="155" spans="1:5" x14ac:dyDescent="0.25">
      <c r="A155" s="2">
        <v>44143</v>
      </c>
      <c r="B155" s="1" t="s">
        <v>317</v>
      </c>
      <c r="C155" s="52">
        <v>71</v>
      </c>
      <c r="D155" s="51" t="s">
        <v>8</v>
      </c>
      <c r="E155" s="51" t="s">
        <v>8</v>
      </c>
    </row>
    <row r="156" spans="1:5" x14ac:dyDescent="0.25">
      <c r="A156" s="2">
        <v>44143</v>
      </c>
      <c r="B156" s="1" t="s">
        <v>318</v>
      </c>
      <c r="C156" s="52">
        <v>65</v>
      </c>
      <c r="D156" s="51" t="s">
        <v>27</v>
      </c>
      <c r="E156" s="51" t="s">
        <v>869</v>
      </c>
    </row>
    <row r="157" spans="1:5" x14ac:dyDescent="0.25">
      <c r="A157" s="2">
        <v>44144</v>
      </c>
      <c r="B157" s="1" t="s">
        <v>318</v>
      </c>
      <c r="C157" s="52">
        <v>61</v>
      </c>
      <c r="D157" s="51" t="s">
        <v>13</v>
      </c>
      <c r="E157" s="51" t="s">
        <v>13</v>
      </c>
    </row>
    <row r="158" spans="1:5" x14ac:dyDescent="0.25">
      <c r="A158" s="2">
        <v>44144</v>
      </c>
      <c r="B158" s="1" t="s">
        <v>318</v>
      </c>
      <c r="C158" s="52">
        <v>76</v>
      </c>
      <c r="D158" s="51" t="s">
        <v>7</v>
      </c>
      <c r="E158" s="51" t="s">
        <v>7</v>
      </c>
    </row>
    <row r="159" spans="1:5" x14ac:dyDescent="0.25">
      <c r="A159" s="2">
        <v>44144</v>
      </c>
      <c r="B159" s="1" t="s">
        <v>318</v>
      </c>
      <c r="C159" s="52">
        <v>53</v>
      </c>
      <c r="D159" s="51" t="s">
        <v>8</v>
      </c>
      <c r="E159" s="51" t="s">
        <v>8</v>
      </c>
    </row>
    <row r="160" spans="1:5" x14ac:dyDescent="0.25">
      <c r="A160" s="2">
        <v>44144</v>
      </c>
      <c r="B160" s="1" t="s">
        <v>318</v>
      </c>
      <c r="C160" s="52">
        <v>57</v>
      </c>
      <c r="D160" s="51" t="s">
        <v>8</v>
      </c>
      <c r="E160" s="51" t="s">
        <v>8</v>
      </c>
    </row>
    <row r="161" spans="1:5" x14ac:dyDescent="0.25">
      <c r="A161" s="2">
        <v>44144</v>
      </c>
      <c r="B161" s="1" t="s">
        <v>317</v>
      </c>
      <c r="C161" s="52">
        <v>82</v>
      </c>
      <c r="D161" s="51" t="s">
        <v>8</v>
      </c>
      <c r="E161" s="51" t="s">
        <v>8</v>
      </c>
    </row>
    <row r="162" spans="1:5" x14ac:dyDescent="0.25">
      <c r="A162" s="2">
        <v>44145</v>
      </c>
      <c r="B162" s="1" t="s">
        <v>318</v>
      </c>
      <c r="C162" s="52">
        <v>77</v>
      </c>
      <c r="D162" s="51" t="s">
        <v>13</v>
      </c>
      <c r="E162" s="51" t="s">
        <v>13</v>
      </c>
    </row>
    <row r="163" spans="1:5" x14ac:dyDescent="0.25">
      <c r="A163" s="2">
        <v>44145</v>
      </c>
      <c r="B163" s="1" t="s">
        <v>318</v>
      </c>
      <c r="C163" s="52">
        <v>76</v>
      </c>
      <c r="D163" s="51" t="s">
        <v>7</v>
      </c>
      <c r="E163" s="51" t="s">
        <v>7</v>
      </c>
    </row>
    <row r="164" spans="1:5" x14ac:dyDescent="0.25">
      <c r="A164" s="2">
        <v>44145</v>
      </c>
      <c r="B164" s="1" t="s">
        <v>317</v>
      </c>
      <c r="C164" s="52">
        <v>40</v>
      </c>
      <c r="D164" s="51" t="s">
        <v>9</v>
      </c>
      <c r="E164" s="51" t="s">
        <v>17</v>
      </c>
    </row>
    <row r="165" spans="1:5" x14ac:dyDescent="0.25">
      <c r="A165" s="2">
        <v>44145</v>
      </c>
      <c r="B165" s="1" t="s">
        <v>318</v>
      </c>
      <c r="C165" s="52">
        <v>65</v>
      </c>
      <c r="D165" s="51" t="s">
        <v>9</v>
      </c>
      <c r="E165" s="51" t="s">
        <v>17</v>
      </c>
    </row>
    <row r="166" spans="1:5" x14ac:dyDescent="0.25">
      <c r="A166" s="2">
        <v>44145</v>
      </c>
      <c r="B166" s="1" t="s">
        <v>317</v>
      </c>
      <c r="C166" s="52">
        <v>82</v>
      </c>
      <c r="D166" s="51" t="s">
        <v>9</v>
      </c>
      <c r="E166" s="51" t="s">
        <v>9</v>
      </c>
    </row>
    <row r="167" spans="1:5" x14ac:dyDescent="0.25">
      <c r="A167" s="2">
        <v>44145</v>
      </c>
      <c r="B167" s="1" t="s">
        <v>318</v>
      </c>
      <c r="C167" s="52">
        <v>56</v>
      </c>
      <c r="D167" s="51" t="s">
        <v>8</v>
      </c>
      <c r="E167" s="51" t="s">
        <v>8</v>
      </c>
    </row>
    <row r="168" spans="1:5" x14ac:dyDescent="0.25">
      <c r="A168" s="2">
        <v>44145</v>
      </c>
      <c r="B168" s="1" t="s">
        <v>318</v>
      </c>
      <c r="C168" s="52">
        <v>60</v>
      </c>
      <c r="D168" s="51" t="s">
        <v>8</v>
      </c>
      <c r="E168" s="51" t="s">
        <v>8</v>
      </c>
    </row>
    <row r="169" spans="1:5" x14ac:dyDescent="0.25">
      <c r="A169" s="2">
        <v>44146</v>
      </c>
      <c r="B169" s="1" t="s">
        <v>318</v>
      </c>
      <c r="C169" s="52">
        <v>74</v>
      </c>
      <c r="D169" s="51" t="s">
        <v>9</v>
      </c>
      <c r="E169" s="51" t="s">
        <v>9</v>
      </c>
    </row>
    <row r="170" spans="1:5" x14ac:dyDescent="0.25">
      <c r="A170" s="2">
        <v>44146</v>
      </c>
      <c r="B170" s="1" t="s">
        <v>317</v>
      </c>
      <c r="C170" s="52">
        <v>79</v>
      </c>
      <c r="D170" s="51" t="s">
        <v>874</v>
      </c>
      <c r="E170" s="51" t="s">
        <v>875</v>
      </c>
    </row>
    <row r="171" spans="1:5" x14ac:dyDescent="0.25">
      <c r="A171" s="2">
        <v>44146</v>
      </c>
      <c r="B171" s="1" t="s">
        <v>318</v>
      </c>
      <c r="C171" s="52">
        <v>78</v>
      </c>
      <c r="D171" s="51" t="s">
        <v>11</v>
      </c>
      <c r="E171" s="51" t="s">
        <v>135</v>
      </c>
    </row>
    <row r="172" spans="1:5" x14ac:dyDescent="0.25">
      <c r="A172" s="2">
        <v>44146</v>
      </c>
      <c r="B172" s="1" t="s">
        <v>318</v>
      </c>
      <c r="C172" s="52">
        <v>68</v>
      </c>
      <c r="D172" s="51" t="s">
        <v>8</v>
      </c>
      <c r="E172" s="51" t="s">
        <v>8</v>
      </c>
    </row>
    <row r="173" spans="1:5" x14ac:dyDescent="0.25">
      <c r="A173" s="2">
        <v>44146</v>
      </c>
      <c r="B173" s="1" t="s">
        <v>317</v>
      </c>
      <c r="C173" s="52">
        <v>69</v>
      </c>
      <c r="D173" s="51" t="s">
        <v>8</v>
      </c>
      <c r="E173" s="51" t="s">
        <v>8</v>
      </c>
    </row>
    <row r="174" spans="1:5" x14ac:dyDescent="0.25">
      <c r="A174" s="2">
        <v>44146</v>
      </c>
      <c r="B174" s="1" t="s">
        <v>318</v>
      </c>
      <c r="C174" s="52">
        <v>39</v>
      </c>
      <c r="D174" s="51" t="s">
        <v>27</v>
      </c>
      <c r="E174" s="51" t="s">
        <v>869</v>
      </c>
    </row>
    <row r="175" spans="1:5" x14ac:dyDescent="0.25">
      <c r="A175" s="2">
        <v>44146</v>
      </c>
      <c r="B175" s="1" t="s">
        <v>318</v>
      </c>
      <c r="C175" s="52">
        <v>69</v>
      </c>
      <c r="D175" s="51" t="s">
        <v>27</v>
      </c>
      <c r="E175" s="51" t="s">
        <v>869</v>
      </c>
    </row>
    <row r="176" spans="1:5" x14ac:dyDescent="0.25">
      <c r="A176" s="2">
        <v>44146</v>
      </c>
      <c r="B176" s="1" t="s">
        <v>317</v>
      </c>
      <c r="C176" s="52">
        <v>72</v>
      </c>
      <c r="D176" s="51" t="s">
        <v>27</v>
      </c>
      <c r="E176" s="51" t="s">
        <v>869</v>
      </c>
    </row>
    <row r="177" spans="1:6" x14ac:dyDescent="0.25">
      <c r="A177" s="2">
        <v>44146</v>
      </c>
      <c r="B177" s="1" t="s">
        <v>318</v>
      </c>
      <c r="C177" s="52">
        <v>81</v>
      </c>
      <c r="D177" s="51" t="s">
        <v>27</v>
      </c>
      <c r="E177" s="51" t="s">
        <v>869</v>
      </c>
    </row>
    <row r="178" spans="1:6" x14ac:dyDescent="0.25">
      <c r="A178" s="2">
        <v>44147</v>
      </c>
      <c r="B178" s="1" t="s">
        <v>318</v>
      </c>
      <c r="C178" s="52">
        <v>68</v>
      </c>
      <c r="D178" s="51" t="s">
        <v>12</v>
      </c>
      <c r="E178" s="51" t="s">
        <v>12</v>
      </c>
      <c r="F178" s="51"/>
    </row>
    <row r="179" spans="1:6" x14ac:dyDescent="0.25">
      <c r="A179" s="2">
        <v>44147</v>
      </c>
      <c r="B179" s="1" t="s">
        <v>318</v>
      </c>
      <c r="C179" s="52">
        <v>78</v>
      </c>
      <c r="D179" s="51" t="s">
        <v>8</v>
      </c>
      <c r="E179" s="51" t="s">
        <v>8</v>
      </c>
      <c r="F179" s="51"/>
    </row>
    <row r="180" spans="1:6" s="22" customFormat="1" x14ac:dyDescent="0.25">
      <c r="A180" s="2">
        <v>44147</v>
      </c>
      <c r="B180" s="1" t="s">
        <v>317</v>
      </c>
      <c r="C180" s="52">
        <v>90</v>
      </c>
      <c r="D180" s="51" t="s">
        <v>8</v>
      </c>
      <c r="E180" s="51" t="s">
        <v>8</v>
      </c>
      <c r="F180" s="51"/>
    </row>
    <row r="181" spans="1:6" s="22" customFormat="1" x14ac:dyDescent="0.25">
      <c r="A181" s="2">
        <v>44147</v>
      </c>
      <c r="B181" s="1" t="s">
        <v>317</v>
      </c>
      <c r="C181" s="52">
        <v>93</v>
      </c>
      <c r="D181" s="51" t="s">
        <v>8</v>
      </c>
      <c r="E181" s="51" t="s">
        <v>8</v>
      </c>
      <c r="F181" s="51"/>
    </row>
    <row r="182" spans="1:6" s="22" customFormat="1" x14ac:dyDescent="0.25">
      <c r="A182" s="2">
        <v>44148</v>
      </c>
      <c r="B182" s="1" t="s">
        <v>318</v>
      </c>
      <c r="C182" s="52">
        <v>53</v>
      </c>
      <c r="D182" s="51" t="s">
        <v>7</v>
      </c>
      <c r="E182" s="51" t="s">
        <v>7</v>
      </c>
      <c r="F182" s="51"/>
    </row>
    <row r="183" spans="1:6" s="22" customFormat="1" x14ac:dyDescent="0.25">
      <c r="A183" s="2">
        <v>44148</v>
      </c>
      <c r="B183" s="1" t="s">
        <v>318</v>
      </c>
      <c r="C183" s="52">
        <v>61</v>
      </c>
      <c r="D183" s="51" t="s">
        <v>8</v>
      </c>
      <c r="E183" s="22" t="s">
        <v>8</v>
      </c>
      <c r="F183" s="51"/>
    </row>
    <row r="184" spans="1:6" x14ac:dyDescent="0.25">
      <c r="A184" s="67">
        <v>44148</v>
      </c>
      <c r="B184" s="15" t="s">
        <v>318</v>
      </c>
      <c r="C184" s="175">
        <v>58</v>
      </c>
      <c r="D184" s="241" t="s">
        <v>27</v>
      </c>
      <c r="E184" s="241" t="s">
        <v>869</v>
      </c>
      <c r="F184" s="51"/>
    </row>
    <row r="185" spans="1:6" x14ac:dyDescent="0.25">
      <c r="A185" s="67">
        <v>44148</v>
      </c>
      <c r="B185" s="15" t="s">
        <v>317</v>
      </c>
      <c r="C185" s="175">
        <v>67</v>
      </c>
      <c r="D185" s="241" t="s">
        <v>27</v>
      </c>
      <c r="E185" s="60" t="s">
        <v>141</v>
      </c>
    </row>
    <row r="186" spans="1:6" x14ac:dyDescent="0.25">
      <c r="A186" s="67">
        <v>44148</v>
      </c>
      <c r="B186" s="15" t="s">
        <v>318</v>
      </c>
      <c r="C186" s="175">
        <v>69</v>
      </c>
      <c r="D186" s="241" t="s">
        <v>27</v>
      </c>
      <c r="E186" s="241" t="s">
        <v>869</v>
      </c>
    </row>
    <row r="187" spans="1:6" s="22" customFormat="1" x14ac:dyDescent="0.25">
      <c r="A187" s="67">
        <v>44148</v>
      </c>
      <c r="B187" s="15" t="s">
        <v>318</v>
      </c>
      <c r="C187" s="175">
        <v>70</v>
      </c>
      <c r="D187" s="241" t="s">
        <v>27</v>
      </c>
      <c r="E187" s="241" t="s">
        <v>869</v>
      </c>
    </row>
    <row r="188" spans="1:6" s="22" customFormat="1" x14ac:dyDescent="0.25">
      <c r="A188" s="67">
        <v>44148</v>
      </c>
      <c r="B188" s="15" t="s">
        <v>318</v>
      </c>
      <c r="C188" s="175">
        <v>77</v>
      </c>
      <c r="D188" s="241" t="s">
        <v>27</v>
      </c>
      <c r="E188" s="241" t="s">
        <v>869</v>
      </c>
    </row>
    <row r="189" spans="1:6" s="22" customFormat="1" x14ac:dyDescent="0.25">
      <c r="A189" s="67">
        <v>44148</v>
      </c>
      <c r="B189" s="15" t="s">
        <v>317</v>
      </c>
      <c r="C189" s="175">
        <v>79</v>
      </c>
      <c r="D189" s="241" t="s">
        <v>27</v>
      </c>
      <c r="E189" s="60" t="s">
        <v>622</v>
      </c>
    </row>
    <row r="190" spans="1:6" s="22" customFormat="1" x14ac:dyDescent="0.25">
      <c r="A190" s="67">
        <v>44148</v>
      </c>
      <c r="B190" s="15" t="s">
        <v>318</v>
      </c>
      <c r="C190" s="175">
        <v>85</v>
      </c>
      <c r="D190" s="241" t="s">
        <v>27</v>
      </c>
      <c r="E190" s="60" t="s">
        <v>141</v>
      </c>
    </row>
    <row r="191" spans="1:6" x14ac:dyDescent="0.25">
      <c r="A191" s="67">
        <v>44149</v>
      </c>
      <c r="B191" s="15" t="s">
        <v>318</v>
      </c>
      <c r="C191" s="175">
        <v>58</v>
      </c>
      <c r="D191" s="241" t="s">
        <v>9</v>
      </c>
      <c r="E191" s="241" t="s">
        <v>9</v>
      </c>
    </row>
    <row r="192" spans="1:6" s="22" customFormat="1" x14ac:dyDescent="0.25">
      <c r="A192" s="67">
        <v>44149</v>
      </c>
      <c r="B192" s="15" t="s">
        <v>317</v>
      </c>
      <c r="C192" s="175">
        <v>76</v>
      </c>
      <c r="D192" s="241" t="s">
        <v>9</v>
      </c>
      <c r="E192" s="60" t="s">
        <v>145</v>
      </c>
    </row>
    <row r="193" spans="1:5" s="22" customFormat="1" x14ac:dyDescent="0.25">
      <c r="A193" s="67">
        <v>44149</v>
      </c>
      <c r="B193" s="15" t="s">
        <v>318</v>
      </c>
      <c r="C193" s="175">
        <v>93</v>
      </c>
      <c r="D193" s="241" t="s">
        <v>8</v>
      </c>
      <c r="E193" s="60" t="s">
        <v>844</v>
      </c>
    </row>
    <row r="194" spans="1:5" s="22" customFormat="1" x14ac:dyDescent="0.25">
      <c r="A194" s="67">
        <v>44149</v>
      </c>
      <c r="B194" s="15" t="s">
        <v>318</v>
      </c>
      <c r="C194" s="175">
        <v>63</v>
      </c>
      <c r="D194" s="241" t="s">
        <v>51</v>
      </c>
      <c r="E194" s="241" t="s">
        <v>51</v>
      </c>
    </row>
    <row r="195" spans="1:5" s="22" customFormat="1" x14ac:dyDescent="0.25">
      <c r="A195" s="67">
        <v>44150</v>
      </c>
      <c r="B195" s="15" t="s">
        <v>318</v>
      </c>
      <c r="C195" s="175">
        <v>77</v>
      </c>
      <c r="D195" s="241" t="s">
        <v>20</v>
      </c>
      <c r="E195" s="241" t="s">
        <v>20</v>
      </c>
    </row>
    <row r="196" spans="1:5" s="22" customFormat="1" x14ac:dyDescent="0.25">
      <c r="A196" s="67">
        <v>44150</v>
      </c>
      <c r="B196" s="15" t="s">
        <v>318</v>
      </c>
      <c r="C196" s="175">
        <v>79</v>
      </c>
      <c r="D196" s="241" t="s">
        <v>20</v>
      </c>
      <c r="E196" s="241" t="s">
        <v>20</v>
      </c>
    </row>
    <row r="197" spans="1:5" s="22" customFormat="1" x14ac:dyDescent="0.25">
      <c r="A197" s="67">
        <v>44150</v>
      </c>
      <c r="B197" s="15" t="s">
        <v>317</v>
      </c>
      <c r="C197" s="175">
        <v>73</v>
      </c>
      <c r="D197" s="241" t="s">
        <v>48</v>
      </c>
      <c r="E197" s="241" t="s">
        <v>48</v>
      </c>
    </row>
    <row r="198" spans="1:5" s="22" customFormat="1" x14ac:dyDescent="0.25">
      <c r="A198" s="67">
        <v>44150</v>
      </c>
      <c r="B198" s="15" t="s">
        <v>317</v>
      </c>
      <c r="C198" s="175">
        <v>67</v>
      </c>
      <c r="D198" s="241" t="s">
        <v>8</v>
      </c>
      <c r="E198" s="241" t="s">
        <v>336</v>
      </c>
    </row>
    <row r="199" spans="1:5" x14ac:dyDescent="0.25">
      <c r="A199" s="67">
        <v>44150</v>
      </c>
      <c r="B199" s="15" t="s">
        <v>318</v>
      </c>
      <c r="C199" s="175">
        <v>72</v>
      </c>
      <c r="D199" s="241" t="s">
        <v>12</v>
      </c>
      <c r="E199" s="60" t="s">
        <v>12</v>
      </c>
    </row>
    <row r="200" spans="1:5" x14ac:dyDescent="0.25">
      <c r="A200" s="67">
        <v>44150</v>
      </c>
      <c r="B200" s="15" t="s">
        <v>318</v>
      </c>
      <c r="C200" s="175">
        <v>58</v>
      </c>
      <c r="D200" s="241" t="s">
        <v>8</v>
      </c>
      <c r="E200" s="60" t="s">
        <v>8</v>
      </c>
    </row>
    <row r="201" spans="1:5" s="22" customFormat="1" x14ac:dyDescent="0.25">
      <c r="A201" s="67">
        <v>44150</v>
      </c>
      <c r="B201" s="15" t="s">
        <v>317</v>
      </c>
      <c r="C201" s="175">
        <v>84</v>
      </c>
      <c r="D201" s="241" t="s">
        <v>8</v>
      </c>
      <c r="E201" s="241" t="s">
        <v>8</v>
      </c>
    </row>
    <row r="202" spans="1:5" s="22" customFormat="1" x14ac:dyDescent="0.25">
      <c r="A202" s="67">
        <v>44151</v>
      </c>
      <c r="B202" s="15" t="s">
        <v>318</v>
      </c>
      <c r="C202" s="175">
        <v>79</v>
      </c>
      <c r="D202" s="241" t="s">
        <v>7</v>
      </c>
      <c r="E202" s="241" t="s">
        <v>7</v>
      </c>
    </row>
    <row r="203" spans="1:5" s="22" customFormat="1" x14ac:dyDescent="0.25">
      <c r="A203" s="67">
        <v>44151</v>
      </c>
      <c r="B203" s="15" t="s">
        <v>318</v>
      </c>
      <c r="C203" s="175">
        <v>43</v>
      </c>
      <c r="D203" s="241" t="s">
        <v>12</v>
      </c>
      <c r="E203" s="241" t="s">
        <v>12</v>
      </c>
    </row>
    <row r="204" spans="1:5" x14ac:dyDescent="0.25">
      <c r="A204" s="67">
        <v>44151</v>
      </c>
      <c r="B204" s="15" t="s">
        <v>318</v>
      </c>
      <c r="C204" s="175">
        <v>67</v>
      </c>
      <c r="D204" s="241" t="s">
        <v>27</v>
      </c>
      <c r="E204" s="60" t="s">
        <v>869</v>
      </c>
    </row>
    <row r="205" spans="1:5" x14ac:dyDescent="0.25">
      <c r="A205" s="67">
        <v>44152</v>
      </c>
      <c r="B205" s="15" t="s">
        <v>317</v>
      </c>
      <c r="C205" s="175">
        <v>39</v>
      </c>
      <c r="D205" s="241" t="s">
        <v>20</v>
      </c>
      <c r="E205" s="60" t="s">
        <v>20</v>
      </c>
    </row>
    <row r="206" spans="1:5" x14ac:dyDescent="0.25">
      <c r="A206" s="67">
        <v>44152</v>
      </c>
      <c r="B206" s="15" t="s">
        <v>318</v>
      </c>
      <c r="C206" s="175">
        <v>72</v>
      </c>
      <c r="D206" s="241" t="s">
        <v>13</v>
      </c>
      <c r="E206" s="241" t="s">
        <v>13</v>
      </c>
    </row>
    <row r="207" spans="1:5" x14ac:dyDescent="0.25">
      <c r="A207" s="67">
        <v>44152</v>
      </c>
      <c r="B207" s="15" t="s">
        <v>317</v>
      </c>
      <c r="C207" s="175">
        <v>73</v>
      </c>
      <c r="D207" s="241" t="s">
        <v>13</v>
      </c>
      <c r="E207" s="60" t="s">
        <v>876</v>
      </c>
    </row>
    <row r="208" spans="1:5" x14ac:dyDescent="0.25">
      <c r="A208" s="67">
        <v>44152</v>
      </c>
      <c r="B208" s="15" t="s">
        <v>317</v>
      </c>
      <c r="C208" s="175">
        <v>70</v>
      </c>
      <c r="D208" s="241" t="s">
        <v>7</v>
      </c>
      <c r="E208" s="60" t="s">
        <v>116</v>
      </c>
    </row>
    <row r="209" spans="1:5" x14ac:dyDescent="0.25">
      <c r="A209" s="67">
        <v>44152</v>
      </c>
      <c r="B209" s="15" t="s">
        <v>318</v>
      </c>
      <c r="C209" s="175">
        <v>74</v>
      </c>
      <c r="D209" s="241" t="s">
        <v>7</v>
      </c>
      <c r="E209" s="241" t="s">
        <v>7</v>
      </c>
    </row>
    <row r="210" spans="1:5" x14ac:dyDescent="0.25">
      <c r="A210" s="67">
        <v>44152</v>
      </c>
      <c r="B210" s="15" t="s">
        <v>317</v>
      </c>
      <c r="C210" s="175">
        <v>93</v>
      </c>
      <c r="D210" s="241" t="s">
        <v>9</v>
      </c>
      <c r="E210" s="241" t="s">
        <v>9</v>
      </c>
    </row>
    <row r="211" spans="1:5" x14ac:dyDescent="0.25">
      <c r="A211" s="67">
        <v>44152</v>
      </c>
      <c r="B211" s="15" t="s">
        <v>318</v>
      </c>
      <c r="C211" s="175">
        <v>54</v>
      </c>
      <c r="D211" s="241" t="s">
        <v>8</v>
      </c>
      <c r="E211" s="241" t="s">
        <v>8</v>
      </c>
    </row>
    <row r="212" spans="1:5" x14ac:dyDescent="0.25">
      <c r="A212" s="67">
        <v>44152</v>
      </c>
      <c r="B212" s="15" t="s">
        <v>318</v>
      </c>
      <c r="C212" s="175">
        <v>55</v>
      </c>
      <c r="D212" s="241" t="s">
        <v>8</v>
      </c>
      <c r="E212" s="241" t="s">
        <v>8</v>
      </c>
    </row>
    <row r="213" spans="1:5" x14ac:dyDescent="0.25">
      <c r="A213" s="67">
        <v>44152</v>
      </c>
      <c r="B213" s="15" t="s">
        <v>318</v>
      </c>
      <c r="C213" s="175">
        <v>79</v>
      </c>
      <c r="D213" s="241" t="s">
        <v>8</v>
      </c>
      <c r="E213" s="60" t="s">
        <v>81</v>
      </c>
    </row>
    <row r="214" spans="1:5" x14ac:dyDescent="0.25">
      <c r="A214" s="67">
        <v>44152</v>
      </c>
      <c r="B214" s="15" t="s">
        <v>317</v>
      </c>
      <c r="C214" s="175">
        <v>80</v>
      </c>
      <c r="D214" s="241" t="s">
        <v>8</v>
      </c>
      <c r="E214" s="60" t="s">
        <v>8</v>
      </c>
    </row>
    <row r="215" spans="1:5" x14ac:dyDescent="0.25">
      <c r="A215" s="67">
        <v>44152</v>
      </c>
      <c r="B215" s="15" t="s">
        <v>317</v>
      </c>
      <c r="C215" s="175">
        <v>79</v>
      </c>
      <c r="D215" s="241" t="s">
        <v>10</v>
      </c>
      <c r="E215" s="60" t="s">
        <v>10</v>
      </c>
    </row>
    <row r="216" spans="1:5" x14ac:dyDescent="0.25">
      <c r="A216" s="67">
        <v>44153</v>
      </c>
      <c r="B216" s="15" t="s">
        <v>317</v>
      </c>
      <c r="C216" s="175">
        <v>89</v>
      </c>
      <c r="D216" s="241" t="s">
        <v>24</v>
      </c>
      <c r="E216" s="60" t="s">
        <v>23</v>
      </c>
    </row>
    <row r="217" spans="1:5" x14ac:dyDescent="0.25">
      <c r="A217" s="67">
        <v>44153</v>
      </c>
      <c r="B217" s="15" t="s">
        <v>318</v>
      </c>
      <c r="C217" s="175">
        <v>81</v>
      </c>
      <c r="D217" s="241" t="s">
        <v>7</v>
      </c>
      <c r="E217" s="241" t="s">
        <v>7</v>
      </c>
    </row>
    <row r="218" spans="1:5" x14ac:dyDescent="0.25">
      <c r="A218" s="67">
        <v>44153</v>
      </c>
      <c r="B218" s="15" t="s">
        <v>317</v>
      </c>
      <c r="C218" s="175">
        <v>87</v>
      </c>
      <c r="D218" s="241" t="s">
        <v>9</v>
      </c>
      <c r="E218" s="241" t="s">
        <v>9</v>
      </c>
    </row>
    <row r="219" spans="1:5" x14ac:dyDescent="0.25">
      <c r="A219" s="67">
        <v>44153</v>
      </c>
      <c r="B219" s="15" t="s">
        <v>317</v>
      </c>
      <c r="C219" s="175">
        <v>87</v>
      </c>
      <c r="D219" s="241" t="s">
        <v>9</v>
      </c>
      <c r="E219" s="60" t="s">
        <v>145</v>
      </c>
    </row>
    <row r="220" spans="1:5" x14ac:dyDescent="0.25">
      <c r="A220" s="67">
        <v>44153</v>
      </c>
      <c r="B220" s="15" t="s">
        <v>317</v>
      </c>
      <c r="C220" s="175">
        <v>66</v>
      </c>
      <c r="D220" s="241" t="s">
        <v>874</v>
      </c>
      <c r="E220" s="60" t="s">
        <v>875</v>
      </c>
    </row>
    <row r="221" spans="1:5" x14ac:dyDescent="0.25">
      <c r="A221" s="67">
        <v>44153</v>
      </c>
      <c r="B221" s="15" t="s">
        <v>317</v>
      </c>
      <c r="C221" s="175">
        <v>50</v>
      </c>
      <c r="D221" s="241" t="s">
        <v>8</v>
      </c>
      <c r="E221" s="241" t="s">
        <v>8</v>
      </c>
    </row>
    <row r="222" spans="1:5" x14ac:dyDescent="0.25">
      <c r="A222" s="67">
        <v>44153</v>
      </c>
      <c r="B222" s="15" t="s">
        <v>318</v>
      </c>
      <c r="C222" s="175">
        <v>55</v>
      </c>
      <c r="D222" s="241" t="s">
        <v>8</v>
      </c>
      <c r="E222" s="241" t="s">
        <v>8</v>
      </c>
    </row>
    <row r="223" spans="1:5" x14ac:dyDescent="0.25">
      <c r="A223" s="67">
        <v>44153</v>
      </c>
      <c r="B223" s="15" t="s">
        <v>318</v>
      </c>
      <c r="C223" s="175">
        <v>83</v>
      </c>
      <c r="D223" s="241" t="s">
        <v>8</v>
      </c>
      <c r="E223" s="241" t="s">
        <v>8</v>
      </c>
    </row>
    <row r="224" spans="1:5" x14ac:dyDescent="0.25">
      <c r="A224" s="67">
        <v>44153</v>
      </c>
      <c r="B224" s="15" t="s">
        <v>317</v>
      </c>
      <c r="C224" s="175">
        <v>93</v>
      </c>
      <c r="D224" s="241" t="s">
        <v>8</v>
      </c>
      <c r="E224" s="241" t="s">
        <v>8</v>
      </c>
    </row>
    <row r="225" spans="1:5" x14ac:dyDescent="0.25">
      <c r="A225" s="67">
        <v>44154</v>
      </c>
      <c r="B225" s="15" t="s">
        <v>317</v>
      </c>
      <c r="C225" s="175">
        <v>90</v>
      </c>
      <c r="D225" s="241" t="s">
        <v>13</v>
      </c>
      <c r="E225" s="60" t="s">
        <v>13</v>
      </c>
    </row>
    <row r="226" spans="1:5" x14ac:dyDescent="0.25">
      <c r="A226" s="67">
        <v>44154</v>
      </c>
      <c r="B226" s="15" t="s">
        <v>318</v>
      </c>
      <c r="C226" s="175">
        <v>69</v>
      </c>
      <c r="D226" s="241" t="s">
        <v>24</v>
      </c>
      <c r="E226" s="60" t="s">
        <v>765</v>
      </c>
    </row>
    <row r="227" spans="1:5" x14ac:dyDescent="0.25">
      <c r="A227" s="67">
        <v>44154</v>
      </c>
      <c r="B227" s="15" t="s">
        <v>318</v>
      </c>
      <c r="C227" s="175">
        <v>71</v>
      </c>
      <c r="D227" s="241" t="s">
        <v>24</v>
      </c>
      <c r="E227" s="60" t="s">
        <v>23</v>
      </c>
    </row>
    <row r="228" spans="1:5" x14ac:dyDescent="0.25">
      <c r="A228" s="67">
        <v>44154</v>
      </c>
      <c r="B228" s="15" t="s">
        <v>317</v>
      </c>
      <c r="C228" s="175">
        <v>61</v>
      </c>
      <c r="D228" s="241" t="s">
        <v>8</v>
      </c>
      <c r="E228" s="241" t="s">
        <v>8</v>
      </c>
    </row>
    <row r="229" spans="1:5" x14ac:dyDescent="0.25">
      <c r="A229" s="67">
        <v>44154</v>
      </c>
      <c r="B229" s="15" t="s">
        <v>317</v>
      </c>
      <c r="C229" s="175">
        <v>65</v>
      </c>
      <c r="D229" s="241" t="s">
        <v>8</v>
      </c>
      <c r="E229" s="60" t="s">
        <v>31</v>
      </c>
    </row>
    <row r="230" spans="1:5" x14ac:dyDescent="0.25">
      <c r="A230" s="67">
        <v>44155</v>
      </c>
      <c r="B230" s="15" t="s">
        <v>317</v>
      </c>
      <c r="C230" s="175">
        <v>65</v>
      </c>
      <c r="D230" s="241" t="s">
        <v>14</v>
      </c>
      <c r="E230" s="60" t="s">
        <v>808</v>
      </c>
    </row>
    <row r="231" spans="1:5" x14ac:dyDescent="0.25">
      <c r="A231" s="67">
        <v>44155</v>
      </c>
      <c r="B231" s="15" t="s">
        <v>317</v>
      </c>
      <c r="C231" s="175">
        <v>87</v>
      </c>
      <c r="D231" s="241" t="s">
        <v>14</v>
      </c>
      <c r="E231" s="60" t="s">
        <v>808</v>
      </c>
    </row>
    <row r="232" spans="1:5" x14ac:dyDescent="0.25">
      <c r="A232" s="67">
        <v>44155</v>
      </c>
      <c r="B232" s="15" t="s">
        <v>317</v>
      </c>
      <c r="C232" s="175">
        <v>61</v>
      </c>
      <c r="D232" s="241" t="s">
        <v>20</v>
      </c>
      <c r="E232" s="241" t="s">
        <v>20</v>
      </c>
    </row>
    <row r="233" spans="1:5" x14ac:dyDescent="0.25">
      <c r="A233" s="67">
        <v>44155</v>
      </c>
      <c r="B233" s="15" t="s">
        <v>317</v>
      </c>
      <c r="C233" s="175">
        <v>65</v>
      </c>
      <c r="D233" s="241" t="s">
        <v>20</v>
      </c>
      <c r="E233" s="241" t="s">
        <v>20</v>
      </c>
    </row>
    <row r="234" spans="1:5" x14ac:dyDescent="0.25">
      <c r="A234" s="67">
        <v>44155</v>
      </c>
      <c r="B234" s="15" t="s">
        <v>317</v>
      </c>
      <c r="C234" s="175">
        <v>69</v>
      </c>
      <c r="D234" s="241" t="s">
        <v>20</v>
      </c>
      <c r="E234" s="241" t="s">
        <v>20</v>
      </c>
    </row>
    <row r="235" spans="1:5" x14ac:dyDescent="0.25">
      <c r="A235" s="67">
        <v>44156</v>
      </c>
      <c r="B235" s="15" t="s">
        <v>318</v>
      </c>
      <c r="C235" s="175">
        <v>65</v>
      </c>
      <c r="D235" s="241" t="s">
        <v>13</v>
      </c>
      <c r="E235" s="241" t="s">
        <v>13</v>
      </c>
    </row>
    <row r="236" spans="1:5" x14ac:dyDescent="0.25">
      <c r="A236" s="67">
        <v>44156</v>
      </c>
      <c r="B236" s="15" t="s">
        <v>318</v>
      </c>
      <c r="C236" s="175">
        <v>69</v>
      </c>
      <c r="D236" s="241" t="s">
        <v>7</v>
      </c>
      <c r="E236" s="241" t="s">
        <v>7</v>
      </c>
    </row>
    <row r="237" spans="1:5" x14ac:dyDescent="0.25">
      <c r="A237" s="67">
        <v>44156</v>
      </c>
      <c r="B237" s="15" t="s">
        <v>318</v>
      </c>
      <c r="C237" s="175">
        <v>88</v>
      </c>
      <c r="D237" s="241" t="s">
        <v>7</v>
      </c>
      <c r="E237" s="241" t="s">
        <v>7</v>
      </c>
    </row>
    <row r="238" spans="1:5" x14ac:dyDescent="0.25">
      <c r="A238" s="67">
        <v>44156</v>
      </c>
      <c r="B238" s="15" t="s">
        <v>317</v>
      </c>
      <c r="C238" s="175">
        <v>62</v>
      </c>
      <c r="D238" s="241" t="s">
        <v>12</v>
      </c>
      <c r="E238" s="241" t="s">
        <v>12</v>
      </c>
    </row>
    <row r="239" spans="1:5" x14ac:dyDescent="0.25">
      <c r="A239" s="67">
        <v>44156</v>
      </c>
      <c r="B239" s="15" t="s">
        <v>318</v>
      </c>
      <c r="C239" s="175">
        <v>65</v>
      </c>
      <c r="D239" s="241" t="s">
        <v>8</v>
      </c>
      <c r="E239" s="241" t="s">
        <v>8</v>
      </c>
    </row>
    <row r="240" spans="1:5" x14ac:dyDescent="0.25">
      <c r="A240" s="67">
        <v>44156</v>
      </c>
      <c r="B240" s="15" t="s">
        <v>318</v>
      </c>
      <c r="C240" s="175">
        <v>67</v>
      </c>
      <c r="D240" s="241" t="s">
        <v>8</v>
      </c>
      <c r="E240" s="241" t="s">
        <v>8</v>
      </c>
    </row>
    <row r="241" spans="1:5" x14ac:dyDescent="0.25">
      <c r="A241" s="67">
        <v>44156</v>
      </c>
      <c r="B241" s="15" t="s">
        <v>317</v>
      </c>
      <c r="C241" s="175">
        <v>74</v>
      </c>
      <c r="D241" s="241" t="s">
        <v>8</v>
      </c>
      <c r="E241" s="60" t="s">
        <v>81</v>
      </c>
    </row>
    <row r="242" spans="1:5" x14ac:dyDescent="0.25">
      <c r="A242" s="67">
        <v>44156</v>
      </c>
      <c r="B242" s="15" t="s">
        <v>317</v>
      </c>
      <c r="C242" s="175">
        <v>83</v>
      </c>
      <c r="D242" s="241" t="s">
        <v>8</v>
      </c>
      <c r="E242" s="241" t="s">
        <v>8</v>
      </c>
    </row>
    <row r="243" spans="1:5" x14ac:dyDescent="0.25">
      <c r="A243" s="67">
        <v>44156</v>
      </c>
      <c r="B243" s="15" t="s">
        <v>317</v>
      </c>
      <c r="C243" s="175">
        <v>70</v>
      </c>
      <c r="D243" s="241" t="s">
        <v>10</v>
      </c>
      <c r="E243" s="241" t="s">
        <v>10</v>
      </c>
    </row>
    <row r="244" spans="1:5" x14ac:dyDescent="0.25">
      <c r="A244" s="67">
        <v>44157</v>
      </c>
      <c r="B244" s="15" t="s">
        <v>317</v>
      </c>
      <c r="C244" s="175">
        <v>69</v>
      </c>
      <c r="D244" s="241" t="s">
        <v>13</v>
      </c>
      <c r="E244" s="60" t="s">
        <v>223</v>
      </c>
    </row>
    <row r="245" spans="1:5" x14ac:dyDescent="0.25">
      <c r="A245" s="67">
        <v>44157</v>
      </c>
      <c r="B245" s="15" t="s">
        <v>318</v>
      </c>
      <c r="C245" s="175">
        <v>89</v>
      </c>
      <c r="D245" s="241" t="s">
        <v>24</v>
      </c>
      <c r="E245" s="60" t="s">
        <v>23</v>
      </c>
    </row>
    <row r="246" spans="1:5" x14ac:dyDescent="0.25">
      <c r="A246" s="67">
        <v>44157</v>
      </c>
      <c r="B246" s="15" t="s">
        <v>318</v>
      </c>
      <c r="C246" s="175">
        <v>78</v>
      </c>
      <c r="D246" s="241" t="s">
        <v>8</v>
      </c>
      <c r="E246" s="241" t="s">
        <v>8</v>
      </c>
    </row>
    <row r="247" spans="1:5" x14ac:dyDescent="0.25">
      <c r="A247" s="67">
        <v>44157</v>
      </c>
      <c r="B247" s="15" t="s">
        <v>318</v>
      </c>
      <c r="C247" s="175">
        <v>67</v>
      </c>
      <c r="D247" s="241" t="s">
        <v>51</v>
      </c>
      <c r="E247" s="241" t="s">
        <v>51</v>
      </c>
    </row>
    <row r="248" spans="1:5" x14ac:dyDescent="0.25">
      <c r="A248" s="67">
        <v>44157</v>
      </c>
      <c r="B248" s="15" t="s">
        <v>318</v>
      </c>
      <c r="C248" s="175">
        <v>70</v>
      </c>
      <c r="D248" s="241" t="s">
        <v>10</v>
      </c>
      <c r="E248" s="60" t="s">
        <v>343</v>
      </c>
    </row>
    <row r="249" spans="1:5" x14ac:dyDescent="0.25">
      <c r="A249" s="67">
        <v>44158</v>
      </c>
      <c r="B249" s="15" t="s">
        <v>318</v>
      </c>
      <c r="C249" s="175">
        <v>67</v>
      </c>
      <c r="D249" s="241" t="s">
        <v>8</v>
      </c>
      <c r="E249" s="241" t="s">
        <v>8</v>
      </c>
    </row>
    <row r="250" spans="1:5" x14ac:dyDescent="0.25">
      <c r="A250" s="67">
        <v>44158</v>
      </c>
      <c r="B250" s="15" t="s">
        <v>318</v>
      </c>
      <c r="C250" s="175">
        <v>82</v>
      </c>
      <c r="D250" s="241" t="s">
        <v>8</v>
      </c>
      <c r="E250" s="241" t="s">
        <v>8</v>
      </c>
    </row>
    <row r="251" spans="1:5" x14ac:dyDescent="0.25">
      <c r="A251" s="67">
        <v>44159</v>
      </c>
      <c r="B251" s="15" t="s">
        <v>318</v>
      </c>
      <c r="C251" s="175">
        <v>86</v>
      </c>
      <c r="D251" s="241" t="s">
        <v>12</v>
      </c>
      <c r="E251" s="60" t="s">
        <v>117</v>
      </c>
    </row>
    <row r="252" spans="1:5" x14ac:dyDescent="0.25">
      <c r="A252" s="67">
        <v>44159</v>
      </c>
      <c r="B252" s="15" t="s">
        <v>317</v>
      </c>
      <c r="C252" s="175">
        <v>37</v>
      </c>
      <c r="D252" s="241" t="s">
        <v>8</v>
      </c>
      <c r="E252" s="60" t="s">
        <v>8</v>
      </c>
    </row>
    <row r="253" spans="1:5" x14ac:dyDescent="0.25">
      <c r="A253" s="67">
        <v>44160</v>
      </c>
      <c r="B253" s="15" t="s">
        <v>318</v>
      </c>
      <c r="C253" s="175">
        <v>58</v>
      </c>
      <c r="D253" s="241" t="s">
        <v>9</v>
      </c>
      <c r="E253" s="241" t="s">
        <v>9</v>
      </c>
    </row>
    <row r="254" spans="1:5" x14ac:dyDescent="0.25">
      <c r="A254" s="67">
        <v>44160</v>
      </c>
      <c r="B254" s="15" t="s">
        <v>318</v>
      </c>
      <c r="C254" s="175">
        <v>64</v>
      </c>
      <c r="D254" s="241" t="s">
        <v>9</v>
      </c>
      <c r="E254" s="241" t="s">
        <v>9</v>
      </c>
    </row>
    <row r="255" spans="1:5" x14ac:dyDescent="0.25">
      <c r="A255" s="67">
        <v>44160</v>
      </c>
      <c r="B255" s="15" t="s">
        <v>317</v>
      </c>
      <c r="C255" s="175">
        <v>87</v>
      </c>
      <c r="D255" s="241" t="s">
        <v>9</v>
      </c>
      <c r="E255" s="241" t="s">
        <v>9</v>
      </c>
    </row>
    <row r="256" spans="1:5" x14ac:dyDescent="0.25">
      <c r="A256" s="67">
        <v>44160</v>
      </c>
      <c r="B256" s="15" t="s">
        <v>318</v>
      </c>
      <c r="C256" s="175">
        <v>93</v>
      </c>
      <c r="D256" s="241" t="s">
        <v>9</v>
      </c>
      <c r="E256" s="60" t="s">
        <v>17</v>
      </c>
    </row>
    <row r="257" spans="1:5" x14ac:dyDescent="0.25">
      <c r="A257" s="67">
        <v>44160</v>
      </c>
      <c r="B257" s="15" t="s">
        <v>318</v>
      </c>
      <c r="C257" s="175">
        <v>78</v>
      </c>
      <c r="D257" s="241" t="s">
        <v>8</v>
      </c>
      <c r="E257" s="60" t="s">
        <v>74</v>
      </c>
    </row>
    <row r="258" spans="1:5" x14ac:dyDescent="0.25">
      <c r="A258" s="67">
        <v>44160</v>
      </c>
      <c r="B258" s="15" t="s">
        <v>317</v>
      </c>
      <c r="C258" s="175">
        <v>89</v>
      </c>
      <c r="D258" s="241" t="s">
        <v>8</v>
      </c>
      <c r="E258" s="60" t="s">
        <v>8</v>
      </c>
    </row>
    <row r="259" spans="1:5" x14ac:dyDescent="0.25">
      <c r="A259" s="67">
        <v>44160</v>
      </c>
      <c r="B259" s="15" t="s">
        <v>317</v>
      </c>
      <c r="C259" s="175">
        <v>81</v>
      </c>
      <c r="D259" s="241" t="s">
        <v>27</v>
      </c>
      <c r="E259" s="60" t="s">
        <v>869</v>
      </c>
    </row>
    <row r="260" spans="1:5" x14ac:dyDescent="0.25">
      <c r="A260" s="67">
        <v>44160</v>
      </c>
      <c r="B260" s="15" t="s">
        <v>318</v>
      </c>
      <c r="C260" s="175">
        <v>85</v>
      </c>
      <c r="D260" s="241" t="s">
        <v>27</v>
      </c>
      <c r="E260" s="60" t="s">
        <v>869</v>
      </c>
    </row>
    <row r="261" spans="1:5" x14ac:dyDescent="0.25">
      <c r="A261" s="67">
        <v>44160</v>
      </c>
      <c r="B261" s="15" t="s">
        <v>318</v>
      </c>
      <c r="C261" s="175">
        <v>70</v>
      </c>
      <c r="D261" s="241" t="s">
        <v>51</v>
      </c>
      <c r="E261" s="60" t="s">
        <v>51</v>
      </c>
    </row>
    <row r="262" spans="1:5" x14ac:dyDescent="0.25">
      <c r="A262" s="67">
        <v>44160</v>
      </c>
      <c r="B262" s="15" t="s">
        <v>317</v>
      </c>
      <c r="C262" s="175">
        <v>90</v>
      </c>
      <c r="D262" s="241" t="s">
        <v>51</v>
      </c>
      <c r="E262" s="60" t="s">
        <v>51</v>
      </c>
    </row>
    <row r="263" spans="1:5" x14ac:dyDescent="0.25">
      <c r="A263" s="67">
        <v>44161</v>
      </c>
      <c r="B263" s="15" t="s">
        <v>318</v>
      </c>
      <c r="C263" s="175">
        <v>57</v>
      </c>
      <c r="D263" s="241" t="s">
        <v>20</v>
      </c>
      <c r="E263" s="241" t="s">
        <v>20</v>
      </c>
    </row>
    <row r="264" spans="1:5" x14ac:dyDescent="0.25">
      <c r="A264" s="67">
        <v>44161</v>
      </c>
      <c r="B264" s="15" t="s">
        <v>318</v>
      </c>
      <c r="C264" s="175">
        <v>59</v>
      </c>
      <c r="D264" s="241" t="s">
        <v>20</v>
      </c>
      <c r="E264" s="241" t="s">
        <v>20</v>
      </c>
    </row>
    <row r="265" spans="1:5" x14ac:dyDescent="0.25">
      <c r="A265" s="67">
        <v>44161</v>
      </c>
      <c r="B265" s="15" t="s">
        <v>318</v>
      </c>
      <c r="C265" s="175">
        <v>70</v>
      </c>
      <c r="D265" s="241" t="s">
        <v>20</v>
      </c>
      <c r="E265" s="241" t="s">
        <v>20</v>
      </c>
    </row>
    <row r="266" spans="1:5" x14ac:dyDescent="0.25">
      <c r="A266" s="67">
        <v>44161</v>
      </c>
      <c r="B266" s="15" t="s">
        <v>318</v>
      </c>
      <c r="C266" s="175">
        <v>76</v>
      </c>
      <c r="D266" s="241" t="s">
        <v>20</v>
      </c>
      <c r="E266" s="241" t="s">
        <v>20</v>
      </c>
    </row>
    <row r="267" spans="1:5" x14ac:dyDescent="0.25">
      <c r="A267" s="67">
        <v>44161</v>
      </c>
      <c r="B267" s="15" t="s">
        <v>317</v>
      </c>
      <c r="C267" s="175">
        <v>78</v>
      </c>
      <c r="D267" s="241" t="s">
        <v>20</v>
      </c>
      <c r="E267" s="241" t="s">
        <v>20</v>
      </c>
    </row>
    <row r="268" spans="1:5" x14ac:dyDescent="0.25">
      <c r="A268" s="67">
        <v>44161</v>
      </c>
      <c r="B268" s="15" t="s">
        <v>318</v>
      </c>
      <c r="C268" s="175">
        <v>81</v>
      </c>
      <c r="D268" s="241" t="s">
        <v>20</v>
      </c>
      <c r="E268" s="241" t="s">
        <v>20</v>
      </c>
    </row>
    <row r="269" spans="1:5" x14ac:dyDescent="0.25">
      <c r="A269" s="67">
        <v>44161</v>
      </c>
      <c r="B269" s="15" t="s">
        <v>317</v>
      </c>
      <c r="C269" s="175">
        <v>86</v>
      </c>
      <c r="D269" s="241" t="s">
        <v>20</v>
      </c>
      <c r="E269" s="241" t="s">
        <v>20</v>
      </c>
    </row>
    <row r="270" spans="1:5" x14ac:dyDescent="0.25">
      <c r="A270" s="67">
        <v>44161</v>
      </c>
      <c r="B270" s="15" t="s">
        <v>317</v>
      </c>
      <c r="C270" s="175">
        <v>91</v>
      </c>
      <c r="D270" s="241" t="s">
        <v>20</v>
      </c>
      <c r="E270" s="241" t="s">
        <v>20</v>
      </c>
    </row>
    <row r="271" spans="1:5" x14ac:dyDescent="0.25">
      <c r="A271" s="67">
        <v>44161</v>
      </c>
      <c r="B271" s="15" t="s">
        <v>318</v>
      </c>
      <c r="C271" s="175">
        <v>64</v>
      </c>
      <c r="D271" s="241" t="s">
        <v>13</v>
      </c>
      <c r="E271" s="241" t="s">
        <v>13</v>
      </c>
    </row>
    <row r="272" spans="1:5" x14ac:dyDescent="0.25">
      <c r="A272" s="67">
        <v>44161</v>
      </c>
      <c r="B272" s="15" t="s">
        <v>318</v>
      </c>
      <c r="C272" s="175">
        <v>83</v>
      </c>
      <c r="D272" s="241" t="s">
        <v>24</v>
      </c>
      <c r="E272" s="241" t="s">
        <v>23</v>
      </c>
    </row>
    <row r="273" spans="1:5" x14ac:dyDescent="0.25">
      <c r="A273" s="67">
        <v>44161</v>
      </c>
      <c r="B273" s="15" t="s">
        <v>318</v>
      </c>
      <c r="C273" s="175">
        <v>76</v>
      </c>
      <c r="D273" s="241" t="s">
        <v>9</v>
      </c>
      <c r="E273" s="241" t="s">
        <v>17</v>
      </c>
    </row>
    <row r="274" spans="1:5" x14ac:dyDescent="0.25">
      <c r="A274" s="67">
        <v>44161</v>
      </c>
      <c r="B274" s="15" t="s">
        <v>318</v>
      </c>
      <c r="C274" s="175">
        <v>78</v>
      </c>
      <c r="D274" s="241" t="s">
        <v>8</v>
      </c>
      <c r="E274" s="241" t="s">
        <v>40</v>
      </c>
    </row>
    <row r="275" spans="1:5" x14ac:dyDescent="0.25">
      <c r="A275" s="15"/>
      <c r="B275" s="15"/>
      <c r="C275" s="175"/>
      <c r="D275" s="241" t="s">
        <v>20</v>
      </c>
      <c r="E275" s="241" t="s">
        <v>20</v>
      </c>
    </row>
    <row r="276" spans="1:5" x14ac:dyDescent="0.25">
      <c r="A276" s="15"/>
      <c r="B276" s="15"/>
      <c r="C276" s="175"/>
      <c r="D276" s="241" t="s">
        <v>20</v>
      </c>
      <c r="E276" s="241" t="s">
        <v>20</v>
      </c>
    </row>
    <row r="277" spans="1:5" x14ac:dyDescent="0.25">
      <c r="A277" s="15"/>
      <c r="B277" s="15"/>
      <c r="C277" s="175"/>
      <c r="D277" s="241" t="s">
        <v>20</v>
      </c>
      <c r="E277" s="241" t="s">
        <v>928</v>
      </c>
    </row>
    <row r="278" spans="1:5" x14ac:dyDescent="0.25">
      <c r="A278" s="15"/>
      <c r="B278" s="15"/>
      <c r="C278" s="175"/>
      <c r="D278" s="241" t="s">
        <v>20</v>
      </c>
      <c r="E278" s="241" t="s">
        <v>652</v>
      </c>
    </row>
    <row r="279" spans="1:5" x14ac:dyDescent="0.25">
      <c r="A279" s="67"/>
      <c r="B279" s="15" t="s">
        <v>318</v>
      </c>
      <c r="C279" s="175">
        <v>50</v>
      </c>
      <c r="D279" s="241" t="s">
        <v>13</v>
      </c>
      <c r="E279" s="241" t="s">
        <v>223</v>
      </c>
    </row>
    <row r="280" spans="1:5" x14ac:dyDescent="0.25">
      <c r="A280" s="67"/>
      <c r="B280" s="15" t="s">
        <v>317</v>
      </c>
      <c r="C280" s="175">
        <v>87</v>
      </c>
      <c r="D280" s="241" t="s">
        <v>13</v>
      </c>
      <c r="E280" s="241" t="s">
        <v>13</v>
      </c>
    </row>
    <row r="281" spans="1:5" x14ac:dyDescent="0.25">
      <c r="A281" s="15"/>
      <c r="B281" s="15"/>
      <c r="C281" s="175"/>
      <c r="D281" s="241" t="s">
        <v>13</v>
      </c>
      <c r="E281" s="241" t="s">
        <v>225</v>
      </c>
    </row>
    <row r="282" spans="1:5" x14ac:dyDescent="0.25">
      <c r="A282" s="15"/>
      <c r="B282" s="15"/>
      <c r="C282" s="175"/>
      <c r="D282" s="241" t="s">
        <v>13</v>
      </c>
      <c r="E282" s="241" t="s">
        <v>225</v>
      </c>
    </row>
    <row r="283" spans="1:5" x14ac:dyDescent="0.25">
      <c r="A283" s="15"/>
      <c r="B283" s="15"/>
      <c r="C283" s="175"/>
      <c r="D283" s="241" t="s">
        <v>13</v>
      </c>
      <c r="E283" s="241" t="s">
        <v>13</v>
      </c>
    </row>
    <row r="284" spans="1:5" x14ac:dyDescent="0.25">
      <c r="A284" s="15"/>
      <c r="B284" s="15"/>
      <c r="C284" s="175"/>
      <c r="D284" s="241" t="s">
        <v>13</v>
      </c>
      <c r="E284" s="60" t="s">
        <v>876</v>
      </c>
    </row>
    <row r="285" spans="1:5" x14ac:dyDescent="0.25">
      <c r="A285" s="15"/>
      <c r="B285" s="15"/>
      <c r="C285" s="175"/>
      <c r="D285" s="241" t="s">
        <v>13</v>
      </c>
      <c r="E285" s="60" t="s">
        <v>876</v>
      </c>
    </row>
    <row r="286" spans="1:5" x14ac:dyDescent="0.25">
      <c r="A286" s="15"/>
      <c r="B286" s="15"/>
      <c r="C286" s="175"/>
      <c r="D286" s="241" t="s">
        <v>13</v>
      </c>
      <c r="E286" s="60" t="s">
        <v>876</v>
      </c>
    </row>
    <row r="287" spans="1:5" x14ac:dyDescent="0.25">
      <c r="A287" s="15"/>
      <c r="B287" s="15"/>
      <c r="C287" s="175"/>
      <c r="D287" s="241" t="s">
        <v>13</v>
      </c>
      <c r="E287" s="241" t="s">
        <v>223</v>
      </c>
    </row>
    <row r="288" spans="1:5" x14ac:dyDescent="0.25">
      <c r="A288" s="15"/>
      <c r="B288" s="15"/>
      <c r="C288" s="175"/>
      <c r="D288" s="241" t="s">
        <v>13</v>
      </c>
      <c r="E288" s="241" t="s">
        <v>223</v>
      </c>
    </row>
    <row r="289" spans="1:5" x14ac:dyDescent="0.25">
      <c r="A289" s="15"/>
      <c r="B289" s="15"/>
      <c r="C289" s="175"/>
      <c r="D289" s="241" t="s">
        <v>13</v>
      </c>
      <c r="E289" s="60" t="s">
        <v>223</v>
      </c>
    </row>
    <row r="290" spans="1:5" x14ac:dyDescent="0.25">
      <c r="A290" s="15"/>
      <c r="B290" s="15"/>
      <c r="C290" s="175"/>
      <c r="D290" s="241" t="s">
        <v>13</v>
      </c>
      <c r="E290" s="241" t="s">
        <v>223</v>
      </c>
    </row>
    <row r="291" spans="1:5" x14ac:dyDescent="0.25">
      <c r="A291" s="15"/>
      <c r="B291" s="15"/>
      <c r="C291" s="175"/>
      <c r="D291" s="241" t="s">
        <v>24</v>
      </c>
      <c r="E291" s="241" t="s">
        <v>23</v>
      </c>
    </row>
    <row r="292" spans="1:5" x14ac:dyDescent="0.25">
      <c r="A292" s="15"/>
      <c r="B292" s="15"/>
      <c r="C292" s="175"/>
      <c r="D292" s="241" t="s">
        <v>24</v>
      </c>
      <c r="E292" s="241" t="s">
        <v>37</v>
      </c>
    </row>
    <row r="293" spans="1:5" x14ac:dyDescent="0.25">
      <c r="A293" s="15"/>
      <c r="B293" s="15"/>
      <c r="C293" s="175"/>
      <c r="D293" s="241" t="s">
        <v>48</v>
      </c>
      <c r="E293" s="241" t="s">
        <v>48</v>
      </c>
    </row>
    <row r="294" spans="1:5" x14ac:dyDescent="0.25">
      <c r="A294" s="67"/>
      <c r="B294" s="15" t="s">
        <v>318</v>
      </c>
      <c r="C294" s="175">
        <v>74</v>
      </c>
      <c r="D294" s="241" t="s">
        <v>7</v>
      </c>
      <c r="E294" s="241" t="s">
        <v>7</v>
      </c>
    </row>
    <row r="295" spans="1:5" x14ac:dyDescent="0.25">
      <c r="A295" s="67"/>
      <c r="B295" s="15" t="s">
        <v>318</v>
      </c>
      <c r="C295" s="175">
        <v>77</v>
      </c>
      <c r="D295" s="241" t="s">
        <v>7</v>
      </c>
      <c r="E295" s="241" t="s">
        <v>7</v>
      </c>
    </row>
    <row r="296" spans="1:5" x14ac:dyDescent="0.25">
      <c r="A296" s="67"/>
      <c r="B296" s="15" t="s">
        <v>317</v>
      </c>
      <c r="C296" s="175">
        <v>85</v>
      </c>
      <c r="D296" s="241" t="s">
        <v>7</v>
      </c>
      <c r="E296" s="241" t="s">
        <v>7</v>
      </c>
    </row>
    <row r="297" spans="1:5" x14ac:dyDescent="0.25">
      <c r="A297" s="15"/>
      <c r="B297" s="15"/>
      <c r="C297" s="175"/>
      <c r="D297" s="241" t="s">
        <v>7</v>
      </c>
      <c r="E297" s="60" t="s">
        <v>116</v>
      </c>
    </row>
    <row r="298" spans="1:5" x14ac:dyDescent="0.25">
      <c r="A298" s="15"/>
      <c r="B298" s="15"/>
      <c r="C298" s="175"/>
      <c r="D298" s="241" t="s">
        <v>7</v>
      </c>
      <c r="E298" s="241" t="s">
        <v>7</v>
      </c>
    </row>
    <row r="299" spans="1:5" x14ac:dyDescent="0.25">
      <c r="A299" s="15"/>
      <c r="B299" s="15"/>
      <c r="C299" s="175"/>
      <c r="D299" s="241" t="s">
        <v>7</v>
      </c>
      <c r="E299" s="241" t="s">
        <v>7</v>
      </c>
    </row>
    <row r="300" spans="1:5" x14ac:dyDescent="0.25">
      <c r="A300" s="15"/>
      <c r="B300" s="15"/>
      <c r="C300" s="175"/>
      <c r="D300" s="241" t="s">
        <v>9</v>
      </c>
      <c r="E300" s="241" t="s">
        <v>9</v>
      </c>
    </row>
    <row r="301" spans="1:5" x14ac:dyDescent="0.25">
      <c r="A301" s="15"/>
      <c r="B301" s="15"/>
      <c r="C301" s="175"/>
      <c r="D301" s="241" t="s">
        <v>9</v>
      </c>
      <c r="E301" s="241" t="s">
        <v>9</v>
      </c>
    </row>
    <row r="302" spans="1:5" x14ac:dyDescent="0.25">
      <c r="A302" s="15"/>
      <c r="B302" s="15"/>
      <c r="C302" s="175"/>
      <c r="D302" s="241" t="s">
        <v>9</v>
      </c>
      <c r="E302" s="241" t="s">
        <v>9</v>
      </c>
    </row>
    <row r="303" spans="1:5" x14ac:dyDescent="0.25">
      <c r="A303" s="15"/>
      <c r="B303" s="15"/>
      <c r="C303" s="175"/>
      <c r="D303" s="241" t="s">
        <v>9</v>
      </c>
      <c r="E303" s="241" t="s">
        <v>9</v>
      </c>
    </row>
    <row r="304" spans="1:5" x14ac:dyDescent="0.25">
      <c r="A304" s="15"/>
      <c r="B304" s="15"/>
      <c r="C304" s="175"/>
      <c r="D304" s="241" t="s">
        <v>9</v>
      </c>
      <c r="E304" s="241" t="s">
        <v>9</v>
      </c>
    </row>
    <row r="305" spans="1:5" x14ac:dyDescent="0.25">
      <c r="A305" s="15"/>
      <c r="B305" s="15"/>
      <c r="C305" s="175"/>
      <c r="D305" s="241" t="s">
        <v>9</v>
      </c>
      <c r="E305" s="241" t="s">
        <v>9</v>
      </c>
    </row>
    <row r="306" spans="1:5" x14ac:dyDescent="0.25">
      <c r="A306" s="15"/>
      <c r="B306" s="15"/>
      <c r="C306" s="175"/>
      <c r="D306" s="241" t="s">
        <v>9</v>
      </c>
      <c r="E306" s="241" t="s">
        <v>9</v>
      </c>
    </row>
    <row r="307" spans="1:5" x14ac:dyDescent="0.25">
      <c r="A307" s="15"/>
      <c r="B307" s="15"/>
      <c r="C307" s="175"/>
      <c r="D307" s="241" t="s">
        <v>9</v>
      </c>
      <c r="E307" s="241" t="s">
        <v>9</v>
      </c>
    </row>
    <row r="308" spans="1:5" x14ac:dyDescent="0.25">
      <c r="A308" s="15"/>
      <c r="B308" s="15"/>
      <c r="C308" s="175"/>
      <c r="D308" s="241" t="s">
        <v>9</v>
      </c>
      <c r="E308" s="241" t="s">
        <v>9</v>
      </c>
    </row>
    <row r="309" spans="1:5" x14ac:dyDescent="0.25">
      <c r="A309" s="15"/>
      <c r="B309" s="15"/>
      <c r="C309" s="175"/>
      <c r="D309" s="241" t="s">
        <v>9</v>
      </c>
      <c r="E309" s="241" t="s">
        <v>9</v>
      </c>
    </row>
    <row r="310" spans="1:5" x14ac:dyDescent="0.25">
      <c r="A310" s="15"/>
      <c r="B310" s="15"/>
      <c r="C310" s="175"/>
      <c r="D310" s="241" t="s">
        <v>9</v>
      </c>
      <c r="E310" s="241" t="s">
        <v>9</v>
      </c>
    </row>
    <row r="311" spans="1:5" x14ac:dyDescent="0.25">
      <c r="A311" s="15"/>
      <c r="B311" s="15"/>
      <c r="C311" s="175"/>
      <c r="D311" s="241" t="s">
        <v>9</v>
      </c>
      <c r="E311" s="241" t="s">
        <v>9</v>
      </c>
    </row>
    <row r="312" spans="1:5" x14ac:dyDescent="0.25">
      <c r="A312" s="15"/>
      <c r="B312" s="15"/>
      <c r="C312" s="175"/>
      <c r="D312" s="241" t="s">
        <v>9</v>
      </c>
      <c r="E312" s="241" t="s">
        <v>9</v>
      </c>
    </row>
    <row r="313" spans="1:5" x14ac:dyDescent="0.25">
      <c r="A313" s="15"/>
      <c r="B313" s="15"/>
      <c r="C313" s="175"/>
      <c r="D313" s="241" t="s">
        <v>9</v>
      </c>
      <c r="E313" s="241" t="s">
        <v>710</v>
      </c>
    </row>
    <row r="314" spans="1:5" x14ac:dyDescent="0.25">
      <c r="A314" s="15"/>
      <c r="B314" s="15"/>
      <c r="C314" s="175"/>
      <c r="D314" s="241" t="s">
        <v>9</v>
      </c>
      <c r="E314" s="241" t="s">
        <v>149</v>
      </c>
    </row>
    <row r="315" spans="1:5" x14ac:dyDescent="0.25">
      <c r="A315" s="15"/>
      <c r="B315" s="15"/>
      <c r="C315" s="175"/>
      <c r="D315" s="241" t="s">
        <v>9</v>
      </c>
      <c r="E315" s="60" t="s">
        <v>145</v>
      </c>
    </row>
    <row r="316" spans="1:5" x14ac:dyDescent="0.25">
      <c r="A316" s="15"/>
      <c r="B316" s="15"/>
      <c r="C316" s="175"/>
      <c r="D316" s="241" t="s">
        <v>11</v>
      </c>
      <c r="E316" s="60" t="s">
        <v>11</v>
      </c>
    </row>
    <row r="317" spans="1:5" x14ac:dyDescent="0.25">
      <c r="A317" s="15"/>
      <c r="B317" s="15"/>
      <c r="C317" s="175"/>
      <c r="D317" s="241" t="s">
        <v>11</v>
      </c>
      <c r="E317" s="241" t="s">
        <v>135</v>
      </c>
    </row>
    <row r="318" spans="1:5" x14ac:dyDescent="0.25">
      <c r="A318" s="15"/>
      <c r="B318" s="15"/>
      <c r="C318" s="175"/>
      <c r="D318" s="241" t="s">
        <v>11</v>
      </c>
      <c r="E318" s="241" t="s">
        <v>135</v>
      </c>
    </row>
    <row r="319" spans="1:5" x14ac:dyDescent="0.25">
      <c r="A319" s="15"/>
      <c r="B319" s="15"/>
      <c r="C319" s="175"/>
      <c r="D319" s="241" t="s">
        <v>11</v>
      </c>
      <c r="E319" s="241" t="s">
        <v>135</v>
      </c>
    </row>
    <row r="320" spans="1:5" x14ac:dyDescent="0.25">
      <c r="A320" s="15"/>
      <c r="B320" s="15"/>
      <c r="C320" s="175"/>
      <c r="D320" s="241" t="s">
        <v>11</v>
      </c>
      <c r="E320" s="241" t="s">
        <v>135</v>
      </c>
    </row>
    <row r="321" spans="1:5" x14ac:dyDescent="0.25">
      <c r="A321" s="67"/>
      <c r="B321" s="15" t="s">
        <v>317</v>
      </c>
      <c r="C321" s="175">
        <v>81</v>
      </c>
      <c r="D321" s="241" t="s">
        <v>12</v>
      </c>
      <c r="E321" s="241" t="s">
        <v>12</v>
      </c>
    </row>
    <row r="322" spans="1:5" x14ac:dyDescent="0.25">
      <c r="A322" s="15"/>
      <c r="B322" s="15"/>
      <c r="C322" s="175"/>
      <c r="D322" s="241" t="s">
        <v>12</v>
      </c>
      <c r="E322" s="241" t="s">
        <v>12</v>
      </c>
    </row>
    <row r="323" spans="1:5" x14ac:dyDescent="0.25">
      <c r="A323" s="67"/>
      <c r="B323" s="15" t="s">
        <v>318</v>
      </c>
      <c r="C323" s="175">
        <v>74</v>
      </c>
      <c r="D323" s="241" t="s">
        <v>8</v>
      </c>
      <c r="E323" s="241" t="s">
        <v>230</v>
      </c>
    </row>
    <row r="324" spans="1:5" x14ac:dyDescent="0.25">
      <c r="A324" s="67"/>
      <c r="B324" s="15"/>
      <c r="C324" s="175"/>
      <c r="D324" s="241" t="s">
        <v>8</v>
      </c>
      <c r="E324" s="241" t="s">
        <v>326</v>
      </c>
    </row>
    <row r="325" spans="1:5" x14ac:dyDescent="0.25">
      <c r="A325" s="67"/>
      <c r="B325" s="15"/>
      <c r="C325" s="175"/>
      <c r="D325" s="241" t="s">
        <v>8</v>
      </c>
      <c r="E325" s="241" t="s">
        <v>74</v>
      </c>
    </row>
    <row r="326" spans="1:5" x14ac:dyDescent="0.25">
      <c r="A326" s="67"/>
      <c r="B326" s="15"/>
      <c r="C326" s="175"/>
      <c r="D326" s="241" t="s">
        <v>8</v>
      </c>
      <c r="E326" s="241" t="s">
        <v>74</v>
      </c>
    </row>
    <row r="327" spans="1:5" x14ac:dyDescent="0.25">
      <c r="A327" s="67"/>
      <c r="B327" s="15"/>
      <c r="C327" s="175"/>
      <c r="D327" s="241" t="s">
        <v>8</v>
      </c>
      <c r="E327" s="60" t="s">
        <v>74</v>
      </c>
    </row>
    <row r="328" spans="1:5" x14ac:dyDescent="0.25">
      <c r="A328" s="67"/>
      <c r="B328" s="15"/>
      <c r="C328" s="175"/>
      <c r="D328" s="241" t="s">
        <v>8</v>
      </c>
      <c r="E328" s="241" t="s">
        <v>230</v>
      </c>
    </row>
    <row r="329" spans="1:5" x14ac:dyDescent="0.25">
      <c r="A329" s="67"/>
      <c r="B329" s="15"/>
      <c r="C329" s="175"/>
      <c r="D329" s="241" t="s">
        <v>8</v>
      </c>
      <c r="E329" s="241" t="s">
        <v>230</v>
      </c>
    </row>
    <row r="330" spans="1:5" x14ac:dyDescent="0.25">
      <c r="A330" s="67"/>
      <c r="B330" s="15"/>
      <c r="C330" s="175"/>
      <c r="D330" s="241" t="s">
        <v>8</v>
      </c>
      <c r="E330" s="241" t="s">
        <v>230</v>
      </c>
    </row>
    <row r="331" spans="1:5" x14ac:dyDescent="0.25">
      <c r="A331" s="67"/>
      <c r="B331" s="15"/>
      <c r="C331" s="175"/>
      <c r="D331" s="241" t="s">
        <v>8</v>
      </c>
      <c r="E331" s="241" t="s">
        <v>230</v>
      </c>
    </row>
    <row r="332" spans="1:5" x14ac:dyDescent="0.25">
      <c r="A332" s="67"/>
      <c r="B332" s="15"/>
      <c r="C332" s="175"/>
      <c r="D332" s="241" t="s">
        <v>8</v>
      </c>
      <c r="E332" s="241" t="s">
        <v>59</v>
      </c>
    </row>
    <row r="333" spans="1:5" x14ac:dyDescent="0.25">
      <c r="A333" s="67"/>
      <c r="B333" s="15"/>
      <c r="C333" s="175"/>
      <c r="D333" s="241" t="s">
        <v>8</v>
      </c>
      <c r="E333" s="241" t="s">
        <v>59</v>
      </c>
    </row>
    <row r="334" spans="1:5" x14ac:dyDescent="0.25">
      <c r="A334" s="67"/>
      <c r="B334" s="15"/>
      <c r="C334" s="175"/>
      <c r="D334" s="241" t="s">
        <v>8</v>
      </c>
      <c r="E334" s="241" t="s">
        <v>59</v>
      </c>
    </row>
    <row r="335" spans="1:5" x14ac:dyDescent="0.25">
      <c r="A335" s="67"/>
      <c r="B335" s="15"/>
      <c r="C335" s="175"/>
      <c r="D335" s="241" t="s">
        <v>8</v>
      </c>
      <c r="E335" s="241" t="s">
        <v>59</v>
      </c>
    </row>
    <row r="336" spans="1:5" x14ac:dyDescent="0.25">
      <c r="A336" s="67"/>
      <c r="B336" s="15"/>
      <c r="C336" s="175"/>
      <c r="D336" s="241" t="s">
        <v>8</v>
      </c>
      <c r="E336" s="241" t="s">
        <v>59</v>
      </c>
    </row>
    <row r="337" spans="1:5" x14ac:dyDescent="0.25">
      <c r="A337" s="67"/>
      <c r="B337" s="15"/>
      <c r="C337" s="175"/>
      <c r="D337" s="241" t="s">
        <v>8</v>
      </c>
      <c r="E337" s="241" t="s">
        <v>59</v>
      </c>
    </row>
    <row r="338" spans="1:5" x14ac:dyDescent="0.25">
      <c r="A338" s="67"/>
      <c r="B338" s="15"/>
      <c r="C338" s="175"/>
      <c r="D338" s="241" t="s">
        <v>8</v>
      </c>
      <c r="E338" s="241" t="s">
        <v>59</v>
      </c>
    </row>
    <row r="339" spans="1:5" x14ac:dyDescent="0.25">
      <c r="A339" s="67"/>
      <c r="B339" s="15"/>
      <c r="C339" s="175"/>
      <c r="D339" s="241" t="s">
        <v>8</v>
      </c>
      <c r="E339" s="241" t="s">
        <v>142</v>
      </c>
    </row>
    <row r="340" spans="1:5" x14ac:dyDescent="0.25">
      <c r="A340" s="67"/>
      <c r="B340" s="15"/>
      <c r="C340" s="175"/>
      <c r="D340" s="241" t="s">
        <v>8</v>
      </c>
      <c r="E340" s="241" t="s">
        <v>205</v>
      </c>
    </row>
    <row r="341" spans="1:5" x14ac:dyDescent="0.25">
      <c r="A341" s="67"/>
      <c r="B341" s="15"/>
      <c r="C341" s="175"/>
      <c r="D341" s="241" t="s">
        <v>8</v>
      </c>
      <c r="E341" s="241" t="s">
        <v>40</v>
      </c>
    </row>
    <row r="342" spans="1:5" x14ac:dyDescent="0.25">
      <c r="A342" s="15"/>
      <c r="B342" s="15"/>
      <c r="C342" s="175"/>
      <c r="D342" s="241" t="s">
        <v>8</v>
      </c>
      <c r="E342" s="60" t="s">
        <v>8</v>
      </c>
    </row>
    <row r="343" spans="1:5" x14ac:dyDescent="0.25">
      <c r="A343" s="15"/>
      <c r="B343" s="15"/>
      <c r="C343" s="175"/>
      <c r="D343" s="241" t="s">
        <v>8</v>
      </c>
      <c r="E343" s="60" t="s">
        <v>8</v>
      </c>
    </row>
    <row r="344" spans="1:5" x14ac:dyDescent="0.25">
      <c r="A344" s="15"/>
      <c r="B344" s="15"/>
      <c r="C344" s="175"/>
      <c r="D344" s="241" t="s">
        <v>8</v>
      </c>
      <c r="E344" s="60" t="s">
        <v>8</v>
      </c>
    </row>
    <row r="345" spans="1:5" x14ac:dyDescent="0.25">
      <c r="A345" s="15"/>
      <c r="B345" s="15"/>
      <c r="C345" s="175"/>
      <c r="D345" s="241" t="s">
        <v>8</v>
      </c>
      <c r="E345" s="60" t="s">
        <v>8</v>
      </c>
    </row>
    <row r="346" spans="1:5" x14ac:dyDescent="0.25">
      <c r="A346" s="15"/>
      <c r="B346" s="15"/>
      <c r="C346" s="175"/>
      <c r="D346" s="241" t="s">
        <v>8</v>
      </c>
      <c r="E346" s="60" t="s">
        <v>8</v>
      </c>
    </row>
    <row r="347" spans="1:5" x14ac:dyDescent="0.25">
      <c r="A347" s="15"/>
      <c r="B347" s="15"/>
      <c r="C347" s="175"/>
      <c r="D347" s="241" t="s">
        <v>8</v>
      </c>
      <c r="E347" s="60" t="s">
        <v>8</v>
      </c>
    </row>
    <row r="348" spans="1:5" x14ac:dyDescent="0.25">
      <c r="A348" s="15"/>
      <c r="B348" s="15"/>
      <c r="C348" s="175"/>
      <c r="D348" s="241" t="s">
        <v>8</v>
      </c>
      <c r="E348" s="60" t="s">
        <v>8</v>
      </c>
    </row>
    <row r="349" spans="1:5" x14ac:dyDescent="0.25">
      <c r="A349" s="15"/>
      <c r="B349" s="15"/>
      <c r="C349" s="175"/>
      <c r="D349" s="241" t="s">
        <v>8</v>
      </c>
      <c r="E349" s="60" t="s">
        <v>8</v>
      </c>
    </row>
    <row r="350" spans="1:5" x14ac:dyDescent="0.25">
      <c r="A350" s="15"/>
      <c r="B350" s="15"/>
      <c r="C350" s="175"/>
      <c r="D350" s="241" t="s">
        <v>8</v>
      </c>
      <c r="E350" s="60" t="s">
        <v>8</v>
      </c>
    </row>
    <row r="351" spans="1:5" x14ac:dyDescent="0.25">
      <c r="A351" s="15"/>
      <c r="B351" s="15"/>
      <c r="C351" s="175"/>
      <c r="D351" s="241" t="s">
        <v>8</v>
      </c>
      <c r="E351" s="60" t="s">
        <v>8</v>
      </c>
    </row>
    <row r="352" spans="1:5" x14ac:dyDescent="0.25">
      <c r="A352" s="15"/>
      <c r="B352" s="15"/>
      <c r="C352" s="175"/>
      <c r="D352" s="241" t="s">
        <v>8</v>
      </c>
      <c r="E352" s="60" t="s">
        <v>8</v>
      </c>
    </row>
    <row r="353" spans="1:5" x14ac:dyDescent="0.25">
      <c r="A353" s="15"/>
      <c r="B353" s="15"/>
      <c r="C353" s="175"/>
      <c r="D353" s="241" t="s">
        <v>8</v>
      </c>
      <c r="E353" s="60" t="s">
        <v>8</v>
      </c>
    </row>
    <row r="354" spans="1:5" x14ac:dyDescent="0.25">
      <c r="A354" s="15"/>
      <c r="B354" s="15"/>
      <c r="C354" s="175"/>
      <c r="D354" s="241" t="s">
        <v>8</v>
      </c>
      <c r="E354" s="60" t="s">
        <v>8</v>
      </c>
    </row>
    <row r="355" spans="1:5" x14ac:dyDescent="0.25">
      <c r="A355" s="15"/>
      <c r="B355" s="15"/>
      <c r="C355" s="175"/>
      <c r="D355" s="241" t="s">
        <v>8</v>
      </c>
      <c r="E355" s="60" t="s">
        <v>8</v>
      </c>
    </row>
    <row r="356" spans="1:5" x14ac:dyDescent="0.25">
      <c r="A356" s="15"/>
      <c r="B356" s="15"/>
      <c r="C356" s="175"/>
      <c r="D356" s="241" t="s">
        <v>8</v>
      </c>
      <c r="E356" s="60" t="s">
        <v>8</v>
      </c>
    </row>
    <row r="357" spans="1:5" x14ac:dyDescent="0.25">
      <c r="A357" s="15"/>
      <c r="B357" s="15"/>
      <c r="C357" s="175"/>
      <c r="D357" s="241" t="s">
        <v>8</v>
      </c>
      <c r="E357" s="60" t="s">
        <v>8</v>
      </c>
    </row>
    <row r="358" spans="1:5" x14ac:dyDescent="0.25">
      <c r="A358" s="15"/>
      <c r="B358" s="15"/>
      <c r="C358" s="175"/>
      <c r="D358" s="241" t="s">
        <v>8</v>
      </c>
      <c r="E358" s="60" t="s">
        <v>8</v>
      </c>
    </row>
    <row r="359" spans="1:5" x14ac:dyDescent="0.25">
      <c r="A359" s="15"/>
      <c r="B359" s="15"/>
      <c r="C359" s="175"/>
      <c r="D359" s="241" t="s">
        <v>8</v>
      </c>
      <c r="E359" s="60" t="s">
        <v>8</v>
      </c>
    </row>
    <row r="360" spans="1:5" x14ac:dyDescent="0.25">
      <c r="A360" s="15"/>
      <c r="B360" s="15"/>
      <c r="C360" s="175"/>
      <c r="D360" s="241" t="s">
        <v>8</v>
      </c>
      <c r="E360" s="60" t="s">
        <v>8</v>
      </c>
    </row>
    <row r="361" spans="1:5" s="22" customFormat="1" x14ac:dyDescent="0.25">
      <c r="A361" s="15"/>
      <c r="B361" s="15"/>
      <c r="C361" s="175"/>
      <c r="D361" s="241" t="s">
        <v>8</v>
      </c>
      <c r="E361" s="60" t="s">
        <v>8</v>
      </c>
    </row>
    <row r="362" spans="1:5" s="22" customFormat="1" x14ac:dyDescent="0.25">
      <c r="A362" s="15"/>
      <c r="B362" s="15"/>
      <c r="C362" s="175"/>
      <c r="D362" s="241" t="s">
        <v>8</v>
      </c>
      <c r="E362" s="60" t="s">
        <v>8</v>
      </c>
    </row>
    <row r="363" spans="1:5" s="22" customFormat="1" x14ac:dyDescent="0.25">
      <c r="A363" s="15"/>
      <c r="B363" s="15"/>
      <c r="C363" s="175"/>
      <c r="D363" s="241" t="s">
        <v>8</v>
      </c>
      <c r="E363" s="60" t="s">
        <v>8</v>
      </c>
    </row>
    <row r="364" spans="1:5" x14ac:dyDescent="0.25">
      <c r="A364" s="15"/>
      <c r="B364" s="15"/>
      <c r="C364" s="175"/>
      <c r="D364" s="241" t="s">
        <v>8</v>
      </c>
      <c r="E364" s="60" t="s">
        <v>8</v>
      </c>
    </row>
    <row r="365" spans="1:5" x14ac:dyDescent="0.25">
      <c r="A365" s="15"/>
      <c r="B365" s="15"/>
      <c r="C365" s="175"/>
      <c r="D365" s="241" t="s">
        <v>8</v>
      </c>
      <c r="E365" s="60" t="s">
        <v>8</v>
      </c>
    </row>
    <row r="366" spans="1:5" x14ac:dyDescent="0.25">
      <c r="A366" s="15"/>
      <c r="B366" s="15"/>
      <c r="C366" s="175"/>
      <c r="D366" s="241" t="s">
        <v>8</v>
      </c>
      <c r="E366" s="60" t="s">
        <v>8</v>
      </c>
    </row>
    <row r="367" spans="1:5" x14ac:dyDescent="0.25">
      <c r="A367" s="15"/>
      <c r="B367" s="15"/>
      <c r="C367" s="175"/>
      <c r="D367" s="241" t="s">
        <v>8</v>
      </c>
      <c r="E367" s="60" t="s">
        <v>8</v>
      </c>
    </row>
    <row r="368" spans="1:5" s="22" customFormat="1" x14ac:dyDescent="0.25">
      <c r="A368" s="15"/>
      <c r="B368" s="15"/>
      <c r="C368" s="175"/>
      <c r="D368" s="241" t="s">
        <v>8</v>
      </c>
      <c r="E368" s="60" t="s">
        <v>8</v>
      </c>
    </row>
    <row r="369" spans="1:5" s="22" customFormat="1" x14ac:dyDescent="0.25">
      <c r="A369" s="15"/>
      <c r="B369" s="15"/>
      <c r="C369" s="175"/>
      <c r="D369" s="241" t="s">
        <v>8</v>
      </c>
      <c r="E369" s="60" t="s">
        <v>8</v>
      </c>
    </row>
    <row r="370" spans="1:5" s="22" customFormat="1" x14ac:dyDescent="0.25">
      <c r="A370" s="15"/>
      <c r="B370" s="15"/>
      <c r="C370" s="175"/>
      <c r="D370" s="241" t="s">
        <v>8</v>
      </c>
      <c r="E370" s="60" t="s">
        <v>8</v>
      </c>
    </row>
    <row r="371" spans="1:5" x14ac:dyDescent="0.25">
      <c r="A371" s="15"/>
      <c r="B371" s="15"/>
      <c r="C371" s="175"/>
      <c r="D371" s="241" t="s">
        <v>8</v>
      </c>
      <c r="E371" s="60" t="s">
        <v>8</v>
      </c>
    </row>
    <row r="372" spans="1:5" x14ac:dyDescent="0.25">
      <c r="A372" s="15"/>
      <c r="B372" s="15"/>
      <c r="C372" s="175"/>
      <c r="D372" s="241" t="s">
        <v>8</v>
      </c>
      <c r="E372" s="60" t="s">
        <v>8</v>
      </c>
    </row>
    <row r="373" spans="1:5" s="22" customFormat="1" x14ac:dyDescent="0.25">
      <c r="A373" s="15"/>
      <c r="B373" s="15"/>
      <c r="C373" s="175"/>
      <c r="D373" s="241" t="s">
        <v>8</v>
      </c>
      <c r="E373" s="60" t="s">
        <v>8</v>
      </c>
    </row>
    <row r="374" spans="1:5" s="22" customFormat="1" x14ac:dyDescent="0.25">
      <c r="A374" s="15"/>
      <c r="B374" s="15"/>
      <c r="C374" s="175"/>
      <c r="D374" s="241" t="s">
        <v>8</v>
      </c>
      <c r="E374" s="60" t="s">
        <v>8</v>
      </c>
    </row>
    <row r="375" spans="1:5" s="22" customFormat="1" x14ac:dyDescent="0.25">
      <c r="A375" s="15"/>
      <c r="B375" s="15"/>
      <c r="C375" s="175"/>
      <c r="D375" s="241" t="s">
        <v>8</v>
      </c>
      <c r="E375" s="60" t="s">
        <v>8</v>
      </c>
    </row>
    <row r="376" spans="1:5" s="22" customFormat="1" x14ac:dyDescent="0.25">
      <c r="A376" s="15"/>
      <c r="B376" s="15"/>
      <c r="C376" s="175"/>
      <c r="D376" s="241" t="s">
        <v>8</v>
      </c>
      <c r="E376" s="60" t="s">
        <v>8</v>
      </c>
    </row>
    <row r="377" spans="1:5" s="22" customFormat="1" x14ac:dyDescent="0.25">
      <c r="A377" s="15"/>
      <c r="B377" s="15"/>
      <c r="C377" s="175"/>
      <c r="D377" s="241" t="s">
        <v>8</v>
      </c>
      <c r="E377" s="60" t="s">
        <v>8</v>
      </c>
    </row>
    <row r="378" spans="1:5" s="22" customFormat="1" x14ac:dyDescent="0.25">
      <c r="A378" s="15"/>
      <c r="B378" s="15"/>
      <c r="C378" s="175"/>
      <c r="D378" s="241" t="s">
        <v>8</v>
      </c>
      <c r="E378" s="241" t="s">
        <v>8</v>
      </c>
    </row>
    <row r="379" spans="1:5" s="22" customFormat="1" x14ac:dyDescent="0.25">
      <c r="A379" s="15"/>
      <c r="B379" s="15"/>
      <c r="C379" s="175"/>
      <c r="D379" s="241" t="s">
        <v>8</v>
      </c>
      <c r="E379" s="241" t="s">
        <v>8</v>
      </c>
    </row>
    <row r="380" spans="1:5" s="22" customFormat="1" x14ac:dyDescent="0.25">
      <c r="A380" s="15"/>
      <c r="B380" s="15"/>
      <c r="C380" s="175"/>
      <c r="D380" s="241" t="s">
        <v>8</v>
      </c>
      <c r="E380" s="241" t="s">
        <v>8</v>
      </c>
    </row>
    <row r="381" spans="1:5" s="22" customFormat="1" x14ac:dyDescent="0.25">
      <c r="A381" s="15"/>
      <c r="B381" s="15"/>
      <c r="C381" s="175"/>
      <c r="D381" s="241" t="s">
        <v>8</v>
      </c>
      <c r="E381" s="241" t="s">
        <v>8</v>
      </c>
    </row>
    <row r="382" spans="1:5" s="22" customFormat="1" x14ac:dyDescent="0.25">
      <c r="A382" s="15"/>
      <c r="B382" s="15"/>
      <c r="C382" s="175"/>
      <c r="D382" s="241" t="s">
        <v>8</v>
      </c>
      <c r="E382" s="241" t="s">
        <v>8</v>
      </c>
    </row>
    <row r="383" spans="1:5" x14ac:dyDescent="0.25">
      <c r="A383" s="15"/>
      <c r="B383" s="15"/>
      <c r="C383" s="175"/>
      <c r="D383" s="241" t="s">
        <v>8</v>
      </c>
      <c r="E383" s="241" t="s">
        <v>8</v>
      </c>
    </row>
    <row r="384" spans="1:5" x14ac:dyDescent="0.25">
      <c r="A384" s="15"/>
      <c r="B384" s="15"/>
      <c r="C384" s="175"/>
      <c r="D384" s="241" t="s">
        <v>8</v>
      </c>
      <c r="E384" s="241" t="s">
        <v>8</v>
      </c>
    </row>
    <row r="385" spans="1:5" x14ac:dyDescent="0.25">
      <c r="A385" s="15"/>
      <c r="B385" s="15"/>
      <c r="C385" s="175"/>
      <c r="D385" s="241" t="s">
        <v>8</v>
      </c>
      <c r="E385" s="241" t="s">
        <v>8</v>
      </c>
    </row>
    <row r="386" spans="1:5" x14ac:dyDescent="0.25">
      <c r="A386" s="15"/>
      <c r="B386" s="15"/>
      <c r="C386" s="175"/>
      <c r="D386" s="241" t="s">
        <v>8</v>
      </c>
      <c r="E386" s="241" t="s">
        <v>8</v>
      </c>
    </row>
    <row r="387" spans="1:5" s="22" customFormat="1" x14ac:dyDescent="0.25">
      <c r="A387" s="15"/>
      <c r="B387" s="15"/>
      <c r="C387" s="175"/>
      <c r="D387" s="241" t="s">
        <v>8</v>
      </c>
      <c r="E387" s="241" t="s">
        <v>8</v>
      </c>
    </row>
    <row r="388" spans="1:5" x14ac:dyDescent="0.25">
      <c r="A388" s="15"/>
      <c r="B388" s="15"/>
      <c r="C388" s="175"/>
      <c r="D388" s="241" t="s">
        <v>8</v>
      </c>
      <c r="E388" s="241" t="s">
        <v>8</v>
      </c>
    </row>
    <row r="389" spans="1:5" s="22" customFormat="1" x14ac:dyDescent="0.25">
      <c r="A389" s="15"/>
      <c r="B389" s="15"/>
      <c r="C389" s="175"/>
      <c r="D389" s="241" t="s">
        <v>8</v>
      </c>
      <c r="E389" s="241" t="s">
        <v>8</v>
      </c>
    </row>
    <row r="390" spans="1:5" s="22" customFormat="1" x14ac:dyDescent="0.25">
      <c r="A390" s="15"/>
      <c r="B390" s="15"/>
      <c r="C390" s="175"/>
      <c r="D390" s="241" t="s">
        <v>8</v>
      </c>
      <c r="E390" s="241" t="s">
        <v>8</v>
      </c>
    </row>
    <row r="391" spans="1:5" s="22" customFormat="1" x14ac:dyDescent="0.25">
      <c r="A391" s="15"/>
      <c r="B391" s="15"/>
      <c r="C391" s="175"/>
      <c r="D391" s="241" t="s">
        <v>8</v>
      </c>
      <c r="E391" s="241" t="s">
        <v>8</v>
      </c>
    </row>
    <row r="392" spans="1:5" s="22" customFormat="1" x14ac:dyDescent="0.25">
      <c r="A392" s="15"/>
      <c r="B392" s="15"/>
      <c r="C392" s="175"/>
      <c r="D392" s="241" t="s">
        <v>8</v>
      </c>
      <c r="E392" s="241" t="s">
        <v>8</v>
      </c>
    </row>
    <row r="393" spans="1:5" x14ac:dyDescent="0.25">
      <c r="A393" s="15"/>
      <c r="B393" s="15"/>
      <c r="C393" s="175"/>
      <c r="D393" s="241" t="s">
        <v>8</v>
      </c>
      <c r="E393" s="241" t="s">
        <v>8</v>
      </c>
    </row>
    <row r="394" spans="1:5" s="22" customFormat="1" x14ac:dyDescent="0.25">
      <c r="A394" s="15"/>
      <c r="B394" s="15"/>
      <c r="C394" s="175"/>
      <c r="D394" s="241" t="s">
        <v>8</v>
      </c>
      <c r="E394" s="241" t="s">
        <v>8</v>
      </c>
    </row>
    <row r="395" spans="1:5" s="22" customFormat="1" x14ac:dyDescent="0.25">
      <c r="A395" s="15"/>
      <c r="B395" s="15"/>
      <c r="C395" s="175"/>
      <c r="D395" s="241" t="s">
        <v>8</v>
      </c>
      <c r="E395" s="241" t="s">
        <v>8</v>
      </c>
    </row>
    <row r="396" spans="1:5" x14ac:dyDescent="0.25">
      <c r="A396" s="15"/>
      <c r="B396" s="15"/>
      <c r="C396" s="175"/>
      <c r="D396" s="241" t="s">
        <v>8</v>
      </c>
      <c r="E396" s="241" t="s">
        <v>8</v>
      </c>
    </row>
    <row r="397" spans="1:5" x14ac:dyDescent="0.25">
      <c r="A397" s="15"/>
      <c r="B397" s="15"/>
      <c r="C397" s="175"/>
      <c r="D397" s="241" t="s">
        <v>8</v>
      </c>
      <c r="E397" s="241" t="s">
        <v>8</v>
      </c>
    </row>
    <row r="398" spans="1:5" x14ac:dyDescent="0.25">
      <c r="A398" s="15"/>
      <c r="B398" s="15"/>
      <c r="C398" s="175"/>
      <c r="D398" s="241" t="s">
        <v>8</v>
      </c>
      <c r="E398" s="241" t="s">
        <v>8</v>
      </c>
    </row>
    <row r="399" spans="1:5" x14ac:dyDescent="0.25">
      <c r="A399" s="15"/>
      <c r="B399" s="15"/>
      <c r="C399" s="175"/>
      <c r="D399" s="241" t="s">
        <v>8</v>
      </c>
      <c r="E399" s="241" t="s">
        <v>8</v>
      </c>
    </row>
    <row r="400" spans="1:5" x14ac:dyDescent="0.25">
      <c r="A400" s="15"/>
      <c r="B400" s="15"/>
      <c r="C400" s="175"/>
      <c r="D400" s="241" t="s">
        <v>8</v>
      </c>
      <c r="E400" s="241" t="s">
        <v>8</v>
      </c>
    </row>
    <row r="401" spans="1:5" x14ac:dyDescent="0.25">
      <c r="A401" s="15"/>
      <c r="B401" s="15"/>
      <c r="C401" s="175"/>
      <c r="D401" s="241" t="s">
        <v>8</v>
      </c>
      <c r="E401" s="241" t="s">
        <v>8</v>
      </c>
    </row>
    <row r="402" spans="1:5" x14ac:dyDescent="0.25">
      <c r="A402" s="15"/>
      <c r="B402" s="15"/>
      <c r="C402" s="175"/>
      <c r="D402" s="241" t="s">
        <v>8</v>
      </c>
      <c r="E402" s="241" t="s">
        <v>31</v>
      </c>
    </row>
    <row r="403" spans="1:5" x14ac:dyDescent="0.25">
      <c r="A403" s="15"/>
      <c r="B403" s="15"/>
      <c r="C403" s="175"/>
      <c r="D403" s="241" t="s">
        <v>8</v>
      </c>
      <c r="E403" s="241" t="s">
        <v>31</v>
      </c>
    </row>
    <row r="404" spans="1:5" x14ac:dyDescent="0.25">
      <c r="A404" s="67"/>
      <c r="B404" s="15"/>
      <c r="C404" s="175"/>
      <c r="D404" s="241" t="s">
        <v>8</v>
      </c>
      <c r="E404" s="60" t="s">
        <v>81</v>
      </c>
    </row>
    <row r="405" spans="1:5" x14ac:dyDescent="0.25">
      <c r="A405" s="67"/>
      <c r="B405" s="15"/>
      <c r="C405" s="175"/>
      <c r="D405" s="241" t="s">
        <v>8</v>
      </c>
      <c r="E405" s="60" t="s">
        <v>81</v>
      </c>
    </row>
    <row r="406" spans="1:5" x14ac:dyDescent="0.25">
      <c r="A406" s="67"/>
      <c r="B406" s="15"/>
      <c r="C406" s="175"/>
      <c r="D406" s="241" t="s">
        <v>8</v>
      </c>
      <c r="E406" s="60" t="s">
        <v>81</v>
      </c>
    </row>
    <row r="407" spans="1:5" s="22" customFormat="1" x14ac:dyDescent="0.25">
      <c r="A407" s="67"/>
      <c r="B407" s="15"/>
      <c r="C407" s="175"/>
      <c r="D407" s="241" t="s">
        <v>8</v>
      </c>
      <c r="E407" s="241" t="s">
        <v>112</v>
      </c>
    </row>
    <row r="408" spans="1:5" x14ac:dyDescent="0.25">
      <c r="A408" s="67"/>
      <c r="B408" s="15"/>
      <c r="C408" s="175"/>
      <c r="D408" s="241" t="s">
        <v>8</v>
      </c>
      <c r="E408" s="241" t="s">
        <v>112</v>
      </c>
    </row>
    <row r="409" spans="1:5" s="22" customFormat="1" x14ac:dyDescent="0.25">
      <c r="A409" s="67"/>
      <c r="B409" s="15"/>
      <c r="C409" s="175"/>
      <c r="D409" s="241" t="s">
        <v>8</v>
      </c>
      <c r="E409" s="241" t="s">
        <v>112</v>
      </c>
    </row>
    <row r="410" spans="1:5" s="22" customFormat="1" x14ac:dyDescent="0.25">
      <c r="A410" s="67"/>
      <c r="B410" s="15"/>
      <c r="C410" s="175"/>
      <c r="D410" s="241" t="s">
        <v>8</v>
      </c>
      <c r="E410" s="241" t="s">
        <v>112</v>
      </c>
    </row>
    <row r="411" spans="1:5" s="22" customFormat="1" x14ac:dyDescent="0.25">
      <c r="A411" s="67"/>
      <c r="B411" s="15"/>
      <c r="C411" s="175"/>
      <c r="D411" s="241" t="s">
        <v>8</v>
      </c>
      <c r="E411" s="241" t="s">
        <v>112</v>
      </c>
    </row>
    <row r="412" spans="1:5" s="22" customFormat="1" x14ac:dyDescent="0.25">
      <c r="A412" s="67"/>
      <c r="B412" s="15"/>
      <c r="C412" s="175"/>
      <c r="D412" s="241" t="s">
        <v>8</v>
      </c>
      <c r="E412" s="241" t="s">
        <v>112</v>
      </c>
    </row>
    <row r="413" spans="1:5" s="22" customFormat="1" x14ac:dyDescent="0.25">
      <c r="A413" s="67"/>
      <c r="B413" s="15"/>
      <c r="C413" s="175"/>
      <c r="D413" s="241" t="s">
        <v>8</v>
      </c>
      <c r="E413" s="241" t="s">
        <v>112</v>
      </c>
    </row>
    <row r="414" spans="1:5" s="22" customFormat="1" x14ac:dyDescent="0.25">
      <c r="A414" s="67"/>
      <c r="B414" s="15"/>
      <c r="C414" s="175"/>
      <c r="D414" s="241" t="s">
        <v>8</v>
      </c>
      <c r="E414" s="241" t="s">
        <v>112</v>
      </c>
    </row>
    <row r="415" spans="1:5" s="22" customFormat="1" x14ac:dyDescent="0.25">
      <c r="A415" s="67"/>
      <c r="B415" s="15"/>
      <c r="C415" s="175"/>
      <c r="D415" s="241" t="s">
        <v>8</v>
      </c>
      <c r="E415" s="241" t="s">
        <v>112</v>
      </c>
    </row>
    <row r="416" spans="1:5" s="22" customFormat="1" x14ac:dyDescent="0.25">
      <c r="A416" s="67"/>
      <c r="B416" s="15"/>
      <c r="C416" s="175"/>
      <c r="D416" s="241" t="s">
        <v>8</v>
      </c>
      <c r="E416" s="241" t="s">
        <v>112</v>
      </c>
    </row>
    <row r="417" spans="1:5" s="22" customFormat="1" x14ac:dyDescent="0.25">
      <c r="A417" s="67"/>
      <c r="B417" s="15"/>
      <c r="C417" s="175"/>
      <c r="D417" s="241" t="s">
        <v>49</v>
      </c>
      <c r="E417" s="241" t="s">
        <v>215</v>
      </c>
    </row>
    <row r="418" spans="1:5" s="22" customFormat="1" x14ac:dyDescent="0.25">
      <c r="A418" s="67"/>
      <c r="B418" s="15"/>
      <c r="C418" s="175"/>
      <c r="D418" s="241" t="s">
        <v>50</v>
      </c>
      <c r="E418" s="241" t="s">
        <v>929</v>
      </c>
    </row>
    <row r="419" spans="1:5" x14ac:dyDescent="0.25">
      <c r="A419" s="67"/>
      <c r="B419" s="15"/>
      <c r="C419" s="175"/>
      <c r="D419" s="241" t="s">
        <v>50</v>
      </c>
      <c r="E419" s="241" t="s">
        <v>614</v>
      </c>
    </row>
    <row r="420" spans="1:5" x14ac:dyDescent="0.25">
      <c r="A420" s="67"/>
      <c r="B420" s="15"/>
      <c r="C420" s="175"/>
      <c r="D420" s="241" t="s">
        <v>50</v>
      </c>
      <c r="E420" s="241" t="s">
        <v>368</v>
      </c>
    </row>
    <row r="421" spans="1:5" x14ac:dyDescent="0.25">
      <c r="A421" s="67"/>
      <c r="B421" s="15"/>
      <c r="C421" s="175"/>
      <c r="D421" s="241" t="s">
        <v>50</v>
      </c>
      <c r="E421" s="241" t="s">
        <v>368</v>
      </c>
    </row>
    <row r="422" spans="1:5" x14ac:dyDescent="0.25">
      <c r="A422" s="67"/>
      <c r="B422" s="15"/>
      <c r="C422" s="175"/>
      <c r="D422" s="241" t="s">
        <v>27</v>
      </c>
      <c r="E422" s="60" t="s">
        <v>141</v>
      </c>
    </row>
    <row r="423" spans="1:5" x14ac:dyDescent="0.25">
      <c r="A423" s="67"/>
      <c r="B423" s="15"/>
      <c r="C423" s="175"/>
      <c r="D423" s="241" t="s">
        <v>27</v>
      </c>
      <c r="E423" s="241" t="s">
        <v>141</v>
      </c>
    </row>
    <row r="424" spans="1:5" x14ac:dyDescent="0.25">
      <c r="A424" s="67"/>
      <c r="B424" s="15"/>
      <c r="C424" s="175"/>
      <c r="D424" s="241" t="s">
        <v>27</v>
      </c>
      <c r="E424" s="60" t="s">
        <v>622</v>
      </c>
    </row>
    <row r="425" spans="1:5" x14ac:dyDescent="0.25">
      <c r="A425" s="67"/>
      <c r="B425" s="15"/>
      <c r="C425" s="175"/>
      <c r="D425" s="241" t="s">
        <v>51</v>
      </c>
      <c r="E425" s="241" t="s">
        <v>51</v>
      </c>
    </row>
    <row r="426" spans="1:5" x14ac:dyDescent="0.25">
      <c r="A426" s="67"/>
      <c r="B426" s="15"/>
      <c r="C426" s="175"/>
      <c r="D426" s="241" t="s">
        <v>51</v>
      </c>
      <c r="E426" s="241" t="s">
        <v>51</v>
      </c>
    </row>
    <row r="427" spans="1:5" x14ac:dyDescent="0.25">
      <c r="A427" s="67"/>
      <c r="B427" s="15"/>
      <c r="C427" s="175"/>
      <c r="D427" s="241" t="s">
        <v>51</v>
      </c>
      <c r="E427" s="241" t="s">
        <v>51</v>
      </c>
    </row>
    <row r="428" spans="1:5" x14ac:dyDescent="0.25">
      <c r="A428" s="67"/>
      <c r="B428" s="15"/>
      <c r="C428" s="175"/>
      <c r="D428" s="241" t="s">
        <v>51</v>
      </c>
      <c r="E428" s="241" t="s">
        <v>51</v>
      </c>
    </row>
    <row r="429" spans="1:5" x14ac:dyDescent="0.25">
      <c r="A429" s="67"/>
      <c r="B429" s="15"/>
      <c r="C429" s="175"/>
      <c r="D429" s="241" t="s">
        <v>51</v>
      </c>
      <c r="E429" s="241" t="s">
        <v>51</v>
      </c>
    </row>
    <row r="430" spans="1:5" x14ac:dyDescent="0.25">
      <c r="A430" s="67"/>
      <c r="B430" s="15"/>
      <c r="C430" s="175"/>
      <c r="D430" s="241" t="s">
        <v>51</v>
      </c>
      <c r="E430" s="241" t="s">
        <v>51</v>
      </c>
    </row>
    <row r="431" spans="1:5" x14ac:dyDescent="0.25">
      <c r="A431" s="67"/>
      <c r="B431" s="15"/>
      <c r="C431" s="175"/>
      <c r="D431" s="241" t="s">
        <v>51</v>
      </c>
      <c r="E431" s="241" t="s">
        <v>51</v>
      </c>
    </row>
    <row r="432" spans="1:5" x14ac:dyDescent="0.25">
      <c r="A432" s="67"/>
      <c r="B432" s="15"/>
      <c r="C432" s="175"/>
      <c r="D432" s="241" t="s">
        <v>51</v>
      </c>
      <c r="E432" s="241" t="s">
        <v>51</v>
      </c>
    </row>
    <row r="433" spans="1:5" x14ac:dyDescent="0.25">
      <c r="A433" s="67"/>
      <c r="B433" s="15"/>
      <c r="C433" s="175"/>
      <c r="D433" s="241" t="s">
        <v>51</v>
      </c>
      <c r="E433" s="241" t="s">
        <v>51</v>
      </c>
    </row>
    <row r="434" spans="1:5" x14ac:dyDescent="0.25">
      <c r="A434" s="67"/>
      <c r="B434" s="15"/>
      <c r="C434" s="175"/>
      <c r="D434" s="241" t="s">
        <v>51</v>
      </c>
      <c r="E434" s="241" t="s">
        <v>51</v>
      </c>
    </row>
    <row r="435" spans="1:5" x14ac:dyDescent="0.25">
      <c r="A435" s="15"/>
      <c r="B435" s="15"/>
      <c r="C435" s="175"/>
      <c r="D435" s="241" t="s">
        <v>10</v>
      </c>
      <c r="E435" s="241" t="s">
        <v>10</v>
      </c>
    </row>
    <row r="436" spans="1:5" x14ac:dyDescent="0.25">
      <c r="A436" s="15"/>
      <c r="B436" s="15"/>
      <c r="C436" s="175"/>
      <c r="D436" s="241" t="s">
        <v>10</v>
      </c>
      <c r="E436" s="241" t="s">
        <v>10</v>
      </c>
    </row>
    <row r="437" spans="1:5" x14ac:dyDescent="0.25">
      <c r="A437" s="15"/>
      <c r="B437" s="15"/>
      <c r="C437" s="175"/>
      <c r="D437" s="241" t="s">
        <v>10</v>
      </c>
      <c r="E437" s="241" t="s">
        <v>10</v>
      </c>
    </row>
    <row r="438" spans="1:5" x14ac:dyDescent="0.25">
      <c r="A438" s="67">
        <v>44162</v>
      </c>
      <c r="B438" s="15" t="s">
        <v>318</v>
      </c>
      <c r="C438" s="175">
        <v>73</v>
      </c>
      <c r="D438" s="241" t="s">
        <v>20</v>
      </c>
      <c r="E438" s="241" t="s">
        <v>20</v>
      </c>
    </row>
    <row r="439" spans="1:5" x14ac:dyDescent="0.25">
      <c r="A439" s="67">
        <v>44162</v>
      </c>
      <c r="B439" s="15" t="s">
        <v>318</v>
      </c>
      <c r="C439" s="175">
        <v>66</v>
      </c>
      <c r="D439" s="241" t="s">
        <v>20</v>
      </c>
      <c r="E439" s="241" t="s">
        <v>20</v>
      </c>
    </row>
    <row r="440" spans="1:5" x14ac:dyDescent="0.25">
      <c r="A440" s="67">
        <v>44162</v>
      </c>
      <c r="B440" s="15" t="s">
        <v>318</v>
      </c>
      <c r="C440" s="175">
        <v>16</v>
      </c>
      <c r="D440" s="241" t="s">
        <v>20</v>
      </c>
      <c r="E440" s="241" t="s">
        <v>20</v>
      </c>
    </row>
    <row r="441" spans="1:5" x14ac:dyDescent="0.25">
      <c r="A441" s="67">
        <v>44162</v>
      </c>
      <c r="B441" s="15" t="s">
        <v>318</v>
      </c>
      <c r="C441" s="175">
        <v>80</v>
      </c>
      <c r="D441" s="241" t="s">
        <v>51</v>
      </c>
      <c r="E441" s="241" t="s">
        <v>51</v>
      </c>
    </row>
    <row r="442" spans="1:5" x14ac:dyDescent="0.25">
      <c r="A442" s="67">
        <v>44162</v>
      </c>
      <c r="B442" s="15" t="s">
        <v>318</v>
      </c>
      <c r="C442" s="175">
        <v>86</v>
      </c>
      <c r="D442" s="241" t="s">
        <v>51</v>
      </c>
      <c r="E442" s="241" t="s">
        <v>51</v>
      </c>
    </row>
    <row r="443" spans="1:5" x14ac:dyDescent="0.25">
      <c r="A443" s="67">
        <v>44162</v>
      </c>
      <c r="B443" s="15" t="s">
        <v>318</v>
      </c>
      <c r="C443" s="175">
        <v>77</v>
      </c>
      <c r="D443" s="241" t="s">
        <v>9</v>
      </c>
      <c r="E443" s="241" t="s">
        <v>145</v>
      </c>
    </row>
    <row r="444" spans="1:5" x14ac:dyDescent="0.25">
      <c r="A444" s="67">
        <v>44162</v>
      </c>
      <c r="B444" s="15" t="s">
        <v>318</v>
      </c>
      <c r="C444" s="175">
        <v>65</v>
      </c>
      <c r="D444" s="241" t="s">
        <v>9</v>
      </c>
      <c r="E444" s="241" t="s">
        <v>9</v>
      </c>
    </row>
    <row r="445" spans="1:5" x14ac:dyDescent="0.25">
      <c r="A445" s="67">
        <v>44162</v>
      </c>
      <c r="B445" s="15" t="s">
        <v>318</v>
      </c>
      <c r="C445" s="175">
        <v>60</v>
      </c>
      <c r="D445" s="241" t="s">
        <v>9</v>
      </c>
      <c r="E445" s="241" t="s">
        <v>9</v>
      </c>
    </row>
    <row r="446" spans="1:5" x14ac:dyDescent="0.25">
      <c r="A446" s="67">
        <v>44162</v>
      </c>
      <c r="B446" s="15" t="s">
        <v>317</v>
      </c>
      <c r="C446" s="175">
        <v>70</v>
      </c>
      <c r="D446" s="241" t="s">
        <v>8</v>
      </c>
      <c r="E446" s="241" t="s">
        <v>8</v>
      </c>
    </row>
    <row r="447" spans="1:5" x14ac:dyDescent="0.25">
      <c r="A447" s="67">
        <v>44162</v>
      </c>
      <c r="B447" s="15" t="s">
        <v>317</v>
      </c>
      <c r="C447" s="175">
        <v>73</v>
      </c>
      <c r="D447" s="241" t="s">
        <v>8</v>
      </c>
      <c r="E447" s="241" t="s">
        <v>8</v>
      </c>
    </row>
    <row r="448" spans="1:5" x14ac:dyDescent="0.25">
      <c r="A448" s="67">
        <v>44162</v>
      </c>
      <c r="B448" s="15" t="s">
        <v>317</v>
      </c>
      <c r="C448" s="175">
        <v>90</v>
      </c>
      <c r="D448" s="241" t="s">
        <v>20</v>
      </c>
      <c r="E448" s="241" t="s">
        <v>20</v>
      </c>
    </row>
    <row r="449" spans="1:6" x14ac:dyDescent="0.25">
      <c r="A449" s="67">
        <v>44163</v>
      </c>
      <c r="B449" s="15" t="s">
        <v>318</v>
      </c>
      <c r="C449" s="175">
        <v>63</v>
      </c>
      <c r="D449" s="241" t="s">
        <v>20</v>
      </c>
      <c r="E449" s="241" t="s">
        <v>20</v>
      </c>
    </row>
    <row r="450" spans="1:6" x14ac:dyDescent="0.25">
      <c r="A450" s="67">
        <v>44163</v>
      </c>
      <c r="B450" s="15" t="s">
        <v>318</v>
      </c>
      <c r="C450" s="175">
        <v>56</v>
      </c>
      <c r="D450" s="241" t="s">
        <v>20</v>
      </c>
      <c r="E450" s="241" t="s">
        <v>20</v>
      </c>
    </row>
    <row r="451" spans="1:6" x14ac:dyDescent="0.25">
      <c r="A451" s="67">
        <v>44163</v>
      </c>
      <c r="B451" s="15" t="s">
        <v>317</v>
      </c>
      <c r="C451" s="175">
        <v>83</v>
      </c>
      <c r="D451" s="241" t="s">
        <v>20</v>
      </c>
      <c r="E451" s="241" t="s">
        <v>20</v>
      </c>
    </row>
    <row r="452" spans="1:6" x14ac:dyDescent="0.25">
      <c r="A452" s="67">
        <v>44163</v>
      </c>
      <c r="B452" s="15" t="s">
        <v>317</v>
      </c>
      <c r="C452" s="175">
        <v>74</v>
      </c>
      <c r="D452" s="241" t="s">
        <v>9</v>
      </c>
      <c r="E452" s="241" t="s">
        <v>9</v>
      </c>
    </row>
    <row r="453" spans="1:6" x14ac:dyDescent="0.25">
      <c r="A453" s="67">
        <v>44163</v>
      </c>
      <c r="B453" s="15" t="s">
        <v>317</v>
      </c>
      <c r="C453" s="175">
        <v>76</v>
      </c>
      <c r="D453" s="241" t="s">
        <v>9</v>
      </c>
      <c r="E453" s="241" t="s">
        <v>9</v>
      </c>
    </row>
    <row r="454" spans="1:6" x14ac:dyDescent="0.25">
      <c r="A454" s="67">
        <v>44163</v>
      </c>
      <c r="B454" s="15" t="s">
        <v>318</v>
      </c>
      <c r="C454" s="175">
        <v>39</v>
      </c>
      <c r="D454" s="241" t="s">
        <v>11</v>
      </c>
      <c r="E454" s="241" t="s">
        <v>135</v>
      </c>
    </row>
    <row r="455" spans="1:6" x14ac:dyDescent="0.25">
      <c r="A455" s="67">
        <v>44163</v>
      </c>
      <c r="B455" s="15" t="s">
        <v>318</v>
      </c>
      <c r="C455" s="175">
        <v>54</v>
      </c>
      <c r="D455" s="241" t="s">
        <v>51</v>
      </c>
      <c r="E455" s="241" t="s">
        <v>51</v>
      </c>
    </row>
    <row r="456" spans="1:6" x14ac:dyDescent="0.25">
      <c r="A456" s="67">
        <v>44163</v>
      </c>
      <c r="B456" s="15" t="s">
        <v>318</v>
      </c>
      <c r="C456" s="175">
        <v>70</v>
      </c>
      <c r="D456" s="241" t="s">
        <v>8</v>
      </c>
      <c r="E456" s="241" t="s">
        <v>8</v>
      </c>
    </row>
    <row r="457" spans="1:6" x14ac:dyDescent="0.25">
      <c r="A457" s="67">
        <v>44163</v>
      </c>
      <c r="B457" s="15" t="s">
        <v>318</v>
      </c>
      <c r="C457" s="175">
        <v>61</v>
      </c>
      <c r="D457" s="241" t="s">
        <v>7</v>
      </c>
      <c r="E457" s="241" t="s">
        <v>7</v>
      </c>
    </row>
    <row r="458" spans="1:6" x14ac:dyDescent="0.25">
      <c r="A458" s="67">
        <v>44163</v>
      </c>
      <c r="B458" s="15" t="s">
        <v>318</v>
      </c>
      <c r="C458" s="175">
        <v>61</v>
      </c>
      <c r="D458" s="241" t="s">
        <v>7</v>
      </c>
      <c r="E458" s="241" t="s">
        <v>7</v>
      </c>
    </row>
    <row r="459" spans="1:6" x14ac:dyDescent="0.25">
      <c r="A459" s="67">
        <v>44165</v>
      </c>
      <c r="B459" s="15" t="s">
        <v>317</v>
      </c>
      <c r="C459" s="175">
        <v>74</v>
      </c>
      <c r="D459" s="241" t="s">
        <v>27</v>
      </c>
      <c r="E459" s="241" t="s">
        <v>869</v>
      </c>
    </row>
    <row r="460" spans="1:6" x14ac:dyDescent="0.25">
      <c r="A460" s="67">
        <v>44166</v>
      </c>
      <c r="B460" s="15" t="s">
        <v>318</v>
      </c>
      <c r="C460" s="175">
        <v>84</v>
      </c>
      <c r="D460" s="241" t="s">
        <v>27</v>
      </c>
      <c r="E460" s="242" t="s">
        <v>622</v>
      </c>
    </row>
    <row r="461" spans="1:6" x14ac:dyDescent="0.25">
      <c r="A461" s="67">
        <v>44166</v>
      </c>
      <c r="B461" s="15" t="s">
        <v>318</v>
      </c>
      <c r="C461" s="175">
        <v>79</v>
      </c>
      <c r="D461" s="241" t="s">
        <v>9</v>
      </c>
      <c r="E461" s="241" t="s">
        <v>9</v>
      </c>
    </row>
    <row r="462" spans="1:6" x14ac:dyDescent="0.25">
      <c r="A462" s="67">
        <v>44166</v>
      </c>
      <c r="B462" s="15" t="s">
        <v>317</v>
      </c>
      <c r="C462" s="175">
        <v>87</v>
      </c>
      <c r="D462" s="241" t="s">
        <v>8</v>
      </c>
      <c r="E462" s="241" t="s">
        <v>59</v>
      </c>
    </row>
    <row r="463" spans="1:6" x14ac:dyDescent="0.25">
      <c r="A463" s="67">
        <v>44166</v>
      </c>
      <c r="B463" s="15" t="s">
        <v>317</v>
      </c>
      <c r="C463" s="175">
        <v>58</v>
      </c>
      <c r="D463" s="241" t="s">
        <v>13</v>
      </c>
      <c r="E463" s="241" t="s">
        <v>13</v>
      </c>
      <c r="F463" t="s">
        <v>937</v>
      </c>
    </row>
    <row r="464" spans="1:6" x14ac:dyDescent="0.25">
      <c r="A464" s="67">
        <v>44167</v>
      </c>
      <c r="B464" s="15" t="s">
        <v>318</v>
      </c>
      <c r="C464" s="175">
        <v>65</v>
      </c>
      <c r="D464" s="241" t="s">
        <v>8</v>
      </c>
      <c r="E464" s="241" t="s">
        <v>8</v>
      </c>
      <c r="F464" t="s">
        <v>939</v>
      </c>
    </row>
    <row r="465" spans="1:6" x14ac:dyDescent="0.25">
      <c r="A465" s="67">
        <v>44167</v>
      </c>
      <c r="B465" s="15" t="s">
        <v>317</v>
      </c>
      <c r="C465" s="175">
        <v>71</v>
      </c>
      <c r="D465" s="241" t="s">
        <v>10</v>
      </c>
      <c r="E465" s="241" t="s">
        <v>10</v>
      </c>
      <c r="F465" t="s">
        <v>938</v>
      </c>
    </row>
    <row r="466" spans="1:6" x14ac:dyDescent="0.25">
      <c r="A466" s="67">
        <v>44168</v>
      </c>
      <c r="B466" s="15" t="s">
        <v>318</v>
      </c>
      <c r="C466" s="175">
        <v>64</v>
      </c>
      <c r="D466" s="241" t="s">
        <v>8</v>
      </c>
      <c r="E466" s="241" t="s">
        <v>8</v>
      </c>
    </row>
    <row r="467" spans="1:6" x14ac:dyDescent="0.25">
      <c r="A467" s="67">
        <v>44168</v>
      </c>
      <c r="B467" s="15" t="s">
        <v>318</v>
      </c>
      <c r="C467" s="175">
        <v>71</v>
      </c>
      <c r="D467" s="241" t="s">
        <v>11</v>
      </c>
      <c r="E467" s="241" t="s">
        <v>135</v>
      </c>
    </row>
    <row r="468" spans="1:6" x14ac:dyDescent="0.25">
      <c r="A468" s="67">
        <v>44168</v>
      </c>
      <c r="B468" s="15" t="s">
        <v>317</v>
      </c>
      <c r="C468" s="175">
        <v>76</v>
      </c>
      <c r="D468" s="241" t="s">
        <v>11</v>
      </c>
      <c r="E468" s="241" t="s">
        <v>11</v>
      </c>
    </row>
    <row r="469" spans="1:6" x14ac:dyDescent="0.25">
      <c r="A469" s="67">
        <v>44168</v>
      </c>
      <c r="B469" s="15" t="s">
        <v>317</v>
      </c>
      <c r="C469" s="175">
        <v>96</v>
      </c>
      <c r="D469" s="241" t="s">
        <v>13</v>
      </c>
      <c r="E469" s="241" t="s">
        <v>223</v>
      </c>
    </row>
    <row r="470" spans="1:6" x14ac:dyDescent="0.25">
      <c r="A470" s="67">
        <v>44169</v>
      </c>
      <c r="B470" s="15" t="s">
        <v>318</v>
      </c>
      <c r="C470" s="175">
        <v>70</v>
      </c>
      <c r="D470" s="241" t="s">
        <v>9</v>
      </c>
      <c r="E470" s="241" t="s">
        <v>9</v>
      </c>
    </row>
    <row r="471" spans="1:6" x14ac:dyDescent="0.25">
      <c r="A471" s="67">
        <v>44169</v>
      </c>
      <c r="B471" s="15" t="s">
        <v>317</v>
      </c>
      <c r="C471" s="175">
        <v>62</v>
      </c>
      <c r="D471" s="241" t="s">
        <v>9</v>
      </c>
      <c r="E471" s="241" t="s">
        <v>9</v>
      </c>
    </row>
    <row r="472" spans="1:6" x14ac:dyDescent="0.25">
      <c r="A472" s="67">
        <v>44169</v>
      </c>
      <c r="B472" s="15" t="s">
        <v>317</v>
      </c>
      <c r="C472" s="175">
        <v>84</v>
      </c>
      <c r="D472" s="241" t="s">
        <v>8</v>
      </c>
      <c r="E472" s="241" t="s">
        <v>8</v>
      </c>
    </row>
    <row r="473" spans="1:6" x14ac:dyDescent="0.25">
      <c r="A473" s="67">
        <v>44170</v>
      </c>
      <c r="B473" s="15" t="s">
        <v>318</v>
      </c>
      <c r="C473" s="175">
        <v>86</v>
      </c>
      <c r="D473" s="241" t="s">
        <v>13</v>
      </c>
      <c r="E473" s="241" t="s">
        <v>13</v>
      </c>
    </row>
    <row r="474" spans="1:6" x14ac:dyDescent="0.25">
      <c r="A474" s="67">
        <v>44170</v>
      </c>
      <c r="B474" s="15" t="s">
        <v>318</v>
      </c>
      <c r="C474" s="175">
        <v>75</v>
      </c>
      <c r="D474" s="241" t="s">
        <v>9</v>
      </c>
      <c r="E474" s="241" t="s">
        <v>9</v>
      </c>
    </row>
    <row r="475" spans="1:6" x14ac:dyDescent="0.25">
      <c r="A475" s="67">
        <v>44170</v>
      </c>
      <c r="B475" s="15" t="s">
        <v>318</v>
      </c>
      <c r="C475" s="175">
        <v>77</v>
      </c>
      <c r="D475" s="241" t="s">
        <v>8</v>
      </c>
      <c r="E475" s="241" t="s">
        <v>8</v>
      </c>
    </row>
    <row r="476" spans="1:6" x14ac:dyDescent="0.25">
      <c r="A476" s="67">
        <v>44170</v>
      </c>
      <c r="B476" s="15" t="s">
        <v>318</v>
      </c>
      <c r="C476" s="175">
        <v>76</v>
      </c>
      <c r="D476" s="241" t="s">
        <v>8</v>
      </c>
      <c r="E476" s="241" t="s">
        <v>8</v>
      </c>
    </row>
    <row r="477" spans="1:6" x14ac:dyDescent="0.25">
      <c r="A477" s="67">
        <v>44170</v>
      </c>
      <c r="B477" s="15" t="s">
        <v>317</v>
      </c>
      <c r="C477" s="175">
        <v>74</v>
      </c>
      <c r="D477" s="241" t="s">
        <v>12</v>
      </c>
      <c r="E477" s="241" t="s">
        <v>12</v>
      </c>
    </row>
    <row r="478" spans="1:6" x14ac:dyDescent="0.25">
      <c r="A478" s="67">
        <v>44170</v>
      </c>
      <c r="B478" s="15" t="s">
        <v>317</v>
      </c>
      <c r="C478" s="175">
        <v>71</v>
      </c>
      <c r="D478" s="241" t="s">
        <v>9</v>
      </c>
      <c r="E478" s="241" t="s">
        <v>9</v>
      </c>
    </row>
    <row r="479" spans="1:6" x14ac:dyDescent="0.25">
      <c r="A479" s="67">
        <v>44170</v>
      </c>
      <c r="B479" s="15" t="s">
        <v>317</v>
      </c>
      <c r="C479" s="175">
        <v>70</v>
      </c>
      <c r="D479" s="241" t="s">
        <v>20</v>
      </c>
      <c r="E479" s="241" t="s">
        <v>20</v>
      </c>
    </row>
    <row r="480" spans="1:6" x14ac:dyDescent="0.25">
      <c r="A480" s="67">
        <v>44172</v>
      </c>
      <c r="B480" s="15" t="s">
        <v>317</v>
      </c>
      <c r="C480" s="175">
        <v>25</v>
      </c>
      <c r="D480" s="241" t="s">
        <v>8</v>
      </c>
      <c r="E480" s="241" t="s">
        <v>8</v>
      </c>
    </row>
    <row r="481" spans="1:5" x14ac:dyDescent="0.25">
      <c r="A481" s="67">
        <v>44172</v>
      </c>
      <c r="B481" s="15" t="s">
        <v>318</v>
      </c>
      <c r="C481" s="175">
        <v>76</v>
      </c>
      <c r="D481" s="241" t="s">
        <v>24</v>
      </c>
      <c r="E481" s="241" t="s">
        <v>23</v>
      </c>
    </row>
    <row r="482" spans="1:5" x14ac:dyDescent="0.25">
      <c r="A482" s="67">
        <v>44173</v>
      </c>
      <c r="B482" s="15" t="s">
        <v>317</v>
      </c>
      <c r="C482" s="175">
        <v>87</v>
      </c>
      <c r="D482" s="241" t="s">
        <v>11</v>
      </c>
      <c r="E482" s="241" t="s">
        <v>135</v>
      </c>
    </row>
    <row r="483" spans="1:5" x14ac:dyDescent="0.25">
      <c r="A483" s="67">
        <v>44173</v>
      </c>
      <c r="B483" s="15" t="s">
        <v>317</v>
      </c>
      <c r="C483" s="175">
        <v>82</v>
      </c>
      <c r="D483" s="241" t="s">
        <v>14</v>
      </c>
      <c r="E483" s="241" t="s">
        <v>14</v>
      </c>
    </row>
    <row r="484" spans="1:5" x14ac:dyDescent="0.25">
      <c r="A484" s="67">
        <v>44173</v>
      </c>
      <c r="B484" s="15" t="s">
        <v>317</v>
      </c>
      <c r="C484" s="175">
        <v>76</v>
      </c>
      <c r="D484" s="241" t="s">
        <v>27</v>
      </c>
      <c r="E484" s="241" t="s">
        <v>869</v>
      </c>
    </row>
    <row r="485" spans="1:5" x14ac:dyDescent="0.25">
      <c r="A485" s="67">
        <v>44173</v>
      </c>
      <c r="B485" s="15" t="s">
        <v>318</v>
      </c>
      <c r="C485" s="175">
        <v>70</v>
      </c>
      <c r="D485" s="241" t="s">
        <v>8</v>
      </c>
      <c r="E485" s="241" t="s">
        <v>8</v>
      </c>
    </row>
    <row r="486" spans="1:5" x14ac:dyDescent="0.25">
      <c r="A486" s="67">
        <v>44173</v>
      </c>
      <c r="B486" s="15" t="s">
        <v>318</v>
      </c>
      <c r="C486" s="175">
        <v>69</v>
      </c>
      <c r="D486" s="241" t="s">
        <v>9</v>
      </c>
      <c r="E486" s="241" t="s">
        <v>613</v>
      </c>
    </row>
    <row r="487" spans="1:5" x14ac:dyDescent="0.25">
      <c r="A487" s="67">
        <v>44174</v>
      </c>
      <c r="B487" s="15" t="s">
        <v>318</v>
      </c>
      <c r="C487" s="175">
        <v>67</v>
      </c>
      <c r="D487" s="241" t="s">
        <v>51</v>
      </c>
      <c r="E487" s="241" t="s">
        <v>51</v>
      </c>
    </row>
    <row r="488" spans="1:5" x14ac:dyDescent="0.25">
      <c r="A488" s="67">
        <v>44174</v>
      </c>
      <c r="B488" s="15" t="s">
        <v>318</v>
      </c>
      <c r="C488" s="175">
        <v>66</v>
      </c>
      <c r="D488" s="241" t="s">
        <v>51</v>
      </c>
      <c r="E488" s="241" t="s">
        <v>51</v>
      </c>
    </row>
    <row r="489" spans="1:5" x14ac:dyDescent="0.25">
      <c r="A489" s="67">
        <v>44174</v>
      </c>
      <c r="B489" s="15" t="s">
        <v>318</v>
      </c>
      <c r="C489" s="175">
        <v>85</v>
      </c>
      <c r="D489" s="241" t="s">
        <v>51</v>
      </c>
      <c r="E489" s="241" t="s">
        <v>51</v>
      </c>
    </row>
    <row r="490" spans="1:5" x14ac:dyDescent="0.25">
      <c r="A490" s="67">
        <v>44174</v>
      </c>
      <c r="B490" s="15" t="s">
        <v>317</v>
      </c>
      <c r="C490" s="175">
        <v>84</v>
      </c>
      <c r="D490" s="241" t="s">
        <v>51</v>
      </c>
      <c r="E490" s="241" t="s">
        <v>51</v>
      </c>
    </row>
    <row r="491" spans="1:5" x14ac:dyDescent="0.25">
      <c r="A491" s="67">
        <v>44174</v>
      </c>
      <c r="B491" s="15" t="s">
        <v>317</v>
      </c>
      <c r="C491" s="175">
        <v>84</v>
      </c>
      <c r="D491" s="241" t="s">
        <v>51</v>
      </c>
      <c r="E491" s="241" t="s">
        <v>51</v>
      </c>
    </row>
    <row r="492" spans="1:5" x14ac:dyDescent="0.25">
      <c r="A492" s="67">
        <v>44174</v>
      </c>
      <c r="B492" s="15" t="s">
        <v>317</v>
      </c>
      <c r="C492" s="175">
        <v>79</v>
      </c>
      <c r="D492" s="241" t="s">
        <v>51</v>
      </c>
      <c r="E492" s="241" t="s">
        <v>51</v>
      </c>
    </row>
    <row r="493" spans="1:5" ht="16.5" x14ac:dyDescent="0.3">
      <c r="A493" s="67">
        <v>44175</v>
      </c>
      <c r="B493" s="15" t="s">
        <v>318</v>
      </c>
      <c r="C493" s="243">
        <v>85</v>
      </c>
      <c r="D493" s="241" t="s">
        <v>27</v>
      </c>
      <c r="E493" s="241" t="s">
        <v>869</v>
      </c>
    </row>
    <row r="494" spans="1:5" x14ac:dyDescent="0.25">
      <c r="A494" s="67">
        <v>44175</v>
      </c>
      <c r="B494" s="15" t="s">
        <v>318</v>
      </c>
      <c r="C494" s="175">
        <v>69</v>
      </c>
      <c r="D494" s="241" t="s">
        <v>27</v>
      </c>
      <c r="E494" s="241" t="s">
        <v>869</v>
      </c>
    </row>
    <row r="495" spans="1:5" x14ac:dyDescent="0.25">
      <c r="A495" s="67">
        <v>44175</v>
      </c>
      <c r="B495" s="15" t="s">
        <v>318</v>
      </c>
      <c r="C495" s="15">
        <v>67</v>
      </c>
      <c r="D495" s="241" t="s">
        <v>27</v>
      </c>
      <c r="E495" s="241" t="s">
        <v>869</v>
      </c>
    </row>
    <row r="496" spans="1:5" x14ac:dyDescent="0.25">
      <c r="A496" s="67">
        <v>44175</v>
      </c>
      <c r="B496" s="15" t="s">
        <v>318</v>
      </c>
      <c r="C496" s="15">
        <v>75</v>
      </c>
      <c r="D496" s="241" t="s">
        <v>9</v>
      </c>
      <c r="E496" s="241" t="s">
        <v>9</v>
      </c>
    </row>
    <row r="497" spans="1:5" x14ac:dyDescent="0.25">
      <c r="A497" s="67">
        <v>44175</v>
      </c>
      <c r="B497" s="15" t="s">
        <v>318</v>
      </c>
      <c r="C497" s="15">
        <v>54</v>
      </c>
      <c r="D497" s="241" t="s">
        <v>7</v>
      </c>
      <c r="E497" s="241" t="s">
        <v>7</v>
      </c>
    </row>
    <row r="498" spans="1:5" x14ac:dyDescent="0.25">
      <c r="A498" s="67">
        <v>44175</v>
      </c>
      <c r="B498" s="15" t="s">
        <v>317</v>
      </c>
      <c r="C498" s="175">
        <v>85</v>
      </c>
      <c r="D498" s="241" t="s">
        <v>8</v>
      </c>
      <c r="E498" s="241" t="s">
        <v>8</v>
      </c>
    </row>
    <row r="499" spans="1:5" x14ac:dyDescent="0.25">
      <c r="A499" s="67">
        <v>44175</v>
      </c>
      <c r="B499" s="15" t="s">
        <v>317</v>
      </c>
      <c r="C499" s="175">
        <v>77</v>
      </c>
      <c r="D499" s="241" t="s">
        <v>27</v>
      </c>
      <c r="E499" s="241" t="s">
        <v>869</v>
      </c>
    </row>
    <row r="500" spans="1:5" x14ac:dyDescent="0.25">
      <c r="A500" s="67">
        <v>44176</v>
      </c>
      <c r="B500" s="15" t="s">
        <v>318</v>
      </c>
      <c r="C500" s="175">
        <v>78</v>
      </c>
      <c r="D500" s="241" t="s">
        <v>8</v>
      </c>
      <c r="E500" s="241" t="s">
        <v>81</v>
      </c>
    </row>
    <row r="501" spans="1:5" x14ac:dyDescent="0.25">
      <c r="A501" s="67">
        <v>44176</v>
      </c>
      <c r="B501" s="15" t="s">
        <v>318</v>
      </c>
      <c r="C501" s="175">
        <v>97</v>
      </c>
      <c r="D501" s="241" t="s">
        <v>27</v>
      </c>
      <c r="E501" s="241" t="s">
        <v>869</v>
      </c>
    </row>
    <row r="502" spans="1:5" x14ac:dyDescent="0.25">
      <c r="A502" s="67">
        <v>44176</v>
      </c>
      <c r="B502" s="15" t="s">
        <v>318</v>
      </c>
      <c r="C502" s="175">
        <v>75</v>
      </c>
      <c r="D502" s="241" t="s">
        <v>13</v>
      </c>
      <c r="E502" s="241" t="s">
        <v>223</v>
      </c>
    </row>
    <row r="503" spans="1:5" x14ac:dyDescent="0.25">
      <c r="A503" s="67">
        <v>44177</v>
      </c>
      <c r="B503" s="15" t="s">
        <v>318</v>
      </c>
      <c r="C503" s="175">
        <v>64</v>
      </c>
      <c r="D503" s="241" t="s">
        <v>8</v>
      </c>
      <c r="E503" s="241" t="s">
        <v>8</v>
      </c>
    </row>
    <row r="504" spans="1:5" x14ac:dyDescent="0.25">
      <c r="A504" s="67">
        <v>44177</v>
      </c>
      <c r="B504" s="15" t="s">
        <v>318</v>
      </c>
      <c r="C504" s="175">
        <v>85</v>
      </c>
      <c r="D504" s="241" t="s">
        <v>8</v>
      </c>
      <c r="E504" s="241" t="s">
        <v>8</v>
      </c>
    </row>
    <row r="505" spans="1:5" x14ac:dyDescent="0.25">
      <c r="A505" s="67">
        <v>44177</v>
      </c>
      <c r="B505" s="15" t="s">
        <v>318</v>
      </c>
      <c r="C505" s="175">
        <v>31</v>
      </c>
      <c r="D505" s="241" t="s">
        <v>7</v>
      </c>
      <c r="E505" s="241" t="s">
        <v>7</v>
      </c>
    </row>
    <row r="506" spans="1:5" x14ac:dyDescent="0.25">
      <c r="A506" s="67">
        <v>44177</v>
      </c>
      <c r="B506" s="15" t="s">
        <v>318</v>
      </c>
      <c r="C506" s="175">
        <v>70</v>
      </c>
      <c r="D506" s="241" t="s">
        <v>9</v>
      </c>
      <c r="E506" s="241" t="s">
        <v>9</v>
      </c>
    </row>
    <row r="507" spans="1:5" x14ac:dyDescent="0.25">
      <c r="A507" s="67">
        <v>44177</v>
      </c>
      <c r="B507" s="15" t="s">
        <v>317</v>
      </c>
      <c r="C507" s="175">
        <v>83</v>
      </c>
      <c r="D507" s="241" t="s">
        <v>27</v>
      </c>
      <c r="E507" s="241" t="s">
        <v>869</v>
      </c>
    </row>
    <row r="508" spans="1:5" x14ac:dyDescent="0.25">
      <c r="A508" s="67">
        <v>44177</v>
      </c>
      <c r="B508" s="15" t="s">
        <v>317</v>
      </c>
      <c r="C508" s="175">
        <v>63</v>
      </c>
      <c r="D508" s="241" t="s">
        <v>27</v>
      </c>
      <c r="E508" s="241" t="s">
        <v>869</v>
      </c>
    </row>
    <row r="509" spans="1:5" x14ac:dyDescent="0.25">
      <c r="A509" s="67">
        <v>44177</v>
      </c>
      <c r="B509" s="15" t="s">
        <v>317</v>
      </c>
      <c r="C509" s="175">
        <v>66</v>
      </c>
      <c r="D509" s="241" t="s">
        <v>11</v>
      </c>
      <c r="E509" s="241" t="s">
        <v>11</v>
      </c>
    </row>
    <row r="510" spans="1:5" x14ac:dyDescent="0.25">
      <c r="A510" s="67">
        <v>44177</v>
      </c>
      <c r="B510" s="15" t="s">
        <v>317</v>
      </c>
      <c r="C510" s="175">
        <v>69</v>
      </c>
      <c r="D510" s="241" t="s">
        <v>9</v>
      </c>
      <c r="E510" s="241" t="s">
        <v>9</v>
      </c>
    </row>
    <row r="511" spans="1:5" x14ac:dyDescent="0.25">
      <c r="A511" s="67">
        <v>44177</v>
      </c>
      <c r="B511" s="15" t="s">
        <v>317</v>
      </c>
      <c r="C511" s="175">
        <v>72</v>
      </c>
      <c r="D511" s="241" t="s">
        <v>12</v>
      </c>
      <c r="E511" s="241" t="s">
        <v>12</v>
      </c>
    </row>
    <row r="512" spans="1:5" x14ac:dyDescent="0.25">
      <c r="A512" s="67">
        <v>44179</v>
      </c>
      <c r="B512" s="15" t="s">
        <v>318</v>
      </c>
      <c r="C512" s="175">
        <v>84</v>
      </c>
      <c r="D512" s="241" t="s">
        <v>8</v>
      </c>
      <c r="E512" s="241" t="s">
        <v>205</v>
      </c>
    </row>
    <row r="513" spans="1:5" x14ac:dyDescent="0.25">
      <c r="A513" s="67">
        <v>44179</v>
      </c>
      <c r="B513" s="15" t="s">
        <v>318</v>
      </c>
      <c r="C513" s="175">
        <v>71</v>
      </c>
      <c r="D513" s="241" t="s">
        <v>11</v>
      </c>
      <c r="E513" s="241" t="s">
        <v>11</v>
      </c>
    </row>
    <row r="514" spans="1:5" x14ac:dyDescent="0.25">
      <c r="A514" s="67">
        <v>44179</v>
      </c>
      <c r="B514" s="15" t="s">
        <v>318</v>
      </c>
      <c r="C514" s="175">
        <v>94</v>
      </c>
      <c r="D514" s="241" t="s">
        <v>9</v>
      </c>
      <c r="E514" s="241" t="s">
        <v>9</v>
      </c>
    </row>
    <row r="515" spans="1:5" x14ac:dyDescent="0.25">
      <c r="A515" s="67">
        <v>44179</v>
      </c>
      <c r="B515" s="15" t="s">
        <v>317</v>
      </c>
      <c r="C515" s="175">
        <v>81</v>
      </c>
      <c r="D515" s="241" t="s">
        <v>9</v>
      </c>
      <c r="E515" s="241" t="s">
        <v>613</v>
      </c>
    </row>
    <row r="516" spans="1:5" x14ac:dyDescent="0.25">
      <c r="A516" s="67">
        <v>44180</v>
      </c>
      <c r="B516" s="15" t="s">
        <v>318</v>
      </c>
      <c r="C516" s="175">
        <v>74</v>
      </c>
      <c r="D516" s="241" t="s">
        <v>24</v>
      </c>
      <c r="E516" s="241" t="s">
        <v>24</v>
      </c>
    </row>
    <row r="517" spans="1:5" x14ac:dyDescent="0.25">
      <c r="A517" s="67">
        <v>44180</v>
      </c>
      <c r="B517" s="15" t="s">
        <v>317</v>
      </c>
      <c r="C517" s="175">
        <v>66</v>
      </c>
      <c r="D517" s="241" t="s">
        <v>24</v>
      </c>
      <c r="E517" s="241" t="s">
        <v>24</v>
      </c>
    </row>
    <row r="518" spans="1:5" x14ac:dyDescent="0.25">
      <c r="A518" s="67">
        <v>44180</v>
      </c>
      <c r="B518" s="15" t="s">
        <v>318</v>
      </c>
      <c r="C518" s="175">
        <v>80</v>
      </c>
      <c r="D518" s="241" t="s">
        <v>12</v>
      </c>
      <c r="E518" s="241" t="s">
        <v>12</v>
      </c>
    </row>
    <row r="519" spans="1:5" x14ac:dyDescent="0.25">
      <c r="A519" s="67">
        <v>44180</v>
      </c>
      <c r="B519" s="15" t="s">
        <v>318</v>
      </c>
      <c r="C519" s="175">
        <v>75</v>
      </c>
      <c r="D519" s="241" t="s">
        <v>8</v>
      </c>
      <c r="E519" s="241" t="s">
        <v>8</v>
      </c>
    </row>
    <row r="520" spans="1:5" x14ac:dyDescent="0.25">
      <c r="A520" s="67">
        <v>44180</v>
      </c>
      <c r="B520" s="15" t="s">
        <v>317</v>
      </c>
      <c r="C520" s="175">
        <v>78</v>
      </c>
      <c r="D520" s="241" t="s">
        <v>8</v>
      </c>
      <c r="E520" s="241" t="s">
        <v>40</v>
      </c>
    </row>
    <row r="521" spans="1:5" x14ac:dyDescent="0.25">
      <c r="A521" s="67">
        <v>44180</v>
      </c>
      <c r="B521" s="15" t="s">
        <v>318</v>
      </c>
      <c r="C521" s="175">
        <v>83</v>
      </c>
      <c r="D521" s="241" t="s">
        <v>27</v>
      </c>
      <c r="E521" s="241" t="s">
        <v>869</v>
      </c>
    </row>
    <row r="522" spans="1:5" x14ac:dyDescent="0.25">
      <c r="A522" s="67">
        <v>44180</v>
      </c>
      <c r="B522" s="15" t="s">
        <v>318</v>
      </c>
      <c r="C522" s="175">
        <v>73</v>
      </c>
      <c r="D522" s="241" t="s">
        <v>27</v>
      </c>
      <c r="E522" s="241" t="s">
        <v>869</v>
      </c>
    </row>
    <row r="523" spans="1:5" x14ac:dyDescent="0.25">
      <c r="A523" s="67">
        <v>44180</v>
      </c>
      <c r="B523" s="15" t="s">
        <v>318</v>
      </c>
      <c r="C523" s="175">
        <v>75</v>
      </c>
      <c r="D523" s="241" t="s">
        <v>10</v>
      </c>
      <c r="E523" s="241" t="s">
        <v>10</v>
      </c>
    </row>
    <row r="524" spans="1:5" x14ac:dyDescent="0.25">
      <c r="A524" s="67">
        <v>44181</v>
      </c>
      <c r="B524" s="15" t="s">
        <v>318</v>
      </c>
      <c r="C524" s="175">
        <v>39</v>
      </c>
      <c r="D524" s="241" t="s">
        <v>24</v>
      </c>
      <c r="E524" s="241" t="s">
        <v>24</v>
      </c>
    </row>
    <row r="525" spans="1:5" x14ac:dyDescent="0.25">
      <c r="A525" s="67">
        <v>44181</v>
      </c>
      <c r="B525" s="15" t="s">
        <v>318</v>
      </c>
      <c r="C525" s="175">
        <v>84</v>
      </c>
      <c r="D525" s="241" t="s">
        <v>24</v>
      </c>
      <c r="E525" s="60" t="s">
        <v>930</v>
      </c>
    </row>
    <row r="526" spans="1:5" x14ac:dyDescent="0.25">
      <c r="A526" s="67">
        <v>44181</v>
      </c>
      <c r="B526" s="15" t="s">
        <v>318</v>
      </c>
      <c r="C526" s="175">
        <v>61</v>
      </c>
      <c r="D526" s="241" t="s">
        <v>9</v>
      </c>
      <c r="E526" s="241" t="s">
        <v>9</v>
      </c>
    </row>
    <row r="527" spans="1:5" x14ac:dyDescent="0.25">
      <c r="A527" s="67">
        <v>44181</v>
      </c>
      <c r="B527" s="15" t="s">
        <v>317</v>
      </c>
      <c r="C527" s="175">
        <v>63</v>
      </c>
      <c r="D527" s="241" t="s">
        <v>12</v>
      </c>
      <c r="E527" s="241" t="s">
        <v>12</v>
      </c>
    </row>
    <row r="528" spans="1:5" x14ac:dyDescent="0.25">
      <c r="A528" s="67">
        <v>44181</v>
      </c>
      <c r="B528" s="15" t="s">
        <v>318</v>
      </c>
      <c r="C528" s="175">
        <v>54</v>
      </c>
      <c r="D528" s="241" t="s">
        <v>8</v>
      </c>
      <c r="E528" s="241" t="s">
        <v>8</v>
      </c>
    </row>
    <row r="529" spans="1:5" x14ac:dyDescent="0.25">
      <c r="A529" s="67">
        <v>44181</v>
      </c>
      <c r="B529" s="15" t="s">
        <v>318</v>
      </c>
      <c r="C529" s="175">
        <v>59</v>
      </c>
      <c r="D529" s="241" t="s">
        <v>8</v>
      </c>
      <c r="E529" s="241" t="s">
        <v>8</v>
      </c>
    </row>
    <row r="530" spans="1:5" x14ac:dyDescent="0.25">
      <c r="A530" s="67">
        <v>44181</v>
      </c>
      <c r="B530" s="15" t="s">
        <v>317</v>
      </c>
      <c r="C530" s="175">
        <v>64</v>
      </c>
      <c r="D530" s="241" t="s">
        <v>8</v>
      </c>
      <c r="E530" s="241" t="s">
        <v>8</v>
      </c>
    </row>
    <row r="531" spans="1:5" x14ac:dyDescent="0.25">
      <c r="A531" s="67">
        <v>44181</v>
      </c>
      <c r="B531" s="15" t="s">
        <v>318</v>
      </c>
      <c r="C531" s="175">
        <v>90</v>
      </c>
      <c r="D531" s="241" t="s">
        <v>51</v>
      </c>
      <c r="E531" s="241" t="s">
        <v>51</v>
      </c>
    </row>
    <row r="532" spans="1:5" x14ac:dyDescent="0.25">
      <c r="A532" s="67">
        <v>44182</v>
      </c>
      <c r="B532" s="15" t="s">
        <v>318</v>
      </c>
      <c r="C532" s="175">
        <v>96</v>
      </c>
      <c r="D532" s="241" t="s">
        <v>9</v>
      </c>
      <c r="E532" s="241" t="s">
        <v>613</v>
      </c>
    </row>
    <row r="533" spans="1:5" x14ac:dyDescent="0.25">
      <c r="A533" s="67">
        <v>44182</v>
      </c>
      <c r="B533" s="15" t="s">
        <v>317</v>
      </c>
      <c r="C533" s="175">
        <v>75</v>
      </c>
      <c r="D533" s="241" t="s">
        <v>11</v>
      </c>
      <c r="E533" s="241" t="s">
        <v>11</v>
      </c>
    </row>
    <row r="534" spans="1:5" x14ac:dyDescent="0.25">
      <c r="A534" s="67">
        <v>44182</v>
      </c>
      <c r="B534" s="15" t="s">
        <v>318</v>
      </c>
      <c r="C534" s="175">
        <v>35</v>
      </c>
      <c r="D534" s="241" t="s">
        <v>11</v>
      </c>
      <c r="E534" s="241" t="s">
        <v>135</v>
      </c>
    </row>
    <row r="535" spans="1:5" x14ac:dyDescent="0.25">
      <c r="A535" s="67">
        <v>44182</v>
      </c>
      <c r="B535" s="15" t="s">
        <v>318</v>
      </c>
      <c r="C535" s="175">
        <v>59</v>
      </c>
      <c r="D535" s="241" t="s">
        <v>8</v>
      </c>
      <c r="E535" s="241" t="s">
        <v>8</v>
      </c>
    </row>
    <row r="536" spans="1:5" x14ac:dyDescent="0.25">
      <c r="A536" s="67">
        <v>44182</v>
      </c>
      <c r="B536" s="15" t="s">
        <v>317</v>
      </c>
      <c r="C536" s="175">
        <v>78</v>
      </c>
      <c r="D536" s="241" t="s">
        <v>8</v>
      </c>
      <c r="E536" s="241" t="s">
        <v>8</v>
      </c>
    </row>
    <row r="537" spans="1:5" x14ac:dyDescent="0.25">
      <c r="A537" s="67">
        <v>44182</v>
      </c>
      <c r="B537" s="15" t="s">
        <v>317</v>
      </c>
      <c r="C537" s="175">
        <v>62</v>
      </c>
      <c r="D537" s="241" t="s">
        <v>50</v>
      </c>
      <c r="E537" s="60" t="s">
        <v>232</v>
      </c>
    </row>
    <row r="538" spans="1:5" x14ac:dyDescent="0.25">
      <c r="A538" s="67">
        <v>44182</v>
      </c>
      <c r="B538" s="15" t="s">
        <v>318</v>
      </c>
      <c r="C538" s="175">
        <v>85</v>
      </c>
      <c r="D538" s="241" t="s">
        <v>51</v>
      </c>
      <c r="E538" s="241" t="s">
        <v>51</v>
      </c>
    </row>
    <row r="539" spans="1:5" x14ac:dyDescent="0.25">
      <c r="A539" s="67">
        <v>44182</v>
      </c>
      <c r="B539" s="15" t="s">
        <v>318</v>
      </c>
      <c r="C539" s="175">
        <v>75</v>
      </c>
      <c r="D539" s="241" t="s">
        <v>10</v>
      </c>
      <c r="E539" s="241" t="s">
        <v>10</v>
      </c>
    </row>
    <row r="540" spans="1:5" x14ac:dyDescent="0.25">
      <c r="A540" s="67">
        <v>44183</v>
      </c>
      <c r="B540" s="15" t="s">
        <v>317</v>
      </c>
      <c r="C540" s="175">
        <v>88</v>
      </c>
      <c r="D540" s="241" t="s">
        <v>8</v>
      </c>
      <c r="E540" s="241" t="s">
        <v>8</v>
      </c>
    </row>
    <row r="541" spans="1:5" x14ac:dyDescent="0.25">
      <c r="A541" s="67">
        <v>44184</v>
      </c>
      <c r="B541" s="15" t="s">
        <v>317</v>
      </c>
      <c r="C541" s="175">
        <v>70</v>
      </c>
      <c r="D541" s="241" t="s">
        <v>8</v>
      </c>
      <c r="E541" s="241" t="s">
        <v>8</v>
      </c>
    </row>
    <row r="542" spans="1:5" x14ac:dyDescent="0.25">
      <c r="A542" s="67">
        <v>44184</v>
      </c>
      <c r="B542" s="15" t="s">
        <v>317</v>
      </c>
      <c r="C542" s="175">
        <v>77</v>
      </c>
      <c r="D542" s="241" t="s">
        <v>8</v>
      </c>
      <c r="E542" s="241" t="s">
        <v>112</v>
      </c>
    </row>
    <row r="543" spans="1:5" x14ac:dyDescent="0.25">
      <c r="A543" s="67">
        <v>44184</v>
      </c>
      <c r="B543" s="15" t="s">
        <v>318</v>
      </c>
      <c r="C543" s="175">
        <v>71</v>
      </c>
      <c r="D543" s="241" t="s">
        <v>47</v>
      </c>
      <c r="E543" s="241" t="s">
        <v>47</v>
      </c>
    </row>
    <row r="544" spans="1:5" x14ac:dyDescent="0.25">
      <c r="A544" s="67">
        <v>44184</v>
      </c>
      <c r="B544" s="15" t="s">
        <v>318</v>
      </c>
      <c r="C544" s="175">
        <v>72</v>
      </c>
      <c r="D544" s="241" t="s">
        <v>27</v>
      </c>
      <c r="E544" s="241" t="s">
        <v>869</v>
      </c>
    </row>
    <row r="545" spans="1:5" x14ac:dyDescent="0.25">
      <c r="A545" s="67">
        <v>44184</v>
      </c>
      <c r="B545" s="15" t="s">
        <v>318</v>
      </c>
      <c r="C545" s="175">
        <v>80</v>
      </c>
      <c r="D545" s="241" t="s">
        <v>27</v>
      </c>
      <c r="E545" s="241" t="s">
        <v>869</v>
      </c>
    </row>
    <row r="546" spans="1:5" x14ac:dyDescent="0.25">
      <c r="A546" s="67">
        <v>44184</v>
      </c>
      <c r="B546" s="15" t="s">
        <v>317</v>
      </c>
      <c r="C546" s="175">
        <v>78</v>
      </c>
      <c r="D546" s="241" t="s">
        <v>27</v>
      </c>
      <c r="E546" s="241" t="s">
        <v>869</v>
      </c>
    </row>
    <row r="547" spans="1:5" x14ac:dyDescent="0.25">
      <c r="A547" s="67">
        <v>44184</v>
      </c>
      <c r="B547" s="15" t="s">
        <v>317</v>
      </c>
      <c r="C547" s="175">
        <v>71</v>
      </c>
      <c r="D547" s="241" t="s">
        <v>27</v>
      </c>
      <c r="E547" s="241" t="s">
        <v>869</v>
      </c>
    </row>
    <row r="548" spans="1:5" x14ac:dyDescent="0.25">
      <c r="A548" s="67">
        <v>44186</v>
      </c>
      <c r="B548" s="15" t="s">
        <v>318</v>
      </c>
      <c r="C548" s="175">
        <v>71</v>
      </c>
      <c r="D548" s="241" t="s">
        <v>8</v>
      </c>
      <c r="E548" s="241" t="s">
        <v>59</v>
      </c>
    </row>
    <row r="549" spans="1:5" x14ac:dyDescent="0.25">
      <c r="A549" s="67">
        <v>44186</v>
      </c>
      <c r="B549" s="15" t="s">
        <v>317</v>
      </c>
      <c r="C549" s="175">
        <v>88</v>
      </c>
      <c r="D549" s="241" t="s">
        <v>13</v>
      </c>
      <c r="E549" s="241" t="s">
        <v>225</v>
      </c>
    </row>
    <row r="550" spans="1:5" x14ac:dyDescent="0.25">
      <c r="A550" s="67">
        <v>44187</v>
      </c>
      <c r="B550" s="15" t="s">
        <v>318</v>
      </c>
      <c r="C550" s="175">
        <v>83</v>
      </c>
      <c r="D550" s="241" t="s">
        <v>8</v>
      </c>
      <c r="E550" s="241" t="s">
        <v>8</v>
      </c>
    </row>
    <row r="551" spans="1:5" x14ac:dyDescent="0.25">
      <c r="A551" s="67">
        <v>44187</v>
      </c>
      <c r="B551" s="15" t="s">
        <v>318</v>
      </c>
      <c r="C551" s="175">
        <v>79</v>
      </c>
      <c r="D551" s="241" t="s">
        <v>8</v>
      </c>
      <c r="E551" s="241" t="s">
        <v>8</v>
      </c>
    </row>
    <row r="552" spans="1:5" x14ac:dyDescent="0.25">
      <c r="A552" s="67">
        <v>44187</v>
      </c>
      <c r="B552" s="15" t="s">
        <v>318</v>
      </c>
      <c r="C552" s="175">
        <v>36</v>
      </c>
      <c r="D552" s="241" t="s">
        <v>8</v>
      </c>
      <c r="E552" s="241" t="s">
        <v>8</v>
      </c>
    </row>
    <row r="553" spans="1:5" x14ac:dyDescent="0.25">
      <c r="A553" s="67">
        <v>44187</v>
      </c>
      <c r="B553" s="15" t="s">
        <v>318</v>
      </c>
      <c r="C553" s="175">
        <v>75</v>
      </c>
      <c r="D553" s="241" t="s">
        <v>10</v>
      </c>
      <c r="E553" s="241" t="s">
        <v>10</v>
      </c>
    </row>
    <row r="554" spans="1:5" x14ac:dyDescent="0.25">
      <c r="A554" s="67">
        <v>44187</v>
      </c>
      <c r="B554" s="15" t="s">
        <v>318</v>
      </c>
      <c r="C554" s="175">
        <v>67</v>
      </c>
      <c r="D554" s="241" t="s">
        <v>27</v>
      </c>
      <c r="E554" s="241" t="s">
        <v>869</v>
      </c>
    </row>
    <row r="555" spans="1:5" x14ac:dyDescent="0.25">
      <c r="A555" s="67">
        <v>44187</v>
      </c>
      <c r="B555" s="15" t="s">
        <v>317</v>
      </c>
      <c r="C555" s="175">
        <v>80</v>
      </c>
      <c r="D555" s="241" t="s">
        <v>13</v>
      </c>
      <c r="E555" s="241" t="s">
        <v>225</v>
      </c>
    </row>
    <row r="556" spans="1:5" x14ac:dyDescent="0.25">
      <c r="A556" s="67">
        <v>44187</v>
      </c>
      <c r="B556" s="15" t="s">
        <v>317</v>
      </c>
      <c r="C556" s="175">
        <v>83</v>
      </c>
      <c r="D556" s="241" t="s">
        <v>9</v>
      </c>
      <c r="E556" s="241" t="s">
        <v>9</v>
      </c>
    </row>
    <row r="557" spans="1:5" x14ac:dyDescent="0.25">
      <c r="A557" s="67">
        <v>44188</v>
      </c>
      <c r="B557" s="15" t="s">
        <v>318</v>
      </c>
      <c r="C557" s="175">
        <v>69</v>
      </c>
      <c r="D557" s="241" t="s">
        <v>24</v>
      </c>
      <c r="E557" s="241" t="s">
        <v>24</v>
      </c>
    </row>
    <row r="558" spans="1:5" x14ac:dyDescent="0.25">
      <c r="A558" s="67">
        <v>44188</v>
      </c>
      <c r="B558" s="15" t="s">
        <v>317</v>
      </c>
      <c r="C558" s="175">
        <v>72</v>
      </c>
      <c r="D558" s="241" t="s">
        <v>24</v>
      </c>
      <c r="E558" s="241" t="s">
        <v>23</v>
      </c>
    </row>
    <row r="559" spans="1:5" x14ac:dyDescent="0.25">
      <c r="A559" s="67">
        <v>44188</v>
      </c>
      <c r="B559" s="15" t="s">
        <v>318</v>
      </c>
      <c r="C559" s="175">
        <v>80</v>
      </c>
      <c r="D559" s="241" t="s">
        <v>9</v>
      </c>
      <c r="E559" s="241" t="s">
        <v>952</v>
      </c>
    </row>
    <row r="560" spans="1:5" x14ac:dyDescent="0.25">
      <c r="A560" s="67">
        <v>44188</v>
      </c>
      <c r="B560" s="15" t="s">
        <v>318</v>
      </c>
      <c r="C560" s="175">
        <v>67</v>
      </c>
      <c r="D560" s="241" t="s">
        <v>8</v>
      </c>
      <c r="E560" s="241" t="s">
        <v>8</v>
      </c>
    </row>
    <row r="561" spans="1:5" x14ac:dyDescent="0.25">
      <c r="A561" s="233">
        <v>44188</v>
      </c>
      <c r="B561" s="42" t="s">
        <v>317</v>
      </c>
      <c r="C561" s="189">
        <v>42</v>
      </c>
      <c r="D561" s="285" t="s">
        <v>8</v>
      </c>
      <c r="E561" s="285" t="s">
        <v>8</v>
      </c>
    </row>
    <row r="562" spans="1:5" x14ac:dyDescent="0.25">
      <c r="A562" s="281">
        <v>44188</v>
      </c>
      <c r="B562" s="284" t="s">
        <v>317</v>
      </c>
      <c r="C562" s="286">
        <v>69</v>
      </c>
      <c r="D562" s="287" t="s">
        <v>27</v>
      </c>
      <c r="E562" s="287" t="s">
        <v>869</v>
      </c>
    </row>
    <row r="563" spans="1:5" x14ac:dyDescent="0.25">
      <c r="A563" s="281">
        <v>44188</v>
      </c>
      <c r="B563" s="284" t="s">
        <v>317</v>
      </c>
      <c r="C563" s="286">
        <v>89</v>
      </c>
      <c r="D563" s="287" t="s">
        <v>10</v>
      </c>
      <c r="E563" s="287" t="s">
        <v>10</v>
      </c>
    </row>
    <row r="564" spans="1:5" x14ac:dyDescent="0.25">
      <c r="A564" s="281">
        <v>44191</v>
      </c>
      <c r="B564" s="284" t="s">
        <v>318</v>
      </c>
      <c r="C564" s="286">
        <v>69</v>
      </c>
      <c r="D564" s="287" t="s">
        <v>27</v>
      </c>
      <c r="E564" s="287" t="s">
        <v>869</v>
      </c>
    </row>
    <row r="565" spans="1:5" x14ac:dyDescent="0.25">
      <c r="A565" s="281">
        <v>44191</v>
      </c>
      <c r="B565" s="284" t="s">
        <v>318</v>
      </c>
      <c r="C565" s="286">
        <v>77</v>
      </c>
      <c r="D565" s="287" t="s">
        <v>9</v>
      </c>
      <c r="E565" s="287" t="s">
        <v>9</v>
      </c>
    </row>
    <row r="566" spans="1:5" x14ac:dyDescent="0.25">
      <c r="A566" s="281">
        <v>44189</v>
      </c>
      <c r="B566" s="284" t="s">
        <v>317</v>
      </c>
      <c r="C566" s="286">
        <v>47</v>
      </c>
      <c r="D566" s="287" t="s">
        <v>12</v>
      </c>
      <c r="E566" s="288" t="s">
        <v>12</v>
      </c>
    </row>
    <row r="567" spans="1:5" x14ac:dyDescent="0.25">
      <c r="A567" s="281">
        <v>44189</v>
      </c>
      <c r="B567" s="284" t="s">
        <v>318</v>
      </c>
      <c r="C567" s="286">
        <v>55</v>
      </c>
      <c r="D567" s="287" t="s">
        <v>8</v>
      </c>
      <c r="E567" s="288" t="s">
        <v>205</v>
      </c>
    </row>
    <row r="568" spans="1:5" x14ac:dyDescent="0.25">
      <c r="A568" s="281">
        <v>44194</v>
      </c>
      <c r="B568" s="284" t="s">
        <v>318</v>
      </c>
      <c r="C568" s="286">
        <v>78</v>
      </c>
      <c r="D568" s="287" t="s">
        <v>50</v>
      </c>
      <c r="E568" s="288" t="s">
        <v>368</v>
      </c>
    </row>
    <row r="569" spans="1:5" x14ac:dyDescent="0.25">
      <c r="A569" s="281">
        <v>44194</v>
      </c>
      <c r="B569" s="284" t="s">
        <v>318</v>
      </c>
      <c r="C569" s="286">
        <v>89</v>
      </c>
      <c r="D569" s="287" t="s">
        <v>24</v>
      </c>
      <c r="E569" s="288" t="s">
        <v>23</v>
      </c>
    </row>
    <row r="570" spans="1:5" x14ac:dyDescent="0.25">
      <c r="A570" s="281">
        <v>44194</v>
      </c>
      <c r="B570" s="284" t="s">
        <v>317</v>
      </c>
      <c r="C570" s="286">
        <v>37</v>
      </c>
      <c r="D570" s="287" t="s">
        <v>27</v>
      </c>
      <c r="E570" s="288" t="s">
        <v>869</v>
      </c>
    </row>
    <row r="571" spans="1:5" x14ac:dyDescent="0.25">
      <c r="A571" s="281">
        <v>44195</v>
      </c>
      <c r="B571" s="284" t="s">
        <v>318</v>
      </c>
      <c r="C571" s="286">
        <v>88</v>
      </c>
      <c r="D571" s="287" t="s">
        <v>51</v>
      </c>
      <c r="E571" s="287" t="s">
        <v>51</v>
      </c>
    </row>
    <row r="572" spans="1:5" x14ac:dyDescent="0.25">
      <c r="A572" s="281">
        <v>44195</v>
      </c>
      <c r="B572" s="284" t="s">
        <v>318</v>
      </c>
      <c r="C572" s="286">
        <v>27</v>
      </c>
      <c r="D572" s="287" t="s">
        <v>9</v>
      </c>
      <c r="E572" s="288" t="s">
        <v>710</v>
      </c>
    </row>
    <row r="573" spans="1:5" x14ac:dyDescent="0.25">
      <c r="A573" s="281">
        <v>44196</v>
      </c>
      <c r="B573" s="284" t="s">
        <v>318</v>
      </c>
      <c r="C573" s="286">
        <v>69</v>
      </c>
      <c r="D573" s="287" t="s">
        <v>27</v>
      </c>
      <c r="E573" s="288" t="s">
        <v>869</v>
      </c>
    </row>
    <row r="574" spans="1:5" x14ac:dyDescent="0.25">
      <c r="A574" s="281">
        <v>44196</v>
      </c>
      <c r="B574" s="284" t="s">
        <v>318</v>
      </c>
      <c r="C574" s="286">
        <v>74</v>
      </c>
      <c r="D574" s="287" t="s">
        <v>27</v>
      </c>
      <c r="E574" s="288" t="s">
        <v>869</v>
      </c>
    </row>
    <row r="575" spans="1:5" x14ac:dyDescent="0.25">
      <c r="A575" s="281">
        <v>44196</v>
      </c>
      <c r="B575" s="284" t="s">
        <v>318</v>
      </c>
      <c r="C575" s="286">
        <v>74</v>
      </c>
      <c r="D575" s="287" t="s">
        <v>20</v>
      </c>
      <c r="E575" s="288" t="s">
        <v>20</v>
      </c>
    </row>
    <row r="576" spans="1:5" x14ac:dyDescent="0.25">
      <c r="A576" s="281">
        <v>44196</v>
      </c>
      <c r="B576" s="284" t="s">
        <v>317</v>
      </c>
      <c r="C576" s="286">
        <v>62</v>
      </c>
      <c r="D576" s="287" t="s">
        <v>8</v>
      </c>
      <c r="E576" s="288" t="s">
        <v>8</v>
      </c>
    </row>
    <row r="577" spans="1:5" s="22" customFormat="1" x14ac:dyDescent="0.25">
      <c r="A577" s="281">
        <v>44198</v>
      </c>
      <c r="B577" s="236" t="s">
        <v>317</v>
      </c>
      <c r="C577" s="292">
        <v>70</v>
      </c>
      <c r="D577" s="293" t="s">
        <v>12</v>
      </c>
      <c r="E577" s="291" t="s">
        <v>12</v>
      </c>
    </row>
    <row r="578" spans="1:5" s="22" customFormat="1" x14ac:dyDescent="0.25">
      <c r="A578" s="281">
        <v>44198</v>
      </c>
      <c r="B578" s="236" t="s">
        <v>318</v>
      </c>
      <c r="C578" s="292">
        <v>67</v>
      </c>
      <c r="D578" s="293" t="s">
        <v>11</v>
      </c>
      <c r="E578" s="291" t="s">
        <v>11</v>
      </c>
    </row>
    <row r="579" spans="1:5" s="22" customFormat="1" x14ac:dyDescent="0.25">
      <c r="A579" s="281">
        <v>44198</v>
      </c>
      <c r="B579" s="236" t="s">
        <v>317</v>
      </c>
      <c r="C579" s="292">
        <v>86</v>
      </c>
      <c r="D579" s="293" t="s">
        <v>51</v>
      </c>
      <c r="E579" s="291" t="s">
        <v>51</v>
      </c>
    </row>
    <row r="580" spans="1:5" x14ac:dyDescent="0.25">
      <c r="A580" s="281">
        <v>44200</v>
      </c>
      <c r="B580" s="1" t="s">
        <v>317</v>
      </c>
      <c r="C580" s="52">
        <v>68</v>
      </c>
      <c r="D580" s="51" t="s">
        <v>24</v>
      </c>
      <c r="E580" s="51" t="s">
        <v>24</v>
      </c>
    </row>
    <row r="581" spans="1:5" x14ac:dyDescent="0.25">
      <c r="A581" s="281">
        <v>44200</v>
      </c>
      <c r="B581" s="1" t="s">
        <v>317</v>
      </c>
      <c r="C581" s="52">
        <v>69</v>
      </c>
      <c r="D581" s="51" t="s">
        <v>8</v>
      </c>
      <c r="E581" s="291" t="s">
        <v>8</v>
      </c>
    </row>
    <row r="582" spans="1:5" x14ac:dyDescent="0.25">
      <c r="A582" s="281">
        <v>44200</v>
      </c>
      <c r="B582" s="1" t="s">
        <v>317</v>
      </c>
      <c r="C582" s="52">
        <v>81</v>
      </c>
      <c r="D582" s="51" t="s">
        <v>51</v>
      </c>
      <c r="E582" s="291" t="s">
        <v>51</v>
      </c>
    </row>
    <row r="583" spans="1:5" x14ac:dyDescent="0.25">
      <c r="A583" s="281">
        <v>44200</v>
      </c>
      <c r="B583" s="1" t="s">
        <v>318</v>
      </c>
      <c r="C583" s="52">
        <v>81</v>
      </c>
      <c r="D583" s="51" t="s">
        <v>27</v>
      </c>
      <c r="E583" s="291" t="s">
        <v>869</v>
      </c>
    </row>
    <row r="584" spans="1:5" x14ac:dyDescent="0.25">
      <c r="A584" s="281">
        <v>44201</v>
      </c>
      <c r="B584" s="1" t="s">
        <v>318</v>
      </c>
      <c r="C584" s="52">
        <v>62</v>
      </c>
      <c r="D584" s="51" t="s">
        <v>27</v>
      </c>
      <c r="E584" s="291" t="s">
        <v>28</v>
      </c>
    </row>
    <row r="585" spans="1:5" x14ac:dyDescent="0.25">
      <c r="A585" s="281">
        <v>44201</v>
      </c>
      <c r="B585" s="1" t="s">
        <v>317</v>
      </c>
      <c r="C585" s="52">
        <v>77</v>
      </c>
      <c r="D585" s="51" t="s">
        <v>9</v>
      </c>
      <c r="E585" s="51" t="s">
        <v>9</v>
      </c>
    </row>
    <row r="586" spans="1:5" x14ac:dyDescent="0.25">
      <c r="A586" s="281">
        <v>44202</v>
      </c>
      <c r="B586" s="1" t="s">
        <v>318</v>
      </c>
      <c r="C586" s="52">
        <v>45</v>
      </c>
      <c r="D586" s="51" t="s">
        <v>27</v>
      </c>
      <c r="E586" s="51" t="s">
        <v>869</v>
      </c>
    </row>
    <row r="587" spans="1:5" x14ac:dyDescent="0.25">
      <c r="A587" s="281">
        <v>44202</v>
      </c>
      <c r="B587" s="1" t="s">
        <v>318</v>
      </c>
      <c r="C587" s="52">
        <v>64</v>
      </c>
      <c r="D587" s="51" t="s">
        <v>8</v>
      </c>
      <c r="E587" s="51" t="s">
        <v>8</v>
      </c>
    </row>
    <row r="588" spans="1:5" x14ac:dyDescent="0.25">
      <c r="A588" s="281">
        <v>44202</v>
      </c>
      <c r="B588" s="1" t="s">
        <v>317</v>
      </c>
      <c r="C588" s="52">
        <v>49</v>
      </c>
      <c r="D588" s="51" t="s">
        <v>27</v>
      </c>
      <c r="E588" s="51" t="s">
        <v>141</v>
      </c>
    </row>
    <row r="589" spans="1:5" x14ac:dyDescent="0.25">
      <c r="A589" s="281">
        <v>44202</v>
      </c>
      <c r="B589" s="1" t="s">
        <v>317</v>
      </c>
      <c r="C589" s="1">
        <v>64</v>
      </c>
      <c r="D589" s="51" t="s">
        <v>8</v>
      </c>
      <c r="E589" s="51" t="s">
        <v>8</v>
      </c>
    </row>
    <row r="590" spans="1:5" x14ac:dyDescent="0.25">
      <c r="A590" s="281">
        <v>44203</v>
      </c>
      <c r="B590" s="1" t="s">
        <v>318</v>
      </c>
      <c r="C590" s="52">
        <v>65</v>
      </c>
      <c r="D590" s="51" t="s">
        <v>47</v>
      </c>
      <c r="E590" s="51" t="s">
        <v>1027</v>
      </c>
    </row>
    <row r="591" spans="1:5" x14ac:dyDescent="0.25">
      <c r="A591" s="281">
        <v>44203</v>
      </c>
      <c r="B591" s="1" t="s">
        <v>317</v>
      </c>
      <c r="C591" s="52">
        <v>70</v>
      </c>
      <c r="D591" s="51" t="s">
        <v>47</v>
      </c>
      <c r="E591" s="51" t="s">
        <v>47</v>
      </c>
    </row>
    <row r="592" spans="1:5" x14ac:dyDescent="0.25">
      <c r="A592" s="281">
        <v>44203</v>
      </c>
      <c r="B592" s="1" t="s">
        <v>318</v>
      </c>
      <c r="C592" s="52">
        <v>64</v>
      </c>
      <c r="D592" s="51" t="s">
        <v>874</v>
      </c>
      <c r="E592" s="51" t="s">
        <v>875</v>
      </c>
    </row>
    <row r="593" spans="1:5" x14ac:dyDescent="0.25">
      <c r="A593" s="281">
        <v>44203</v>
      </c>
      <c r="B593" s="1" t="s">
        <v>317</v>
      </c>
      <c r="C593" s="52">
        <v>92</v>
      </c>
      <c r="D593" s="51" t="s">
        <v>8</v>
      </c>
      <c r="E593" s="51" t="s">
        <v>112</v>
      </c>
    </row>
    <row r="594" spans="1:5" x14ac:dyDescent="0.25">
      <c r="A594" s="281">
        <v>44203</v>
      </c>
      <c r="B594" s="1" t="s">
        <v>317</v>
      </c>
      <c r="C594" s="52">
        <v>67</v>
      </c>
      <c r="D594" s="51" t="s">
        <v>27</v>
      </c>
      <c r="E594" s="51" t="s">
        <v>869</v>
      </c>
    </row>
    <row r="595" spans="1:5" x14ac:dyDescent="0.25">
      <c r="A595" s="281">
        <v>44203</v>
      </c>
      <c r="B595" s="1" t="s">
        <v>318</v>
      </c>
      <c r="C595" s="52">
        <v>92</v>
      </c>
      <c r="D595" s="51" t="s">
        <v>51</v>
      </c>
      <c r="E595" s="51" t="s">
        <v>51</v>
      </c>
    </row>
    <row r="596" spans="1:5" x14ac:dyDescent="0.25">
      <c r="A596" s="281">
        <v>44204</v>
      </c>
      <c r="B596" s="1" t="s">
        <v>317</v>
      </c>
      <c r="C596" s="52">
        <v>76</v>
      </c>
      <c r="D596" s="51" t="s">
        <v>8</v>
      </c>
      <c r="E596" s="51" t="s">
        <v>40</v>
      </c>
    </row>
    <row r="597" spans="1:5" x14ac:dyDescent="0.25">
      <c r="A597" s="281">
        <v>44204</v>
      </c>
      <c r="B597" s="1" t="s">
        <v>317</v>
      </c>
      <c r="C597" s="52">
        <v>86</v>
      </c>
      <c r="D597" s="51" t="s">
        <v>27</v>
      </c>
      <c r="E597" s="51" t="s">
        <v>869</v>
      </c>
    </row>
    <row r="598" spans="1:5" x14ac:dyDescent="0.25">
      <c r="A598" s="281">
        <v>44204</v>
      </c>
      <c r="B598" s="1" t="s">
        <v>318</v>
      </c>
      <c r="C598" s="52">
        <v>80</v>
      </c>
      <c r="D598" s="51" t="s">
        <v>27</v>
      </c>
      <c r="E598" s="51" t="s">
        <v>235</v>
      </c>
    </row>
    <row r="599" spans="1:5" x14ac:dyDescent="0.25">
      <c r="A599" s="281">
        <v>44205</v>
      </c>
      <c r="B599" s="1" t="s">
        <v>318</v>
      </c>
      <c r="C599" s="52">
        <v>75</v>
      </c>
      <c r="D599" s="51" t="s">
        <v>8</v>
      </c>
      <c r="E599" s="51" t="s">
        <v>8</v>
      </c>
    </row>
    <row r="600" spans="1:5" x14ac:dyDescent="0.25">
      <c r="A600" s="281">
        <v>44205</v>
      </c>
      <c r="B600" s="1" t="s">
        <v>318</v>
      </c>
      <c r="C600" s="52">
        <v>60</v>
      </c>
      <c r="D600" s="51" t="s">
        <v>27</v>
      </c>
      <c r="E600" s="51" t="s">
        <v>869</v>
      </c>
    </row>
    <row r="601" spans="1:5" x14ac:dyDescent="0.25">
      <c r="A601" s="281">
        <v>44205</v>
      </c>
      <c r="B601" s="1" t="s">
        <v>318</v>
      </c>
      <c r="C601" s="52">
        <v>74</v>
      </c>
      <c r="D601" s="51" t="s">
        <v>9</v>
      </c>
      <c r="E601" s="51" t="s">
        <v>9</v>
      </c>
    </row>
    <row r="602" spans="1:5" x14ac:dyDescent="0.25">
      <c r="A602" s="281">
        <v>44205</v>
      </c>
      <c r="B602" s="1" t="s">
        <v>318</v>
      </c>
      <c r="C602" s="52">
        <v>81</v>
      </c>
      <c r="D602" s="51" t="s">
        <v>9</v>
      </c>
      <c r="E602" s="51" t="s">
        <v>9</v>
      </c>
    </row>
    <row r="603" spans="1:5" x14ac:dyDescent="0.25">
      <c r="A603" s="281">
        <v>44205</v>
      </c>
      <c r="B603" s="1" t="s">
        <v>318</v>
      </c>
      <c r="C603" s="52">
        <v>69</v>
      </c>
      <c r="D603" s="51" t="s">
        <v>9</v>
      </c>
      <c r="E603" s="51" t="s">
        <v>9</v>
      </c>
    </row>
    <row r="604" spans="1:5" x14ac:dyDescent="0.25">
      <c r="A604" s="281">
        <v>44205</v>
      </c>
      <c r="B604" s="1" t="s">
        <v>318</v>
      </c>
      <c r="C604" s="52">
        <v>67</v>
      </c>
      <c r="D604" s="51" t="s">
        <v>9</v>
      </c>
      <c r="E604" s="51" t="s">
        <v>9</v>
      </c>
    </row>
    <row r="605" spans="1:5" x14ac:dyDescent="0.25">
      <c r="A605" s="281">
        <v>44205</v>
      </c>
      <c r="B605" s="1" t="s">
        <v>317</v>
      </c>
      <c r="C605" s="52">
        <v>87</v>
      </c>
      <c r="D605" s="51" t="s">
        <v>27</v>
      </c>
      <c r="E605" s="51" t="s">
        <v>869</v>
      </c>
    </row>
    <row r="606" spans="1:5" x14ac:dyDescent="0.25">
      <c r="A606" s="281">
        <v>44207</v>
      </c>
      <c r="B606" s="1" t="s">
        <v>318</v>
      </c>
      <c r="C606" s="52">
        <v>73</v>
      </c>
      <c r="D606" s="51" t="s">
        <v>27</v>
      </c>
      <c r="E606" s="51" t="s">
        <v>869</v>
      </c>
    </row>
    <row r="607" spans="1:5" x14ac:dyDescent="0.25">
      <c r="A607" s="281">
        <v>44207</v>
      </c>
      <c r="B607" s="1" t="s">
        <v>318</v>
      </c>
      <c r="C607" s="52">
        <v>89</v>
      </c>
      <c r="D607" s="51" t="s">
        <v>9</v>
      </c>
      <c r="E607" s="51" t="s">
        <v>9</v>
      </c>
    </row>
    <row r="608" spans="1:5" x14ac:dyDescent="0.25">
      <c r="A608" s="281">
        <v>44207</v>
      </c>
      <c r="B608" s="1" t="s">
        <v>318</v>
      </c>
      <c r="D608" s="51" t="s">
        <v>9</v>
      </c>
      <c r="E608" s="51" t="s">
        <v>9</v>
      </c>
    </row>
    <row r="609" spans="1:5" x14ac:dyDescent="0.25">
      <c r="A609" s="281">
        <v>44207</v>
      </c>
      <c r="B609" s="1" t="s">
        <v>317</v>
      </c>
      <c r="C609" s="52">
        <v>81</v>
      </c>
      <c r="D609" s="287" t="s">
        <v>24</v>
      </c>
      <c r="E609" s="288" t="s">
        <v>23</v>
      </c>
    </row>
    <row r="610" spans="1:5" x14ac:dyDescent="0.25">
      <c r="A610" s="281">
        <v>44209</v>
      </c>
      <c r="B610" s="1" t="s">
        <v>318</v>
      </c>
      <c r="C610" s="52">
        <v>85</v>
      </c>
      <c r="D610" s="51" t="s">
        <v>14</v>
      </c>
      <c r="E610" s="51" t="s">
        <v>14</v>
      </c>
    </row>
    <row r="611" spans="1:5" x14ac:dyDescent="0.25">
      <c r="A611" s="281">
        <v>44209</v>
      </c>
      <c r="B611" s="1" t="s">
        <v>317</v>
      </c>
      <c r="C611" s="52">
        <v>82</v>
      </c>
      <c r="D611" s="51" t="s">
        <v>14</v>
      </c>
      <c r="E611" s="51" t="s">
        <v>14</v>
      </c>
    </row>
    <row r="612" spans="1:5" x14ac:dyDescent="0.25">
      <c r="A612" s="281">
        <v>44210</v>
      </c>
      <c r="B612" s="1" t="s">
        <v>317</v>
      </c>
      <c r="C612" s="52">
        <v>58</v>
      </c>
      <c r="D612" s="51" t="s">
        <v>24</v>
      </c>
      <c r="E612" s="51" t="s">
        <v>24</v>
      </c>
    </row>
    <row r="613" spans="1:5" x14ac:dyDescent="0.25">
      <c r="A613" s="281">
        <v>44210</v>
      </c>
      <c r="B613" s="1" t="s">
        <v>317</v>
      </c>
      <c r="C613" s="52">
        <v>79</v>
      </c>
      <c r="D613" s="51" t="s">
        <v>7</v>
      </c>
      <c r="E613" s="51" t="s">
        <v>7</v>
      </c>
    </row>
    <row r="614" spans="1:5" x14ac:dyDescent="0.25">
      <c r="A614" s="281">
        <v>44209</v>
      </c>
      <c r="B614" s="1" t="s">
        <v>318</v>
      </c>
      <c r="C614" s="52">
        <v>53</v>
      </c>
      <c r="D614" s="51" t="s">
        <v>8</v>
      </c>
      <c r="E614" s="291" t="s">
        <v>74</v>
      </c>
    </row>
    <row r="615" spans="1:5" x14ac:dyDescent="0.25">
      <c r="A615" s="281">
        <v>44209</v>
      </c>
      <c r="B615" s="1" t="s">
        <v>318</v>
      </c>
      <c r="C615" s="52">
        <v>67</v>
      </c>
      <c r="D615" s="51" t="s">
        <v>8</v>
      </c>
      <c r="E615" s="291" t="s">
        <v>112</v>
      </c>
    </row>
    <row r="616" spans="1:5" x14ac:dyDescent="0.25">
      <c r="A616" s="281">
        <v>44210</v>
      </c>
      <c r="B616" s="1" t="s">
        <v>318</v>
      </c>
      <c r="C616" s="52">
        <v>83</v>
      </c>
      <c r="D616" s="51" t="s">
        <v>8</v>
      </c>
      <c r="E616" s="51" t="s">
        <v>8</v>
      </c>
    </row>
    <row r="617" spans="1:5" x14ac:dyDescent="0.25">
      <c r="A617" s="281">
        <v>44210</v>
      </c>
      <c r="B617" s="1" t="s">
        <v>317</v>
      </c>
      <c r="C617" s="52">
        <v>77</v>
      </c>
      <c r="D617" s="51" t="s">
        <v>8</v>
      </c>
      <c r="E617" s="51" t="s">
        <v>8</v>
      </c>
    </row>
    <row r="618" spans="1:5" x14ac:dyDescent="0.25">
      <c r="A618" s="281">
        <v>44210</v>
      </c>
      <c r="B618" s="1" t="s">
        <v>317</v>
      </c>
      <c r="C618" s="52">
        <v>83</v>
      </c>
      <c r="D618" s="51" t="s">
        <v>8</v>
      </c>
      <c r="E618" s="51" t="s">
        <v>8</v>
      </c>
    </row>
    <row r="619" spans="1:5" x14ac:dyDescent="0.25">
      <c r="A619" s="281">
        <v>44210</v>
      </c>
      <c r="B619" s="1" t="s">
        <v>318</v>
      </c>
      <c r="C619" s="52">
        <v>68</v>
      </c>
      <c r="D619" s="51" t="s">
        <v>51</v>
      </c>
      <c r="E619" s="51" t="s">
        <v>51</v>
      </c>
    </row>
    <row r="620" spans="1:5" x14ac:dyDescent="0.25">
      <c r="A620" s="281">
        <v>44210</v>
      </c>
      <c r="B620" s="1" t="s">
        <v>318</v>
      </c>
      <c r="C620" s="52">
        <v>69</v>
      </c>
      <c r="D620" s="51" t="s">
        <v>10</v>
      </c>
      <c r="E620" s="51" t="s">
        <v>10</v>
      </c>
    </row>
    <row r="621" spans="1:5" x14ac:dyDescent="0.25">
      <c r="A621" s="281">
        <v>44212</v>
      </c>
      <c r="B621" s="1" t="s">
        <v>317</v>
      </c>
      <c r="C621" s="52">
        <v>86</v>
      </c>
      <c r="D621" s="51" t="s">
        <v>8</v>
      </c>
      <c r="E621" s="51" t="s">
        <v>8</v>
      </c>
    </row>
    <row r="622" spans="1:5" x14ac:dyDescent="0.25">
      <c r="A622" s="281">
        <v>44208</v>
      </c>
      <c r="B622" s="1" t="s">
        <v>317</v>
      </c>
      <c r="C622" s="52">
        <v>63</v>
      </c>
      <c r="D622" s="51" t="s">
        <v>8</v>
      </c>
      <c r="E622" s="51" t="s">
        <v>134</v>
      </c>
    </row>
    <row r="623" spans="1:5" x14ac:dyDescent="0.25">
      <c r="A623" s="2">
        <v>44211</v>
      </c>
      <c r="B623" s="1" t="s">
        <v>317</v>
      </c>
      <c r="C623" s="52">
        <v>77</v>
      </c>
      <c r="D623" s="51" t="s">
        <v>48</v>
      </c>
      <c r="E623" s="51" t="s">
        <v>48</v>
      </c>
    </row>
    <row r="624" spans="1:5" x14ac:dyDescent="0.25">
      <c r="A624" s="2">
        <v>44211</v>
      </c>
      <c r="B624" s="1" t="s">
        <v>317</v>
      </c>
      <c r="C624" s="52">
        <v>81</v>
      </c>
      <c r="D624" s="51" t="s">
        <v>9</v>
      </c>
      <c r="E624" s="51" t="s">
        <v>9</v>
      </c>
    </row>
    <row r="625" spans="1:5" x14ac:dyDescent="0.25">
      <c r="A625" s="2">
        <v>44214</v>
      </c>
      <c r="B625" s="1" t="s">
        <v>317</v>
      </c>
      <c r="C625" s="52">
        <v>68</v>
      </c>
      <c r="D625" s="51" t="s">
        <v>24</v>
      </c>
      <c r="E625" s="51" t="s">
        <v>23</v>
      </c>
    </row>
    <row r="626" spans="1:5" x14ac:dyDescent="0.25">
      <c r="A626" s="2">
        <v>44214</v>
      </c>
      <c r="B626" s="1" t="s">
        <v>317</v>
      </c>
      <c r="C626" s="52">
        <v>59</v>
      </c>
      <c r="D626" s="51" t="s">
        <v>7</v>
      </c>
      <c r="E626" s="51" t="s">
        <v>7</v>
      </c>
    </row>
    <row r="627" spans="1:5" x14ac:dyDescent="0.25">
      <c r="A627" s="2">
        <v>44214</v>
      </c>
      <c r="B627" s="1" t="s">
        <v>317</v>
      </c>
      <c r="C627" s="52">
        <v>71</v>
      </c>
      <c r="D627" s="51" t="s">
        <v>9</v>
      </c>
      <c r="E627" s="51" t="s">
        <v>9</v>
      </c>
    </row>
    <row r="628" spans="1:5" x14ac:dyDescent="0.25">
      <c r="A628" s="2">
        <v>44214</v>
      </c>
      <c r="B628" s="1" t="s">
        <v>318</v>
      </c>
      <c r="C628" s="52">
        <v>79</v>
      </c>
      <c r="D628" s="51" t="s">
        <v>11</v>
      </c>
      <c r="E628" s="51" t="s">
        <v>11</v>
      </c>
    </row>
    <row r="629" spans="1:5" x14ac:dyDescent="0.25">
      <c r="A629" s="2">
        <v>44214</v>
      </c>
      <c r="B629" s="1" t="s">
        <v>318</v>
      </c>
      <c r="C629" s="52">
        <v>56</v>
      </c>
      <c r="D629" s="51" t="s">
        <v>11</v>
      </c>
      <c r="E629" s="51" t="s">
        <v>1041</v>
      </c>
    </row>
    <row r="630" spans="1:5" x14ac:dyDescent="0.25">
      <c r="A630" s="2">
        <v>44214</v>
      </c>
      <c r="B630" s="1" t="s">
        <v>317</v>
      </c>
      <c r="C630" s="52">
        <v>76</v>
      </c>
      <c r="D630" s="51" t="s">
        <v>8</v>
      </c>
      <c r="E630" s="51" t="s">
        <v>8</v>
      </c>
    </row>
    <row r="631" spans="1:5" x14ac:dyDescent="0.25">
      <c r="A631" s="2">
        <v>44214</v>
      </c>
      <c r="B631" s="1" t="s">
        <v>317</v>
      </c>
      <c r="C631" s="52">
        <v>84</v>
      </c>
      <c r="D631" s="51" t="s">
        <v>8</v>
      </c>
      <c r="E631" s="51" t="s">
        <v>8</v>
      </c>
    </row>
    <row r="632" spans="1:5" x14ac:dyDescent="0.25">
      <c r="A632" s="2">
        <v>44214</v>
      </c>
      <c r="B632" s="1" t="s">
        <v>317</v>
      </c>
      <c r="C632" s="52">
        <v>65</v>
      </c>
      <c r="D632" s="51" t="s">
        <v>51</v>
      </c>
      <c r="E632" s="51" t="s">
        <v>51</v>
      </c>
    </row>
    <row r="633" spans="1:5" x14ac:dyDescent="0.25">
      <c r="A633" s="2">
        <v>44214</v>
      </c>
      <c r="B633" s="1" t="s">
        <v>318</v>
      </c>
      <c r="C633" s="52">
        <v>65</v>
      </c>
      <c r="D633" s="51" t="s">
        <v>51</v>
      </c>
      <c r="E633" s="51" t="s">
        <v>51</v>
      </c>
    </row>
    <row r="634" spans="1:5" x14ac:dyDescent="0.25">
      <c r="A634" s="2">
        <v>44215</v>
      </c>
      <c r="B634" s="1" t="s">
        <v>317</v>
      </c>
      <c r="C634" s="52">
        <v>53</v>
      </c>
      <c r="D634" s="51" t="s">
        <v>8</v>
      </c>
      <c r="E634" s="51" t="s">
        <v>8</v>
      </c>
    </row>
    <row r="635" spans="1:5" x14ac:dyDescent="0.25">
      <c r="A635" s="2">
        <v>44215</v>
      </c>
      <c r="B635" s="1" t="s">
        <v>317</v>
      </c>
      <c r="C635" s="52">
        <v>84</v>
      </c>
      <c r="D635" s="51" t="s">
        <v>8</v>
      </c>
      <c r="E635" s="51" t="s">
        <v>142</v>
      </c>
    </row>
    <row r="636" spans="1:5" x14ac:dyDescent="0.25">
      <c r="A636" s="2">
        <v>44215</v>
      </c>
      <c r="B636" s="1" t="s">
        <v>317</v>
      </c>
      <c r="C636" s="52">
        <v>45</v>
      </c>
      <c r="D636" s="51" t="s">
        <v>9</v>
      </c>
      <c r="E636" s="51" t="s">
        <v>9</v>
      </c>
    </row>
    <row r="637" spans="1:5" x14ac:dyDescent="0.25">
      <c r="A637" s="2">
        <v>44215</v>
      </c>
      <c r="B637" s="1" t="s">
        <v>317</v>
      </c>
      <c r="C637" s="52">
        <v>94</v>
      </c>
      <c r="D637" s="51" t="s">
        <v>9</v>
      </c>
      <c r="E637" s="51" t="s">
        <v>9</v>
      </c>
    </row>
    <row r="638" spans="1:5" x14ac:dyDescent="0.25">
      <c r="A638" s="2">
        <v>44215</v>
      </c>
      <c r="B638" s="1" t="s">
        <v>318</v>
      </c>
      <c r="C638" s="52">
        <v>66</v>
      </c>
      <c r="D638" s="51" t="s">
        <v>9</v>
      </c>
      <c r="E638" s="51" t="s">
        <v>9</v>
      </c>
    </row>
    <row r="639" spans="1:5" x14ac:dyDescent="0.25">
      <c r="A639" s="2">
        <v>44216</v>
      </c>
      <c r="B639" s="1" t="s">
        <v>318</v>
      </c>
      <c r="C639" s="52">
        <v>48</v>
      </c>
      <c r="D639" s="51" t="s">
        <v>7</v>
      </c>
      <c r="E639" s="51" t="s">
        <v>7</v>
      </c>
    </row>
    <row r="640" spans="1:5" x14ac:dyDescent="0.25">
      <c r="A640" s="2">
        <v>44216</v>
      </c>
      <c r="B640" s="1" t="s">
        <v>318</v>
      </c>
      <c r="C640" s="52">
        <v>74</v>
      </c>
      <c r="D640" s="51" t="s">
        <v>9</v>
      </c>
      <c r="E640" s="51" t="s">
        <v>9</v>
      </c>
    </row>
    <row r="641" spans="1:5" x14ac:dyDescent="0.25">
      <c r="A641" s="2">
        <v>44216</v>
      </c>
      <c r="B641" s="1" t="s">
        <v>318</v>
      </c>
      <c r="C641" s="52">
        <v>76</v>
      </c>
      <c r="D641" s="51" t="s">
        <v>12</v>
      </c>
      <c r="E641" s="51" t="s">
        <v>12</v>
      </c>
    </row>
    <row r="642" spans="1:5" x14ac:dyDescent="0.25">
      <c r="A642" s="2">
        <v>44216</v>
      </c>
      <c r="B642" s="1" t="s">
        <v>318</v>
      </c>
      <c r="C642" s="52">
        <v>85</v>
      </c>
      <c r="D642" s="51" t="s">
        <v>8</v>
      </c>
      <c r="E642" s="51" t="s">
        <v>230</v>
      </c>
    </row>
    <row r="643" spans="1:5" x14ac:dyDescent="0.25">
      <c r="A643" s="2">
        <v>44216</v>
      </c>
      <c r="B643" s="1" t="s">
        <v>318</v>
      </c>
      <c r="C643" s="52">
        <v>71</v>
      </c>
      <c r="D643" s="51" t="s">
        <v>8</v>
      </c>
      <c r="E643" s="51" t="s">
        <v>8</v>
      </c>
    </row>
    <row r="644" spans="1:5" x14ac:dyDescent="0.25">
      <c r="A644" s="2">
        <v>44216</v>
      </c>
      <c r="B644" s="1" t="s">
        <v>317</v>
      </c>
      <c r="C644" s="52">
        <v>86</v>
      </c>
      <c r="D644" s="51" t="s">
        <v>8</v>
      </c>
      <c r="E644" s="51" t="s">
        <v>8</v>
      </c>
    </row>
    <row r="645" spans="1:5" x14ac:dyDescent="0.25">
      <c r="A645" s="2">
        <v>44216</v>
      </c>
      <c r="B645" s="1" t="s">
        <v>318</v>
      </c>
      <c r="C645" s="52">
        <v>76</v>
      </c>
      <c r="D645" s="51" t="s">
        <v>10</v>
      </c>
      <c r="E645" s="51" t="s">
        <v>10</v>
      </c>
    </row>
    <row r="646" spans="1:5" x14ac:dyDescent="0.25">
      <c r="A646" s="2">
        <v>44217</v>
      </c>
      <c r="B646" s="1" t="s">
        <v>318</v>
      </c>
      <c r="C646" s="52">
        <v>51</v>
      </c>
      <c r="D646" s="51" t="s">
        <v>14</v>
      </c>
      <c r="E646" s="51" t="s">
        <v>14</v>
      </c>
    </row>
    <row r="647" spans="1:5" x14ac:dyDescent="0.25">
      <c r="A647" s="2">
        <v>44217</v>
      </c>
      <c r="B647" s="1" t="s">
        <v>317</v>
      </c>
      <c r="C647" s="52">
        <v>71</v>
      </c>
      <c r="D647" s="51" t="s">
        <v>13</v>
      </c>
      <c r="E647" s="51" t="s">
        <v>876</v>
      </c>
    </row>
    <row r="648" spans="1:5" x14ac:dyDescent="0.25">
      <c r="A648" s="2">
        <v>44217</v>
      </c>
      <c r="B648" s="1" t="s">
        <v>318</v>
      </c>
      <c r="C648" s="51">
        <v>63</v>
      </c>
      <c r="D648" s="51" t="s">
        <v>24</v>
      </c>
      <c r="E648" s="51" t="s">
        <v>24</v>
      </c>
    </row>
    <row r="649" spans="1:5" x14ac:dyDescent="0.25">
      <c r="A649" s="2">
        <v>44217</v>
      </c>
      <c r="B649" s="1" t="s">
        <v>317</v>
      </c>
      <c r="C649" s="52">
        <v>91</v>
      </c>
      <c r="D649" s="51" t="s">
        <v>24</v>
      </c>
      <c r="E649" s="51" t="s">
        <v>23</v>
      </c>
    </row>
    <row r="650" spans="1:5" x14ac:dyDescent="0.25">
      <c r="A650" s="2">
        <v>44217</v>
      </c>
      <c r="B650" s="1" t="s">
        <v>317</v>
      </c>
      <c r="C650" s="52">
        <v>70</v>
      </c>
      <c r="D650" s="51" t="s">
        <v>11</v>
      </c>
      <c r="E650" s="51" t="s">
        <v>11</v>
      </c>
    </row>
    <row r="651" spans="1:5" x14ac:dyDescent="0.25">
      <c r="A651" s="2">
        <v>44217</v>
      </c>
      <c r="B651" s="1" t="s">
        <v>318</v>
      </c>
      <c r="C651" s="52">
        <v>68</v>
      </c>
      <c r="D651" s="51" t="s">
        <v>8</v>
      </c>
      <c r="E651" s="51" t="s">
        <v>8</v>
      </c>
    </row>
    <row r="652" spans="1:5" x14ac:dyDescent="0.25">
      <c r="A652" s="2">
        <v>44217</v>
      </c>
      <c r="B652" s="1" t="s">
        <v>318</v>
      </c>
      <c r="C652" s="52">
        <v>53</v>
      </c>
      <c r="D652" s="51" t="s">
        <v>8</v>
      </c>
      <c r="E652" s="51" t="s">
        <v>8</v>
      </c>
    </row>
    <row r="653" spans="1:5" x14ac:dyDescent="0.25">
      <c r="A653" s="2">
        <v>44218</v>
      </c>
      <c r="B653" s="1" t="s">
        <v>318</v>
      </c>
      <c r="C653" s="52">
        <v>75</v>
      </c>
      <c r="D653" s="51" t="s">
        <v>8</v>
      </c>
      <c r="E653" s="51" t="s">
        <v>8</v>
      </c>
    </row>
    <row r="654" spans="1:5" x14ac:dyDescent="0.25">
      <c r="A654" s="2">
        <v>44218</v>
      </c>
      <c r="B654" s="1" t="s">
        <v>318</v>
      </c>
      <c r="C654" s="52">
        <v>92</v>
      </c>
      <c r="D654" s="51" t="s">
        <v>8</v>
      </c>
      <c r="E654" s="51" t="s">
        <v>8</v>
      </c>
    </row>
    <row r="655" spans="1:5" x14ac:dyDescent="0.25">
      <c r="A655" s="2">
        <v>44218</v>
      </c>
      <c r="B655" s="1" t="s">
        <v>318</v>
      </c>
      <c r="C655" s="52">
        <v>69</v>
      </c>
      <c r="D655" s="51" t="s">
        <v>8</v>
      </c>
      <c r="E655" s="51" t="s">
        <v>112</v>
      </c>
    </row>
    <row r="656" spans="1:5" x14ac:dyDescent="0.25">
      <c r="A656" s="2">
        <v>44218</v>
      </c>
      <c r="B656" s="1" t="s">
        <v>318</v>
      </c>
      <c r="C656" s="52">
        <v>78</v>
      </c>
      <c r="D656" s="51" t="s">
        <v>51</v>
      </c>
      <c r="E656" s="51" t="s">
        <v>51</v>
      </c>
    </row>
    <row r="657" spans="1:5" x14ac:dyDescent="0.25">
      <c r="A657" s="2">
        <v>44219</v>
      </c>
      <c r="B657" s="1" t="s">
        <v>318</v>
      </c>
      <c r="C657" s="52">
        <v>44</v>
      </c>
      <c r="D657" s="51" t="s">
        <v>9</v>
      </c>
      <c r="E657" s="51" t="s">
        <v>9</v>
      </c>
    </row>
    <row r="658" spans="1:5" x14ac:dyDescent="0.25">
      <c r="A658" s="2">
        <v>44219</v>
      </c>
      <c r="B658" s="1" t="s">
        <v>318</v>
      </c>
      <c r="C658" s="52">
        <v>64</v>
      </c>
      <c r="D658" s="51" t="s">
        <v>12</v>
      </c>
      <c r="E658" s="51" t="s">
        <v>12</v>
      </c>
    </row>
    <row r="659" spans="1:5" ht="14.25" customHeight="1" x14ac:dyDescent="0.25">
      <c r="A659" s="2">
        <v>44219</v>
      </c>
      <c r="B659" s="1" t="s">
        <v>318</v>
      </c>
      <c r="C659" s="52">
        <v>71</v>
      </c>
      <c r="D659" s="51" t="s">
        <v>8</v>
      </c>
      <c r="E659" s="51" t="s">
        <v>8</v>
      </c>
    </row>
    <row r="660" spans="1:5" x14ac:dyDescent="0.25">
      <c r="A660" s="2">
        <v>44219</v>
      </c>
      <c r="B660" s="1" t="s">
        <v>317</v>
      </c>
      <c r="C660" s="52">
        <v>71</v>
      </c>
      <c r="D660" s="51" t="s">
        <v>8</v>
      </c>
      <c r="E660" s="51" t="s">
        <v>8</v>
      </c>
    </row>
    <row r="661" spans="1:5" x14ac:dyDescent="0.25">
      <c r="A661" s="2">
        <v>44219</v>
      </c>
      <c r="B661" s="1" t="s">
        <v>318</v>
      </c>
      <c r="C661" s="52">
        <v>75</v>
      </c>
      <c r="D661" s="51" t="s">
        <v>27</v>
      </c>
      <c r="E661" s="51" t="s">
        <v>869</v>
      </c>
    </row>
    <row r="662" spans="1:5" x14ac:dyDescent="0.25">
      <c r="A662" s="2">
        <v>44219</v>
      </c>
      <c r="B662" s="1" t="s">
        <v>318</v>
      </c>
      <c r="C662" s="52">
        <v>69</v>
      </c>
      <c r="D662" s="51" t="s">
        <v>10</v>
      </c>
      <c r="E662" s="51" t="s">
        <v>10</v>
      </c>
    </row>
    <row r="663" spans="1:5" x14ac:dyDescent="0.25">
      <c r="A663" s="2">
        <v>44221</v>
      </c>
      <c r="B663" s="1" t="s">
        <v>317</v>
      </c>
      <c r="C663" s="52">
        <v>87</v>
      </c>
      <c r="D663" s="51" t="s">
        <v>8</v>
      </c>
      <c r="E663" s="51" t="s">
        <v>8</v>
      </c>
    </row>
    <row r="664" spans="1:5" x14ac:dyDescent="0.25">
      <c r="A664" s="2">
        <v>44221</v>
      </c>
      <c r="B664" s="1" t="s">
        <v>317</v>
      </c>
      <c r="C664" s="52">
        <v>70</v>
      </c>
      <c r="D664" s="51" t="s">
        <v>8</v>
      </c>
      <c r="E664" s="51" t="s">
        <v>8</v>
      </c>
    </row>
    <row r="665" spans="1:5" x14ac:dyDescent="0.25">
      <c r="A665" s="2">
        <v>44221</v>
      </c>
      <c r="B665" s="1" t="s">
        <v>317</v>
      </c>
      <c r="C665" s="52">
        <v>74</v>
      </c>
      <c r="D665" s="51" t="s">
        <v>11</v>
      </c>
      <c r="E665" s="51" t="s">
        <v>11</v>
      </c>
    </row>
    <row r="666" spans="1:5" x14ac:dyDescent="0.25">
      <c r="A666" s="2">
        <v>44221</v>
      </c>
      <c r="B666" s="1" t="s">
        <v>317</v>
      </c>
      <c r="C666" s="52">
        <v>72</v>
      </c>
      <c r="D666" s="51" t="s">
        <v>10</v>
      </c>
      <c r="E666" s="51" t="s">
        <v>10</v>
      </c>
    </row>
    <row r="667" spans="1:5" x14ac:dyDescent="0.25">
      <c r="A667" s="2">
        <v>44221</v>
      </c>
      <c r="B667" s="1" t="s">
        <v>318</v>
      </c>
      <c r="C667" s="52">
        <v>62</v>
      </c>
      <c r="D667" s="51" t="s">
        <v>27</v>
      </c>
      <c r="E667" s="51" t="s">
        <v>141</v>
      </c>
    </row>
    <row r="668" spans="1:5" x14ac:dyDescent="0.25">
      <c r="A668" s="2">
        <v>44222</v>
      </c>
      <c r="B668" s="1" t="s">
        <v>318</v>
      </c>
      <c r="C668" s="52">
        <v>42</v>
      </c>
      <c r="D668" s="51" t="s">
        <v>11</v>
      </c>
      <c r="E668" s="51" t="s">
        <v>11</v>
      </c>
    </row>
    <row r="669" spans="1:5" x14ac:dyDescent="0.25">
      <c r="A669" s="2">
        <v>44222</v>
      </c>
      <c r="B669" s="1" t="s">
        <v>318</v>
      </c>
      <c r="C669" s="52">
        <v>75</v>
      </c>
      <c r="D669" s="51" t="s">
        <v>11</v>
      </c>
      <c r="E669" s="51" t="s">
        <v>11</v>
      </c>
    </row>
    <row r="670" spans="1:5" x14ac:dyDescent="0.25">
      <c r="A670" s="2">
        <v>44222</v>
      </c>
      <c r="B670" s="1" t="s">
        <v>318</v>
      </c>
      <c r="C670" s="52">
        <v>83</v>
      </c>
      <c r="D670" s="51" t="s">
        <v>11</v>
      </c>
      <c r="E670" s="51" t="s">
        <v>11</v>
      </c>
    </row>
    <row r="671" spans="1:5" x14ac:dyDescent="0.25">
      <c r="A671" s="2">
        <v>44222</v>
      </c>
      <c r="B671" s="1" t="s">
        <v>318</v>
      </c>
      <c r="C671" s="52">
        <v>84</v>
      </c>
      <c r="D671" s="51" t="s">
        <v>11</v>
      </c>
      <c r="E671" s="51" t="s">
        <v>11</v>
      </c>
    </row>
    <row r="672" spans="1:5" x14ac:dyDescent="0.25">
      <c r="A672" s="2">
        <v>44222</v>
      </c>
      <c r="B672" s="1" t="s">
        <v>318</v>
      </c>
      <c r="C672" s="52">
        <v>81</v>
      </c>
      <c r="D672" s="51" t="s">
        <v>27</v>
      </c>
      <c r="E672" s="51" t="s">
        <v>869</v>
      </c>
    </row>
    <row r="673" spans="1:5" x14ac:dyDescent="0.25">
      <c r="A673" s="2">
        <v>44222</v>
      </c>
      <c r="B673" s="1" t="s">
        <v>318</v>
      </c>
      <c r="C673" s="52">
        <v>68</v>
      </c>
      <c r="D673" s="51" t="s">
        <v>27</v>
      </c>
      <c r="E673" s="51" t="s">
        <v>869</v>
      </c>
    </row>
    <row r="674" spans="1:5" x14ac:dyDescent="0.25">
      <c r="A674" s="2">
        <v>44222</v>
      </c>
      <c r="B674" s="1" t="s">
        <v>318</v>
      </c>
      <c r="C674" s="52">
        <v>76</v>
      </c>
      <c r="D674" s="51" t="s">
        <v>8</v>
      </c>
      <c r="E674" s="51" t="s">
        <v>8</v>
      </c>
    </row>
    <row r="675" spans="1:5" x14ac:dyDescent="0.25">
      <c r="A675" s="2">
        <v>44222</v>
      </c>
      <c r="B675" s="1" t="s">
        <v>318</v>
      </c>
      <c r="C675" s="52">
        <v>66</v>
      </c>
      <c r="D675" s="51" t="s">
        <v>24</v>
      </c>
      <c r="E675" s="51" t="s">
        <v>36</v>
      </c>
    </row>
    <row r="676" spans="1:5" x14ac:dyDescent="0.25">
      <c r="A676" s="2">
        <v>44222</v>
      </c>
      <c r="B676" s="1" t="s">
        <v>317</v>
      </c>
      <c r="C676" s="52">
        <v>93</v>
      </c>
      <c r="D676" s="51" t="s">
        <v>27</v>
      </c>
      <c r="E676" s="51" t="s">
        <v>869</v>
      </c>
    </row>
    <row r="677" spans="1:5" x14ac:dyDescent="0.25">
      <c r="A677" s="2">
        <v>44222</v>
      </c>
      <c r="B677" s="1" t="s">
        <v>317</v>
      </c>
      <c r="C677" s="52">
        <v>66</v>
      </c>
      <c r="D677" s="51" t="s">
        <v>50</v>
      </c>
      <c r="E677" s="51" t="s">
        <v>50</v>
      </c>
    </row>
    <row r="678" spans="1:5" x14ac:dyDescent="0.25">
      <c r="A678" s="2">
        <v>44223</v>
      </c>
      <c r="B678" s="1" t="s">
        <v>318</v>
      </c>
      <c r="C678" s="52">
        <v>73</v>
      </c>
      <c r="D678" s="51" t="s">
        <v>14</v>
      </c>
      <c r="E678" s="51" t="s">
        <v>14</v>
      </c>
    </row>
    <row r="679" spans="1:5" x14ac:dyDescent="0.25">
      <c r="A679" s="2">
        <v>44223</v>
      </c>
      <c r="B679" s="1" t="s">
        <v>318</v>
      </c>
      <c r="C679" s="52">
        <v>81</v>
      </c>
      <c r="D679" s="51" t="s">
        <v>24</v>
      </c>
      <c r="E679" s="51" t="s">
        <v>23</v>
      </c>
    </row>
    <row r="680" spans="1:5" x14ac:dyDescent="0.25">
      <c r="A680" s="2">
        <v>44223</v>
      </c>
      <c r="B680" s="1" t="s">
        <v>317</v>
      </c>
      <c r="C680" s="52">
        <v>77</v>
      </c>
      <c r="D680" s="51" t="s">
        <v>7</v>
      </c>
      <c r="E680" s="51" t="s">
        <v>7</v>
      </c>
    </row>
    <row r="681" spans="1:5" x14ac:dyDescent="0.25">
      <c r="A681" s="2">
        <v>44223</v>
      </c>
      <c r="B681" s="1" t="s">
        <v>318</v>
      </c>
      <c r="C681" s="52">
        <v>72</v>
      </c>
      <c r="D681" s="51" t="s">
        <v>9</v>
      </c>
      <c r="E681" s="51" t="s">
        <v>9</v>
      </c>
    </row>
    <row r="682" spans="1:5" x14ac:dyDescent="0.25">
      <c r="A682" s="2">
        <v>44223</v>
      </c>
      <c r="B682" s="1" t="s">
        <v>318</v>
      </c>
      <c r="C682" s="52">
        <v>75</v>
      </c>
      <c r="D682" s="51" t="s">
        <v>9</v>
      </c>
      <c r="E682" s="51" t="s">
        <v>9</v>
      </c>
    </row>
    <row r="683" spans="1:5" x14ac:dyDescent="0.25">
      <c r="A683" s="2">
        <v>44223</v>
      </c>
      <c r="B683" s="1" t="s">
        <v>318</v>
      </c>
      <c r="C683" s="52">
        <v>77</v>
      </c>
      <c r="D683" s="51" t="s">
        <v>9</v>
      </c>
      <c r="E683" s="51" t="s">
        <v>9</v>
      </c>
    </row>
    <row r="684" spans="1:5" x14ac:dyDescent="0.25">
      <c r="A684" s="2">
        <v>44223</v>
      </c>
      <c r="B684" s="1" t="s">
        <v>317</v>
      </c>
      <c r="C684" s="52">
        <v>56</v>
      </c>
      <c r="D684" s="51" t="s">
        <v>9</v>
      </c>
      <c r="E684" s="51" t="s">
        <v>9</v>
      </c>
    </row>
    <row r="685" spans="1:5" x14ac:dyDescent="0.25">
      <c r="A685" s="2">
        <v>44223</v>
      </c>
      <c r="B685" s="1" t="s">
        <v>317</v>
      </c>
      <c r="C685" s="52">
        <v>66</v>
      </c>
      <c r="D685" s="51" t="s">
        <v>9</v>
      </c>
      <c r="E685" s="51" t="s">
        <v>9</v>
      </c>
    </row>
    <row r="686" spans="1:5" x14ac:dyDescent="0.25">
      <c r="A686" s="2">
        <v>44223</v>
      </c>
      <c r="B686" s="1" t="s">
        <v>317</v>
      </c>
      <c r="C686" s="52">
        <v>89</v>
      </c>
      <c r="D686" s="51" t="s">
        <v>9</v>
      </c>
      <c r="E686" s="51" t="s">
        <v>9</v>
      </c>
    </row>
    <row r="687" spans="1:5" x14ac:dyDescent="0.25">
      <c r="A687" s="2">
        <v>44223</v>
      </c>
      <c r="B687" s="1" t="s">
        <v>317</v>
      </c>
      <c r="C687" s="52">
        <v>94</v>
      </c>
      <c r="D687" s="51" t="s">
        <v>9</v>
      </c>
      <c r="E687" s="51" t="s">
        <v>9</v>
      </c>
    </row>
    <row r="688" spans="1:5" x14ac:dyDescent="0.25">
      <c r="A688" s="2">
        <v>44223</v>
      </c>
      <c r="B688" s="1" t="s">
        <v>318</v>
      </c>
      <c r="C688" s="52">
        <v>81</v>
      </c>
      <c r="D688" s="51" t="s">
        <v>11</v>
      </c>
      <c r="E688" s="51" t="s">
        <v>11</v>
      </c>
    </row>
    <row r="689" spans="1:5" x14ac:dyDescent="0.25">
      <c r="A689" s="2">
        <v>44223</v>
      </c>
      <c r="B689" s="1" t="s">
        <v>318</v>
      </c>
      <c r="C689" s="52">
        <v>81</v>
      </c>
      <c r="D689" s="51" t="s">
        <v>8</v>
      </c>
      <c r="E689" s="51" t="s">
        <v>142</v>
      </c>
    </row>
    <row r="690" spans="1:5" x14ac:dyDescent="0.25">
      <c r="A690" s="2">
        <v>44223</v>
      </c>
      <c r="B690" s="1" t="s">
        <v>317</v>
      </c>
      <c r="C690" s="52">
        <v>28</v>
      </c>
      <c r="D690" s="51" t="s">
        <v>51</v>
      </c>
      <c r="E690" s="51" t="s">
        <v>51</v>
      </c>
    </row>
    <row r="691" spans="1:5" x14ac:dyDescent="0.25">
      <c r="A691" s="2">
        <v>44223</v>
      </c>
      <c r="B691" s="1" t="s">
        <v>317</v>
      </c>
      <c r="C691" s="52">
        <v>79</v>
      </c>
      <c r="D691" s="51" t="s">
        <v>10</v>
      </c>
      <c r="E691" s="51" t="s">
        <v>10</v>
      </c>
    </row>
    <row r="692" spans="1:5" x14ac:dyDescent="0.25">
      <c r="A692" s="2">
        <v>44224</v>
      </c>
      <c r="B692" s="1" t="s">
        <v>317</v>
      </c>
      <c r="C692" s="52">
        <v>53</v>
      </c>
      <c r="D692" s="51" t="s">
        <v>9</v>
      </c>
      <c r="E692" s="51" t="s">
        <v>9</v>
      </c>
    </row>
    <row r="693" spans="1:5" x14ac:dyDescent="0.25">
      <c r="A693" s="2">
        <v>44224</v>
      </c>
      <c r="B693" s="1" t="s">
        <v>317</v>
      </c>
      <c r="C693" s="52">
        <v>66</v>
      </c>
      <c r="D693" s="51" t="s">
        <v>9</v>
      </c>
      <c r="E693" s="51" t="s">
        <v>9</v>
      </c>
    </row>
    <row r="694" spans="1:5" x14ac:dyDescent="0.25">
      <c r="A694" s="2">
        <v>44224</v>
      </c>
      <c r="B694" s="1" t="s">
        <v>317</v>
      </c>
      <c r="C694" s="52">
        <v>96</v>
      </c>
      <c r="D694" s="51" t="s">
        <v>9</v>
      </c>
      <c r="E694" s="51" t="s">
        <v>9</v>
      </c>
    </row>
    <row r="695" spans="1:5" x14ac:dyDescent="0.25">
      <c r="A695" s="2">
        <v>44224</v>
      </c>
      <c r="B695" s="1" t="s">
        <v>318</v>
      </c>
      <c r="C695" s="52">
        <v>65</v>
      </c>
      <c r="D695" s="51" t="s">
        <v>12</v>
      </c>
      <c r="E695" s="51" t="s">
        <v>12</v>
      </c>
    </row>
    <row r="696" spans="1:5" x14ac:dyDescent="0.25">
      <c r="A696" s="2">
        <v>44224</v>
      </c>
      <c r="B696" s="1" t="s">
        <v>317</v>
      </c>
      <c r="C696" s="52">
        <v>88</v>
      </c>
      <c r="D696" s="51" t="s">
        <v>8</v>
      </c>
      <c r="E696" s="51" t="s">
        <v>8</v>
      </c>
    </row>
    <row r="697" spans="1:5" x14ac:dyDescent="0.25">
      <c r="A697" s="2">
        <v>44224</v>
      </c>
      <c r="B697" s="1" t="s">
        <v>318</v>
      </c>
      <c r="C697" s="52">
        <v>83</v>
      </c>
      <c r="D697" s="51" t="s">
        <v>50</v>
      </c>
      <c r="E697" s="51" t="s">
        <v>232</v>
      </c>
    </row>
    <row r="698" spans="1:5" x14ac:dyDescent="0.25">
      <c r="A698" s="2">
        <v>44224</v>
      </c>
      <c r="B698" s="1" t="s">
        <v>318</v>
      </c>
      <c r="C698" s="52">
        <v>93</v>
      </c>
      <c r="D698" s="51" t="s">
        <v>50</v>
      </c>
      <c r="E698" s="51" t="s">
        <v>232</v>
      </c>
    </row>
    <row r="699" spans="1:5" x14ac:dyDescent="0.25">
      <c r="A699" s="2">
        <v>44224</v>
      </c>
      <c r="B699" s="1" t="s">
        <v>317</v>
      </c>
      <c r="C699" s="52">
        <v>88</v>
      </c>
      <c r="D699" s="51" t="s">
        <v>10</v>
      </c>
      <c r="E699" s="51" t="s">
        <v>10</v>
      </c>
    </row>
    <row r="700" spans="1:5" x14ac:dyDescent="0.25">
      <c r="A700" s="2">
        <v>44225</v>
      </c>
      <c r="B700" s="1" t="s">
        <v>318</v>
      </c>
      <c r="C700" s="52">
        <v>72</v>
      </c>
      <c r="D700" s="51" t="s">
        <v>24</v>
      </c>
      <c r="E700" s="51" t="s">
        <v>23</v>
      </c>
    </row>
    <row r="701" spans="1:5" x14ac:dyDescent="0.25">
      <c r="A701" s="2">
        <v>44225</v>
      </c>
      <c r="B701" s="1" t="s">
        <v>318</v>
      </c>
      <c r="C701" s="52">
        <v>82</v>
      </c>
      <c r="D701" s="51" t="s">
        <v>8</v>
      </c>
      <c r="E701" s="51" t="s">
        <v>8</v>
      </c>
    </row>
    <row r="702" spans="1:5" x14ac:dyDescent="0.25">
      <c r="A702" s="2">
        <v>44225</v>
      </c>
      <c r="B702" s="1" t="s">
        <v>318</v>
      </c>
      <c r="C702" s="52">
        <v>64</v>
      </c>
      <c r="D702" s="51" t="s">
        <v>27</v>
      </c>
      <c r="E702" s="51" t="s">
        <v>869</v>
      </c>
    </row>
    <row r="703" spans="1:5" x14ac:dyDescent="0.25">
      <c r="A703" s="2">
        <v>44226</v>
      </c>
      <c r="B703" s="1" t="s">
        <v>317</v>
      </c>
      <c r="C703" s="52">
        <v>81</v>
      </c>
      <c r="D703" s="51" t="s">
        <v>9</v>
      </c>
      <c r="E703" s="51" t="s">
        <v>9</v>
      </c>
    </row>
    <row r="704" spans="1:5" x14ac:dyDescent="0.25">
      <c r="A704" s="2">
        <v>44226</v>
      </c>
      <c r="B704" s="1" t="s">
        <v>317</v>
      </c>
      <c r="C704" s="52">
        <v>74</v>
      </c>
      <c r="D704" s="51" t="s">
        <v>11</v>
      </c>
      <c r="E704" s="51" t="s">
        <v>11</v>
      </c>
    </row>
    <row r="705" spans="1:5" x14ac:dyDescent="0.25">
      <c r="A705" s="2">
        <v>44226</v>
      </c>
      <c r="B705" s="1" t="s">
        <v>317</v>
      </c>
      <c r="C705" s="52">
        <v>81</v>
      </c>
      <c r="D705" s="51" t="s">
        <v>12</v>
      </c>
      <c r="E705" s="51" t="s">
        <v>12</v>
      </c>
    </row>
    <row r="706" spans="1:5" x14ac:dyDescent="0.25">
      <c r="A706" s="2">
        <v>44226</v>
      </c>
      <c r="B706" s="1" t="s">
        <v>318</v>
      </c>
      <c r="C706" s="52">
        <v>57</v>
      </c>
      <c r="D706" s="51" t="s">
        <v>8</v>
      </c>
      <c r="E706" s="51" t="s">
        <v>8</v>
      </c>
    </row>
    <row r="707" spans="1:5" x14ac:dyDescent="0.25">
      <c r="A707" s="2">
        <v>44226</v>
      </c>
      <c r="B707" s="1" t="s">
        <v>318</v>
      </c>
      <c r="C707" s="52">
        <v>97</v>
      </c>
      <c r="D707" s="51" t="s">
        <v>27</v>
      </c>
      <c r="E707" s="51" t="s">
        <v>947</v>
      </c>
    </row>
    <row r="708" spans="1:5" x14ac:dyDescent="0.25">
      <c r="A708" s="2">
        <v>44226</v>
      </c>
      <c r="B708" s="1" t="s">
        <v>318</v>
      </c>
      <c r="C708" s="52">
        <v>95</v>
      </c>
      <c r="D708" s="51" t="s">
        <v>27</v>
      </c>
      <c r="E708" s="51" t="s">
        <v>869</v>
      </c>
    </row>
    <row r="709" spans="1:5" x14ac:dyDescent="0.25">
      <c r="A709" s="2">
        <v>44226</v>
      </c>
      <c r="B709" s="1" t="s">
        <v>317</v>
      </c>
      <c r="C709" s="52">
        <v>69</v>
      </c>
      <c r="D709" s="51" t="s">
        <v>27</v>
      </c>
      <c r="E709" s="51" t="s">
        <v>947</v>
      </c>
    </row>
    <row r="710" spans="1:5" x14ac:dyDescent="0.25">
      <c r="A710" s="2">
        <v>44228</v>
      </c>
      <c r="B710" s="1" t="s">
        <v>317</v>
      </c>
      <c r="C710" s="52">
        <v>75</v>
      </c>
      <c r="D710" s="51" t="s">
        <v>14</v>
      </c>
      <c r="E710" s="51" t="s">
        <v>14</v>
      </c>
    </row>
    <row r="711" spans="1:5" x14ac:dyDescent="0.25">
      <c r="A711" s="2">
        <v>44228</v>
      </c>
      <c r="B711" s="1" t="s">
        <v>317</v>
      </c>
      <c r="C711" s="52">
        <v>83</v>
      </c>
      <c r="D711" s="51" t="s">
        <v>14</v>
      </c>
      <c r="E711" s="51" t="s">
        <v>14</v>
      </c>
    </row>
    <row r="712" spans="1:5" x14ac:dyDescent="0.25">
      <c r="A712" s="2">
        <v>44228</v>
      </c>
      <c r="B712" s="1" t="s">
        <v>317</v>
      </c>
      <c r="C712" s="52">
        <v>79</v>
      </c>
      <c r="D712" s="51" t="s">
        <v>14</v>
      </c>
      <c r="E712" s="51" t="s">
        <v>16</v>
      </c>
    </row>
    <row r="713" spans="1:5" x14ac:dyDescent="0.25">
      <c r="A713" s="2">
        <v>44228</v>
      </c>
      <c r="B713" s="1" t="s">
        <v>318</v>
      </c>
      <c r="C713" s="52">
        <v>76</v>
      </c>
      <c r="D713" s="51" t="s">
        <v>14</v>
      </c>
      <c r="E713" s="51" t="s">
        <v>14</v>
      </c>
    </row>
    <row r="714" spans="1:5" x14ac:dyDescent="0.25">
      <c r="A714" s="2">
        <v>44228</v>
      </c>
      <c r="B714" s="1" t="s">
        <v>317</v>
      </c>
      <c r="C714" s="52">
        <v>85</v>
      </c>
      <c r="D714" s="51" t="s">
        <v>8</v>
      </c>
      <c r="E714" s="51" t="s">
        <v>8</v>
      </c>
    </row>
    <row r="715" spans="1:5" x14ac:dyDescent="0.25">
      <c r="A715" s="2">
        <v>44228</v>
      </c>
      <c r="B715" s="1" t="s">
        <v>317</v>
      </c>
      <c r="C715" s="52">
        <v>77</v>
      </c>
      <c r="D715" s="51" t="s">
        <v>8</v>
      </c>
      <c r="E715" s="51" t="s">
        <v>8</v>
      </c>
    </row>
    <row r="716" spans="1:5" x14ac:dyDescent="0.25">
      <c r="A716" s="2">
        <v>44228</v>
      </c>
      <c r="B716" s="1" t="s">
        <v>317</v>
      </c>
      <c r="C716" s="52">
        <v>81</v>
      </c>
      <c r="D716" s="51" t="s">
        <v>49</v>
      </c>
      <c r="E716" s="51" t="s">
        <v>49</v>
      </c>
    </row>
    <row r="717" spans="1:5" x14ac:dyDescent="0.25">
      <c r="A717" s="2">
        <v>44228</v>
      </c>
      <c r="B717" s="1" t="s">
        <v>317</v>
      </c>
      <c r="C717" s="52">
        <v>73</v>
      </c>
      <c r="D717" s="51" t="s">
        <v>49</v>
      </c>
      <c r="E717" s="51" t="s">
        <v>49</v>
      </c>
    </row>
    <row r="718" spans="1:5" x14ac:dyDescent="0.25">
      <c r="A718" s="2">
        <v>44228</v>
      </c>
      <c r="B718" s="1" t="s">
        <v>317</v>
      </c>
      <c r="C718" s="52">
        <v>68</v>
      </c>
      <c r="D718" s="51" t="s">
        <v>51</v>
      </c>
      <c r="E718" s="51" t="s">
        <v>51</v>
      </c>
    </row>
    <row r="719" spans="1:5" x14ac:dyDescent="0.25">
      <c r="A719" s="2">
        <v>44228</v>
      </c>
      <c r="B719" s="1" t="s">
        <v>317</v>
      </c>
      <c r="C719" s="52">
        <v>73</v>
      </c>
      <c r="D719" s="51" t="s">
        <v>10</v>
      </c>
      <c r="E719" s="51" t="s">
        <v>10</v>
      </c>
    </row>
    <row r="720" spans="1:5" x14ac:dyDescent="0.25">
      <c r="A720" s="2">
        <v>44229</v>
      </c>
      <c r="B720" s="1" t="s">
        <v>318</v>
      </c>
      <c r="C720" s="52">
        <v>34</v>
      </c>
      <c r="D720" s="51" t="s">
        <v>8</v>
      </c>
      <c r="E720" s="51" t="s">
        <v>8</v>
      </c>
    </row>
    <row r="721" spans="1:5" x14ac:dyDescent="0.25">
      <c r="A721" s="2">
        <v>44229</v>
      </c>
      <c r="B721" s="1" t="s">
        <v>318</v>
      </c>
      <c r="C721" s="52">
        <v>73</v>
      </c>
      <c r="D721" s="51" t="s">
        <v>8</v>
      </c>
      <c r="E721" s="51" t="s">
        <v>205</v>
      </c>
    </row>
    <row r="722" spans="1:5" x14ac:dyDescent="0.25">
      <c r="A722" s="2">
        <v>44229</v>
      </c>
      <c r="B722" s="1" t="s">
        <v>317</v>
      </c>
      <c r="C722" s="52">
        <v>82</v>
      </c>
      <c r="D722" s="51" t="s">
        <v>8</v>
      </c>
      <c r="E722" s="51" t="s">
        <v>8</v>
      </c>
    </row>
    <row r="723" spans="1:5" x14ac:dyDescent="0.25">
      <c r="A723" s="2">
        <v>44229</v>
      </c>
      <c r="B723" s="1" t="s">
        <v>317</v>
      </c>
      <c r="C723" s="52">
        <v>65</v>
      </c>
      <c r="D723" s="51" t="s">
        <v>14</v>
      </c>
      <c r="E723" s="51" t="s">
        <v>14</v>
      </c>
    </row>
    <row r="724" spans="1:5" x14ac:dyDescent="0.25">
      <c r="A724" s="2">
        <v>44229</v>
      </c>
      <c r="B724" s="1" t="s">
        <v>317</v>
      </c>
      <c r="C724" s="52">
        <v>66</v>
      </c>
      <c r="D724" s="51" t="s">
        <v>27</v>
      </c>
      <c r="E724" s="51" t="s">
        <v>869</v>
      </c>
    </row>
    <row r="725" spans="1:5" x14ac:dyDescent="0.25">
      <c r="A725" s="2">
        <v>44230</v>
      </c>
      <c r="B725" s="1" t="s">
        <v>317</v>
      </c>
      <c r="C725" s="52">
        <v>55</v>
      </c>
      <c r="D725" s="51" t="s">
        <v>20</v>
      </c>
      <c r="E725" s="51" t="s">
        <v>20</v>
      </c>
    </row>
    <row r="726" spans="1:5" x14ac:dyDescent="0.25">
      <c r="A726" s="2">
        <v>44230</v>
      </c>
      <c r="B726" s="1" t="s">
        <v>317</v>
      </c>
      <c r="C726" s="52">
        <v>75</v>
      </c>
      <c r="D726" s="51" t="s">
        <v>20</v>
      </c>
      <c r="E726" s="51" t="s">
        <v>20</v>
      </c>
    </row>
    <row r="727" spans="1:5" x14ac:dyDescent="0.25">
      <c r="A727" s="2">
        <v>44230</v>
      </c>
      <c r="B727" s="1" t="s">
        <v>317</v>
      </c>
      <c r="C727" s="52">
        <v>75</v>
      </c>
      <c r="D727" s="51" t="s">
        <v>20</v>
      </c>
      <c r="E727" s="51" t="s">
        <v>20</v>
      </c>
    </row>
    <row r="728" spans="1:5" x14ac:dyDescent="0.25">
      <c r="A728" s="2">
        <v>44230</v>
      </c>
      <c r="B728" s="1" t="s">
        <v>318</v>
      </c>
      <c r="C728" s="52">
        <v>71</v>
      </c>
      <c r="D728" s="51" t="s">
        <v>20</v>
      </c>
      <c r="E728" s="51" t="s">
        <v>20</v>
      </c>
    </row>
    <row r="729" spans="1:5" x14ac:dyDescent="0.25">
      <c r="A729" s="2">
        <v>44230</v>
      </c>
      <c r="B729" s="1" t="s">
        <v>318</v>
      </c>
      <c r="C729" s="52">
        <v>79</v>
      </c>
      <c r="D729" s="51" t="s">
        <v>7</v>
      </c>
      <c r="E729" s="51" t="s">
        <v>7</v>
      </c>
    </row>
    <row r="730" spans="1:5" x14ac:dyDescent="0.25">
      <c r="A730" s="2">
        <v>44230</v>
      </c>
      <c r="B730" s="1" t="s">
        <v>318</v>
      </c>
      <c r="C730" s="52">
        <v>85</v>
      </c>
      <c r="D730" s="51" t="s">
        <v>9</v>
      </c>
      <c r="E730" s="51" t="s">
        <v>9</v>
      </c>
    </row>
    <row r="731" spans="1:5" x14ac:dyDescent="0.25">
      <c r="A731" s="2">
        <v>44230</v>
      </c>
      <c r="B731" s="1" t="s">
        <v>318</v>
      </c>
      <c r="C731" s="52">
        <v>70</v>
      </c>
      <c r="D731" s="51" t="s">
        <v>9</v>
      </c>
      <c r="E731" s="51" t="s">
        <v>9</v>
      </c>
    </row>
    <row r="732" spans="1:5" x14ac:dyDescent="0.25">
      <c r="A732" s="2">
        <v>44230</v>
      </c>
      <c r="B732" s="1" t="s">
        <v>317</v>
      </c>
      <c r="C732" s="52">
        <v>85</v>
      </c>
      <c r="D732" s="51" t="s">
        <v>8</v>
      </c>
      <c r="E732" s="51" t="s">
        <v>8</v>
      </c>
    </row>
    <row r="733" spans="1:5" x14ac:dyDescent="0.25">
      <c r="A733" s="2">
        <v>44230</v>
      </c>
      <c r="B733" s="1" t="s">
        <v>317</v>
      </c>
      <c r="C733" s="52">
        <v>65</v>
      </c>
      <c r="D733" s="51" t="s">
        <v>27</v>
      </c>
      <c r="E733" s="51" t="s">
        <v>869</v>
      </c>
    </row>
    <row r="734" spans="1:5" x14ac:dyDescent="0.25">
      <c r="A734" s="2">
        <v>44230</v>
      </c>
      <c r="B734" s="1" t="s">
        <v>318</v>
      </c>
      <c r="C734" s="52">
        <v>60</v>
      </c>
      <c r="D734" s="51" t="s">
        <v>27</v>
      </c>
      <c r="E734" s="51" t="s">
        <v>869</v>
      </c>
    </row>
    <row r="735" spans="1:5" x14ac:dyDescent="0.25">
      <c r="A735" s="2">
        <v>44230</v>
      </c>
      <c r="B735" s="1" t="s">
        <v>317</v>
      </c>
      <c r="C735" s="52">
        <v>85</v>
      </c>
      <c r="D735" s="51" t="s">
        <v>51</v>
      </c>
      <c r="E735" s="51" t="s">
        <v>51</v>
      </c>
    </row>
    <row r="736" spans="1:5" x14ac:dyDescent="0.25">
      <c r="A736" s="2">
        <v>44230</v>
      </c>
      <c r="B736" s="1" t="s">
        <v>317</v>
      </c>
      <c r="C736" s="52">
        <v>73</v>
      </c>
      <c r="D736" s="51" t="s">
        <v>51</v>
      </c>
      <c r="E736" s="51" t="s">
        <v>51</v>
      </c>
    </row>
    <row r="737" spans="1:5" x14ac:dyDescent="0.25">
      <c r="A737" s="2">
        <v>44231</v>
      </c>
      <c r="B737" s="1" t="s">
        <v>318</v>
      </c>
      <c r="C737" s="52">
        <v>93</v>
      </c>
      <c r="D737" s="51" t="s">
        <v>8</v>
      </c>
      <c r="E737" s="51" t="s">
        <v>8</v>
      </c>
    </row>
    <row r="738" spans="1:5" x14ac:dyDescent="0.25">
      <c r="A738" s="2">
        <v>44231</v>
      </c>
      <c r="B738" s="1" t="s">
        <v>318</v>
      </c>
      <c r="C738" s="52">
        <v>65</v>
      </c>
      <c r="D738" s="51" t="s">
        <v>20</v>
      </c>
      <c r="E738" s="51" t="s">
        <v>20</v>
      </c>
    </row>
    <row r="739" spans="1:5" x14ac:dyDescent="0.25">
      <c r="A739" s="2">
        <v>44231</v>
      </c>
      <c r="B739" s="1" t="s">
        <v>318</v>
      </c>
      <c r="C739" s="52">
        <v>68</v>
      </c>
      <c r="D739" s="51" t="s">
        <v>8</v>
      </c>
      <c r="E739" s="51" t="s">
        <v>205</v>
      </c>
    </row>
    <row r="740" spans="1:5" x14ac:dyDescent="0.25">
      <c r="A740" s="2">
        <v>44231</v>
      </c>
      <c r="B740" s="1" t="s">
        <v>317</v>
      </c>
      <c r="C740" s="52">
        <v>71</v>
      </c>
      <c r="D740" s="51" t="s">
        <v>11</v>
      </c>
      <c r="E740" s="51" t="s">
        <v>11</v>
      </c>
    </row>
    <row r="741" spans="1:5" s="22" customFormat="1" x14ac:dyDescent="0.25">
      <c r="A741" s="2">
        <v>44232</v>
      </c>
      <c r="B741" s="1" t="s">
        <v>318</v>
      </c>
      <c r="C741" s="52">
        <v>64</v>
      </c>
      <c r="D741" s="51" t="s">
        <v>20</v>
      </c>
      <c r="E741" s="51" t="s">
        <v>20</v>
      </c>
    </row>
    <row r="742" spans="1:5" s="22" customFormat="1" x14ac:dyDescent="0.25">
      <c r="A742" s="2">
        <v>44232</v>
      </c>
      <c r="B742" s="1" t="s">
        <v>318</v>
      </c>
      <c r="C742" s="52">
        <v>66</v>
      </c>
      <c r="D742" s="51" t="s">
        <v>20</v>
      </c>
      <c r="E742" s="51" t="s">
        <v>20</v>
      </c>
    </row>
    <row r="743" spans="1:5" s="22" customFormat="1" x14ac:dyDescent="0.25">
      <c r="A743" s="2">
        <v>44232</v>
      </c>
      <c r="B743" s="1" t="s">
        <v>318</v>
      </c>
      <c r="C743" s="52">
        <v>70</v>
      </c>
      <c r="D743" s="51" t="s">
        <v>20</v>
      </c>
      <c r="E743" s="51" t="s">
        <v>20</v>
      </c>
    </row>
    <row r="744" spans="1:5" s="22" customFormat="1" x14ac:dyDescent="0.25">
      <c r="A744" s="2">
        <v>44232</v>
      </c>
      <c r="B744" s="1" t="s">
        <v>318</v>
      </c>
      <c r="C744" s="52">
        <v>72</v>
      </c>
      <c r="D744" s="51" t="s">
        <v>20</v>
      </c>
      <c r="E744" s="51" t="s">
        <v>20</v>
      </c>
    </row>
    <row r="745" spans="1:5" s="22" customFormat="1" x14ac:dyDescent="0.25">
      <c r="A745" s="2">
        <v>44232</v>
      </c>
      <c r="B745" s="1" t="s">
        <v>317</v>
      </c>
      <c r="C745" s="52">
        <v>51</v>
      </c>
      <c r="D745" s="51" t="s">
        <v>20</v>
      </c>
      <c r="E745" s="51" t="s">
        <v>20</v>
      </c>
    </row>
    <row r="746" spans="1:5" s="22" customFormat="1" x14ac:dyDescent="0.25">
      <c r="A746" s="2">
        <v>44232</v>
      </c>
      <c r="B746" s="1" t="s">
        <v>318</v>
      </c>
      <c r="C746" s="52">
        <v>72</v>
      </c>
      <c r="D746" s="51" t="s">
        <v>11</v>
      </c>
      <c r="E746" s="51" t="s">
        <v>11</v>
      </c>
    </row>
    <row r="747" spans="1:5" s="22" customFormat="1" x14ac:dyDescent="0.25">
      <c r="A747" s="2">
        <v>44232</v>
      </c>
      <c r="B747" s="1" t="s">
        <v>318</v>
      </c>
      <c r="C747" s="52">
        <v>56</v>
      </c>
      <c r="D747" s="51" t="s">
        <v>8</v>
      </c>
      <c r="E747" s="51" t="s">
        <v>59</v>
      </c>
    </row>
    <row r="748" spans="1:5" s="22" customFormat="1" x14ac:dyDescent="0.25">
      <c r="A748" s="2">
        <v>44232</v>
      </c>
      <c r="B748" s="1" t="s">
        <v>318</v>
      </c>
      <c r="C748" s="52">
        <v>67</v>
      </c>
      <c r="D748" s="51" t="s">
        <v>8</v>
      </c>
      <c r="E748" s="51" t="s">
        <v>31</v>
      </c>
    </row>
    <row r="749" spans="1:5" s="22" customFormat="1" x14ac:dyDescent="0.25">
      <c r="A749" s="2">
        <v>44232</v>
      </c>
      <c r="B749" s="1" t="s">
        <v>318</v>
      </c>
      <c r="C749" s="52">
        <v>77</v>
      </c>
      <c r="D749" s="51" t="s">
        <v>8</v>
      </c>
      <c r="E749" s="51" t="s">
        <v>8</v>
      </c>
    </row>
    <row r="750" spans="1:5" s="22" customFormat="1" x14ac:dyDescent="0.25">
      <c r="A750" s="2">
        <v>44232</v>
      </c>
      <c r="B750" s="1" t="s">
        <v>317</v>
      </c>
      <c r="C750" s="52">
        <v>66</v>
      </c>
      <c r="D750" s="51" t="s">
        <v>8</v>
      </c>
      <c r="E750" s="51" t="s">
        <v>8</v>
      </c>
    </row>
    <row r="751" spans="1:5" s="22" customFormat="1" x14ac:dyDescent="0.25">
      <c r="A751" s="2">
        <v>44232</v>
      </c>
      <c r="B751" s="1" t="s">
        <v>317</v>
      </c>
      <c r="C751" s="52">
        <v>80</v>
      </c>
      <c r="D751" s="51" t="s">
        <v>27</v>
      </c>
      <c r="E751" s="51" t="s">
        <v>869</v>
      </c>
    </row>
    <row r="752" spans="1:5" x14ac:dyDescent="0.25">
      <c r="A752" s="2">
        <v>44233</v>
      </c>
      <c r="B752" s="1" t="s">
        <v>318</v>
      </c>
      <c r="C752" s="52">
        <v>43</v>
      </c>
      <c r="D752" s="51" t="s">
        <v>20</v>
      </c>
      <c r="E752" s="51" t="s">
        <v>20</v>
      </c>
    </row>
    <row r="753" spans="1:5" x14ac:dyDescent="0.25">
      <c r="A753" s="2">
        <v>44233</v>
      </c>
      <c r="B753" s="1" t="s">
        <v>318</v>
      </c>
      <c r="C753" s="52">
        <v>66</v>
      </c>
      <c r="D753" s="51" t="s">
        <v>8</v>
      </c>
      <c r="E753" s="51" t="s">
        <v>8</v>
      </c>
    </row>
    <row r="754" spans="1:5" x14ac:dyDescent="0.25">
      <c r="A754" s="2">
        <v>44235</v>
      </c>
      <c r="B754" s="1" t="s">
        <v>318</v>
      </c>
      <c r="C754" s="52">
        <v>79</v>
      </c>
      <c r="D754" s="51" t="s">
        <v>8</v>
      </c>
      <c r="E754" s="51" t="s">
        <v>230</v>
      </c>
    </row>
    <row r="755" spans="1:5" x14ac:dyDescent="0.25">
      <c r="A755" s="2">
        <v>44235</v>
      </c>
      <c r="B755" s="1" t="s">
        <v>318</v>
      </c>
      <c r="C755" s="52">
        <v>66</v>
      </c>
      <c r="D755" s="51" t="s">
        <v>20</v>
      </c>
      <c r="E755" s="51" t="s">
        <v>20</v>
      </c>
    </row>
    <row r="756" spans="1:5" x14ac:dyDescent="0.25">
      <c r="A756" s="2">
        <v>44235</v>
      </c>
      <c r="B756" s="1" t="s">
        <v>317</v>
      </c>
      <c r="C756" s="52">
        <v>73</v>
      </c>
      <c r="D756" s="51" t="s">
        <v>20</v>
      </c>
      <c r="E756" s="51" t="s">
        <v>20</v>
      </c>
    </row>
    <row r="757" spans="1:5" x14ac:dyDescent="0.25">
      <c r="A757" s="2">
        <v>44236</v>
      </c>
      <c r="B757" s="1" t="s">
        <v>317</v>
      </c>
      <c r="C757" s="52">
        <v>72</v>
      </c>
      <c r="D757" s="51" t="s">
        <v>7</v>
      </c>
      <c r="E757" s="51" t="s">
        <v>7</v>
      </c>
    </row>
    <row r="758" spans="1:5" x14ac:dyDescent="0.25">
      <c r="A758" s="2">
        <v>44236</v>
      </c>
      <c r="B758" s="1" t="s">
        <v>317</v>
      </c>
      <c r="C758" s="52">
        <v>72</v>
      </c>
      <c r="D758" s="51" t="s">
        <v>9</v>
      </c>
      <c r="E758" s="51" t="s">
        <v>9</v>
      </c>
    </row>
    <row r="759" spans="1:5" x14ac:dyDescent="0.25">
      <c r="A759" s="2">
        <v>44236</v>
      </c>
      <c r="B759" s="1" t="s">
        <v>318</v>
      </c>
      <c r="C759" s="52">
        <v>65</v>
      </c>
      <c r="D759" s="51" t="s">
        <v>9</v>
      </c>
      <c r="E759" s="51" t="s">
        <v>9</v>
      </c>
    </row>
    <row r="760" spans="1:5" s="22" customFormat="1" x14ac:dyDescent="0.25">
      <c r="A760" s="2">
        <v>44236</v>
      </c>
      <c r="B760" s="1" t="s">
        <v>318</v>
      </c>
      <c r="C760" s="52">
        <v>59</v>
      </c>
      <c r="D760" s="51" t="s">
        <v>9</v>
      </c>
      <c r="E760" s="51" t="s">
        <v>17</v>
      </c>
    </row>
    <row r="761" spans="1:5" x14ac:dyDescent="0.25">
      <c r="A761" s="2">
        <v>44236</v>
      </c>
      <c r="B761" s="1" t="s">
        <v>317</v>
      </c>
      <c r="C761" s="52">
        <v>70</v>
      </c>
      <c r="D761" s="51" t="s">
        <v>8</v>
      </c>
      <c r="E761" s="51" t="s">
        <v>8</v>
      </c>
    </row>
    <row r="762" spans="1:5" x14ac:dyDescent="0.25">
      <c r="A762" s="2">
        <v>44236</v>
      </c>
      <c r="B762" s="1" t="s">
        <v>317</v>
      </c>
      <c r="C762" s="52">
        <v>86</v>
      </c>
      <c r="D762" s="51" t="s">
        <v>8</v>
      </c>
      <c r="E762" s="51" t="s">
        <v>8</v>
      </c>
    </row>
    <row r="763" spans="1:5" x14ac:dyDescent="0.25">
      <c r="A763" s="2">
        <v>44236</v>
      </c>
      <c r="B763" s="1" t="s">
        <v>317</v>
      </c>
      <c r="C763" s="52">
        <v>91</v>
      </c>
      <c r="D763" s="51" t="s">
        <v>8</v>
      </c>
      <c r="E763" s="51" t="s">
        <v>8</v>
      </c>
    </row>
    <row r="764" spans="1:5" x14ac:dyDescent="0.25">
      <c r="A764" s="2">
        <v>44236</v>
      </c>
      <c r="B764" s="1" t="s">
        <v>318</v>
      </c>
      <c r="C764" s="52">
        <v>66</v>
      </c>
      <c r="D764" s="51" t="s">
        <v>8</v>
      </c>
      <c r="E764" s="51" t="s">
        <v>31</v>
      </c>
    </row>
    <row r="765" spans="1:5" x14ac:dyDescent="0.25">
      <c r="A765" s="2">
        <v>44237</v>
      </c>
      <c r="B765" s="1" t="s">
        <v>317</v>
      </c>
      <c r="C765" s="52">
        <v>77</v>
      </c>
      <c r="D765" s="51" t="s">
        <v>20</v>
      </c>
      <c r="E765" s="51" t="s">
        <v>20</v>
      </c>
    </row>
    <row r="766" spans="1:5" x14ac:dyDescent="0.25">
      <c r="A766" s="2">
        <v>44238</v>
      </c>
      <c r="B766" s="1" t="s">
        <v>317</v>
      </c>
      <c r="C766" s="52">
        <v>70</v>
      </c>
      <c r="D766" s="51" t="s">
        <v>7</v>
      </c>
      <c r="E766" s="51" t="s">
        <v>7</v>
      </c>
    </row>
    <row r="767" spans="1:5" x14ac:dyDescent="0.25">
      <c r="A767" s="2">
        <v>44237</v>
      </c>
      <c r="B767" s="1" t="s">
        <v>318</v>
      </c>
      <c r="C767" s="52">
        <v>55</v>
      </c>
      <c r="D767" s="51" t="s">
        <v>9</v>
      </c>
      <c r="E767" s="51" t="s">
        <v>17</v>
      </c>
    </row>
    <row r="768" spans="1:5" x14ac:dyDescent="0.25">
      <c r="A768" s="2">
        <v>44238</v>
      </c>
      <c r="B768" s="1" t="s">
        <v>318</v>
      </c>
      <c r="C768" s="52">
        <v>65</v>
      </c>
      <c r="D768" s="51" t="s">
        <v>9</v>
      </c>
      <c r="E768" s="51" t="s">
        <v>145</v>
      </c>
    </row>
    <row r="769" spans="1:5" x14ac:dyDescent="0.25">
      <c r="A769" s="2">
        <v>44238</v>
      </c>
      <c r="B769" s="1" t="s">
        <v>318</v>
      </c>
      <c r="C769" s="52">
        <v>51</v>
      </c>
      <c r="D769" s="51" t="s">
        <v>9</v>
      </c>
      <c r="E769" s="51" t="s">
        <v>9</v>
      </c>
    </row>
    <row r="770" spans="1:5" x14ac:dyDescent="0.25">
      <c r="A770" s="2">
        <v>44238</v>
      </c>
      <c r="B770" s="1" t="s">
        <v>318</v>
      </c>
      <c r="C770" s="52">
        <v>85</v>
      </c>
      <c r="D770" s="51" t="s">
        <v>9</v>
      </c>
      <c r="E770" s="51" t="s">
        <v>9</v>
      </c>
    </row>
    <row r="771" spans="1:5" x14ac:dyDescent="0.25">
      <c r="A771" s="2">
        <v>44238</v>
      </c>
      <c r="B771" s="1" t="s">
        <v>318</v>
      </c>
      <c r="C771" s="52">
        <v>64</v>
      </c>
      <c r="D771" s="51" t="s">
        <v>9</v>
      </c>
      <c r="E771" s="51" t="s">
        <v>9</v>
      </c>
    </row>
    <row r="772" spans="1:5" x14ac:dyDescent="0.25">
      <c r="A772" s="2">
        <v>44237</v>
      </c>
      <c r="B772" s="1" t="s">
        <v>317</v>
      </c>
      <c r="C772" s="52">
        <v>76</v>
      </c>
      <c r="D772" s="51" t="s">
        <v>11</v>
      </c>
      <c r="E772" s="51" t="s">
        <v>11</v>
      </c>
    </row>
    <row r="773" spans="1:5" x14ac:dyDescent="0.25">
      <c r="A773" s="2">
        <v>44238</v>
      </c>
      <c r="B773" s="1" t="s">
        <v>318</v>
      </c>
      <c r="C773" s="52">
        <v>52</v>
      </c>
      <c r="D773" s="51" t="s">
        <v>27</v>
      </c>
      <c r="E773" s="51" t="s">
        <v>869</v>
      </c>
    </row>
    <row r="774" spans="1:5" x14ac:dyDescent="0.25">
      <c r="A774" s="2">
        <v>44239</v>
      </c>
      <c r="B774" s="1" t="s">
        <v>318</v>
      </c>
      <c r="C774" s="52">
        <v>54</v>
      </c>
      <c r="D774" s="51" t="s">
        <v>51</v>
      </c>
      <c r="E774" s="51" t="s">
        <v>51</v>
      </c>
    </row>
    <row r="775" spans="1:5" x14ac:dyDescent="0.25">
      <c r="A775" s="2">
        <v>44239</v>
      </c>
      <c r="B775" s="1" t="s">
        <v>318</v>
      </c>
      <c r="C775" s="52">
        <v>62</v>
      </c>
      <c r="D775" s="51" t="s">
        <v>24</v>
      </c>
      <c r="E775" s="51" t="s">
        <v>23</v>
      </c>
    </row>
    <row r="776" spans="1:5" x14ac:dyDescent="0.25">
      <c r="A776" s="2">
        <v>44239</v>
      </c>
      <c r="B776" s="1" t="s">
        <v>318</v>
      </c>
      <c r="C776" s="52">
        <v>75</v>
      </c>
      <c r="D776" s="51" t="s">
        <v>9</v>
      </c>
      <c r="E776" s="51" t="s">
        <v>9</v>
      </c>
    </row>
    <row r="777" spans="1:5" x14ac:dyDescent="0.25">
      <c r="A777" s="2">
        <v>44239</v>
      </c>
      <c r="B777" s="1" t="s">
        <v>317</v>
      </c>
      <c r="C777" s="52">
        <v>55</v>
      </c>
      <c r="D777" s="51" t="s">
        <v>24</v>
      </c>
      <c r="E777" s="51" t="s">
        <v>23</v>
      </c>
    </row>
    <row r="778" spans="1:5" x14ac:dyDescent="0.25">
      <c r="A778" s="2">
        <v>44239</v>
      </c>
      <c r="B778" s="1" t="s">
        <v>317</v>
      </c>
      <c r="C778" s="52">
        <v>60</v>
      </c>
      <c r="D778" s="51" t="s">
        <v>24</v>
      </c>
      <c r="E778" s="51" t="s">
        <v>23</v>
      </c>
    </row>
    <row r="779" spans="1:5" x14ac:dyDescent="0.25">
      <c r="A779" s="2">
        <v>44239</v>
      </c>
      <c r="B779" s="1" t="s">
        <v>317</v>
      </c>
      <c r="C779" s="52">
        <v>71</v>
      </c>
      <c r="D779" s="51" t="s">
        <v>20</v>
      </c>
      <c r="E779" s="51" t="s">
        <v>20</v>
      </c>
    </row>
    <row r="780" spans="1:5" s="22" customFormat="1" x14ac:dyDescent="0.25">
      <c r="A780" s="2">
        <v>44240</v>
      </c>
      <c r="B780" s="1" t="s">
        <v>318</v>
      </c>
      <c r="C780" s="52">
        <v>69</v>
      </c>
      <c r="D780" s="51" t="s">
        <v>47</v>
      </c>
      <c r="E780" s="51" t="s">
        <v>47</v>
      </c>
    </row>
    <row r="781" spans="1:5" s="22" customFormat="1" x14ac:dyDescent="0.25">
      <c r="A781" s="2">
        <v>44240</v>
      </c>
      <c r="B781" s="1" t="s">
        <v>318</v>
      </c>
      <c r="C781" s="52">
        <v>46</v>
      </c>
      <c r="D781" s="51" t="s">
        <v>51</v>
      </c>
      <c r="E781" s="51" t="s">
        <v>51</v>
      </c>
    </row>
    <row r="782" spans="1:5" s="22" customFormat="1" x14ac:dyDescent="0.25">
      <c r="A782" s="2">
        <v>44240</v>
      </c>
      <c r="B782" s="1" t="s">
        <v>318</v>
      </c>
      <c r="C782" s="52">
        <v>79</v>
      </c>
      <c r="D782" s="51" t="s">
        <v>27</v>
      </c>
      <c r="E782" s="51" t="s">
        <v>869</v>
      </c>
    </row>
    <row r="783" spans="1:5" s="22" customFormat="1" x14ac:dyDescent="0.25">
      <c r="A783" s="2">
        <v>44240</v>
      </c>
      <c r="B783" s="1" t="s">
        <v>318</v>
      </c>
      <c r="C783" s="52">
        <v>58</v>
      </c>
      <c r="D783" s="51" t="s">
        <v>8</v>
      </c>
      <c r="E783" s="350" t="s">
        <v>336</v>
      </c>
    </row>
    <row r="784" spans="1:5" s="22" customFormat="1" x14ac:dyDescent="0.25">
      <c r="A784" s="2">
        <v>44240</v>
      </c>
      <c r="B784" s="1" t="s">
        <v>317</v>
      </c>
      <c r="C784" s="52">
        <v>77</v>
      </c>
      <c r="D784" s="51" t="s">
        <v>27</v>
      </c>
      <c r="E784" s="51" t="s">
        <v>947</v>
      </c>
    </row>
    <row r="785" spans="1:5" s="22" customFormat="1" x14ac:dyDescent="0.25">
      <c r="A785" s="2">
        <v>44242</v>
      </c>
      <c r="B785" s="1" t="s">
        <v>318</v>
      </c>
      <c r="C785" s="52">
        <v>90</v>
      </c>
      <c r="D785" s="51" t="s">
        <v>13</v>
      </c>
      <c r="E785" s="51" t="s">
        <v>13</v>
      </c>
    </row>
    <row r="786" spans="1:5" s="22" customFormat="1" x14ac:dyDescent="0.25">
      <c r="A786" s="2">
        <v>44242</v>
      </c>
      <c r="B786" s="1" t="s">
        <v>318</v>
      </c>
      <c r="C786" s="52">
        <v>86</v>
      </c>
      <c r="D786" s="51" t="s">
        <v>9</v>
      </c>
      <c r="E786" s="51" t="s">
        <v>9</v>
      </c>
    </row>
    <row r="787" spans="1:5" s="22" customFormat="1" x14ac:dyDescent="0.25">
      <c r="A787" s="2">
        <v>44242</v>
      </c>
      <c r="B787" s="1" t="s">
        <v>317</v>
      </c>
      <c r="C787" s="52">
        <v>56</v>
      </c>
      <c r="D787" s="51" t="s">
        <v>8</v>
      </c>
      <c r="E787" s="51" t="s">
        <v>112</v>
      </c>
    </row>
    <row r="788" spans="1:5" x14ac:dyDescent="0.25">
      <c r="A788" s="2">
        <v>44244</v>
      </c>
      <c r="B788" s="1" t="s">
        <v>317</v>
      </c>
      <c r="C788" s="52">
        <v>76</v>
      </c>
      <c r="D788" s="51" t="s">
        <v>9</v>
      </c>
      <c r="E788" s="51" t="s">
        <v>9</v>
      </c>
    </row>
    <row r="789" spans="1:5" x14ac:dyDescent="0.25">
      <c r="A789" s="2">
        <v>44244</v>
      </c>
      <c r="B789" s="1" t="s">
        <v>317</v>
      </c>
      <c r="C789" s="52">
        <v>76</v>
      </c>
      <c r="D789" s="51" t="s">
        <v>27</v>
      </c>
      <c r="E789" s="51" t="s">
        <v>869</v>
      </c>
    </row>
    <row r="790" spans="1:5" x14ac:dyDescent="0.25">
      <c r="A790" s="2">
        <v>44244</v>
      </c>
      <c r="B790" s="1" t="s">
        <v>317</v>
      </c>
      <c r="C790" s="52">
        <v>90</v>
      </c>
      <c r="D790" s="51" t="s">
        <v>24</v>
      </c>
      <c r="E790" s="51" t="s">
        <v>23</v>
      </c>
    </row>
    <row r="791" spans="1:5" x14ac:dyDescent="0.25">
      <c r="A791" s="2">
        <v>44244</v>
      </c>
      <c r="B791" s="1" t="s">
        <v>318</v>
      </c>
      <c r="C791" s="52">
        <v>67</v>
      </c>
      <c r="D791" s="51" t="s">
        <v>9</v>
      </c>
      <c r="E791" s="51" t="s">
        <v>9</v>
      </c>
    </row>
    <row r="792" spans="1:5" x14ac:dyDescent="0.25">
      <c r="A792" s="2">
        <v>44245</v>
      </c>
      <c r="B792" s="1" t="s">
        <v>317</v>
      </c>
      <c r="C792" s="52">
        <v>47</v>
      </c>
      <c r="D792" s="51" t="s">
        <v>9</v>
      </c>
      <c r="E792" s="51" t="s">
        <v>9</v>
      </c>
    </row>
    <row r="793" spans="1:5" x14ac:dyDescent="0.25">
      <c r="A793" s="2">
        <v>44245</v>
      </c>
      <c r="B793" s="1" t="s">
        <v>318</v>
      </c>
      <c r="C793" s="52">
        <v>66</v>
      </c>
      <c r="D793" s="51" t="s">
        <v>8</v>
      </c>
      <c r="E793" s="51" t="s">
        <v>8</v>
      </c>
    </row>
    <row r="794" spans="1:5" x14ac:dyDescent="0.25">
      <c r="A794" s="2">
        <v>44246</v>
      </c>
      <c r="B794" s="1" t="s">
        <v>318</v>
      </c>
      <c r="C794" s="52">
        <v>63</v>
      </c>
      <c r="D794" s="51" t="s">
        <v>8</v>
      </c>
      <c r="E794" s="51" t="s">
        <v>8</v>
      </c>
    </row>
    <row r="795" spans="1:5" x14ac:dyDescent="0.25">
      <c r="A795" s="2">
        <v>44246</v>
      </c>
      <c r="B795" s="1" t="s">
        <v>318</v>
      </c>
      <c r="C795" s="52">
        <v>76</v>
      </c>
      <c r="D795" s="51" t="s">
        <v>24</v>
      </c>
      <c r="E795" s="51" t="s">
        <v>23</v>
      </c>
    </row>
    <row r="796" spans="1:5" x14ac:dyDescent="0.25">
      <c r="A796" s="2">
        <v>44246</v>
      </c>
      <c r="B796" s="1" t="s">
        <v>318</v>
      </c>
      <c r="C796" s="52">
        <v>70</v>
      </c>
      <c r="D796" s="51" t="s">
        <v>9</v>
      </c>
      <c r="E796" s="51" t="s">
        <v>9</v>
      </c>
    </row>
    <row r="797" spans="1:5" x14ac:dyDescent="0.25">
      <c r="A797" s="2">
        <v>44246</v>
      </c>
      <c r="B797" s="1" t="s">
        <v>317</v>
      </c>
      <c r="C797" s="52">
        <v>80</v>
      </c>
      <c r="D797" s="51" t="s">
        <v>9</v>
      </c>
      <c r="E797" s="51" t="s">
        <v>9</v>
      </c>
    </row>
    <row r="798" spans="1:5" x14ac:dyDescent="0.25">
      <c r="A798" s="2">
        <v>44246</v>
      </c>
      <c r="B798" s="1" t="s">
        <v>317</v>
      </c>
      <c r="C798" s="52">
        <v>76</v>
      </c>
      <c r="D798" s="51" t="s">
        <v>8</v>
      </c>
      <c r="E798" s="51" t="s">
        <v>8</v>
      </c>
    </row>
    <row r="799" spans="1:5" x14ac:dyDescent="0.25">
      <c r="A799" s="2">
        <v>44247</v>
      </c>
      <c r="B799" s="1" t="s">
        <v>317</v>
      </c>
      <c r="C799" s="52">
        <v>73</v>
      </c>
      <c r="D799" s="51" t="s">
        <v>8</v>
      </c>
      <c r="E799" s="51" t="s">
        <v>205</v>
      </c>
    </row>
    <row r="800" spans="1:5" x14ac:dyDescent="0.25">
      <c r="A800" s="2">
        <v>44247</v>
      </c>
      <c r="B800" s="1" t="s">
        <v>317</v>
      </c>
      <c r="C800" s="52">
        <v>85</v>
      </c>
      <c r="D800" s="51" t="s">
        <v>9</v>
      </c>
      <c r="E800" s="51" t="s">
        <v>9</v>
      </c>
    </row>
    <row r="801" spans="1:5" x14ac:dyDescent="0.25">
      <c r="A801" s="2">
        <v>44247</v>
      </c>
      <c r="B801" s="1" t="s">
        <v>318</v>
      </c>
      <c r="C801" s="52">
        <v>89</v>
      </c>
      <c r="D801" s="51" t="s">
        <v>20</v>
      </c>
      <c r="E801" s="51" t="s">
        <v>20</v>
      </c>
    </row>
    <row r="802" spans="1:5" x14ac:dyDescent="0.25">
      <c r="A802" s="2">
        <v>44249</v>
      </c>
      <c r="B802" s="1" t="s">
        <v>317</v>
      </c>
      <c r="C802" s="52">
        <v>73</v>
      </c>
      <c r="D802" s="51" t="s">
        <v>9</v>
      </c>
      <c r="E802" s="51" t="s">
        <v>9</v>
      </c>
    </row>
    <row r="803" spans="1:5" s="22" customFormat="1" x14ac:dyDescent="0.25">
      <c r="A803" s="2">
        <v>44249</v>
      </c>
      <c r="B803" s="1" t="s">
        <v>317</v>
      </c>
      <c r="C803" s="52">
        <v>73</v>
      </c>
      <c r="D803" s="51" t="s">
        <v>9</v>
      </c>
      <c r="E803" s="51" t="s">
        <v>9</v>
      </c>
    </row>
    <row r="804" spans="1:5" x14ac:dyDescent="0.25">
      <c r="A804" s="2">
        <v>44250</v>
      </c>
      <c r="B804" s="1" t="s">
        <v>317</v>
      </c>
      <c r="C804" s="52">
        <v>77</v>
      </c>
      <c r="D804" s="51" t="s">
        <v>14</v>
      </c>
      <c r="E804" s="51" t="s">
        <v>14</v>
      </c>
    </row>
    <row r="805" spans="1:5" x14ac:dyDescent="0.25">
      <c r="A805" s="2">
        <v>44250</v>
      </c>
      <c r="B805" s="1" t="s">
        <v>317</v>
      </c>
      <c r="C805" s="52">
        <v>65</v>
      </c>
      <c r="D805" s="51" t="s">
        <v>48</v>
      </c>
      <c r="E805" s="51" t="s">
        <v>48</v>
      </c>
    </row>
    <row r="806" spans="1:5" x14ac:dyDescent="0.25">
      <c r="A806" s="2">
        <v>44250</v>
      </c>
      <c r="B806" s="1" t="s">
        <v>318</v>
      </c>
      <c r="C806" s="52">
        <v>55</v>
      </c>
      <c r="D806" s="51" t="s">
        <v>9</v>
      </c>
      <c r="E806" s="51" t="s">
        <v>9</v>
      </c>
    </row>
    <row r="807" spans="1:5" x14ac:dyDescent="0.25">
      <c r="A807" s="2">
        <v>44250</v>
      </c>
      <c r="B807" s="1" t="s">
        <v>318</v>
      </c>
      <c r="C807" s="52">
        <v>64</v>
      </c>
      <c r="D807" s="51" t="s">
        <v>9</v>
      </c>
      <c r="E807" s="51" t="s">
        <v>145</v>
      </c>
    </row>
    <row r="808" spans="1:5" x14ac:dyDescent="0.25">
      <c r="A808" s="2">
        <v>44250</v>
      </c>
      <c r="B808" s="1" t="s">
        <v>318</v>
      </c>
      <c r="C808" s="52">
        <v>65</v>
      </c>
      <c r="D808" s="51" t="s">
        <v>11</v>
      </c>
      <c r="E808" s="51" t="s">
        <v>1050</v>
      </c>
    </row>
    <row r="809" spans="1:5" x14ac:dyDescent="0.25">
      <c r="A809" s="2">
        <v>44250</v>
      </c>
      <c r="B809" s="1" t="s">
        <v>317</v>
      </c>
      <c r="C809" s="52">
        <v>77</v>
      </c>
      <c r="D809" s="51" t="s">
        <v>11</v>
      </c>
      <c r="E809" s="51" t="s">
        <v>336</v>
      </c>
    </row>
    <row r="810" spans="1:5" x14ac:dyDescent="0.25">
      <c r="A810" s="2">
        <v>44250</v>
      </c>
      <c r="B810" s="1" t="s">
        <v>317</v>
      </c>
      <c r="C810" s="52">
        <v>61</v>
      </c>
      <c r="D810" s="51" t="s">
        <v>8</v>
      </c>
      <c r="E810" s="51" t="s">
        <v>8</v>
      </c>
    </row>
    <row r="811" spans="1:5" x14ac:dyDescent="0.25">
      <c r="A811" s="2">
        <v>44251</v>
      </c>
      <c r="B811" s="1" t="s">
        <v>318</v>
      </c>
      <c r="D811" s="51" t="s">
        <v>20</v>
      </c>
      <c r="E811" s="51" t="s">
        <v>1075</v>
      </c>
    </row>
    <row r="812" spans="1:5" x14ac:dyDescent="0.25">
      <c r="A812" s="2">
        <v>44251</v>
      </c>
      <c r="B812" s="1" t="s">
        <v>317</v>
      </c>
      <c r="C812" s="52">
        <v>79</v>
      </c>
      <c r="D812" s="51" t="s">
        <v>20</v>
      </c>
      <c r="E812" s="51" t="s">
        <v>20</v>
      </c>
    </row>
    <row r="813" spans="1:5" x14ac:dyDescent="0.25">
      <c r="A813" s="2">
        <v>44251</v>
      </c>
      <c r="B813" s="1" t="s">
        <v>317</v>
      </c>
      <c r="C813" s="52">
        <v>74</v>
      </c>
      <c r="D813" s="51" t="s">
        <v>20</v>
      </c>
      <c r="E813" s="51" t="s">
        <v>20</v>
      </c>
    </row>
    <row r="814" spans="1:5" x14ac:dyDescent="0.25">
      <c r="A814" s="2">
        <v>44251</v>
      </c>
      <c r="B814" s="1" t="s">
        <v>317</v>
      </c>
      <c r="C814" s="52">
        <v>75</v>
      </c>
      <c r="D814" s="51" t="s">
        <v>20</v>
      </c>
      <c r="E814" s="51" t="s">
        <v>20</v>
      </c>
    </row>
    <row r="815" spans="1:5" x14ac:dyDescent="0.25">
      <c r="A815" s="2">
        <v>44251</v>
      </c>
      <c r="B815" s="1" t="s">
        <v>318</v>
      </c>
      <c r="C815" s="52">
        <v>67</v>
      </c>
      <c r="D815" s="51" t="s">
        <v>8</v>
      </c>
      <c r="E815" s="51" t="s">
        <v>8</v>
      </c>
    </row>
    <row r="816" spans="1:5" x14ac:dyDescent="0.25">
      <c r="A816" s="2">
        <v>44251</v>
      </c>
      <c r="B816" s="1" t="s">
        <v>318</v>
      </c>
      <c r="C816" s="52">
        <v>62</v>
      </c>
      <c r="D816" s="51" t="s">
        <v>50</v>
      </c>
      <c r="E816" s="51" t="s">
        <v>232</v>
      </c>
    </row>
    <row r="817" spans="1:5" x14ac:dyDescent="0.25">
      <c r="A817" s="2">
        <v>44251</v>
      </c>
      <c r="B817" s="1" t="s">
        <v>317</v>
      </c>
      <c r="C817" s="52">
        <v>84</v>
      </c>
      <c r="D817" s="51" t="s">
        <v>10</v>
      </c>
      <c r="E817" s="51" t="s">
        <v>10</v>
      </c>
    </row>
    <row r="818" spans="1:5" x14ac:dyDescent="0.25">
      <c r="A818" s="2">
        <v>44252</v>
      </c>
      <c r="B818" s="1" t="s">
        <v>318</v>
      </c>
      <c r="C818" s="52">
        <v>70</v>
      </c>
      <c r="D818" s="51" t="s">
        <v>9</v>
      </c>
      <c r="E818" s="51" t="s">
        <v>9</v>
      </c>
    </row>
    <row r="819" spans="1:5" x14ac:dyDescent="0.25">
      <c r="A819" s="2">
        <v>44252</v>
      </c>
      <c r="B819" s="1" t="s">
        <v>318</v>
      </c>
      <c r="C819" s="52">
        <v>54</v>
      </c>
      <c r="D819" s="51" t="s">
        <v>20</v>
      </c>
      <c r="E819" s="51" t="s">
        <v>20</v>
      </c>
    </row>
    <row r="820" spans="1:5" x14ac:dyDescent="0.25">
      <c r="A820" s="2">
        <v>44252</v>
      </c>
      <c r="B820" s="1" t="s">
        <v>317</v>
      </c>
      <c r="C820" s="52">
        <v>35</v>
      </c>
      <c r="D820" s="51" t="s">
        <v>8</v>
      </c>
      <c r="E820" s="51" t="s">
        <v>8</v>
      </c>
    </row>
    <row r="821" spans="1:5" x14ac:dyDescent="0.25">
      <c r="A821" s="2">
        <v>44252</v>
      </c>
      <c r="B821" s="1" t="s">
        <v>317</v>
      </c>
      <c r="C821" s="52">
        <v>86</v>
      </c>
      <c r="D821" s="51" t="s">
        <v>8</v>
      </c>
      <c r="E821" s="51" t="s">
        <v>8</v>
      </c>
    </row>
    <row r="822" spans="1:5" x14ac:dyDescent="0.25">
      <c r="A822" s="2">
        <v>44252</v>
      </c>
      <c r="B822" s="1" t="s">
        <v>317</v>
      </c>
      <c r="C822" s="52">
        <v>64</v>
      </c>
      <c r="D822" s="51" t="s">
        <v>20</v>
      </c>
      <c r="E822" s="51" t="s">
        <v>20</v>
      </c>
    </row>
    <row r="823" spans="1:5" x14ac:dyDescent="0.25">
      <c r="A823" s="2">
        <v>44253</v>
      </c>
      <c r="B823" s="1" t="s">
        <v>317</v>
      </c>
      <c r="C823" s="52">
        <v>69</v>
      </c>
      <c r="D823" s="51" t="s">
        <v>20</v>
      </c>
      <c r="E823" s="51" t="s">
        <v>20</v>
      </c>
    </row>
    <row r="824" spans="1:5" x14ac:dyDescent="0.25">
      <c r="A824" s="2">
        <v>44253</v>
      </c>
      <c r="B824" s="1" t="s">
        <v>318</v>
      </c>
      <c r="C824" s="52">
        <v>59</v>
      </c>
      <c r="D824" s="51" t="s">
        <v>48</v>
      </c>
      <c r="E824" s="51" t="s">
        <v>1058</v>
      </c>
    </row>
    <row r="825" spans="1:5" x14ac:dyDescent="0.25">
      <c r="A825" s="2">
        <v>44253</v>
      </c>
      <c r="B825" s="1" t="s">
        <v>318</v>
      </c>
      <c r="C825" s="52">
        <v>62</v>
      </c>
      <c r="D825" s="51" t="s">
        <v>9</v>
      </c>
      <c r="E825" s="51" t="s">
        <v>9</v>
      </c>
    </row>
    <row r="826" spans="1:5" x14ac:dyDescent="0.25">
      <c r="A826" s="2">
        <v>44253</v>
      </c>
      <c r="B826" s="1" t="s">
        <v>318</v>
      </c>
      <c r="C826" s="52">
        <v>66</v>
      </c>
      <c r="D826" s="51" t="s">
        <v>9</v>
      </c>
      <c r="E826" s="51" t="s">
        <v>9</v>
      </c>
    </row>
    <row r="827" spans="1:5" x14ac:dyDescent="0.25">
      <c r="A827" s="2">
        <v>44253</v>
      </c>
      <c r="B827" s="1" t="s">
        <v>317</v>
      </c>
      <c r="C827" s="52">
        <v>82</v>
      </c>
      <c r="D827" s="51" t="s">
        <v>9</v>
      </c>
      <c r="E827" s="51" t="s">
        <v>9</v>
      </c>
    </row>
    <row r="828" spans="1:5" x14ac:dyDescent="0.25">
      <c r="A828" s="2">
        <v>44253</v>
      </c>
      <c r="B828" s="1" t="s">
        <v>317</v>
      </c>
      <c r="C828" s="52">
        <v>95</v>
      </c>
      <c r="D828" s="51" t="s">
        <v>9</v>
      </c>
      <c r="E828" s="51" t="s">
        <v>613</v>
      </c>
    </row>
    <row r="829" spans="1:5" s="22" customFormat="1" x14ac:dyDescent="0.25">
      <c r="A829" s="2">
        <v>44254</v>
      </c>
      <c r="B829" s="1" t="s">
        <v>318</v>
      </c>
      <c r="C829" s="52">
        <v>83</v>
      </c>
      <c r="D829" s="51" t="s">
        <v>20</v>
      </c>
      <c r="E829" s="51" t="s">
        <v>20</v>
      </c>
    </row>
    <row r="830" spans="1:5" s="22" customFormat="1" x14ac:dyDescent="0.25">
      <c r="A830" s="2">
        <v>44254</v>
      </c>
      <c r="B830" s="1" t="s">
        <v>317</v>
      </c>
      <c r="C830" s="52">
        <v>82</v>
      </c>
      <c r="D830" s="51" t="s">
        <v>9</v>
      </c>
      <c r="E830" s="51" t="s">
        <v>9</v>
      </c>
    </row>
    <row r="831" spans="1:5" x14ac:dyDescent="0.25">
      <c r="A831" s="2">
        <v>44256</v>
      </c>
      <c r="B831" s="1" t="s">
        <v>318</v>
      </c>
      <c r="C831" s="52">
        <v>68</v>
      </c>
      <c r="D831" s="51" t="s">
        <v>20</v>
      </c>
      <c r="E831" s="51" t="s">
        <v>20</v>
      </c>
    </row>
    <row r="832" spans="1:5" x14ac:dyDescent="0.25">
      <c r="A832" s="2">
        <v>44256</v>
      </c>
      <c r="B832" s="1" t="s">
        <v>318</v>
      </c>
      <c r="C832" s="52">
        <v>76</v>
      </c>
      <c r="D832" s="51" t="s">
        <v>9</v>
      </c>
      <c r="E832" s="51" t="s">
        <v>613</v>
      </c>
    </row>
    <row r="833" spans="1:5" x14ac:dyDescent="0.25">
      <c r="A833" s="2">
        <v>44256</v>
      </c>
      <c r="B833" s="1" t="s">
        <v>318</v>
      </c>
      <c r="C833" s="52">
        <v>70</v>
      </c>
      <c r="D833" s="51" t="s">
        <v>14</v>
      </c>
      <c r="E833" s="51" t="s">
        <v>16</v>
      </c>
    </row>
    <row r="834" spans="1:5" x14ac:dyDescent="0.25">
      <c r="A834" s="2">
        <v>44256</v>
      </c>
      <c r="B834" s="1" t="s">
        <v>317</v>
      </c>
      <c r="C834" s="52">
        <v>95</v>
      </c>
      <c r="D834" s="51" t="s">
        <v>14</v>
      </c>
      <c r="E834" s="51" t="s">
        <v>16</v>
      </c>
    </row>
    <row r="835" spans="1:5" x14ac:dyDescent="0.25">
      <c r="A835" s="2">
        <v>44256</v>
      </c>
      <c r="B835" s="1" t="s">
        <v>317</v>
      </c>
      <c r="C835" s="52">
        <v>81</v>
      </c>
      <c r="D835" s="51" t="s">
        <v>11</v>
      </c>
      <c r="E835" s="51" t="s">
        <v>336</v>
      </c>
    </row>
    <row r="836" spans="1:5" x14ac:dyDescent="0.25">
      <c r="A836" s="2">
        <v>44257</v>
      </c>
      <c r="B836" s="1" t="s">
        <v>317</v>
      </c>
      <c r="C836" s="52">
        <v>90</v>
      </c>
      <c r="D836" s="51" t="s">
        <v>14</v>
      </c>
      <c r="E836" s="51" t="s">
        <v>86</v>
      </c>
    </row>
    <row r="837" spans="1:5" x14ac:dyDescent="0.25">
      <c r="A837" s="2">
        <v>44257</v>
      </c>
      <c r="B837" s="1" t="s">
        <v>318</v>
      </c>
      <c r="C837" s="52">
        <v>68</v>
      </c>
      <c r="D837" s="51" t="s">
        <v>20</v>
      </c>
      <c r="E837" s="51" t="s">
        <v>20</v>
      </c>
    </row>
    <row r="838" spans="1:5" x14ac:dyDescent="0.25">
      <c r="A838" s="2">
        <v>44257</v>
      </c>
      <c r="B838" s="1" t="s">
        <v>318</v>
      </c>
      <c r="C838" s="52">
        <v>66</v>
      </c>
      <c r="D838" s="51" t="s">
        <v>20</v>
      </c>
      <c r="E838" s="51" t="s">
        <v>1075</v>
      </c>
    </row>
    <row r="839" spans="1:5" x14ac:dyDescent="0.25">
      <c r="A839" s="2">
        <v>44257</v>
      </c>
      <c r="B839" s="1" t="s">
        <v>318</v>
      </c>
      <c r="C839" s="52">
        <v>71</v>
      </c>
      <c r="D839" s="51" t="s">
        <v>47</v>
      </c>
      <c r="E839" s="51" t="s">
        <v>1067</v>
      </c>
    </row>
    <row r="840" spans="1:5" x14ac:dyDescent="0.25">
      <c r="A840" s="2">
        <v>44257</v>
      </c>
      <c r="B840" s="1" t="s">
        <v>318</v>
      </c>
      <c r="C840" s="52">
        <v>73</v>
      </c>
      <c r="D840" s="51" t="s">
        <v>9</v>
      </c>
      <c r="E840" s="51" t="s">
        <v>9</v>
      </c>
    </row>
    <row r="841" spans="1:5" x14ac:dyDescent="0.25">
      <c r="A841" s="2">
        <v>44257</v>
      </c>
      <c r="B841" s="1" t="s">
        <v>317</v>
      </c>
      <c r="C841" s="1">
        <v>69</v>
      </c>
      <c r="D841" s="51" t="s">
        <v>9</v>
      </c>
      <c r="E841" s="51" t="s">
        <v>9</v>
      </c>
    </row>
    <row r="842" spans="1:5" x14ac:dyDescent="0.25">
      <c r="A842" s="2">
        <v>44257</v>
      </c>
      <c r="B842" s="1" t="s">
        <v>318</v>
      </c>
      <c r="C842" s="52">
        <v>78</v>
      </c>
      <c r="D842" s="51" t="s">
        <v>11</v>
      </c>
      <c r="E842" s="51" t="s">
        <v>336</v>
      </c>
    </row>
    <row r="843" spans="1:5" x14ac:dyDescent="0.25">
      <c r="A843" s="2">
        <v>44257</v>
      </c>
      <c r="B843" s="1" t="s">
        <v>317</v>
      </c>
      <c r="C843" s="52">
        <v>92</v>
      </c>
      <c r="D843" s="51" t="s">
        <v>27</v>
      </c>
      <c r="E843" s="51" t="s">
        <v>869</v>
      </c>
    </row>
    <row r="844" spans="1:5" x14ac:dyDescent="0.25">
      <c r="A844" s="2">
        <v>44257</v>
      </c>
      <c r="B844" s="1" t="s">
        <v>318</v>
      </c>
      <c r="C844" s="52">
        <v>60</v>
      </c>
      <c r="D844" s="51" t="s">
        <v>51</v>
      </c>
      <c r="E844" s="51" t="s">
        <v>51</v>
      </c>
    </row>
    <row r="845" spans="1:5" x14ac:dyDescent="0.25">
      <c r="A845" s="2">
        <v>44258</v>
      </c>
      <c r="B845" s="1" t="s">
        <v>318</v>
      </c>
      <c r="C845" s="52">
        <v>57</v>
      </c>
      <c r="D845" s="51" t="s">
        <v>8</v>
      </c>
      <c r="E845" s="51" t="s">
        <v>8</v>
      </c>
    </row>
    <row r="846" spans="1:5" x14ac:dyDescent="0.25">
      <c r="A846" s="2">
        <v>44258</v>
      </c>
      <c r="B846" s="1" t="s">
        <v>318</v>
      </c>
      <c r="C846" s="52">
        <v>75</v>
      </c>
      <c r="D846" s="51" t="s">
        <v>8</v>
      </c>
      <c r="E846" s="51" t="s">
        <v>8</v>
      </c>
    </row>
    <row r="847" spans="1:5" x14ac:dyDescent="0.25">
      <c r="A847" s="2">
        <v>44258</v>
      </c>
      <c r="B847" s="1" t="s">
        <v>318</v>
      </c>
      <c r="C847" s="52">
        <v>43</v>
      </c>
      <c r="D847" s="51" t="s">
        <v>20</v>
      </c>
      <c r="E847" s="51" t="s">
        <v>20</v>
      </c>
    </row>
    <row r="848" spans="1:5" x14ac:dyDescent="0.25">
      <c r="A848" s="2">
        <v>44258</v>
      </c>
      <c r="B848" s="1" t="s">
        <v>318</v>
      </c>
      <c r="C848" s="52">
        <v>49</v>
      </c>
      <c r="D848" s="51" t="s">
        <v>20</v>
      </c>
      <c r="E848" s="51" t="s">
        <v>20</v>
      </c>
    </row>
    <row r="849" spans="1:5" x14ac:dyDescent="0.25">
      <c r="A849" s="2">
        <v>44258</v>
      </c>
      <c r="B849" s="1" t="s">
        <v>318</v>
      </c>
      <c r="C849" s="52">
        <v>55</v>
      </c>
      <c r="D849" s="51" t="s">
        <v>20</v>
      </c>
      <c r="E849" s="51" t="s">
        <v>20</v>
      </c>
    </row>
    <row r="850" spans="1:5" x14ac:dyDescent="0.25">
      <c r="A850" s="2">
        <v>44258</v>
      </c>
      <c r="B850" s="1" t="s">
        <v>318</v>
      </c>
      <c r="C850" s="52">
        <v>58</v>
      </c>
      <c r="D850" s="51" t="s">
        <v>20</v>
      </c>
      <c r="E850" s="51" t="s">
        <v>20</v>
      </c>
    </row>
    <row r="851" spans="1:5" x14ac:dyDescent="0.25">
      <c r="A851" s="2">
        <v>44258</v>
      </c>
      <c r="B851" s="1" t="s">
        <v>318</v>
      </c>
      <c r="C851" s="52">
        <v>72</v>
      </c>
      <c r="D851" s="51" t="s">
        <v>20</v>
      </c>
      <c r="E851" s="51" t="s">
        <v>20</v>
      </c>
    </row>
    <row r="852" spans="1:5" x14ac:dyDescent="0.25">
      <c r="A852" s="2">
        <v>44258</v>
      </c>
      <c r="B852" s="1" t="s">
        <v>318</v>
      </c>
      <c r="C852" s="52">
        <v>72</v>
      </c>
      <c r="D852" s="51" t="s">
        <v>20</v>
      </c>
      <c r="E852" s="51" t="s">
        <v>20</v>
      </c>
    </row>
    <row r="853" spans="1:5" x14ac:dyDescent="0.25">
      <c r="A853" s="2">
        <v>44258</v>
      </c>
      <c r="B853" s="1" t="s">
        <v>318</v>
      </c>
      <c r="C853" s="52">
        <v>75</v>
      </c>
      <c r="D853" s="51" t="s">
        <v>20</v>
      </c>
      <c r="E853" s="51" t="s">
        <v>20</v>
      </c>
    </row>
    <row r="854" spans="1:5" x14ac:dyDescent="0.25">
      <c r="A854" s="2">
        <v>44258</v>
      </c>
      <c r="B854" s="1" t="s">
        <v>318</v>
      </c>
      <c r="C854" s="52">
        <v>75</v>
      </c>
      <c r="D854" s="51" t="s">
        <v>20</v>
      </c>
      <c r="E854" s="51" t="s">
        <v>20</v>
      </c>
    </row>
    <row r="855" spans="1:5" x14ac:dyDescent="0.25">
      <c r="A855" s="2">
        <v>44258</v>
      </c>
      <c r="B855" s="1" t="s">
        <v>317</v>
      </c>
      <c r="C855" s="52">
        <v>35</v>
      </c>
      <c r="D855" s="51" t="s">
        <v>20</v>
      </c>
      <c r="E855" s="51" t="s">
        <v>20</v>
      </c>
    </row>
    <row r="856" spans="1:5" x14ac:dyDescent="0.25">
      <c r="A856" s="2">
        <v>44258</v>
      </c>
      <c r="B856" s="1" t="s">
        <v>317</v>
      </c>
      <c r="C856" s="52">
        <v>56</v>
      </c>
      <c r="D856" s="51" t="s">
        <v>20</v>
      </c>
      <c r="E856" s="51" t="s">
        <v>20</v>
      </c>
    </row>
    <row r="857" spans="1:5" x14ac:dyDescent="0.25">
      <c r="A857" s="2">
        <v>44258</v>
      </c>
      <c r="B857" s="1" t="s">
        <v>317</v>
      </c>
      <c r="C857" s="52">
        <v>76</v>
      </c>
      <c r="D857" s="51" t="s">
        <v>20</v>
      </c>
      <c r="E857" s="51" t="s">
        <v>20</v>
      </c>
    </row>
    <row r="858" spans="1:5" x14ac:dyDescent="0.25">
      <c r="A858" s="2">
        <v>44259</v>
      </c>
      <c r="B858" s="1" t="s">
        <v>317</v>
      </c>
      <c r="C858" s="52">
        <v>67</v>
      </c>
      <c r="D858" s="51" t="s">
        <v>20</v>
      </c>
      <c r="E858" s="51" t="s">
        <v>20</v>
      </c>
    </row>
    <row r="859" spans="1:5" x14ac:dyDescent="0.25">
      <c r="A859" s="2">
        <v>44259</v>
      </c>
      <c r="B859" s="1" t="s">
        <v>317</v>
      </c>
      <c r="C859" s="52">
        <v>68</v>
      </c>
      <c r="D859" s="51" t="s">
        <v>20</v>
      </c>
      <c r="E859" s="51" t="s">
        <v>20</v>
      </c>
    </row>
    <row r="860" spans="1:5" x14ac:dyDescent="0.25">
      <c r="A860" s="2">
        <v>44259</v>
      </c>
      <c r="B860" s="1" t="s">
        <v>317</v>
      </c>
      <c r="C860" s="52">
        <v>74</v>
      </c>
      <c r="D860" s="51" t="s">
        <v>20</v>
      </c>
      <c r="E860" s="51" t="s">
        <v>20</v>
      </c>
    </row>
    <row r="861" spans="1:5" x14ac:dyDescent="0.25">
      <c r="A861" s="2">
        <v>44259</v>
      </c>
      <c r="B861" s="1" t="s">
        <v>317</v>
      </c>
      <c r="C861" s="52">
        <v>66</v>
      </c>
      <c r="D861" s="51" t="s">
        <v>8</v>
      </c>
      <c r="E861" s="51" t="s">
        <v>8</v>
      </c>
    </row>
    <row r="862" spans="1:5" x14ac:dyDescent="0.25">
      <c r="A862" s="2">
        <v>44259</v>
      </c>
      <c r="B862" s="1" t="s">
        <v>318</v>
      </c>
      <c r="C862" s="52">
        <v>64</v>
      </c>
      <c r="D862" s="51" t="s">
        <v>8</v>
      </c>
      <c r="E862" s="51" t="s">
        <v>8</v>
      </c>
    </row>
    <row r="863" spans="1:5" x14ac:dyDescent="0.25">
      <c r="A863" s="2">
        <v>44259</v>
      </c>
      <c r="B863" s="1" t="s">
        <v>317</v>
      </c>
      <c r="C863" s="52">
        <v>44</v>
      </c>
      <c r="D863" s="51" t="s">
        <v>27</v>
      </c>
      <c r="E863" s="51" t="s">
        <v>869</v>
      </c>
    </row>
    <row r="864" spans="1:5" x14ac:dyDescent="0.25">
      <c r="A864" s="2">
        <v>44260</v>
      </c>
      <c r="B864" s="1" t="s">
        <v>317</v>
      </c>
      <c r="C864" s="52">
        <v>84</v>
      </c>
      <c r="D864" s="51" t="s">
        <v>20</v>
      </c>
      <c r="E864" s="51" t="s">
        <v>20</v>
      </c>
    </row>
    <row r="865" spans="1:5" x14ac:dyDescent="0.25">
      <c r="A865" s="2">
        <v>44263</v>
      </c>
      <c r="B865" s="1" t="s">
        <v>317</v>
      </c>
      <c r="C865" s="52">
        <v>88</v>
      </c>
      <c r="D865" s="51" t="s">
        <v>20</v>
      </c>
      <c r="E865" s="51" t="s">
        <v>20</v>
      </c>
    </row>
    <row r="866" spans="1:5" x14ac:dyDescent="0.25">
      <c r="A866" s="2">
        <v>44263</v>
      </c>
      <c r="B866" s="1" t="s">
        <v>317</v>
      </c>
      <c r="C866" s="52">
        <v>78</v>
      </c>
      <c r="D866" s="51" t="s">
        <v>20</v>
      </c>
      <c r="E866" s="51" t="s">
        <v>20</v>
      </c>
    </row>
    <row r="867" spans="1:5" x14ac:dyDescent="0.25">
      <c r="A867" s="2">
        <v>44263</v>
      </c>
      <c r="B867" s="1" t="s">
        <v>318</v>
      </c>
      <c r="C867" s="52">
        <v>62</v>
      </c>
      <c r="D867" s="51" t="s">
        <v>7</v>
      </c>
      <c r="E867" s="51" t="s">
        <v>7</v>
      </c>
    </row>
    <row r="868" spans="1:5" x14ac:dyDescent="0.25">
      <c r="A868" s="2">
        <v>44263</v>
      </c>
      <c r="B868" s="1" t="s">
        <v>318</v>
      </c>
      <c r="C868" s="52">
        <v>54</v>
      </c>
      <c r="D868" s="51" t="s">
        <v>20</v>
      </c>
      <c r="E868" s="51" t="s">
        <v>20</v>
      </c>
    </row>
    <row r="869" spans="1:5" x14ac:dyDescent="0.25">
      <c r="A869" s="2">
        <v>44263</v>
      </c>
      <c r="B869" s="1" t="s">
        <v>318</v>
      </c>
      <c r="C869" s="52">
        <v>59</v>
      </c>
      <c r="D869" s="51" t="s">
        <v>20</v>
      </c>
      <c r="E869" s="51" t="s">
        <v>20</v>
      </c>
    </row>
    <row r="870" spans="1:5" x14ac:dyDescent="0.25">
      <c r="A870" s="2">
        <v>44264</v>
      </c>
      <c r="B870" s="1" t="s">
        <v>317</v>
      </c>
      <c r="C870" s="52">
        <v>62</v>
      </c>
      <c r="D870" s="51" t="s">
        <v>20</v>
      </c>
      <c r="E870" s="51" t="s">
        <v>20</v>
      </c>
    </row>
    <row r="871" spans="1:5" x14ac:dyDescent="0.25">
      <c r="A871" s="2">
        <v>44264</v>
      </c>
      <c r="B871" s="1" t="s">
        <v>317</v>
      </c>
      <c r="C871" s="52">
        <v>82</v>
      </c>
      <c r="D871" s="51" t="s">
        <v>20</v>
      </c>
      <c r="E871" s="51" t="s">
        <v>20</v>
      </c>
    </row>
    <row r="872" spans="1:5" x14ac:dyDescent="0.25">
      <c r="A872" s="2">
        <v>44264</v>
      </c>
      <c r="B872" s="1" t="s">
        <v>317</v>
      </c>
      <c r="C872" s="52">
        <v>93</v>
      </c>
      <c r="D872" s="51" t="s">
        <v>8</v>
      </c>
      <c r="E872" s="51" t="s">
        <v>8</v>
      </c>
    </row>
    <row r="873" spans="1:5" x14ac:dyDescent="0.25">
      <c r="A873" s="2">
        <v>44264</v>
      </c>
      <c r="B873" s="1" t="s">
        <v>317</v>
      </c>
      <c r="C873" s="52">
        <v>75</v>
      </c>
      <c r="D873" s="51" t="s">
        <v>14</v>
      </c>
      <c r="E873" s="51" t="s">
        <v>14</v>
      </c>
    </row>
    <row r="874" spans="1:5" x14ac:dyDescent="0.25">
      <c r="A874" s="2">
        <v>44264</v>
      </c>
      <c r="B874" s="1" t="s">
        <v>318</v>
      </c>
      <c r="C874" s="52">
        <v>68</v>
      </c>
      <c r="D874" s="51" t="s">
        <v>47</v>
      </c>
      <c r="E874" s="51" t="s">
        <v>47</v>
      </c>
    </row>
    <row r="875" spans="1:5" x14ac:dyDescent="0.25">
      <c r="A875" s="2">
        <v>44264</v>
      </c>
      <c r="B875" s="1" t="s">
        <v>318</v>
      </c>
      <c r="C875" s="52">
        <v>68</v>
      </c>
      <c r="D875" s="51" t="s">
        <v>20</v>
      </c>
      <c r="E875" s="51" t="s">
        <v>20</v>
      </c>
    </row>
    <row r="876" spans="1:5" x14ac:dyDescent="0.25">
      <c r="A876" s="2">
        <v>44264</v>
      </c>
      <c r="B876" s="1" t="s">
        <v>318</v>
      </c>
      <c r="C876" s="52">
        <v>72</v>
      </c>
      <c r="D876" s="51" t="s">
        <v>20</v>
      </c>
      <c r="E876" s="51" t="s">
        <v>20</v>
      </c>
    </row>
    <row r="877" spans="1:5" x14ac:dyDescent="0.25">
      <c r="A877" s="2">
        <v>44265</v>
      </c>
      <c r="B877" s="1" t="s">
        <v>318</v>
      </c>
      <c r="C877" s="52">
        <v>45</v>
      </c>
      <c r="D877" s="51" t="s">
        <v>14</v>
      </c>
      <c r="E877" s="51" t="s">
        <v>16</v>
      </c>
    </row>
    <row r="878" spans="1:5" x14ac:dyDescent="0.25">
      <c r="A878" s="2">
        <v>44265</v>
      </c>
      <c r="B878" s="1" t="s">
        <v>318</v>
      </c>
      <c r="C878" s="52">
        <v>82</v>
      </c>
      <c r="D878" s="51" t="s">
        <v>20</v>
      </c>
      <c r="E878" s="51" t="s">
        <v>1080</v>
      </c>
    </row>
    <row r="879" spans="1:5" x14ac:dyDescent="0.25">
      <c r="A879" s="2">
        <v>44265</v>
      </c>
      <c r="B879" s="1" t="s">
        <v>318</v>
      </c>
      <c r="C879" s="52">
        <v>80</v>
      </c>
      <c r="D879" s="51" t="s">
        <v>20</v>
      </c>
      <c r="E879" s="51" t="s">
        <v>20</v>
      </c>
    </row>
    <row r="880" spans="1:5" x14ac:dyDescent="0.25">
      <c r="A880" s="2">
        <v>44265</v>
      </c>
      <c r="B880" s="1" t="s">
        <v>318</v>
      </c>
      <c r="C880" s="52">
        <v>73</v>
      </c>
      <c r="D880" s="51" t="s">
        <v>20</v>
      </c>
      <c r="E880" s="51" t="s">
        <v>20</v>
      </c>
    </row>
    <row r="881" spans="1:5" x14ac:dyDescent="0.25">
      <c r="A881" s="2">
        <v>44265</v>
      </c>
      <c r="B881" s="1" t="s">
        <v>317</v>
      </c>
      <c r="C881" s="52">
        <v>79</v>
      </c>
      <c r="D881" s="51" t="s">
        <v>20</v>
      </c>
      <c r="E881" s="51" t="s">
        <v>20</v>
      </c>
    </row>
    <row r="882" spans="1:5" x14ac:dyDescent="0.25">
      <c r="A882" s="2">
        <v>44265</v>
      </c>
      <c r="B882" s="1" t="s">
        <v>318</v>
      </c>
      <c r="C882" s="52">
        <v>54</v>
      </c>
      <c r="D882" s="51" t="s">
        <v>8</v>
      </c>
      <c r="E882" s="51" t="s">
        <v>8</v>
      </c>
    </row>
    <row r="883" spans="1:5" x14ac:dyDescent="0.25">
      <c r="A883" s="2">
        <v>44266</v>
      </c>
      <c r="B883" s="1" t="s">
        <v>318</v>
      </c>
      <c r="C883" s="52">
        <v>55</v>
      </c>
      <c r="D883" s="51" t="s">
        <v>14</v>
      </c>
      <c r="E883" s="51" t="s">
        <v>14</v>
      </c>
    </row>
    <row r="884" spans="1:5" x14ac:dyDescent="0.25">
      <c r="A884" s="2">
        <v>44266</v>
      </c>
      <c r="B884" s="1" t="s">
        <v>318</v>
      </c>
      <c r="C884" s="52">
        <v>62</v>
      </c>
      <c r="D884" s="51" t="s">
        <v>20</v>
      </c>
      <c r="E884" s="51" t="s">
        <v>20</v>
      </c>
    </row>
    <row r="885" spans="1:5" x14ac:dyDescent="0.25">
      <c r="A885" s="2">
        <v>44266</v>
      </c>
      <c r="B885" s="1" t="s">
        <v>318</v>
      </c>
      <c r="C885" s="52">
        <v>64</v>
      </c>
      <c r="D885" s="51" t="s">
        <v>20</v>
      </c>
      <c r="E885" s="51" t="s">
        <v>20</v>
      </c>
    </row>
    <row r="886" spans="1:5" x14ac:dyDescent="0.25">
      <c r="A886" s="2">
        <v>44266</v>
      </c>
      <c r="B886" s="1" t="s">
        <v>318</v>
      </c>
      <c r="C886" s="52">
        <v>78</v>
      </c>
      <c r="D886" s="51" t="s">
        <v>20</v>
      </c>
      <c r="E886" s="51" t="s">
        <v>20</v>
      </c>
    </row>
    <row r="887" spans="1:5" x14ac:dyDescent="0.25">
      <c r="A887" s="2">
        <v>44266</v>
      </c>
      <c r="B887" s="1" t="s">
        <v>317</v>
      </c>
      <c r="C887" s="52">
        <v>84</v>
      </c>
      <c r="D887" s="51" t="s">
        <v>10</v>
      </c>
      <c r="E887" s="51" t="s">
        <v>10</v>
      </c>
    </row>
    <row r="888" spans="1:5" x14ac:dyDescent="0.25">
      <c r="A888" s="2">
        <v>44267</v>
      </c>
      <c r="B888" s="1" t="s">
        <v>318</v>
      </c>
      <c r="C888" s="52">
        <v>57</v>
      </c>
      <c r="D888" s="51" t="s">
        <v>20</v>
      </c>
      <c r="E888" s="51" t="s">
        <v>20</v>
      </c>
    </row>
    <row r="889" spans="1:5" x14ac:dyDescent="0.25">
      <c r="A889" s="2">
        <v>44267</v>
      </c>
      <c r="B889" s="1" t="s">
        <v>318</v>
      </c>
      <c r="C889" s="52">
        <v>72</v>
      </c>
      <c r="D889" s="51" t="s">
        <v>20</v>
      </c>
      <c r="E889" s="51" t="s">
        <v>20</v>
      </c>
    </row>
    <row r="890" spans="1:5" x14ac:dyDescent="0.25">
      <c r="A890" s="2">
        <v>44267</v>
      </c>
      <c r="B890" s="1" t="s">
        <v>318</v>
      </c>
      <c r="C890" s="52">
        <v>74</v>
      </c>
      <c r="D890" s="51" t="s">
        <v>20</v>
      </c>
      <c r="E890" s="51" t="s">
        <v>20</v>
      </c>
    </row>
    <row r="891" spans="1:5" x14ac:dyDescent="0.25">
      <c r="A891" s="2">
        <v>44267</v>
      </c>
      <c r="B891" s="1" t="s">
        <v>318</v>
      </c>
      <c r="C891" s="52">
        <v>48</v>
      </c>
      <c r="D891" s="51" t="s">
        <v>7</v>
      </c>
      <c r="E891" s="51" t="s">
        <v>7</v>
      </c>
    </row>
    <row r="892" spans="1:5" x14ac:dyDescent="0.25">
      <c r="A892" s="2">
        <v>44268</v>
      </c>
      <c r="B892" s="1" t="s">
        <v>318</v>
      </c>
      <c r="C892" s="52">
        <v>81</v>
      </c>
      <c r="D892" s="51" t="s">
        <v>8</v>
      </c>
      <c r="E892" s="51" t="s">
        <v>8</v>
      </c>
    </row>
    <row r="893" spans="1:5" x14ac:dyDescent="0.25">
      <c r="A893" s="2">
        <v>44270</v>
      </c>
      <c r="B893" s="1" t="s">
        <v>317</v>
      </c>
      <c r="C893" s="52">
        <v>75</v>
      </c>
      <c r="D893" s="51" t="s">
        <v>8</v>
      </c>
      <c r="E893" s="51" t="s">
        <v>112</v>
      </c>
    </row>
    <row r="894" spans="1:5" x14ac:dyDescent="0.25">
      <c r="A894" s="2">
        <v>44270</v>
      </c>
      <c r="B894" s="1" t="s">
        <v>317</v>
      </c>
      <c r="C894" s="52">
        <v>58</v>
      </c>
      <c r="D894" s="51" t="s">
        <v>14</v>
      </c>
      <c r="E894" s="51" t="s">
        <v>16</v>
      </c>
    </row>
    <row r="895" spans="1:5" x14ac:dyDescent="0.25">
      <c r="A895" s="2">
        <v>44270</v>
      </c>
      <c r="B895" s="1" t="s">
        <v>318</v>
      </c>
      <c r="C895" s="52">
        <v>65</v>
      </c>
      <c r="D895" s="51" t="s">
        <v>24</v>
      </c>
      <c r="E895" s="51" t="s">
        <v>23</v>
      </c>
    </row>
    <row r="896" spans="1:5" x14ac:dyDescent="0.25">
      <c r="A896" s="2">
        <v>44271</v>
      </c>
      <c r="B896" s="1" t="s">
        <v>318</v>
      </c>
      <c r="C896" s="52">
        <v>55</v>
      </c>
      <c r="D896" s="51" t="s">
        <v>9</v>
      </c>
      <c r="E896" s="51" t="s">
        <v>9</v>
      </c>
    </row>
    <row r="897" spans="1:5" x14ac:dyDescent="0.25">
      <c r="A897" s="2">
        <v>44271</v>
      </c>
      <c r="B897" s="1" t="s">
        <v>318</v>
      </c>
      <c r="C897" s="52">
        <v>68</v>
      </c>
      <c r="D897" s="51" t="s">
        <v>20</v>
      </c>
      <c r="E897" s="51" t="s">
        <v>20</v>
      </c>
    </row>
    <row r="898" spans="1:5" x14ac:dyDescent="0.25">
      <c r="A898" s="2">
        <v>44271</v>
      </c>
      <c r="B898" s="1" t="s">
        <v>318</v>
      </c>
      <c r="C898" s="52">
        <v>64</v>
      </c>
      <c r="D898" s="51" t="s">
        <v>8</v>
      </c>
      <c r="E898" s="51" t="s">
        <v>8</v>
      </c>
    </row>
    <row r="899" spans="1:5" x14ac:dyDescent="0.25">
      <c r="A899" s="2">
        <v>44271</v>
      </c>
      <c r="B899" s="1" t="s">
        <v>317</v>
      </c>
      <c r="C899" s="52">
        <v>57</v>
      </c>
      <c r="D899" s="51" t="s">
        <v>20</v>
      </c>
      <c r="E899" s="51" t="s">
        <v>20</v>
      </c>
    </row>
    <row r="900" spans="1:5" x14ac:dyDescent="0.25">
      <c r="A900" s="2">
        <v>44272</v>
      </c>
      <c r="B900" s="1" t="s">
        <v>317</v>
      </c>
      <c r="C900" s="52">
        <v>72</v>
      </c>
      <c r="D900" s="51" t="s">
        <v>20</v>
      </c>
      <c r="E900" s="51" t="s">
        <v>20</v>
      </c>
    </row>
    <row r="901" spans="1:5" x14ac:dyDescent="0.25">
      <c r="A901" s="2">
        <v>44272</v>
      </c>
      <c r="B901" s="1" t="s">
        <v>317</v>
      </c>
      <c r="C901" s="52">
        <v>80</v>
      </c>
      <c r="D901" s="51" t="s">
        <v>8</v>
      </c>
      <c r="E901" s="51" t="s">
        <v>8</v>
      </c>
    </row>
    <row r="902" spans="1:5" x14ac:dyDescent="0.25">
      <c r="A902" s="2">
        <v>44272</v>
      </c>
      <c r="B902" s="1" t="s">
        <v>318</v>
      </c>
      <c r="C902" s="52">
        <v>82</v>
      </c>
      <c r="D902" s="51" t="s">
        <v>14</v>
      </c>
      <c r="E902" s="51" t="s">
        <v>14</v>
      </c>
    </row>
    <row r="903" spans="1:5" x14ac:dyDescent="0.25">
      <c r="A903" s="2">
        <v>44273</v>
      </c>
      <c r="B903" s="1" t="s">
        <v>318</v>
      </c>
      <c r="C903" s="52">
        <v>65</v>
      </c>
      <c r="D903" s="51" t="s">
        <v>20</v>
      </c>
      <c r="E903" s="22" t="s">
        <v>20</v>
      </c>
    </row>
    <row r="904" spans="1:5" x14ac:dyDescent="0.25">
      <c r="A904" s="2">
        <v>44273</v>
      </c>
      <c r="B904" s="1" t="s">
        <v>317</v>
      </c>
      <c r="C904" s="52">
        <v>76</v>
      </c>
      <c r="D904" s="51" t="s">
        <v>13</v>
      </c>
      <c r="E904" s="51" t="s">
        <v>1028</v>
      </c>
    </row>
    <row r="905" spans="1:5" x14ac:dyDescent="0.25">
      <c r="A905" s="2">
        <v>44273</v>
      </c>
      <c r="B905" s="1" t="s">
        <v>317</v>
      </c>
      <c r="C905" s="52">
        <v>93</v>
      </c>
      <c r="D905" s="51" t="s">
        <v>13</v>
      </c>
      <c r="E905" s="51" t="s">
        <v>225</v>
      </c>
    </row>
    <row r="906" spans="1:5" x14ac:dyDescent="0.25">
      <c r="A906" s="2">
        <v>44273</v>
      </c>
      <c r="B906" s="1" t="s">
        <v>317</v>
      </c>
      <c r="C906" s="52">
        <v>79</v>
      </c>
      <c r="D906" s="51" t="s">
        <v>9</v>
      </c>
      <c r="E906" s="51" t="s">
        <v>9</v>
      </c>
    </row>
    <row r="907" spans="1:5" x14ac:dyDescent="0.25">
      <c r="A907" s="2">
        <v>44273</v>
      </c>
      <c r="B907" s="1" t="s">
        <v>317</v>
      </c>
      <c r="C907" s="52">
        <v>81</v>
      </c>
      <c r="D907" s="51" t="s">
        <v>8</v>
      </c>
      <c r="E907" s="51" t="s">
        <v>8</v>
      </c>
    </row>
    <row r="908" spans="1:5" x14ac:dyDescent="0.25">
      <c r="A908" s="2">
        <v>44273</v>
      </c>
      <c r="B908" s="1" t="s">
        <v>317</v>
      </c>
      <c r="C908" s="52">
        <v>51</v>
      </c>
      <c r="D908" s="51" t="s">
        <v>8</v>
      </c>
      <c r="E908" s="51" t="s">
        <v>8</v>
      </c>
    </row>
    <row r="909" spans="1:5" x14ac:dyDescent="0.25">
      <c r="A909" s="2">
        <v>44273</v>
      </c>
      <c r="B909" s="1" t="s">
        <v>317</v>
      </c>
      <c r="C909" s="52">
        <v>66</v>
      </c>
      <c r="D909" s="51" t="s">
        <v>8</v>
      </c>
      <c r="E909" s="51" t="s">
        <v>8</v>
      </c>
    </row>
    <row r="910" spans="1:5" x14ac:dyDescent="0.25">
      <c r="A910" s="2">
        <v>44273</v>
      </c>
      <c r="B910" s="1" t="s">
        <v>317</v>
      </c>
      <c r="C910" s="52">
        <v>76</v>
      </c>
      <c r="D910" s="51" t="s">
        <v>8</v>
      </c>
      <c r="E910" s="51" t="s">
        <v>8</v>
      </c>
    </row>
    <row r="911" spans="1:5" x14ac:dyDescent="0.25">
      <c r="A911" s="2">
        <v>44273</v>
      </c>
      <c r="B911" s="1" t="s">
        <v>318</v>
      </c>
      <c r="C911" s="52">
        <v>81</v>
      </c>
      <c r="D911" s="51" t="s">
        <v>8</v>
      </c>
      <c r="E911" s="51" t="s">
        <v>8</v>
      </c>
    </row>
    <row r="912" spans="1:5" x14ac:dyDescent="0.25">
      <c r="A912" s="2">
        <v>44273</v>
      </c>
      <c r="B912" s="1" t="s">
        <v>318</v>
      </c>
      <c r="C912" s="52">
        <v>87</v>
      </c>
      <c r="D912" s="51" t="s">
        <v>8</v>
      </c>
      <c r="E912" s="51" t="s">
        <v>8</v>
      </c>
    </row>
    <row r="913" spans="1:5" x14ac:dyDescent="0.25">
      <c r="A913" s="2">
        <v>44274</v>
      </c>
      <c r="B913" s="1" t="s">
        <v>317</v>
      </c>
      <c r="C913" s="52">
        <v>79</v>
      </c>
      <c r="D913" s="51" t="s">
        <v>20</v>
      </c>
      <c r="E913" s="51" t="s">
        <v>20</v>
      </c>
    </row>
    <row r="914" spans="1:5" x14ac:dyDescent="0.25">
      <c r="A914" s="2">
        <v>44275</v>
      </c>
      <c r="B914" s="1" t="s">
        <v>317</v>
      </c>
      <c r="C914" s="52">
        <v>46</v>
      </c>
      <c r="D914" s="51" t="s">
        <v>20</v>
      </c>
      <c r="E914" s="51" t="s">
        <v>20</v>
      </c>
    </row>
    <row r="915" spans="1:5" x14ac:dyDescent="0.25">
      <c r="A915" s="2">
        <v>44277</v>
      </c>
      <c r="B915" s="1" t="s">
        <v>318</v>
      </c>
      <c r="C915" s="52">
        <v>78</v>
      </c>
      <c r="D915" s="51" t="s">
        <v>13</v>
      </c>
      <c r="E915" s="51" t="s">
        <v>612</v>
      </c>
    </row>
    <row r="916" spans="1:5" x14ac:dyDescent="0.25">
      <c r="A916" s="2">
        <v>44277</v>
      </c>
      <c r="B916" s="1" t="s">
        <v>318</v>
      </c>
      <c r="C916" s="52">
        <v>58</v>
      </c>
      <c r="D916" s="51" t="s">
        <v>12</v>
      </c>
      <c r="E916" s="51" t="s">
        <v>12</v>
      </c>
    </row>
    <row r="917" spans="1:5" x14ac:dyDescent="0.25">
      <c r="A917" s="2">
        <v>44274</v>
      </c>
      <c r="B917" s="1" t="s">
        <v>318</v>
      </c>
      <c r="C917" s="52">
        <v>55</v>
      </c>
      <c r="D917" s="51" t="s">
        <v>8</v>
      </c>
      <c r="E917" s="51" t="s">
        <v>8</v>
      </c>
    </row>
    <row r="918" spans="1:5" x14ac:dyDescent="0.25">
      <c r="A918" s="2">
        <v>44275</v>
      </c>
      <c r="B918" s="1" t="s">
        <v>317</v>
      </c>
      <c r="C918" s="52">
        <v>72</v>
      </c>
      <c r="D918" s="51" t="s">
        <v>8</v>
      </c>
      <c r="E918" s="51" t="s">
        <v>8</v>
      </c>
    </row>
    <row r="919" spans="1:5" x14ac:dyDescent="0.25">
      <c r="A919" s="2">
        <v>44275</v>
      </c>
      <c r="B919" s="1" t="s">
        <v>318</v>
      </c>
      <c r="C919" s="52">
        <v>65</v>
      </c>
      <c r="D919" s="51" t="s">
        <v>8</v>
      </c>
      <c r="E919" s="51" t="s">
        <v>8</v>
      </c>
    </row>
    <row r="920" spans="1:5" x14ac:dyDescent="0.25">
      <c r="A920" s="2">
        <v>44277</v>
      </c>
      <c r="B920" s="1" t="s">
        <v>317</v>
      </c>
      <c r="C920" s="52">
        <v>53</v>
      </c>
      <c r="D920" s="51" t="s">
        <v>8</v>
      </c>
      <c r="E920" s="51" t="s">
        <v>8</v>
      </c>
    </row>
    <row r="921" spans="1:5" x14ac:dyDescent="0.25">
      <c r="A921" s="2">
        <v>44278</v>
      </c>
      <c r="B921" s="1" t="s">
        <v>317</v>
      </c>
      <c r="C921" s="52">
        <v>76</v>
      </c>
      <c r="D921" s="51" t="s">
        <v>14</v>
      </c>
      <c r="E921" s="51" t="s">
        <v>16</v>
      </c>
    </row>
    <row r="922" spans="1:5" x14ac:dyDescent="0.25">
      <c r="A922" s="2">
        <v>44278</v>
      </c>
      <c r="B922" s="1" t="s">
        <v>318</v>
      </c>
      <c r="C922" s="52">
        <v>73</v>
      </c>
      <c r="D922" s="51" t="s">
        <v>20</v>
      </c>
      <c r="E922" s="51" t="s">
        <v>20</v>
      </c>
    </row>
    <row r="923" spans="1:5" x14ac:dyDescent="0.25">
      <c r="A923" s="2">
        <v>44278</v>
      </c>
      <c r="B923" s="1" t="s">
        <v>318</v>
      </c>
      <c r="C923" s="52">
        <v>68</v>
      </c>
      <c r="D923" s="51" t="s">
        <v>20</v>
      </c>
      <c r="E923" s="51" t="s">
        <v>20</v>
      </c>
    </row>
    <row r="924" spans="1:5" x14ac:dyDescent="0.25">
      <c r="A924" s="2">
        <v>44278</v>
      </c>
      <c r="B924" s="1" t="s">
        <v>318</v>
      </c>
      <c r="C924" s="52">
        <v>22</v>
      </c>
      <c r="D924" s="51" t="s">
        <v>20</v>
      </c>
      <c r="E924" s="51" t="s">
        <v>20</v>
      </c>
    </row>
    <row r="925" spans="1:5" x14ac:dyDescent="0.25">
      <c r="A925" s="2">
        <v>44278</v>
      </c>
      <c r="B925" s="1" t="s">
        <v>317</v>
      </c>
      <c r="C925" s="52">
        <v>52</v>
      </c>
      <c r="D925" s="51" t="s">
        <v>20</v>
      </c>
      <c r="E925" s="51" t="s">
        <v>20</v>
      </c>
    </row>
    <row r="926" spans="1:5" x14ac:dyDescent="0.25">
      <c r="A926" s="2">
        <v>44278</v>
      </c>
      <c r="B926" s="1" t="s">
        <v>318</v>
      </c>
      <c r="C926" s="52">
        <v>55</v>
      </c>
      <c r="D926" s="51" t="s">
        <v>8</v>
      </c>
      <c r="E926" s="51" t="s">
        <v>8</v>
      </c>
    </row>
    <row r="927" spans="1:5" x14ac:dyDescent="0.25">
      <c r="A927" s="2">
        <v>44278</v>
      </c>
      <c r="B927" s="1" t="s">
        <v>318</v>
      </c>
      <c r="C927" s="52">
        <v>81</v>
      </c>
      <c r="D927" s="51" t="s">
        <v>8</v>
      </c>
      <c r="E927" s="51" t="s">
        <v>31</v>
      </c>
    </row>
    <row r="928" spans="1:5" x14ac:dyDescent="0.25">
      <c r="A928" s="2">
        <v>44278</v>
      </c>
      <c r="B928" s="1" t="s">
        <v>318</v>
      </c>
      <c r="C928" s="52">
        <v>69</v>
      </c>
      <c r="D928" s="51" t="s">
        <v>27</v>
      </c>
      <c r="E928" s="51" t="s">
        <v>869</v>
      </c>
    </row>
    <row r="929" spans="1:5" x14ac:dyDescent="0.25">
      <c r="A929" s="2">
        <v>44278</v>
      </c>
      <c r="B929" s="1" t="s">
        <v>317</v>
      </c>
      <c r="C929" s="52">
        <v>62</v>
      </c>
      <c r="D929" s="51" t="s">
        <v>10</v>
      </c>
      <c r="E929" s="51" t="s">
        <v>10</v>
      </c>
    </row>
    <row r="930" spans="1:5" x14ac:dyDescent="0.25">
      <c r="A930" s="2">
        <v>44279</v>
      </c>
      <c r="B930" s="1" t="s">
        <v>318</v>
      </c>
      <c r="C930" s="52">
        <v>68</v>
      </c>
      <c r="D930" s="51" t="s">
        <v>27</v>
      </c>
      <c r="E930" s="51" t="s">
        <v>869</v>
      </c>
    </row>
    <row r="931" spans="1:5" x14ac:dyDescent="0.25">
      <c r="A931" s="2">
        <v>44279</v>
      </c>
      <c r="B931" s="1" t="s">
        <v>317</v>
      </c>
      <c r="C931" s="52">
        <v>62</v>
      </c>
      <c r="D931" s="51" t="s">
        <v>8</v>
      </c>
      <c r="E931" s="51" t="s">
        <v>8</v>
      </c>
    </row>
    <row r="932" spans="1:5" x14ac:dyDescent="0.25">
      <c r="A932" s="2">
        <v>44280</v>
      </c>
      <c r="B932" s="1" t="s">
        <v>317</v>
      </c>
      <c r="C932" s="52">
        <v>62</v>
      </c>
      <c r="D932" s="51" t="s">
        <v>8</v>
      </c>
      <c r="E932" s="51" t="s">
        <v>8</v>
      </c>
    </row>
    <row r="933" spans="1:5" x14ac:dyDescent="0.25">
      <c r="A933" s="2">
        <v>44280</v>
      </c>
      <c r="B933" s="1" t="s">
        <v>317</v>
      </c>
      <c r="C933" s="52">
        <v>75</v>
      </c>
      <c r="D933" s="51" t="s">
        <v>8</v>
      </c>
      <c r="E933" s="51" t="s">
        <v>8</v>
      </c>
    </row>
    <row r="934" spans="1:5" x14ac:dyDescent="0.25">
      <c r="A934" s="2">
        <v>44280</v>
      </c>
      <c r="B934" s="1" t="s">
        <v>317</v>
      </c>
      <c r="C934" s="52">
        <v>87</v>
      </c>
      <c r="D934" s="51" t="s">
        <v>8</v>
      </c>
      <c r="E934" s="51" t="s">
        <v>8</v>
      </c>
    </row>
    <row r="935" spans="1:5" x14ac:dyDescent="0.25">
      <c r="A935" s="2">
        <v>44280</v>
      </c>
      <c r="B935" s="1" t="s">
        <v>318</v>
      </c>
      <c r="C935" s="52">
        <v>63</v>
      </c>
      <c r="D935" s="51" t="s">
        <v>11</v>
      </c>
      <c r="E935" s="51" t="s">
        <v>135</v>
      </c>
    </row>
    <row r="936" spans="1:5" x14ac:dyDescent="0.25">
      <c r="A936" s="2">
        <v>44281</v>
      </c>
      <c r="B936" s="1" t="s">
        <v>317</v>
      </c>
      <c r="C936" s="52">
        <v>75</v>
      </c>
      <c r="D936" s="51" t="s">
        <v>20</v>
      </c>
      <c r="E936" s="51" t="s">
        <v>20</v>
      </c>
    </row>
    <row r="937" spans="1:5" x14ac:dyDescent="0.25">
      <c r="A937" s="2">
        <v>44281</v>
      </c>
      <c r="B937" s="1" t="s">
        <v>317</v>
      </c>
      <c r="C937" s="52">
        <v>81</v>
      </c>
      <c r="D937" s="51" t="s">
        <v>20</v>
      </c>
      <c r="E937" s="51" t="s">
        <v>20</v>
      </c>
    </row>
    <row r="938" spans="1:5" x14ac:dyDescent="0.25">
      <c r="A938" s="2">
        <v>44281</v>
      </c>
      <c r="B938" s="1" t="s">
        <v>318</v>
      </c>
      <c r="C938" s="52">
        <v>62</v>
      </c>
      <c r="D938" s="51" t="s">
        <v>8</v>
      </c>
      <c r="E938" s="51" t="s">
        <v>31</v>
      </c>
    </row>
    <row r="939" spans="1:5" x14ac:dyDescent="0.25">
      <c r="A939" s="2">
        <v>44281</v>
      </c>
      <c r="B939" s="1" t="s">
        <v>318</v>
      </c>
      <c r="C939" s="52">
        <v>59</v>
      </c>
      <c r="D939" s="51" t="s">
        <v>20</v>
      </c>
      <c r="E939" s="51" t="s">
        <v>20</v>
      </c>
    </row>
    <row r="940" spans="1:5" x14ac:dyDescent="0.25">
      <c r="A940" s="2">
        <v>44282</v>
      </c>
      <c r="B940" s="1" t="s">
        <v>318</v>
      </c>
      <c r="C940" s="52">
        <v>66</v>
      </c>
      <c r="D940" s="51" t="s">
        <v>8</v>
      </c>
      <c r="E940" s="51" t="s">
        <v>8</v>
      </c>
    </row>
    <row r="941" spans="1:5" x14ac:dyDescent="0.25">
      <c r="A941" s="2">
        <v>44282</v>
      </c>
      <c r="B941" s="1" t="s">
        <v>318</v>
      </c>
      <c r="C941" s="52">
        <v>68</v>
      </c>
      <c r="D941" s="51" t="s">
        <v>8</v>
      </c>
      <c r="E941" s="51" t="s">
        <v>59</v>
      </c>
    </row>
    <row r="942" spans="1:5" x14ac:dyDescent="0.25">
      <c r="A942" s="2">
        <v>44282</v>
      </c>
      <c r="B942" s="1" t="s">
        <v>317</v>
      </c>
      <c r="C942" s="52">
        <v>40</v>
      </c>
      <c r="D942" s="51" t="s">
        <v>8</v>
      </c>
      <c r="E942" s="51" t="s">
        <v>8</v>
      </c>
    </row>
    <row r="943" spans="1:5" x14ac:dyDescent="0.25">
      <c r="A943" s="2">
        <v>44285</v>
      </c>
      <c r="B943" s="1" t="s">
        <v>318</v>
      </c>
      <c r="C943" s="52">
        <v>59</v>
      </c>
      <c r="D943" s="51" t="s">
        <v>27</v>
      </c>
      <c r="E943" s="51" t="s">
        <v>869</v>
      </c>
    </row>
    <row r="944" spans="1:5" x14ac:dyDescent="0.25">
      <c r="A944" s="2">
        <v>44285</v>
      </c>
      <c r="B944" s="1" t="s">
        <v>318</v>
      </c>
      <c r="C944" s="52">
        <v>73</v>
      </c>
      <c r="D944" s="51" t="s">
        <v>27</v>
      </c>
      <c r="E944" s="51" t="s">
        <v>869</v>
      </c>
    </row>
    <row r="945" spans="1:5" x14ac:dyDescent="0.25">
      <c r="A945" s="2">
        <v>44285</v>
      </c>
      <c r="B945" s="1" t="s">
        <v>317</v>
      </c>
      <c r="C945" s="52">
        <v>61</v>
      </c>
      <c r="D945" s="51" t="s">
        <v>8</v>
      </c>
      <c r="E945" s="51" t="s">
        <v>8</v>
      </c>
    </row>
    <row r="946" spans="1:5" x14ac:dyDescent="0.25">
      <c r="A946" s="2">
        <v>44286</v>
      </c>
      <c r="B946" s="1" t="s">
        <v>318</v>
      </c>
      <c r="C946" s="52">
        <v>82</v>
      </c>
      <c r="D946" s="51" t="s">
        <v>8</v>
      </c>
      <c r="E946" s="51" t="s">
        <v>8</v>
      </c>
    </row>
    <row r="947" spans="1:5" x14ac:dyDescent="0.25">
      <c r="A947" s="2">
        <v>44286</v>
      </c>
      <c r="B947" s="1" t="s">
        <v>317</v>
      </c>
      <c r="C947" s="52">
        <v>39</v>
      </c>
      <c r="D947" s="51" t="s">
        <v>8</v>
      </c>
      <c r="E947" s="51" t="s">
        <v>8</v>
      </c>
    </row>
    <row r="948" spans="1:5" x14ac:dyDescent="0.25">
      <c r="A948" s="2">
        <v>44289</v>
      </c>
      <c r="B948" s="1" t="s">
        <v>317</v>
      </c>
      <c r="C948" s="52">
        <v>67</v>
      </c>
      <c r="D948" s="51" t="s">
        <v>9</v>
      </c>
      <c r="E948" s="51" t="s">
        <v>9</v>
      </c>
    </row>
    <row r="949" spans="1:5" x14ac:dyDescent="0.25">
      <c r="A949" s="2">
        <v>44289</v>
      </c>
      <c r="B949" s="1" t="s">
        <v>317</v>
      </c>
      <c r="C949" s="52">
        <v>68</v>
      </c>
      <c r="D949" s="51" t="s">
        <v>14</v>
      </c>
      <c r="E949" s="51" t="s">
        <v>14</v>
      </c>
    </row>
    <row r="950" spans="1:5" x14ac:dyDescent="0.25">
      <c r="A950" s="2">
        <v>44289</v>
      </c>
      <c r="B950" s="1" t="s">
        <v>318</v>
      </c>
      <c r="C950" s="52">
        <v>65</v>
      </c>
      <c r="D950" s="51" t="s">
        <v>27</v>
      </c>
      <c r="E950" s="51" t="s">
        <v>869</v>
      </c>
    </row>
    <row r="951" spans="1:5" x14ac:dyDescent="0.25">
      <c r="A951" s="2">
        <v>44290</v>
      </c>
      <c r="B951" s="1" t="s">
        <v>318</v>
      </c>
      <c r="C951" s="52">
        <v>61</v>
      </c>
      <c r="D951" s="51" t="s">
        <v>8</v>
      </c>
      <c r="E951" s="51" t="s">
        <v>8</v>
      </c>
    </row>
  </sheetData>
  <autoFilter ref="A1:F942" xr:uid="{94C6B5E4-C3B1-465F-B917-B19A105919DE}"/>
  <sortState xmlns:xlrd2="http://schemas.microsoft.com/office/spreadsheetml/2017/richdata2" ref="A921:E929">
    <sortCondition ref="D921:D9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8976-4F25-4D13-B5EF-1117A5C360AC}">
  <sheetPr>
    <outlinePr summaryBelow="0" summaryRight="0"/>
  </sheetPr>
  <dimension ref="A1:Z1000"/>
  <sheetViews>
    <sheetView showGridLines="0" zoomScale="70" zoomScaleNormal="70" workbookViewId="0">
      <pane ySplit="1" topLeftCell="A197" activePane="bottomLeft" state="frozen"/>
      <selection pane="bottomLeft" activeCell="L222" sqref="L222"/>
    </sheetView>
  </sheetViews>
  <sheetFormatPr baseColWidth="10" defaultColWidth="14.42578125" defaultRowHeight="15" customHeight="1" x14ac:dyDescent="0.2"/>
  <cols>
    <col min="1" max="1" width="4.28515625" style="381" customWidth="1"/>
    <col min="2" max="2" width="13.85546875" style="381" customWidth="1"/>
    <col min="3" max="3" width="11.28515625" style="381" customWidth="1"/>
    <col min="4" max="4" width="14.140625" style="381" customWidth="1"/>
    <col min="5" max="5" width="8.42578125" style="381" customWidth="1"/>
    <col min="6" max="6" width="8.85546875" style="381" customWidth="1"/>
    <col min="7" max="7" width="12.7109375" style="381" customWidth="1"/>
    <col min="8" max="8" width="10" style="381" customWidth="1"/>
    <col min="9" max="9" width="10.7109375" style="381" customWidth="1"/>
    <col min="10" max="10" width="12.42578125" style="381" customWidth="1"/>
    <col min="11" max="12" width="8.85546875" style="381" customWidth="1"/>
    <col min="13" max="13" width="9.5703125" style="381" customWidth="1"/>
    <col min="14" max="14" width="11.5703125" style="381" customWidth="1"/>
    <col min="15" max="15" width="6.42578125" style="381" customWidth="1"/>
    <col min="16" max="16" width="8.85546875" style="381" customWidth="1"/>
    <col min="17" max="18" width="14.42578125" style="381" customWidth="1"/>
    <col min="19" max="19" width="6.42578125" style="381" customWidth="1"/>
    <col min="20" max="22" width="14.42578125" style="381" customWidth="1"/>
    <col min="23" max="23" width="16.42578125" style="381" customWidth="1"/>
    <col min="24" max="24" width="6.5703125" style="381" customWidth="1"/>
    <col min="25" max="26" width="16.42578125" style="381" customWidth="1"/>
    <col min="27" max="16384" width="14.42578125" style="381"/>
  </cols>
  <sheetData>
    <row r="1" spans="1:26" ht="38.25" x14ac:dyDescent="0.25">
      <c r="A1" s="377" t="s">
        <v>311</v>
      </c>
      <c r="B1" s="378" t="s">
        <v>0</v>
      </c>
      <c r="C1" s="377" t="s">
        <v>1094</v>
      </c>
      <c r="D1" s="377" t="s">
        <v>1095</v>
      </c>
      <c r="E1" s="379" t="s">
        <v>1096</v>
      </c>
      <c r="F1" s="377" t="s">
        <v>1097</v>
      </c>
      <c r="G1" s="380" t="s">
        <v>1098</v>
      </c>
      <c r="H1" s="380" t="s">
        <v>1099</v>
      </c>
      <c r="I1" s="380" t="s">
        <v>1100</v>
      </c>
      <c r="J1" s="380" t="s">
        <v>862</v>
      </c>
      <c r="K1" s="446" t="s">
        <v>1101</v>
      </c>
      <c r="L1" s="447" t="s">
        <v>1102</v>
      </c>
      <c r="M1" s="380" t="s">
        <v>1103</v>
      </c>
      <c r="Q1" s="382"/>
      <c r="R1" s="382"/>
      <c r="Y1" s="446" t="s">
        <v>1104</v>
      </c>
      <c r="Z1" s="447" t="s">
        <v>1105</v>
      </c>
    </row>
    <row r="2" spans="1:26" x14ac:dyDescent="0.25">
      <c r="A2" s="383">
        <v>1</v>
      </c>
      <c r="B2" s="384">
        <v>44005</v>
      </c>
      <c r="C2" s="385">
        <v>1</v>
      </c>
      <c r="D2" s="386">
        <v>1</v>
      </c>
      <c r="E2" s="387">
        <f t="shared" ref="E2:E221" si="0">LN(D2)</f>
        <v>0</v>
      </c>
      <c r="F2" s="388"/>
      <c r="G2" s="389"/>
      <c r="H2" s="389"/>
      <c r="I2" s="389"/>
      <c r="J2" s="389"/>
      <c r="K2" s="448" t="s">
        <v>317</v>
      </c>
      <c r="L2" s="449">
        <v>478</v>
      </c>
      <c r="Q2" s="390" t="s">
        <v>1106</v>
      </c>
      <c r="R2" s="390" t="s">
        <v>1107</v>
      </c>
      <c r="T2" s="390" t="s">
        <v>1106</v>
      </c>
      <c r="U2" s="390" t="s">
        <v>1108</v>
      </c>
      <c r="V2" s="390" t="s">
        <v>1109</v>
      </c>
      <c r="Y2" s="448" t="s">
        <v>1110</v>
      </c>
      <c r="Z2" s="449">
        <v>97</v>
      </c>
    </row>
    <row r="3" spans="1:26" x14ac:dyDescent="0.25">
      <c r="A3" s="383">
        <f t="shared" ref="A3:A19" si="1">A2+(B3-B2)</f>
        <v>17</v>
      </c>
      <c r="B3" s="384">
        <v>44021</v>
      </c>
      <c r="C3" s="385">
        <v>1</v>
      </c>
      <c r="D3" s="386">
        <f t="shared" ref="D3:D19" si="2">C3+D2</f>
        <v>2</v>
      </c>
      <c r="E3" s="387">
        <f t="shared" si="0"/>
        <v>0.69314718055994529</v>
      </c>
      <c r="F3" s="388"/>
      <c r="G3" s="389"/>
      <c r="H3" s="389"/>
      <c r="I3" s="389"/>
      <c r="J3" s="389"/>
      <c r="K3" s="450" t="s">
        <v>318</v>
      </c>
      <c r="L3" s="451">
        <v>515</v>
      </c>
      <c r="Q3" s="390" t="s">
        <v>1111</v>
      </c>
      <c r="R3" s="390">
        <f>COUNTIF('[1]Concepción del Uruguay'!F:F,"&lt;=5")</f>
        <v>55</v>
      </c>
      <c r="T3" s="390" t="s">
        <v>1112</v>
      </c>
      <c r="U3" s="390">
        <f>COUNTIFS('[1]Concepción del Uruguay'!F:F,"&lt;=9",'[1]Concepción del Uruguay'!G:G,"F")</f>
        <v>36</v>
      </c>
      <c r="V3" s="390">
        <f>COUNTIFS('[1]Concepción del Uruguay'!F:F,"&lt;=9",'[1]Concepción del Uruguay'!G:G,"M")</f>
        <v>39</v>
      </c>
      <c r="Y3" s="450" t="s">
        <v>1113</v>
      </c>
      <c r="Z3" s="451">
        <v>91</v>
      </c>
    </row>
    <row r="4" spans="1:26" x14ac:dyDescent="0.25">
      <c r="A4" s="383">
        <f t="shared" si="1"/>
        <v>19</v>
      </c>
      <c r="B4" s="384">
        <v>44023</v>
      </c>
      <c r="C4" s="385">
        <v>1</v>
      </c>
      <c r="D4" s="386">
        <f t="shared" si="2"/>
        <v>3</v>
      </c>
      <c r="E4" s="387">
        <f t="shared" si="0"/>
        <v>1.0986122886681098</v>
      </c>
      <c r="F4" s="388"/>
      <c r="G4" s="389"/>
      <c r="H4" s="389"/>
      <c r="I4" s="389"/>
      <c r="J4" s="389"/>
      <c r="K4" s="452" t="s">
        <v>192</v>
      </c>
      <c r="L4" s="453">
        <v>993</v>
      </c>
      <c r="M4" s="391" t="s">
        <v>1114</v>
      </c>
      <c r="Q4" s="390" t="s">
        <v>1115</v>
      </c>
      <c r="R4" s="390">
        <f>COUNTIFS('[1]Concepción del Uruguay'!F:F,"&gt;5",'[1]Concepción del Uruguay'!F:F,"&lt;=10")</f>
        <v>22</v>
      </c>
      <c r="T4" s="390" t="s">
        <v>1116</v>
      </c>
      <c r="U4" s="390">
        <f>COUNTIFS('[1]Concepción del Uruguay'!F:F,"&gt;9",'[1]Concepción del Uruguay'!F:F,"&lt;=19",'[1]Concepción del Uruguay'!G:G,"F")</f>
        <v>70</v>
      </c>
      <c r="V4" s="390">
        <f>COUNTIFS('[1]Concepción del Uruguay'!F:F,"&gt;9",'[1]Concepción del Uruguay'!F:F,"&lt;=19",'[1]Concepción del Uruguay'!G:G,"M")</f>
        <v>64</v>
      </c>
      <c r="Y4" s="452" t="s">
        <v>192</v>
      </c>
      <c r="Z4" s="453">
        <v>188</v>
      </c>
    </row>
    <row r="5" spans="1:26" x14ac:dyDescent="0.25">
      <c r="A5" s="383">
        <f t="shared" si="1"/>
        <v>20</v>
      </c>
      <c r="B5" s="384">
        <v>44024</v>
      </c>
      <c r="C5" s="385">
        <v>1</v>
      </c>
      <c r="D5" s="386">
        <f t="shared" si="2"/>
        <v>4</v>
      </c>
      <c r="E5" s="387">
        <f t="shared" si="0"/>
        <v>1.3862943611198906</v>
      </c>
      <c r="F5" s="388"/>
      <c r="G5" s="389"/>
      <c r="H5" s="389"/>
      <c r="I5" s="389"/>
      <c r="J5" s="389"/>
      <c r="K5" s="392"/>
      <c r="L5" s="392"/>
      <c r="M5" s="391" t="s">
        <v>1117</v>
      </c>
      <c r="Q5" s="390" t="s">
        <v>1118</v>
      </c>
      <c r="R5" s="390">
        <f>COUNTIFS('[1]Concepción del Uruguay'!F:F,"&gt;10",'[1]Concepción del Uruguay'!F:F,"&lt;=15")</f>
        <v>38</v>
      </c>
      <c r="T5" s="390" t="s">
        <v>1119</v>
      </c>
      <c r="U5" s="390">
        <f>COUNTIFS('[1]Concepción del Uruguay'!F:F,"&gt;19",'[1]Concepción del Uruguay'!F:F,"&lt;=29",'[1]Concepción del Uruguay'!G:G,"F")</f>
        <v>262</v>
      </c>
      <c r="V5" s="390">
        <f>COUNTIFS('[1]Concepción del Uruguay'!F:F,"&gt;19",'[1]Concepción del Uruguay'!F:F,"&lt;=29",'[1]Concepción del Uruguay'!G:G,"M")</f>
        <v>224</v>
      </c>
    </row>
    <row r="6" spans="1:26" x14ac:dyDescent="0.25">
      <c r="A6" s="383">
        <f t="shared" si="1"/>
        <v>21</v>
      </c>
      <c r="B6" s="384">
        <v>44025</v>
      </c>
      <c r="C6" s="385">
        <v>2</v>
      </c>
      <c r="D6" s="386">
        <f t="shared" si="2"/>
        <v>6</v>
      </c>
      <c r="E6" s="387">
        <f t="shared" si="0"/>
        <v>1.791759469228055</v>
      </c>
      <c r="F6" s="388"/>
      <c r="G6" s="389"/>
      <c r="H6" s="389"/>
      <c r="I6" s="389"/>
      <c r="J6" s="389"/>
      <c r="K6" s="392"/>
      <c r="L6" s="392" t="e">
        <f ca="1">concat(ROUND(L2/L4*100.1,0)," % Mujeres")</f>
        <v>#NAME?</v>
      </c>
      <c r="Q6" s="390" t="s">
        <v>1120</v>
      </c>
      <c r="R6" s="390">
        <f>COUNTIFS('[1]Concepción del Uruguay'!F:F,"&gt;15",'[1]Concepción del Uruguay'!F:F,"&lt;=20")</f>
        <v>123</v>
      </c>
      <c r="T6" s="390" t="s">
        <v>1121</v>
      </c>
      <c r="U6" s="390">
        <f>COUNTIFS('[1]Concepción del Uruguay'!F:F,"&gt;29",'[1]Concepción del Uruguay'!F:F,"&lt;=39",'[1]Concepción del Uruguay'!G:G,"F")</f>
        <v>310</v>
      </c>
      <c r="V6" s="390">
        <f>COUNTIFS('[1]Concepción del Uruguay'!F:F,"&gt;29",'[1]Concepción del Uruguay'!F:F,"&lt;=39",'[1]Concepción del Uruguay'!G:G,"M")</f>
        <v>312</v>
      </c>
    </row>
    <row r="7" spans="1:26" x14ac:dyDescent="0.25">
      <c r="A7" s="383">
        <f t="shared" si="1"/>
        <v>22</v>
      </c>
      <c r="B7" s="384">
        <v>44026</v>
      </c>
      <c r="C7" s="385">
        <v>4</v>
      </c>
      <c r="D7" s="386">
        <f t="shared" si="2"/>
        <v>10</v>
      </c>
      <c r="E7" s="387">
        <f t="shared" si="0"/>
        <v>2.3025850929940459</v>
      </c>
      <c r="F7" s="388"/>
      <c r="G7" s="389"/>
      <c r="H7" s="389"/>
      <c r="I7" s="389"/>
      <c r="J7" s="389"/>
      <c r="K7" s="392"/>
      <c r="L7" s="392" t="e">
        <f ca="1">concat(ROUND(L3/L4*100.1,0)," % Varones")</f>
        <v>#NAME?</v>
      </c>
      <c r="Q7" s="390" t="s">
        <v>1122</v>
      </c>
      <c r="R7" s="390">
        <f>COUNTIFS('[1]Concepción del Uruguay'!F:F,"&gt;20",'[1]Concepción del Uruguay'!F:F,"&lt;=25")</f>
        <v>226</v>
      </c>
      <c r="T7" s="390" t="s">
        <v>1123</v>
      </c>
      <c r="U7" s="390">
        <f>COUNTIFS('[1]Concepción del Uruguay'!F:F,"&gt;39",'[1]Concepción del Uruguay'!F:F,"&lt;=49",'[1]Concepción del Uruguay'!G:G,"F")</f>
        <v>241</v>
      </c>
      <c r="V7" s="390">
        <f>COUNTIFS('[1]Concepción del Uruguay'!F:F,"&gt;39",'[1]Concepción del Uruguay'!F:F,"&lt;=49",'[1]Concepción del Uruguay'!G:G,"M")</f>
        <v>242</v>
      </c>
    </row>
    <row r="8" spans="1:26" x14ac:dyDescent="0.25">
      <c r="A8" s="383">
        <f t="shared" si="1"/>
        <v>39</v>
      </c>
      <c r="B8" s="384">
        <v>44043</v>
      </c>
      <c r="C8" s="385">
        <v>1</v>
      </c>
      <c r="D8" s="386">
        <f t="shared" si="2"/>
        <v>11</v>
      </c>
      <c r="E8" s="387">
        <f t="shared" si="0"/>
        <v>2.3978952727983707</v>
      </c>
      <c r="F8" s="388"/>
      <c r="G8" s="389"/>
      <c r="H8" s="389"/>
      <c r="I8" s="389"/>
      <c r="J8" s="389"/>
      <c r="K8" s="392"/>
      <c r="L8" s="392"/>
      <c r="Q8" s="390" t="s">
        <v>1124</v>
      </c>
      <c r="R8" s="390">
        <f>COUNTIFS('[1]Concepción del Uruguay'!F:F,"&gt;25",'[1]Concepción del Uruguay'!F:F,"&lt;=30")</f>
        <v>292</v>
      </c>
      <c r="T8" s="390" t="s">
        <v>1125</v>
      </c>
      <c r="U8" s="390">
        <f>COUNTIFS('[1]Concepción del Uruguay'!F:F,"&gt;49",'[1]Concepción del Uruguay'!F:F,"&lt;=59",'[1]Concepción del Uruguay'!G:G,"F")</f>
        <v>132</v>
      </c>
      <c r="V8" s="390">
        <f>COUNTIFS('[1]Concepción del Uruguay'!F:F,"&gt;49",'[1]Concepción del Uruguay'!F:F,"&lt;=59",'[1]Concepción del Uruguay'!G:G,"M")</f>
        <v>135</v>
      </c>
    </row>
    <row r="9" spans="1:26" x14ac:dyDescent="0.25">
      <c r="A9" s="383">
        <f t="shared" si="1"/>
        <v>48</v>
      </c>
      <c r="B9" s="384">
        <v>44052</v>
      </c>
      <c r="C9" s="385">
        <v>1</v>
      </c>
      <c r="D9" s="386">
        <f t="shared" si="2"/>
        <v>12</v>
      </c>
      <c r="E9" s="387">
        <f t="shared" si="0"/>
        <v>2.4849066497880004</v>
      </c>
      <c r="F9" s="388"/>
      <c r="G9" s="389"/>
      <c r="H9" s="389"/>
      <c r="I9" s="389"/>
      <c r="J9" s="389"/>
      <c r="K9" s="392"/>
      <c r="L9" s="392"/>
      <c r="N9" s="393">
        <f>MODE('[1]Concepción del Uruguay'!F:F)</f>
        <v>38</v>
      </c>
      <c r="Q9" s="390" t="s">
        <v>1126</v>
      </c>
      <c r="R9" s="390">
        <f>COUNTIFS('[1]Concepción del Uruguay'!F:F,"&gt;30",'[1]Concepción del Uruguay'!F:F,"&lt;=35")</f>
        <v>272</v>
      </c>
      <c r="T9" s="390" t="s">
        <v>1127</v>
      </c>
      <c r="U9" s="390">
        <f>COUNTIFS('[1]Concepción del Uruguay'!F:F,"&gt;59",'[1]Concepción del Uruguay'!F:F,"&lt;=69",'[1]Concepción del Uruguay'!G:G,"F")</f>
        <v>98</v>
      </c>
      <c r="V9" s="390">
        <f>COUNTIFS('[1]Concepción del Uruguay'!F:F,"&gt;59",'[1]Concepción del Uruguay'!F:F,"&lt;=69",'[1]Concepción del Uruguay'!G:G,"M")</f>
        <v>94</v>
      </c>
    </row>
    <row r="10" spans="1:26" x14ac:dyDescent="0.25">
      <c r="A10" s="383">
        <f t="shared" si="1"/>
        <v>61</v>
      </c>
      <c r="B10" s="384">
        <v>44065</v>
      </c>
      <c r="C10" s="385">
        <v>1</v>
      </c>
      <c r="D10" s="386">
        <f t="shared" si="2"/>
        <v>13</v>
      </c>
      <c r="E10" s="387">
        <f t="shared" si="0"/>
        <v>2.5649493574615367</v>
      </c>
      <c r="F10" s="388"/>
      <c r="G10" s="389"/>
      <c r="H10" s="389"/>
      <c r="I10" s="389"/>
      <c r="J10" s="389"/>
      <c r="K10" s="392"/>
      <c r="L10" s="392"/>
      <c r="Q10" s="390" t="s">
        <v>1128</v>
      </c>
      <c r="R10" s="390">
        <f>COUNTIFS('[1]Concepción del Uruguay'!F:F,"&gt;35",'[1]Concepción del Uruguay'!F:F,"&lt;=40")</f>
        <v>353</v>
      </c>
      <c r="T10" s="390" t="s">
        <v>1129</v>
      </c>
      <c r="U10" s="390">
        <f>COUNTIFS('[1]Concepción del Uruguay'!F:F,"&gt;69",'[1]Concepción del Uruguay'!F:F,"&lt;=79",'[1]Concepción del Uruguay'!G:G,"F")</f>
        <v>44</v>
      </c>
      <c r="V10" s="390">
        <f>COUNTIFS('[1]Concepción del Uruguay'!F:F,"&gt;69",'[1]Concepción del Uruguay'!F:F,"&lt;=79",'[1]Concepción del Uruguay'!G:G,"M")</f>
        <v>31</v>
      </c>
    </row>
    <row r="11" spans="1:26" x14ac:dyDescent="0.25">
      <c r="A11" s="383">
        <f t="shared" si="1"/>
        <v>65</v>
      </c>
      <c r="B11" s="384">
        <v>44069</v>
      </c>
      <c r="C11" s="385">
        <v>2</v>
      </c>
      <c r="D11" s="386">
        <f t="shared" si="2"/>
        <v>15</v>
      </c>
      <c r="E11" s="387">
        <f t="shared" si="0"/>
        <v>2.7080502011022101</v>
      </c>
      <c r="F11" s="388"/>
      <c r="G11" s="389"/>
      <c r="H11" s="389"/>
      <c r="I11" s="389"/>
      <c r="J11" s="389"/>
      <c r="K11" s="394" t="s">
        <v>1130</v>
      </c>
      <c r="L11" s="395">
        <f>AVERAGE('[1]Concepción del Uruguay'!F:F)</f>
        <v>39.648140409527791</v>
      </c>
      <c r="Q11" s="390" t="s">
        <v>1131</v>
      </c>
      <c r="R11" s="390">
        <f>COUNTIFS('[1]Concepción del Uruguay'!F:F,"&gt;40",'[1]Concepción del Uruguay'!F:F,"&lt;=45")</f>
        <v>254</v>
      </c>
      <c r="T11" s="390" t="s">
        <v>1132</v>
      </c>
      <c r="U11" s="390">
        <f>COUNTIFS('[1]Concepción del Uruguay'!F:F,"&gt;79",'[1]Concepción del Uruguay'!G:G,"F")</f>
        <v>33</v>
      </c>
      <c r="V11" s="390">
        <f>COUNTIFS('[1]Concepción del Uruguay'!F:F,"&gt;79",'[1]Concepción del Uruguay'!G:G,"M")</f>
        <v>24</v>
      </c>
    </row>
    <row r="12" spans="1:26" x14ac:dyDescent="0.25">
      <c r="A12" s="383">
        <f t="shared" si="1"/>
        <v>66</v>
      </c>
      <c r="B12" s="384">
        <v>44070</v>
      </c>
      <c r="C12" s="385">
        <v>1</v>
      </c>
      <c r="D12" s="386">
        <f t="shared" si="2"/>
        <v>16</v>
      </c>
      <c r="E12" s="387">
        <f t="shared" si="0"/>
        <v>2.7725887222397811</v>
      </c>
      <c r="F12" s="388"/>
      <c r="G12" s="389"/>
      <c r="H12" s="389"/>
      <c r="I12" s="389"/>
      <c r="J12" s="389"/>
      <c r="K12" s="396" t="s">
        <v>1133</v>
      </c>
      <c r="L12" s="382">
        <f>MEDIAN('[1]Concepción del Uruguay'!F:F)</f>
        <v>38</v>
      </c>
      <c r="Q12" s="390" t="s">
        <v>1134</v>
      </c>
      <c r="R12" s="390">
        <f>COUNTIFS('[1]Concepción del Uruguay'!F:F,"&gt;45",'[1]Concepción del Uruguay'!F:F,"&lt;=50")</f>
        <v>201</v>
      </c>
    </row>
    <row r="13" spans="1:26" x14ac:dyDescent="0.25">
      <c r="A13" s="383">
        <f t="shared" si="1"/>
        <v>67</v>
      </c>
      <c r="B13" s="384">
        <v>44071</v>
      </c>
      <c r="C13" s="385">
        <v>3</v>
      </c>
      <c r="D13" s="386">
        <f t="shared" si="2"/>
        <v>19</v>
      </c>
      <c r="E13" s="387">
        <f t="shared" si="0"/>
        <v>2.9444389791664403</v>
      </c>
      <c r="F13" s="388"/>
      <c r="G13" s="389"/>
      <c r="H13" s="389"/>
      <c r="I13" s="389"/>
      <c r="J13" s="389"/>
      <c r="K13" s="392"/>
      <c r="L13" s="392"/>
      <c r="Q13" s="390" t="s">
        <v>1135</v>
      </c>
      <c r="R13" s="390">
        <f>COUNTIFS('[1]Concepción del Uruguay'!F:F,"&gt;50",'[1]Concepción del Uruguay'!F:F,"&lt;=55")</f>
        <v>151</v>
      </c>
    </row>
    <row r="14" spans="1:26" x14ac:dyDescent="0.25">
      <c r="A14" s="383">
        <f t="shared" si="1"/>
        <v>69</v>
      </c>
      <c r="B14" s="384">
        <v>44073</v>
      </c>
      <c r="C14" s="385">
        <v>1</v>
      </c>
      <c r="D14" s="386">
        <f t="shared" si="2"/>
        <v>20</v>
      </c>
      <c r="E14" s="387">
        <f t="shared" si="0"/>
        <v>2.9957322735539909</v>
      </c>
      <c r="F14" s="388"/>
      <c r="G14" s="389"/>
      <c r="H14" s="389"/>
      <c r="I14" s="389"/>
      <c r="J14" s="389"/>
      <c r="K14" s="392"/>
      <c r="L14" s="392"/>
      <c r="Q14" s="390" t="s">
        <v>1136</v>
      </c>
      <c r="R14" s="390">
        <f>COUNTIFS('[1]Concepción del Uruguay'!F:F,"&gt;55",'[1]Concepción del Uruguay'!F:F,"&lt;=60")</f>
        <v>107</v>
      </c>
      <c r="T14" s="390" t="s">
        <v>1106</v>
      </c>
      <c r="U14" s="390" t="s">
        <v>1108</v>
      </c>
      <c r="V14" s="390" t="s">
        <v>1109</v>
      </c>
    </row>
    <row r="15" spans="1:26" x14ac:dyDescent="0.25">
      <c r="A15" s="383">
        <f t="shared" si="1"/>
        <v>71</v>
      </c>
      <c r="B15" s="384">
        <v>44075</v>
      </c>
      <c r="C15" s="385">
        <v>2</v>
      </c>
      <c r="D15" s="386">
        <f t="shared" si="2"/>
        <v>22</v>
      </c>
      <c r="E15" s="387">
        <f t="shared" si="0"/>
        <v>3.0910424533583161</v>
      </c>
      <c r="F15" s="388"/>
      <c r="G15" s="389"/>
      <c r="H15" s="389"/>
      <c r="I15" s="389"/>
      <c r="J15" s="389"/>
      <c r="K15" s="390"/>
      <c r="L15" s="390"/>
      <c r="Q15" s="390" t="s">
        <v>1137</v>
      </c>
      <c r="R15" s="390">
        <f>COUNTIFS('[1]Concepción del Uruguay'!F:F,"&gt;60",'[1]Concepción del Uruguay'!F:F,"&lt;=65")</f>
        <v>101</v>
      </c>
      <c r="T15" s="390" t="s">
        <v>1112</v>
      </c>
      <c r="U15" s="397">
        <f>COUNTIFS('[1]Concepción del Uruguay'!F:F,"&lt;=9",'[1]Concepción del Uruguay'!G:G,"F")/SUM(U3:V11)*100</f>
        <v>1.5056461731493098</v>
      </c>
      <c r="V15" s="397">
        <f>COUNTIFS('[1]Concepción del Uruguay'!F:F,"&lt;=9",'[1]Concepción del Uruguay'!G:G,"M")/SUM(U3:V11)*100*-1</f>
        <v>-1.6311166875784191</v>
      </c>
      <c r="W15" s="393" t="str">
        <f t="shared" ref="W15:W23" si="3">ROUND(U15,1)&amp;"% ("&amp;U3&amp;")"</f>
        <v>1,5% (36)</v>
      </c>
      <c r="X15" s="393" t="str">
        <f t="shared" ref="X15:X23" si="4">ROUND(-V15,1)&amp;"% ("&amp;V3&amp;")"</f>
        <v>1,6% (39)</v>
      </c>
    </row>
    <row r="16" spans="1:26" x14ac:dyDescent="0.25">
      <c r="A16" s="383">
        <f t="shared" si="1"/>
        <v>72</v>
      </c>
      <c r="B16" s="384">
        <v>44076</v>
      </c>
      <c r="C16" s="385">
        <v>2</v>
      </c>
      <c r="D16" s="386">
        <f t="shared" si="2"/>
        <v>24</v>
      </c>
      <c r="E16" s="387">
        <f t="shared" si="0"/>
        <v>3.1780538303479458</v>
      </c>
      <c r="F16" s="388"/>
      <c r="G16" s="389"/>
      <c r="H16" s="389"/>
      <c r="I16" s="389"/>
      <c r="J16" s="389"/>
      <c r="K16" s="390"/>
      <c r="L16" s="390"/>
      <c r="Q16" s="390" t="s">
        <v>1138</v>
      </c>
      <c r="R16" s="390">
        <f>COUNTIFS('[1]Concepción del Uruguay'!F:F,"&gt;65",'[1]Concepción del Uruguay'!F:F,"&lt;=70")</f>
        <v>72</v>
      </c>
      <c r="T16" s="390" t="s">
        <v>1116</v>
      </c>
      <c r="U16" s="397">
        <f>COUNTIFS('[1]Concepción del Uruguay'!F:F,"&gt;9",'[1]Concepción del Uruguay'!F:F,"&lt;=19",'[1]Concepción del Uruguay'!G:G,"F")/SUM(U3:V11)*100</f>
        <v>2.9276453366792135</v>
      </c>
      <c r="V16" s="397">
        <f>COUNTIFS('[1]Concepción del Uruguay'!F:F,"&gt;9",'[1]Concepción del Uruguay'!F:F,"&lt;=19",'[1]Concepción del Uruguay'!G:G,"M")/SUM(U3:V11)*100*-1</f>
        <v>-2.6767043078209953</v>
      </c>
      <c r="W16" s="393" t="str">
        <f t="shared" si="3"/>
        <v>2,9% (70)</v>
      </c>
      <c r="X16" s="393" t="str">
        <f t="shared" si="4"/>
        <v>2,7% (64)</v>
      </c>
    </row>
    <row r="17" spans="1:24" x14ac:dyDescent="0.25">
      <c r="A17" s="383">
        <f t="shared" si="1"/>
        <v>73</v>
      </c>
      <c r="B17" s="384">
        <v>44077</v>
      </c>
      <c r="C17" s="385">
        <v>5</v>
      </c>
      <c r="D17" s="386">
        <f t="shared" si="2"/>
        <v>29</v>
      </c>
      <c r="E17" s="387">
        <f t="shared" si="0"/>
        <v>3.3672958299864741</v>
      </c>
      <c r="F17" s="388"/>
      <c r="G17" s="389"/>
      <c r="H17" s="389"/>
      <c r="I17" s="389"/>
      <c r="J17" s="389"/>
      <c r="K17" s="390"/>
      <c r="L17" s="390"/>
      <c r="Q17" s="390" t="s">
        <v>1139</v>
      </c>
      <c r="R17" s="390">
        <f>COUNTIFS('[1]Concepción del Uruguay'!F:F,"&gt;70",'[1]Concepción del Uruguay'!F:F,"&lt;=75")</f>
        <v>52</v>
      </c>
      <c r="T17" s="390" t="s">
        <v>1119</v>
      </c>
      <c r="U17" s="397">
        <f>COUNTIFS('[1]Concepción del Uruguay'!F:F,"&gt;19",'[1]Concepción del Uruguay'!F:F,"&lt;=29",'[1]Concepción del Uruguay'!G:G,"F")/SUM(U3:V11)*100</f>
        <v>10.957758260142199</v>
      </c>
      <c r="V17" s="397">
        <f>COUNTIFS('[1]Concepción del Uruguay'!F:F,"&gt;19",'[1]Concepción del Uruguay'!F:F,"&lt;=29",'[1]Concepción del Uruguay'!G:G,"M")/SUM(U3:V11)*100*-1</f>
        <v>-9.3684650773734841</v>
      </c>
      <c r="W17" s="393" t="str">
        <f t="shared" si="3"/>
        <v>11% (262)</v>
      </c>
      <c r="X17" s="393" t="str">
        <f t="shared" si="4"/>
        <v>9,4% (224)</v>
      </c>
    </row>
    <row r="18" spans="1:24" x14ac:dyDescent="0.25">
      <c r="A18" s="383">
        <f t="shared" si="1"/>
        <v>78</v>
      </c>
      <c r="B18" s="384">
        <v>44082</v>
      </c>
      <c r="C18" s="385">
        <v>1</v>
      </c>
      <c r="D18" s="386">
        <f t="shared" si="2"/>
        <v>30</v>
      </c>
      <c r="E18" s="387">
        <f t="shared" si="0"/>
        <v>3.4011973816621555</v>
      </c>
      <c r="F18" s="388"/>
      <c r="G18" s="389"/>
      <c r="H18" s="389"/>
      <c r="I18" s="389"/>
      <c r="J18" s="389"/>
      <c r="K18" s="390"/>
      <c r="L18" s="390"/>
      <c r="Q18" s="390" t="s">
        <v>1140</v>
      </c>
      <c r="R18" s="390">
        <f>COUNTIFS('[1]Concepción del Uruguay'!F:F,"&gt;75",'[1]Concepción del Uruguay'!F:F,"&lt;=80")</f>
        <v>23</v>
      </c>
      <c r="T18" s="390" t="s">
        <v>1121</v>
      </c>
      <c r="U18" s="397">
        <f>COUNTIFS('[1]Concepción del Uruguay'!F:F,"&gt;29",'[1]Concepción del Uruguay'!F:F,"&lt;=39",'[1]Concepción del Uruguay'!G:G,"F")/SUM(U3:V11)*100</f>
        <v>12.965286491007946</v>
      </c>
      <c r="V18" s="397">
        <f>COUNTIFS('[1]Concepción del Uruguay'!F:F,"&gt;29",'[1]Concepción del Uruguay'!F:F,"&lt;=39",'[1]Concepción del Uruguay'!G:G,"M")/SUM(U3:V11)*100*-1</f>
        <v>-13.048933500627353</v>
      </c>
      <c r="W18" s="393" t="str">
        <f t="shared" si="3"/>
        <v>13% (310)</v>
      </c>
      <c r="X18" s="393" t="str">
        <f t="shared" si="4"/>
        <v>13% (312)</v>
      </c>
    </row>
    <row r="19" spans="1:24" x14ac:dyDescent="0.25">
      <c r="A19" s="383">
        <f t="shared" si="1"/>
        <v>79</v>
      </c>
      <c r="B19" s="384">
        <v>44083</v>
      </c>
      <c r="C19" s="385">
        <v>0</v>
      </c>
      <c r="D19" s="386">
        <f t="shared" si="2"/>
        <v>30</v>
      </c>
      <c r="E19" s="387">
        <f t="shared" si="0"/>
        <v>3.4011973816621555</v>
      </c>
      <c r="F19" s="388"/>
      <c r="G19" s="389"/>
      <c r="H19" s="389"/>
      <c r="I19" s="389"/>
      <c r="J19" s="389"/>
      <c r="K19" s="390"/>
      <c r="L19" s="390"/>
      <c r="Q19" s="390" t="s">
        <v>1141</v>
      </c>
      <c r="R19" s="390">
        <f>COUNTIF('[1]Concepción del Uruguay'!F:F,"&gt;80")</f>
        <v>51</v>
      </c>
      <c r="T19" s="390" t="s">
        <v>1123</v>
      </c>
      <c r="U19" s="397">
        <f>COUNTIFS('[1]Concepción del Uruguay'!F:F,"&gt;39",'[1]Concepción del Uruguay'!F:F,"&lt;=49",'[1]Concepción del Uruguay'!G:G,"F")/SUM(U3:V11)*100</f>
        <v>10.079464659138436</v>
      </c>
      <c r="V19" s="397">
        <f>COUNTIFS('[1]Concepción del Uruguay'!F:F,"&gt;39",'[1]Concepción del Uruguay'!F:F,"&lt;=49",'[1]Concepción del Uruguay'!G:G,"M")/SUM(U3:V11)*100*-1</f>
        <v>-10.121288163948138</v>
      </c>
      <c r="W19" s="393" t="str">
        <f t="shared" si="3"/>
        <v>10,1% (241)</v>
      </c>
      <c r="X19" s="393" t="str">
        <f t="shared" si="4"/>
        <v>10,1% (242)</v>
      </c>
    </row>
    <row r="20" spans="1:24" x14ac:dyDescent="0.25">
      <c r="A20" s="383">
        <f>A18+(B20-B18)</f>
        <v>80</v>
      </c>
      <c r="B20" s="384">
        <v>44084</v>
      </c>
      <c r="C20" s="385">
        <v>3</v>
      </c>
      <c r="D20" s="386">
        <f>C20+D18</f>
        <v>33</v>
      </c>
      <c r="E20" s="387">
        <f t="shared" si="0"/>
        <v>3.4965075614664802</v>
      </c>
      <c r="F20" s="388"/>
      <c r="G20" s="389"/>
      <c r="H20" s="389"/>
      <c r="I20" s="389"/>
      <c r="J20" s="389"/>
      <c r="K20" s="390"/>
      <c r="L20" s="390"/>
      <c r="Q20" s="382"/>
      <c r="R20" s="382"/>
      <c r="T20" s="390" t="s">
        <v>1125</v>
      </c>
      <c r="U20" s="397">
        <f>COUNTIFS('[1]Concepción del Uruguay'!F:F,"&gt;49",'[1]Concepción del Uruguay'!F:F,"&lt;=59",'[1]Concepción del Uruguay'!G:G,"F")/SUM(U3:V11)*100</f>
        <v>5.520702634880803</v>
      </c>
      <c r="V20" s="397">
        <f>COUNTIFS('[1]Concepción del Uruguay'!F:F,"&gt;49",'[1]Concepción del Uruguay'!F:F,"&lt;=59",'[1]Concepción del Uruguay'!G:G,"M")/SUM(U3:V11)*100*-1</f>
        <v>-5.6461731493099121</v>
      </c>
      <c r="W20" s="393" t="str">
        <f t="shared" si="3"/>
        <v>5,5% (132)</v>
      </c>
      <c r="X20" s="393" t="str">
        <f t="shared" si="4"/>
        <v>5,6% (135)</v>
      </c>
    </row>
    <row r="21" spans="1:24" ht="15.75" customHeight="1" x14ac:dyDescent="0.25">
      <c r="A21" s="383">
        <f t="shared" ref="A21:A24" si="5">A20+(B21-B20)</f>
        <v>81</v>
      </c>
      <c r="B21" s="384">
        <v>44085</v>
      </c>
      <c r="C21" s="385">
        <v>2</v>
      </c>
      <c r="D21" s="386">
        <f t="shared" ref="D21:D84" si="6">C21+D20</f>
        <v>35</v>
      </c>
      <c r="E21" s="387">
        <f t="shared" si="0"/>
        <v>3.5553480614894135</v>
      </c>
      <c r="F21" s="388"/>
      <c r="G21" s="389"/>
      <c r="H21" s="389"/>
      <c r="I21" s="389"/>
      <c r="J21" s="389"/>
      <c r="K21" s="390"/>
      <c r="L21" s="390"/>
      <c r="Q21" s="382"/>
      <c r="R21" s="382"/>
      <c r="T21" s="390" t="s">
        <v>1127</v>
      </c>
      <c r="U21" s="397">
        <f>COUNTIFS('[1]Concepción del Uruguay'!F:F,"&gt;59",'[1]Concepción del Uruguay'!F:F,"&lt;=69",'[1]Concepción del Uruguay'!G:G,"F")/SUM(U3:V11)*100</f>
        <v>4.0987034713508992</v>
      </c>
      <c r="V21" s="397">
        <f>COUNTIFS('[1]Concepción del Uruguay'!F:F,"&gt;59",'[1]Concepción del Uruguay'!F:F,"&lt;=69",'[1]Concepción del Uruguay'!G:G,"M")/SUM(U3:V11)*100*-1</f>
        <v>-3.9314094521120868</v>
      </c>
      <c r="W21" s="393" t="str">
        <f t="shared" si="3"/>
        <v>4,1% (98)</v>
      </c>
      <c r="X21" s="393" t="str">
        <f t="shared" si="4"/>
        <v>3,9% (94)</v>
      </c>
    </row>
    <row r="22" spans="1:24" ht="15.75" customHeight="1" x14ac:dyDescent="0.25">
      <c r="A22" s="383">
        <f t="shared" si="5"/>
        <v>82</v>
      </c>
      <c r="B22" s="384">
        <v>44086</v>
      </c>
      <c r="C22" s="385"/>
      <c r="D22" s="386">
        <f t="shared" si="6"/>
        <v>35</v>
      </c>
      <c r="E22" s="387">
        <f t="shared" si="0"/>
        <v>3.5553480614894135</v>
      </c>
      <c r="F22" s="388"/>
      <c r="G22" s="389"/>
      <c r="H22" s="389"/>
      <c r="I22" s="389"/>
      <c r="J22" s="389"/>
      <c r="K22" s="390"/>
      <c r="L22" s="390"/>
      <c r="Q22" s="382"/>
      <c r="R22" s="382"/>
      <c r="T22" s="390" t="s">
        <v>1129</v>
      </c>
      <c r="U22" s="397">
        <f>COUNTIFS('[1]Concepción del Uruguay'!F:F,"&gt;69",'[1]Concepción del Uruguay'!F:F,"&lt;=79",'[1]Concepción del Uruguay'!G:G,"F")/SUM(U3:V11)*100</f>
        <v>1.8402342116269343</v>
      </c>
      <c r="V22" s="397">
        <f>COUNTIFS('[1]Concepción del Uruguay'!F:F,"&gt;69",'[1]Concepción del Uruguay'!F:F,"&lt;=79",'[1]Concepción del Uruguay'!G:G,"M")/SUM(U3:V11)*100*-1</f>
        <v>-1.2965286491007948</v>
      </c>
      <c r="W22" s="393" t="str">
        <f t="shared" si="3"/>
        <v>1,8% (44)</v>
      </c>
      <c r="X22" s="393" t="str">
        <f t="shared" si="4"/>
        <v>1,3% (31)</v>
      </c>
    </row>
    <row r="23" spans="1:24" ht="15.75" customHeight="1" x14ac:dyDescent="0.25">
      <c r="A23" s="383">
        <f t="shared" si="5"/>
        <v>83</v>
      </c>
      <c r="B23" s="384">
        <v>44087</v>
      </c>
      <c r="C23" s="385"/>
      <c r="D23" s="386">
        <f t="shared" si="6"/>
        <v>35</v>
      </c>
      <c r="E23" s="387">
        <f t="shared" si="0"/>
        <v>3.5553480614894135</v>
      </c>
      <c r="F23" s="388"/>
      <c r="G23" s="389"/>
      <c r="H23" s="389"/>
      <c r="I23" s="389"/>
      <c r="J23" s="389"/>
      <c r="K23" s="390"/>
      <c r="L23" s="390"/>
      <c r="Q23" s="382"/>
      <c r="R23" s="382"/>
      <c r="T23" s="390" t="s">
        <v>1132</v>
      </c>
      <c r="U23" s="397">
        <f>COUNTIFS('[1]Concepción del Uruguay'!F:F,"&gt;79",'[1]Concepción del Uruguay'!G:G,"F")/SUM(U3:V11)*100</f>
        <v>1.3801756587202008</v>
      </c>
      <c r="V23" s="397">
        <f>COUNTIFS('[1]Concepción del Uruguay'!F:F,"&gt;79",'[1]Concepción del Uruguay'!G:G,"M")/SUM(U3:V11)*100*-1</f>
        <v>-1.0037641154328731</v>
      </c>
      <c r="W23" s="393" t="str">
        <f t="shared" si="3"/>
        <v>1,4% (33)</v>
      </c>
      <c r="X23" s="393" t="str">
        <f t="shared" si="4"/>
        <v>1% (24)</v>
      </c>
    </row>
    <row r="24" spans="1:24" ht="15.75" customHeight="1" x14ac:dyDescent="0.25">
      <c r="A24" s="383">
        <f t="shared" si="5"/>
        <v>84</v>
      </c>
      <c r="B24" s="384">
        <v>44088</v>
      </c>
      <c r="C24" s="385"/>
      <c r="D24" s="386">
        <f t="shared" si="6"/>
        <v>35</v>
      </c>
      <c r="E24" s="387">
        <f t="shared" si="0"/>
        <v>3.5553480614894135</v>
      </c>
      <c r="F24" s="388"/>
      <c r="G24" s="389"/>
      <c r="H24" s="389"/>
      <c r="I24" s="389"/>
      <c r="J24" s="389"/>
      <c r="K24" s="390"/>
      <c r="L24" s="390"/>
      <c r="Q24" s="382"/>
      <c r="R24" s="382"/>
    </row>
    <row r="25" spans="1:24" ht="15.75" customHeight="1" x14ac:dyDescent="0.25">
      <c r="A25" s="383">
        <f>A21+(B25-B21)</f>
        <v>85</v>
      </c>
      <c r="B25" s="384">
        <v>44089</v>
      </c>
      <c r="C25" s="385">
        <v>5</v>
      </c>
      <c r="D25" s="386">
        <f t="shared" si="6"/>
        <v>40</v>
      </c>
      <c r="E25" s="387">
        <f t="shared" si="0"/>
        <v>3.6888794541139363</v>
      </c>
      <c r="F25" s="388">
        <f t="shared" ref="F25:F221" si="7">SLOPE(E19:E25,A19:A25)</f>
        <v>3.5025972050043173E-2</v>
      </c>
      <c r="G25" s="389">
        <f t="shared" ref="G25:G221" si="8">LN(2)/F25</f>
        <v>19.789520175760288</v>
      </c>
      <c r="H25" s="389"/>
      <c r="I25" s="389"/>
      <c r="J25" s="389"/>
      <c r="K25" s="398"/>
      <c r="L25" s="390"/>
      <c r="M25" s="399"/>
      <c r="Q25" s="382"/>
      <c r="R25" s="382"/>
    </row>
    <row r="26" spans="1:24" ht="15.75" customHeight="1" x14ac:dyDescent="0.25">
      <c r="A26" s="383">
        <f t="shared" ref="A26:A37" si="9">A25+(B26-B25)</f>
        <v>86</v>
      </c>
      <c r="B26" s="384">
        <v>44090</v>
      </c>
      <c r="C26" s="385">
        <v>3</v>
      </c>
      <c r="D26" s="386">
        <f t="shared" si="6"/>
        <v>43</v>
      </c>
      <c r="E26" s="387">
        <f t="shared" si="0"/>
        <v>3.7612001156935624</v>
      </c>
      <c r="F26" s="388">
        <f t="shared" si="7"/>
        <v>3.789787314036757E-2</v>
      </c>
      <c r="G26" s="389">
        <f t="shared" si="8"/>
        <v>18.289870199117523</v>
      </c>
      <c r="H26" s="389"/>
      <c r="I26" s="389"/>
      <c r="J26" s="389"/>
      <c r="K26" s="398"/>
      <c r="L26" s="398"/>
      <c r="M26" s="399"/>
      <c r="Q26" s="382"/>
      <c r="R26" s="382"/>
    </row>
    <row r="27" spans="1:24" ht="15.75" customHeight="1" x14ac:dyDescent="0.25">
      <c r="A27" s="383">
        <f t="shared" si="9"/>
        <v>87</v>
      </c>
      <c r="B27" s="384">
        <v>44091</v>
      </c>
      <c r="C27" s="385">
        <v>3</v>
      </c>
      <c r="D27" s="386">
        <f t="shared" si="6"/>
        <v>46</v>
      </c>
      <c r="E27" s="387">
        <f t="shared" si="0"/>
        <v>3.8286413964890951</v>
      </c>
      <c r="F27" s="388">
        <f t="shared" si="7"/>
        <v>4.8754125215423758E-2</v>
      </c>
      <c r="G27" s="389">
        <f t="shared" si="8"/>
        <v>14.217200647067761</v>
      </c>
      <c r="H27" s="389"/>
      <c r="I27" s="389"/>
      <c r="J27" s="389"/>
      <c r="K27" s="398"/>
      <c r="L27" s="400">
        <f t="shared" ref="L27:L221" si="10">AVERAGE(C21:C27)</f>
        <v>3.25</v>
      </c>
      <c r="M27" s="399"/>
      <c r="Q27" s="382"/>
      <c r="R27" s="382"/>
    </row>
    <row r="28" spans="1:24" ht="15.75" customHeight="1" x14ac:dyDescent="0.25">
      <c r="A28" s="383">
        <f t="shared" si="9"/>
        <v>88</v>
      </c>
      <c r="B28" s="384">
        <v>44092</v>
      </c>
      <c r="C28" s="385">
        <v>4</v>
      </c>
      <c r="D28" s="386">
        <f t="shared" si="6"/>
        <v>50</v>
      </c>
      <c r="E28" s="387">
        <f t="shared" si="0"/>
        <v>3.912023005428146</v>
      </c>
      <c r="F28" s="388">
        <f t="shared" si="7"/>
        <v>6.5087984143561053E-2</v>
      </c>
      <c r="G28" s="389">
        <f t="shared" si="8"/>
        <v>10.64938774307571</v>
      </c>
      <c r="H28" s="389"/>
      <c r="I28" s="389"/>
      <c r="J28" s="389"/>
      <c r="K28" s="398"/>
      <c r="L28" s="400">
        <f t="shared" si="10"/>
        <v>3.75</v>
      </c>
      <c r="M28" s="399"/>
      <c r="Q28" s="382"/>
      <c r="R28" s="382"/>
    </row>
    <row r="29" spans="1:24" ht="15.75" customHeight="1" x14ac:dyDescent="0.25">
      <c r="A29" s="383">
        <f t="shared" si="9"/>
        <v>89</v>
      </c>
      <c r="B29" s="384">
        <v>44093</v>
      </c>
      <c r="C29" s="385">
        <v>4</v>
      </c>
      <c r="D29" s="386">
        <f t="shared" si="6"/>
        <v>54</v>
      </c>
      <c r="E29" s="387">
        <f t="shared" si="0"/>
        <v>3.9889840465642745</v>
      </c>
      <c r="F29" s="388">
        <f t="shared" si="7"/>
        <v>7.6929278052757386E-2</v>
      </c>
      <c r="G29" s="389">
        <f t="shared" si="8"/>
        <v>9.0101869938853625</v>
      </c>
      <c r="H29" s="389"/>
      <c r="I29" s="389"/>
      <c r="J29" s="389"/>
      <c r="K29" s="398"/>
      <c r="L29" s="400">
        <f t="shared" si="10"/>
        <v>3.8</v>
      </c>
      <c r="M29" s="399"/>
      <c r="Q29" s="382"/>
      <c r="R29" s="382"/>
    </row>
    <row r="30" spans="1:24" ht="15.75" customHeight="1" x14ac:dyDescent="0.25">
      <c r="A30" s="383">
        <f t="shared" si="9"/>
        <v>90</v>
      </c>
      <c r="B30" s="384">
        <v>44094</v>
      </c>
      <c r="C30" s="385">
        <v>2</v>
      </c>
      <c r="D30" s="386">
        <f t="shared" si="6"/>
        <v>56</v>
      </c>
      <c r="E30" s="387">
        <f t="shared" si="0"/>
        <v>4.0253516907351496</v>
      </c>
      <c r="F30" s="388">
        <f t="shared" si="7"/>
        <v>7.7180105799016727E-2</v>
      </c>
      <c r="G30" s="389">
        <f t="shared" si="8"/>
        <v>8.9809047731154568</v>
      </c>
      <c r="H30" s="389"/>
      <c r="I30" s="389"/>
      <c r="J30" s="389"/>
      <c r="K30" s="398"/>
      <c r="L30" s="400">
        <f t="shared" si="10"/>
        <v>3.5</v>
      </c>
      <c r="M30" s="399"/>
      <c r="Q30" s="382"/>
      <c r="R30" s="382"/>
    </row>
    <row r="31" spans="1:24" ht="15.75" customHeight="1" x14ac:dyDescent="0.25">
      <c r="A31" s="383">
        <f t="shared" si="9"/>
        <v>91</v>
      </c>
      <c r="B31" s="384">
        <v>44095</v>
      </c>
      <c r="C31" s="385"/>
      <c r="D31" s="386">
        <f t="shared" si="6"/>
        <v>56</v>
      </c>
      <c r="E31" s="387">
        <f t="shared" si="0"/>
        <v>4.0253516907351496</v>
      </c>
      <c r="F31" s="388">
        <f t="shared" si="7"/>
        <v>6.0645089643642645E-2</v>
      </c>
      <c r="G31" s="389">
        <f t="shared" si="8"/>
        <v>11.429568076046321</v>
      </c>
      <c r="H31" s="389"/>
      <c r="I31" s="389"/>
      <c r="J31" s="389"/>
      <c r="K31" s="398"/>
      <c r="L31" s="400">
        <f t="shared" si="10"/>
        <v>3.5</v>
      </c>
      <c r="M31" s="399"/>
      <c r="Q31" s="382"/>
      <c r="R31" s="382"/>
    </row>
    <row r="32" spans="1:24" ht="15.75" customHeight="1" x14ac:dyDescent="0.25">
      <c r="A32" s="383">
        <f t="shared" si="9"/>
        <v>92</v>
      </c>
      <c r="B32" s="384">
        <v>44096</v>
      </c>
      <c r="C32" s="385">
        <v>2</v>
      </c>
      <c r="D32" s="386">
        <f t="shared" si="6"/>
        <v>58</v>
      </c>
      <c r="E32" s="387">
        <f t="shared" si="0"/>
        <v>4.0604430105464191</v>
      </c>
      <c r="F32" s="388">
        <f t="shared" si="7"/>
        <v>5.0159927084202964E-2</v>
      </c>
      <c r="G32" s="389">
        <f t="shared" si="8"/>
        <v>13.818743783187047</v>
      </c>
      <c r="H32" s="389"/>
      <c r="I32" s="389"/>
      <c r="J32" s="389"/>
      <c r="K32" s="398"/>
      <c r="L32" s="400">
        <f t="shared" si="10"/>
        <v>3</v>
      </c>
      <c r="M32" s="399"/>
      <c r="Q32" s="382"/>
      <c r="R32" s="382"/>
    </row>
    <row r="33" spans="1:18" ht="15.75" customHeight="1" x14ac:dyDescent="0.25">
      <c r="A33" s="383">
        <f t="shared" si="9"/>
        <v>93</v>
      </c>
      <c r="B33" s="384">
        <v>44097</v>
      </c>
      <c r="C33" s="385">
        <v>1</v>
      </c>
      <c r="D33" s="386">
        <f t="shared" si="6"/>
        <v>59</v>
      </c>
      <c r="E33" s="387">
        <f t="shared" si="0"/>
        <v>4.0775374439057197</v>
      </c>
      <c r="F33" s="388">
        <f t="shared" si="7"/>
        <v>3.8567707023474833E-2</v>
      </c>
      <c r="G33" s="389">
        <f t="shared" si="8"/>
        <v>17.972216500660785</v>
      </c>
      <c r="H33" s="389"/>
      <c r="I33" s="389"/>
      <c r="J33" s="389"/>
      <c r="K33" s="398"/>
      <c r="L33" s="400">
        <f t="shared" si="10"/>
        <v>2.6666666666666665</v>
      </c>
      <c r="M33" s="399"/>
      <c r="Q33" s="382"/>
      <c r="R33" s="382"/>
    </row>
    <row r="34" spans="1:18" ht="15.75" customHeight="1" x14ac:dyDescent="0.25">
      <c r="A34" s="383">
        <f t="shared" si="9"/>
        <v>94</v>
      </c>
      <c r="B34" s="384">
        <v>44098</v>
      </c>
      <c r="C34" s="385">
        <v>1</v>
      </c>
      <c r="D34" s="386">
        <f t="shared" si="6"/>
        <v>60</v>
      </c>
      <c r="E34" s="387">
        <f t="shared" si="0"/>
        <v>4.0943445622221004</v>
      </c>
      <c r="F34" s="388">
        <f t="shared" si="7"/>
        <v>2.7112956602715114E-2</v>
      </c>
      <c r="G34" s="389">
        <f t="shared" si="8"/>
        <v>25.565163944183531</v>
      </c>
      <c r="H34" s="389"/>
      <c r="I34" s="389"/>
      <c r="J34" s="389"/>
      <c r="K34" s="398"/>
      <c r="L34" s="400">
        <f t="shared" si="10"/>
        <v>2.3333333333333335</v>
      </c>
      <c r="M34" s="399"/>
      <c r="Q34" s="382"/>
      <c r="R34" s="382"/>
    </row>
    <row r="35" spans="1:18" ht="15.75" customHeight="1" x14ac:dyDescent="0.25">
      <c r="A35" s="383">
        <f t="shared" si="9"/>
        <v>95</v>
      </c>
      <c r="B35" s="384">
        <v>44099</v>
      </c>
      <c r="C35" s="385">
        <v>2</v>
      </c>
      <c r="D35" s="386">
        <f t="shared" si="6"/>
        <v>62</v>
      </c>
      <c r="E35" s="387">
        <f t="shared" si="0"/>
        <v>4.1271343850450917</v>
      </c>
      <c r="F35" s="388">
        <f t="shared" si="7"/>
        <v>2.1593661128104395E-2</v>
      </c>
      <c r="G35" s="389">
        <f t="shared" si="8"/>
        <v>32.09956738914488</v>
      </c>
      <c r="H35" s="389"/>
      <c r="I35" s="389"/>
      <c r="J35" s="389"/>
      <c r="K35" s="398"/>
      <c r="L35" s="400">
        <f t="shared" si="10"/>
        <v>2</v>
      </c>
      <c r="M35" s="399"/>
      <c r="Q35" s="382"/>
      <c r="R35" s="382"/>
    </row>
    <row r="36" spans="1:18" ht="15.75" customHeight="1" x14ac:dyDescent="0.25">
      <c r="A36" s="383">
        <f t="shared" si="9"/>
        <v>96</v>
      </c>
      <c r="B36" s="384">
        <v>44100</v>
      </c>
      <c r="C36" s="385">
        <v>1</v>
      </c>
      <c r="D36" s="386">
        <f t="shared" si="6"/>
        <v>63</v>
      </c>
      <c r="E36" s="387">
        <f t="shared" si="0"/>
        <v>4.1431347263915326</v>
      </c>
      <c r="F36" s="388">
        <f t="shared" si="7"/>
        <v>2.1100573116596934E-2</v>
      </c>
      <c r="G36" s="389">
        <f t="shared" si="8"/>
        <v>32.849685017073838</v>
      </c>
      <c r="H36" s="389"/>
      <c r="I36" s="389"/>
      <c r="J36" s="389"/>
      <c r="K36" s="398"/>
      <c r="L36" s="400">
        <f t="shared" si="10"/>
        <v>1.5</v>
      </c>
      <c r="M36" s="399"/>
      <c r="Q36" s="382"/>
      <c r="R36" s="382"/>
    </row>
    <row r="37" spans="1:18" ht="15.75" customHeight="1" x14ac:dyDescent="0.25">
      <c r="A37" s="383">
        <f t="shared" si="9"/>
        <v>97</v>
      </c>
      <c r="B37" s="384">
        <v>44101</v>
      </c>
      <c r="C37" s="385"/>
      <c r="D37" s="386">
        <f t="shared" si="6"/>
        <v>63</v>
      </c>
      <c r="E37" s="387">
        <f t="shared" si="0"/>
        <v>4.1431347263915326</v>
      </c>
      <c r="F37" s="388">
        <f t="shared" si="7"/>
        <v>2.0297481421383847E-2</v>
      </c>
      <c r="G37" s="389">
        <f t="shared" si="8"/>
        <v>34.149418155382534</v>
      </c>
      <c r="H37" s="389"/>
      <c r="I37" s="389"/>
      <c r="J37" s="389"/>
      <c r="K37" s="398"/>
      <c r="L37" s="400">
        <f t="shared" si="10"/>
        <v>1.4</v>
      </c>
      <c r="M37" s="399"/>
      <c r="Q37" s="382"/>
      <c r="R37" s="382"/>
    </row>
    <row r="38" spans="1:18" ht="15.75" customHeight="1" x14ac:dyDescent="0.25">
      <c r="A38" s="383">
        <f>A36+(B38-B36)</f>
        <v>98</v>
      </c>
      <c r="B38" s="384">
        <v>44102</v>
      </c>
      <c r="C38" s="385">
        <v>1</v>
      </c>
      <c r="D38" s="386">
        <f t="shared" si="6"/>
        <v>64</v>
      </c>
      <c r="E38" s="387">
        <f t="shared" si="0"/>
        <v>4.1588830833596715</v>
      </c>
      <c r="F38" s="388">
        <f t="shared" si="7"/>
        <v>1.6975176699314826E-2</v>
      </c>
      <c r="G38" s="389">
        <f t="shared" si="8"/>
        <v>40.832987652371415</v>
      </c>
      <c r="H38" s="389"/>
      <c r="I38" s="389"/>
      <c r="J38" s="389"/>
      <c r="K38" s="398"/>
      <c r="L38" s="400">
        <f t="shared" si="10"/>
        <v>1.3333333333333333</v>
      </c>
      <c r="M38" s="399"/>
      <c r="Q38" s="382"/>
      <c r="R38" s="382"/>
    </row>
    <row r="39" spans="1:18" ht="15.75" customHeight="1" x14ac:dyDescent="0.25">
      <c r="A39" s="383">
        <f t="shared" ref="A39:A102" si="11">A38+(B39-B38)</f>
        <v>99</v>
      </c>
      <c r="B39" s="384">
        <v>44103</v>
      </c>
      <c r="C39" s="385">
        <v>3</v>
      </c>
      <c r="D39" s="386">
        <f t="shared" si="6"/>
        <v>67</v>
      </c>
      <c r="E39" s="387">
        <f t="shared" si="0"/>
        <v>4.2046926193909657</v>
      </c>
      <c r="F39" s="388">
        <f t="shared" si="7"/>
        <v>1.8805103931332896E-2</v>
      </c>
      <c r="G39" s="389">
        <f t="shared" si="8"/>
        <v>36.859524046821655</v>
      </c>
      <c r="H39" s="389"/>
      <c r="I39" s="389"/>
      <c r="J39" s="389"/>
      <c r="K39" s="398"/>
      <c r="L39" s="400">
        <f t="shared" si="10"/>
        <v>1.5</v>
      </c>
      <c r="M39" s="399"/>
      <c r="Q39" s="382"/>
      <c r="R39" s="382"/>
    </row>
    <row r="40" spans="1:18" ht="15.75" customHeight="1" x14ac:dyDescent="0.25">
      <c r="A40" s="383">
        <f t="shared" si="11"/>
        <v>100</v>
      </c>
      <c r="B40" s="401">
        <v>44104</v>
      </c>
      <c r="C40" s="385">
        <v>3</v>
      </c>
      <c r="D40" s="386">
        <f t="shared" si="6"/>
        <v>70</v>
      </c>
      <c r="E40" s="387">
        <f t="shared" si="0"/>
        <v>4.2484952420493594</v>
      </c>
      <c r="F40" s="388">
        <f t="shared" si="7"/>
        <v>2.2618459469345136E-2</v>
      </c>
      <c r="G40" s="389">
        <f t="shared" si="8"/>
        <v>30.645198515812702</v>
      </c>
      <c r="H40" s="389"/>
      <c r="I40" s="389"/>
      <c r="J40" s="389"/>
      <c r="K40" s="398"/>
      <c r="L40" s="400">
        <f t="shared" si="10"/>
        <v>1.8333333333333333</v>
      </c>
      <c r="M40" s="399"/>
      <c r="Q40" s="382"/>
      <c r="R40" s="382"/>
    </row>
    <row r="41" spans="1:18" ht="15.75" customHeight="1" x14ac:dyDescent="0.25">
      <c r="A41" s="383">
        <f t="shared" si="11"/>
        <v>101</v>
      </c>
      <c r="B41" s="401">
        <v>44105</v>
      </c>
      <c r="C41" s="402">
        <v>5</v>
      </c>
      <c r="D41" s="386">
        <f t="shared" si="6"/>
        <v>75</v>
      </c>
      <c r="E41" s="387">
        <f t="shared" si="0"/>
        <v>4.3174881135363101</v>
      </c>
      <c r="F41" s="388">
        <f t="shared" si="7"/>
        <v>3.0119289635312217E-2</v>
      </c>
      <c r="G41" s="389">
        <f t="shared" si="8"/>
        <v>23.013397359388293</v>
      </c>
      <c r="H41" s="389"/>
      <c r="I41" s="389"/>
      <c r="J41" s="389"/>
      <c r="K41" s="398"/>
      <c r="L41" s="400">
        <f t="shared" si="10"/>
        <v>2.5</v>
      </c>
      <c r="M41" s="399"/>
      <c r="Q41" s="382"/>
      <c r="R41" s="382"/>
    </row>
    <row r="42" spans="1:18" ht="15.75" customHeight="1" x14ac:dyDescent="0.25">
      <c r="A42" s="383">
        <f t="shared" si="11"/>
        <v>102</v>
      </c>
      <c r="B42" s="401">
        <v>44106</v>
      </c>
      <c r="C42" s="402">
        <v>5</v>
      </c>
      <c r="D42" s="386">
        <f t="shared" si="6"/>
        <v>80</v>
      </c>
      <c r="E42" s="387">
        <f t="shared" si="0"/>
        <v>4.3820266346738812</v>
      </c>
      <c r="F42" s="388">
        <f t="shared" si="7"/>
        <v>4.1249809208081745E-2</v>
      </c>
      <c r="G42" s="389">
        <f t="shared" si="8"/>
        <v>16.803645734781785</v>
      </c>
      <c r="H42" s="389"/>
      <c r="I42" s="389"/>
      <c r="J42" s="389"/>
      <c r="K42" s="398"/>
      <c r="L42" s="400">
        <f t="shared" si="10"/>
        <v>3</v>
      </c>
      <c r="M42" s="399"/>
      <c r="Q42" s="382"/>
      <c r="R42" s="382"/>
    </row>
    <row r="43" spans="1:18" ht="15.75" customHeight="1" x14ac:dyDescent="0.25">
      <c r="A43" s="383">
        <f t="shared" si="11"/>
        <v>103</v>
      </c>
      <c r="B43" s="401">
        <v>44107</v>
      </c>
      <c r="C43" s="402">
        <v>1</v>
      </c>
      <c r="D43" s="386">
        <f t="shared" si="6"/>
        <v>81</v>
      </c>
      <c r="E43" s="387">
        <f t="shared" si="0"/>
        <v>4.3944491546724391</v>
      </c>
      <c r="F43" s="388">
        <f t="shared" si="7"/>
        <v>4.6893781486302979E-2</v>
      </c>
      <c r="G43" s="389">
        <f t="shared" si="8"/>
        <v>14.781217436311975</v>
      </c>
      <c r="H43" s="389"/>
      <c r="I43" s="389"/>
      <c r="J43" s="389"/>
      <c r="K43" s="398"/>
      <c r="L43" s="400">
        <f t="shared" si="10"/>
        <v>3</v>
      </c>
      <c r="M43" s="399"/>
      <c r="Q43" s="382"/>
      <c r="R43" s="382"/>
    </row>
    <row r="44" spans="1:18" ht="15.75" customHeight="1" x14ac:dyDescent="0.25">
      <c r="A44" s="383">
        <f t="shared" si="11"/>
        <v>104</v>
      </c>
      <c r="B44" s="401">
        <v>44108</v>
      </c>
      <c r="C44" s="402">
        <v>3</v>
      </c>
      <c r="D44" s="386">
        <f t="shared" si="6"/>
        <v>84</v>
      </c>
      <c r="E44" s="387">
        <f t="shared" si="0"/>
        <v>4.4308167988433134</v>
      </c>
      <c r="F44" s="388">
        <f t="shared" si="7"/>
        <v>4.7458771772799793E-2</v>
      </c>
      <c r="G44" s="389">
        <f t="shared" si="8"/>
        <v>14.605249033377032</v>
      </c>
      <c r="H44" s="389"/>
      <c r="I44" s="389"/>
      <c r="J44" s="389"/>
      <c r="K44" s="398"/>
      <c r="L44" s="400">
        <f t="shared" si="10"/>
        <v>3</v>
      </c>
      <c r="M44" s="399"/>
      <c r="Q44" s="382"/>
      <c r="R44" s="382"/>
    </row>
    <row r="45" spans="1:18" ht="15.75" customHeight="1" x14ac:dyDescent="0.25">
      <c r="A45" s="383">
        <f t="shared" si="11"/>
        <v>105</v>
      </c>
      <c r="B45" s="401">
        <v>44109</v>
      </c>
      <c r="C45" s="402">
        <v>5</v>
      </c>
      <c r="D45" s="386">
        <f t="shared" si="6"/>
        <v>89</v>
      </c>
      <c r="E45" s="387">
        <f t="shared" si="0"/>
        <v>4.4886363697321396</v>
      </c>
      <c r="F45" s="388">
        <f t="shared" si="7"/>
        <v>4.6194121633841387E-2</v>
      </c>
      <c r="G45" s="389">
        <f t="shared" si="8"/>
        <v>15.005094935112957</v>
      </c>
      <c r="H45" s="389"/>
      <c r="I45" s="389"/>
      <c r="J45" s="389"/>
      <c r="K45" s="398"/>
      <c r="L45" s="400">
        <f t="shared" si="10"/>
        <v>3.5714285714285716</v>
      </c>
      <c r="M45" s="399"/>
      <c r="Q45" s="382"/>
      <c r="R45" s="382"/>
    </row>
    <row r="46" spans="1:18" ht="15.75" customHeight="1" x14ac:dyDescent="0.25">
      <c r="A46" s="383">
        <f t="shared" si="11"/>
        <v>106</v>
      </c>
      <c r="B46" s="401">
        <v>44110</v>
      </c>
      <c r="C46" s="402">
        <v>6</v>
      </c>
      <c r="D46" s="386">
        <f t="shared" si="6"/>
        <v>95</v>
      </c>
      <c r="E46" s="387">
        <f t="shared" si="0"/>
        <v>4.5538768916005408</v>
      </c>
      <c r="F46" s="388">
        <f t="shared" si="7"/>
        <v>4.6686843757665554E-2</v>
      </c>
      <c r="G46" s="389">
        <f t="shared" si="8"/>
        <v>14.846734642372068</v>
      </c>
      <c r="H46" s="389"/>
      <c r="I46" s="389"/>
      <c r="J46" s="389">
        <v>26</v>
      </c>
      <c r="K46" s="398"/>
      <c r="L46" s="400">
        <f t="shared" si="10"/>
        <v>4</v>
      </c>
      <c r="M46" s="399"/>
      <c r="Q46" s="382"/>
      <c r="R46" s="382"/>
    </row>
    <row r="47" spans="1:18" ht="15.75" customHeight="1" x14ac:dyDescent="0.25">
      <c r="A47" s="383">
        <f t="shared" si="11"/>
        <v>107</v>
      </c>
      <c r="B47" s="401">
        <v>44111</v>
      </c>
      <c r="C47" s="402">
        <v>9</v>
      </c>
      <c r="D47" s="386">
        <f t="shared" si="6"/>
        <v>104</v>
      </c>
      <c r="E47" s="387">
        <f t="shared" si="0"/>
        <v>4.6443908991413725</v>
      </c>
      <c r="F47" s="388">
        <f t="shared" si="7"/>
        <v>5.0664145918864527E-2</v>
      </c>
      <c r="G47" s="389">
        <f t="shared" si="8"/>
        <v>13.681217120880264</v>
      </c>
      <c r="H47" s="389">
        <v>1</v>
      </c>
      <c r="I47" s="389"/>
      <c r="J47" s="389">
        <v>28</v>
      </c>
      <c r="K47" s="398"/>
      <c r="L47" s="403">
        <f t="shared" si="10"/>
        <v>4.8571428571428568</v>
      </c>
      <c r="M47" s="399"/>
      <c r="Q47" s="382"/>
      <c r="R47" s="382"/>
    </row>
    <row r="48" spans="1:18" ht="15.75" customHeight="1" x14ac:dyDescent="0.25">
      <c r="A48" s="383">
        <f t="shared" si="11"/>
        <v>108</v>
      </c>
      <c r="B48" s="401">
        <v>44112</v>
      </c>
      <c r="C48" s="402">
        <v>8</v>
      </c>
      <c r="D48" s="386">
        <f t="shared" si="6"/>
        <v>112</v>
      </c>
      <c r="E48" s="387">
        <f t="shared" si="0"/>
        <v>4.7184988712950942</v>
      </c>
      <c r="F48" s="388">
        <f t="shared" si="7"/>
        <v>5.8298581841383319E-2</v>
      </c>
      <c r="G48" s="389">
        <f t="shared" si="8"/>
        <v>11.889606207674746</v>
      </c>
      <c r="H48" s="389">
        <v>0</v>
      </c>
      <c r="I48" s="389"/>
      <c r="J48" s="389">
        <v>36</v>
      </c>
      <c r="K48" s="398"/>
      <c r="L48" s="400">
        <f t="shared" si="10"/>
        <v>5.2857142857142856</v>
      </c>
      <c r="M48" s="399"/>
      <c r="Q48" s="382"/>
      <c r="R48" s="382"/>
    </row>
    <row r="49" spans="1:18" ht="15.75" customHeight="1" x14ac:dyDescent="0.25">
      <c r="A49" s="383">
        <f t="shared" si="11"/>
        <v>109</v>
      </c>
      <c r="B49" s="401">
        <v>44113</v>
      </c>
      <c r="C49" s="402">
        <v>4</v>
      </c>
      <c r="D49" s="386">
        <f t="shared" si="6"/>
        <v>116</v>
      </c>
      <c r="E49" s="387">
        <f t="shared" si="0"/>
        <v>4.7535901911063645</v>
      </c>
      <c r="F49" s="388">
        <f t="shared" si="7"/>
        <v>6.4590777986234665E-2</v>
      </c>
      <c r="G49" s="389">
        <f t="shared" si="8"/>
        <v>10.731364479115983</v>
      </c>
      <c r="H49" s="389">
        <f t="shared" ref="H49:H51" si="12">I49-I48</f>
        <v>0</v>
      </c>
      <c r="I49" s="389"/>
      <c r="J49" s="389">
        <v>40</v>
      </c>
      <c r="K49" s="398"/>
      <c r="L49" s="400">
        <f t="shared" si="10"/>
        <v>5.1428571428571432</v>
      </c>
      <c r="M49" s="399"/>
      <c r="Q49" s="382"/>
      <c r="R49" s="382"/>
    </row>
    <row r="50" spans="1:18" ht="15.75" customHeight="1" x14ac:dyDescent="0.25">
      <c r="A50" s="383">
        <f t="shared" si="11"/>
        <v>110</v>
      </c>
      <c r="B50" s="401">
        <v>44114</v>
      </c>
      <c r="C50" s="402">
        <v>6</v>
      </c>
      <c r="D50" s="386">
        <f t="shared" si="6"/>
        <v>122</v>
      </c>
      <c r="E50" s="387">
        <f t="shared" si="0"/>
        <v>4.8040210447332568</v>
      </c>
      <c r="F50" s="388">
        <f t="shared" si="7"/>
        <v>6.479079857545833E-2</v>
      </c>
      <c r="G50" s="389">
        <f t="shared" si="8"/>
        <v>10.698234869765871</v>
      </c>
      <c r="H50" s="389">
        <f t="shared" si="12"/>
        <v>0</v>
      </c>
      <c r="I50" s="389"/>
      <c r="J50" s="389">
        <v>46</v>
      </c>
      <c r="K50" s="398"/>
      <c r="L50" s="400">
        <f t="shared" si="10"/>
        <v>5.8571428571428568</v>
      </c>
      <c r="M50" s="399"/>
      <c r="Q50" s="382"/>
      <c r="R50" s="382"/>
    </row>
    <row r="51" spans="1:18" ht="15.75" customHeight="1" x14ac:dyDescent="0.25">
      <c r="A51" s="383">
        <f t="shared" si="11"/>
        <v>111</v>
      </c>
      <c r="B51" s="401">
        <v>44115</v>
      </c>
      <c r="C51" s="402">
        <v>7</v>
      </c>
      <c r="D51" s="386">
        <f t="shared" si="6"/>
        <v>129</v>
      </c>
      <c r="E51" s="387">
        <f t="shared" si="0"/>
        <v>4.8598124043616719</v>
      </c>
      <c r="F51" s="388">
        <f t="shared" si="7"/>
        <v>6.1536275075679318E-2</v>
      </c>
      <c r="G51" s="389">
        <f t="shared" si="8"/>
        <v>11.264041895735325</v>
      </c>
      <c r="H51" s="389">
        <f t="shared" si="12"/>
        <v>0</v>
      </c>
      <c r="I51" s="389"/>
      <c r="J51" s="389">
        <v>50</v>
      </c>
      <c r="K51" s="398"/>
      <c r="L51" s="400">
        <f t="shared" si="10"/>
        <v>6.4285714285714288</v>
      </c>
      <c r="M51" s="399"/>
      <c r="Q51" s="382"/>
      <c r="R51" s="382"/>
    </row>
    <row r="52" spans="1:18" ht="15.75" customHeight="1" x14ac:dyDescent="0.25">
      <c r="A52" s="383">
        <f t="shared" si="11"/>
        <v>112</v>
      </c>
      <c r="B52" s="401">
        <v>44116</v>
      </c>
      <c r="C52" s="402"/>
      <c r="D52" s="386">
        <f t="shared" si="6"/>
        <v>129</v>
      </c>
      <c r="E52" s="387">
        <f t="shared" si="0"/>
        <v>4.8598124043616719</v>
      </c>
      <c r="F52" s="388">
        <f t="shared" si="7"/>
        <v>5.1220418648648396E-2</v>
      </c>
      <c r="G52" s="389">
        <f t="shared" si="8"/>
        <v>13.532634032428707</v>
      </c>
      <c r="H52" s="389">
        <v>0</v>
      </c>
      <c r="I52" s="389">
        <v>77</v>
      </c>
      <c r="J52" s="389">
        <v>50</v>
      </c>
      <c r="K52" s="398"/>
      <c r="L52" s="400">
        <f t="shared" si="10"/>
        <v>6.666666666666667</v>
      </c>
      <c r="M52" s="399"/>
      <c r="Q52" s="382"/>
      <c r="R52" s="382"/>
    </row>
    <row r="53" spans="1:18" ht="15.75" customHeight="1" x14ac:dyDescent="0.25">
      <c r="A53" s="383">
        <f t="shared" si="11"/>
        <v>113</v>
      </c>
      <c r="B53" s="401">
        <v>44117</v>
      </c>
      <c r="C53" s="404">
        <v>0</v>
      </c>
      <c r="D53" s="386">
        <f t="shared" si="6"/>
        <v>129</v>
      </c>
      <c r="E53" s="387">
        <f t="shared" si="0"/>
        <v>4.8598124043616719</v>
      </c>
      <c r="F53" s="388">
        <f t="shared" si="7"/>
        <v>3.6968349823191478E-2</v>
      </c>
      <c r="G53" s="389">
        <f t="shared" si="8"/>
        <v>18.749746306639604</v>
      </c>
      <c r="H53" s="389">
        <v>4</v>
      </c>
      <c r="I53" s="389">
        <v>81</v>
      </c>
      <c r="J53" s="389">
        <v>46</v>
      </c>
      <c r="K53" s="398"/>
      <c r="L53" s="400">
        <f t="shared" si="10"/>
        <v>5.666666666666667</v>
      </c>
      <c r="M53" s="399"/>
      <c r="Q53" s="382"/>
      <c r="R53" s="382"/>
    </row>
    <row r="54" spans="1:18" ht="15.75" customHeight="1" x14ac:dyDescent="0.25">
      <c r="A54" s="383">
        <f t="shared" si="11"/>
        <v>114</v>
      </c>
      <c r="B54" s="401">
        <v>44118</v>
      </c>
      <c r="C54" s="402">
        <v>12</v>
      </c>
      <c r="D54" s="386">
        <f t="shared" si="6"/>
        <v>141</v>
      </c>
      <c r="E54" s="387">
        <f t="shared" si="0"/>
        <v>4.9487598903781684</v>
      </c>
      <c r="F54" s="388">
        <f t="shared" si="7"/>
        <v>3.4250672978151889E-2</v>
      </c>
      <c r="G54" s="389">
        <f t="shared" si="8"/>
        <v>20.237476238849261</v>
      </c>
      <c r="H54" s="389">
        <v>0</v>
      </c>
      <c r="I54" s="389">
        <v>81</v>
      </c>
      <c r="J54" s="389">
        <f>J53+C54</f>
        <v>58</v>
      </c>
      <c r="K54" s="398"/>
      <c r="L54" s="403">
        <f t="shared" si="10"/>
        <v>6.166666666666667</v>
      </c>
      <c r="M54" s="399"/>
      <c r="Q54" s="382"/>
      <c r="R54" s="382"/>
    </row>
    <row r="55" spans="1:18" ht="15.75" customHeight="1" x14ac:dyDescent="0.25">
      <c r="A55" s="383">
        <f t="shared" si="11"/>
        <v>115</v>
      </c>
      <c r="B55" s="401">
        <v>44119</v>
      </c>
      <c r="C55" s="402">
        <v>16</v>
      </c>
      <c r="D55" s="386">
        <f t="shared" si="6"/>
        <v>157</v>
      </c>
      <c r="E55" s="387">
        <f t="shared" si="0"/>
        <v>5.0562458053483077</v>
      </c>
      <c r="F55" s="388">
        <f t="shared" si="7"/>
        <v>4.2765876214844747E-2</v>
      </c>
      <c r="G55" s="389">
        <f t="shared" si="8"/>
        <v>16.207949933674978</v>
      </c>
      <c r="H55" s="389">
        <v>3</v>
      </c>
      <c r="I55" s="389">
        <f t="shared" ref="I55:I118" si="13">I54+H55</f>
        <v>84</v>
      </c>
      <c r="J55" s="389">
        <f t="shared" ref="J55:J59" si="14">J54+C55-H55</f>
        <v>71</v>
      </c>
      <c r="K55" s="398"/>
      <c r="L55" s="400">
        <f t="shared" si="10"/>
        <v>7.5</v>
      </c>
      <c r="M55" s="399"/>
      <c r="Q55" s="382"/>
      <c r="R55" s="382"/>
    </row>
    <row r="56" spans="1:18" ht="15.75" customHeight="1" x14ac:dyDescent="0.25">
      <c r="A56" s="383">
        <f t="shared" si="11"/>
        <v>116</v>
      </c>
      <c r="B56" s="401">
        <v>44120</v>
      </c>
      <c r="C56" s="405">
        <v>14</v>
      </c>
      <c r="D56" s="386">
        <f t="shared" si="6"/>
        <v>171</v>
      </c>
      <c r="E56" s="387">
        <f t="shared" si="0"/>
        <v>5.1416635565026603</v>
      </c>
      <c r="F56" s="388">
        <f t="shared" si="7"/>
        <v>5.3383636546356375E-2</v>
      </c>
      <c r="G56" s="389">
        <f t="shared" si="8"/>
        <v>12.984263070164618</v>
      </c>
      <c r="H56" s="406">
        <v>6</v>
      </c>
      <c r="I56" s="389">
        <f t="shared" si="13"/>
        <v>90</v>
      </c>
      <c r="J56" s="389">
        <f t="shared" si="14"/>
        <v>79</v>
      </c>
      <c r="K56" s="398"/>
      <c r="L56" s="400">
        <f t="shared" si="10"/>
        <v>9.1666666666666661</v>
      </c>
      <c r="M56" s="399"/>
      <c r="Q56" s="382"/>
      <c r="R56" s="382"/>
    </row>
    <row r="57" spans="1:18" ht="15.75" customHeight="1" x14ac:dyDescent="0.25">
      <c r="A57" s="383">
        <f t="shared" si="11"/>
        <v>117</v>
      </c>
      <c r="B57" s="401">
        <v>44121</v>
      </c>
      <c r="C57" s="405">
        <v>21</v>
      </c>
      <c r="D57" s="386">
        <f t="shared" si="6"/>
        <v>192</v>
      </c>
      <c r="E57" s="387">
        <f t="shared" si="0"/>
        <v>5.2574953720277815</v>
      </c>
      <c r="F57" s="388">
        <f t="shared" si="7"/>
        <v>6.9756593152390758E-2</v>
      </c>
      <c r="G57" s="389">
        <f t="shared" si="8"/>
        <v>9.9366547194426609</v>
      </c>
      <c r="H57" s="406">
        <v>9</v>
      </c>
      <c r="I57" s="389">
        <f t="shared" si="13"/>
        <v>99</v>
      </c>
      <c r="J57" s="389">
        <f t="shared" si="14"/>
        <v>91</v>
      </c>
      <c r="K57" s="398"/>
      <c r="L57" s="400">
        <f t="shared" si="10"/>
        <v>11.666666666666666</v>
      </c>
      <c r="M57" s="403">
        <f t="shared" ref="M57:M221" si="15">AVERAGE(G51:G57)</f>
        <v>14.701823742419307</v>
      </c>
      <c r="Q57" s="382"/>
      <c r="R57" s="382"/>
    </row>
    <row r="58" spans="1:18" ht="15.75" customHeight="1" x14ac:dyDescent="0.25">
      <c r="A58" s="383">
        <f t="shared" si="11"/>
        <v>118</v>
      </c>
      <c r="B58" s="401">
        <v>44122</v>
      </c>
      <c r="C58" s="402">
        <v>19</v>
      </c>
      <c r="D58" s="386">
        <f t="shared" si="6"/>
        <v>211</v>
      </c>
      <c r="E58" s="387">
        <f t="shared" si="0"/>
        <v>5.3518581334760666</v>
      </c>
      <c r="F58" s="388">
        <f t="shared" si="7"/>
        <v>8.8014528171424827E-2</v>
      </c>
      <c r="G58" s="389">
        <f t="shared" si="8"/>
        <v>7.8753723386428991</v>
      </c>
      <c r="H58" s="389">
        <v>0</v>
      </c>
      <c r="I58" s="389">
        <f t="shared" si="13"/>
        <v>99</v>
      </c>
      <c r="J58" s="389">
        <f t="shared" si="14"/>
        <v>110</v>
      </c>
      <c r="K58" s="390"/>
      <c r="L58" s="400">
        <f t="shared" si="10"/>
        <v>13.666666666666666</v>
      </c>
      <c r="M58" s="403">
        <f t="shared" si="15"/>
        <v>14.217728091406103</v>
      </c>
      <c r="Q58" s="382"/>
      <c r="R58" s="382"/>
    </row>
    <row r="59" spans="1:18" ht="15.75" customHeight="1" x14ac:dyDescent="0.25">
      <c r="A59" s="383">
        <f t="shared" si="11"/>
        <v>119</v>
      </c>
      <c r="B59" s="401">
        <v>44123</v>
      </c>
      <c r="C59" s="402">
        <v>1</v>
      </c>
      <c r="D59" s="386">
        <f t="shared" si="6"/>
        <v>212</v>
      </c>
      <c r="E59" s="387">
        <f t="shared" si="0"/>
        <v>5.3565862746720123</v>
      </c>
      <c r="F59" s="388">
        <f t="shared" si="7"/>
        <v>8.9205987993081839E-2</v>
      </c>
      <c r="G59" s="389">
        <f t="shared" si="8"/>
        <v>7.770186689863249</v>
      </c>
      <c r="H59" s="389">
        <v>10</v>
      </c>
      <c r="I59" s="389">
        <f t="shared" si="13"/>
        <v>109</v>
      </c>
      <c r="J59" s="389">
        <f t="shared" si="14"/>
        <v>101</v>
      </c>
      <c r="K59" s="390">
        <v>2</v>
      </c>
      <c r="L59" s="400">
        <f t="shared" si="10"/>
        <v>11.857142857142858</v>
      </c>
      <c r="M59" s="403">
        <f t="shared" si="15"/>
        <v>13.394521328182467</v>
      </c>
      <c r="Q59" s="382"/>
      <c r="R59" s="382"/>
    </row>
    <row r="60" spans="1:18" ht="15.75" customHeight="1" x14ac:dyDescent="0.25">
      <c r="A60" s="383">
        <f t="shared" si="11"/>
        <v>120</v>
      </c>
      <c r="B60" s="401">
        <v>44124</v>
      </c>
      <c r="C60" s="402">
        <v>16</v>
      </c>
      <c r="D60" s="386">
        <f t="shared" si="6"/>
        <v>228</v>
      </c>
      <c r="E60" s="387">
        <f t="shared" si="0"/>
        <v>5.4293456289544411</v>
      </c>
      <c r="F60" s="388">
        <f t="shared" si="7"/>
        <v>8.0451168976772625E-2</v>
      </c>
      <c r="G60" s="389">
        <f t="shared" si="8"/>
        <v>8.6157502666004344</v>
      </c>
      <c r="H60" s="389"/>
      <c r="I60" s="389">
        <f t="shared" si="13"/>
        <v>109</v>
      </c>
      <c r="J60" s="389">
        <f t="shared" ref="J60:J221" si="16">D60-I60-K60</f>
        <v>116</v>
      </c>
      <c r="K60" s="390">
        <v>3</v>
      </c>
      <c r="L60" s="400">
        <f t="shared" si="10"/>
        <v>14.142857142857142</v>
      </c>
      <c r="M60" s="403">
        <f t="shared" si="15"/>
        <v>11.94680760817687</v>
      </c>
      <c r="Q60" s="382"/>
      <c r="R60" s="382"/>
    </row>
    <row r="61" spans="1:18" ht="15.75" customHeight="1" x14ac:dyDescent="0.25">
      <c r="A61" s="383">
        <f t="shared" si="11"/>
        <v>121</v>
      </c>
      <c r="B61" s="401">
        <v>44125</v>
      </c>
      <c r="C61" s="402">
        <v>8</v>
      </c>
      <c r="D61" s="386">
        <f t="shared" si="6"/>
        <v>236</v>
      </c>
      <c r="E61" s="387">
        <f t="shared" si="0"/>
        <v>5.4638318050256105</v>
      </c>
      <c r="F61" s="388">
        <f t="shared" si="7"/>
        <v>6.7757608806417888E-2</v>
      </c>
      <c r="G61" s="389">
        <f t="shared" si="8"/>
        <v>10.229805814727801</v>
      </c>
      <c r="H61" s="389">
        <v>3</v>
      </c>
      <c r="I61" s="389">
        <f t="shared" si="13"/>
        <v>112</v>
      </c>
      <c r="J61" s="389">
        <f t="shared" si="16"/>
        <v>121</v>
      </c>
      <c r="K61" s="390">
        <v>3</v>
      </c>
      <c r="L61" s="403">
        <f t="shared" si="10"/>
        <v>13.571428571428571</v>
      </c>
      <c r="M61" s="403">
        <f t="shared" si="15"/>
        <v>10.517140404730949</v>
      </c>
      <c r="Q61" s="382"/>
      <c r="R61" s="382"/>
    </row>
    <row r="62" spans="1:18" ht="15.75" customHeight="1" x14ac:dyDescent="0.25">
      <c r="A62" s="386">
        <f t="shared" si="11"/>
        <v>122</v>
      </c>
      <c r="B62" s="401">
        <v>44126</v>
      </c>
      <c r="C62" s="402">
        <v>16</v>
      </c>
      <c r="D62" s="386">
        <f t="shared" si="6"/>
        <v>252</v>
      </c>
      <c r="E62" s="387">
        <f t="shared" si="0"/>
        <v>5.5294290875114234</v>
      </c>
      <c r="F62" s="386">
        <f t="shared" si="7"/>
        <v>5.9052034089297205E-2</v>
      </c>
      <c r="G62" s="389">
        <f t="shared" si="8"/>
        <v>11.737905243226392</v>
      </c>
      <c r="H62" s="389">
        <v>5</v>
      </c>
      <c r="I62" s="389">
        <f t="shared" si="13"/>
        <v>117</v>
      </c>
      <c r="J62" s="389">
        <f t="shared" si="16"/>
        <v>132</v>
      </c>
      <c r="K62" s="390">
        <v>3</v>
      </c>
      <c r="L62" s="407">
        <f t="shared" si="10"/>
        <v>13.571428571428571</v>
      </c>
      <c r="M62" s="403">
        <f t="shared" si="15"/>
        <v>9.8785625918097235</v>
      </c>
      <c r="P62" s="408">
        <f>(L62-L55)/L55</f>
        <v>0.80952380952380953</v>
      </c>
      <c r="Q62" s="382"/>
      <c r="R62" s="382"/>
    </row>
    <row r="63" spans="1:18" ht="15.75" customHeight="1" x14ac:dyDescent="0.25">
      <c r="A63" s="386">
        <f t="shared" si="11"/>
        <v>123</v>
      </c>
      <c r="B63" s="401">
        <v>44127</v>
      </c>
      <c r="C63" s="402">
        <v>15</v>
      </c>
      <c r="D63" s="386">
        <f t="shared" si="6"/>
        <v>267</v>
      </c>
      <c r="E63" s="387">
        <f t="shared" si="0"/>
        <v>5.5872486584002496</v>
      </c>
      <c r="F63" s="386">
        <f t="shared" si="7"/>
        <v>5.1844546340775573E-2</v>
      </c>
      <c r="G63" s="389">
        <f t="shared" si="8"/>
        <v>13.369722169114386</v>
      </c>
      <c r="H63" s="389">
        <v>12</v>
      </c>
      <c r="I63" s="389">
        <f t="shared" si="13"/>
        <v>129</v>
      </c>
      <c r="J63" s="389">
        <f t="shared" si="16"/>
        <v>135</v>
      </c>
      <c r="K63" s="390">
        <v>3</v>
      </c>
      <c r="L63" s="400">
        <f t="shared" si="10"/>
        <v>13.714285714285714</v>
      </c>
      <c r="M63" s="403">
        <f t="shared" si="15"/>
        <v>9.9336281773739739</v>
      </c>
      <c r="Q63" s="382"/>
      <c r="R63" s="382"/>
    </row>
    <row r="64" spans="1:18" ht="15.75" customHeight="1" x14ac:dyDescent="0.25">
      <c r="A64" s="386">
        <f t="shared" si="11"/>
        <v>124</v>
      </c>
      <c r="B64" s="401">
        <v>44128</v>
      </c>
      <c r="C64" s="402">
        <v>28</v>
      </c>
      <c r="D64" s="386">
        <f t="shared" si="6"/>
        <v>295</v>
      </c>
      <c r="E64" s="387">
        <f t="shared" si="0"/>
        <v>5.6869753563398202</v>
      </c>
      <c r="F64" s="386">
        <f t="shared" si="7"/>
        <v>5.5955710521597056E-2</v>
      </c>
      <c r="G64" s="389">
        <f t="shared" si="8"/>
        <v>12.387425235042157</v>
      </c>
      <c r="H64" s="409">
        <v>10</v>
      </c>
      <c r="I64" s="389">
        <f t="shared" si="13"/>
        <v>139</v>
      </c>
      <c r="J64" s="389">
        <f t="shared" si="16"/>
        <v>153</v>
      </c>
      <c r="K64" s="390">
        <v>3</v>
      </c>
      <c r="L64" s="400">
        <f t="shared" si="10"/>
        <v>14.714285714285714</v>
      </c>
      <c r="M64" s="403">
        <f t="shared" si="15"/>
        <v>10.283738251031044</v>
      </c>
      <c r="Q64" s="382"/>
      <c r="R64" s="382"/>
    </row>
    <row r="65" spans="1:18" ht="15.75" customHeight="1" x14ac:dyDescent="0.25">
      <c r="A65" s="386">
        <f t="shared" si="11"/>
        <v>125</v>
      </c>
      <c r="B65" s="401">
        <v>44129</v>
      </c>
      <c r="C65" s="402">
        <v>15</v>
      </c>
      <c r="D65" s="386">
        <f t="shared" si="6"/>
        <v>310</v>
      </c>
      <c r="E65" s="387">
        <f t="shared" si="0"/>
        <v>5.7365722974791922</v>
      </c>
      <c r="F65" s="386">
        <f t="shared" si="7"/>
        <v>6.352265630596203E-2</v>
      </c>
      <c r="G65" s="389">
        <f t="shared" si="8"/>
        <v>10.911810381816302</v>
      </c>
      <c r="H65" s="409">
        <v>14</v>
      </c>
      <c r="I65" s="389">
        <f t="shared" si="13"/>
        <v>153</v>
      </c>
      <c r="J65" s="389">
        <f t="shared" si="16"/>
        <v>154</v>
      </c>
      <c r="K65" s="390">
        <v>3</v>
      </c>
      <c r="L65" s="400">
        <f t="shared" si="10"/>
        <v>14.142857142857142</v>
      </c>
      <c r="M65" s="403">
        <f t="shared" si="15"/>
        <v>10.717515114341532</v>
      </c>
      <c r="Q65" s="382"/>
      <c r="R65" s="382"/>
    </row>
    <row r="66" spans="1:18" ht="15.75" customHeight="1" x14ac:dyDescent="0.25">
      <c r="A66" s="386">
        <f t="shared" si="11"/>
        <v>126</v>
      </c>
      <c r="B66" s="401">
        <v>44130</v>
      </c>
      <c r="C66" s="402">
        <v>4</v>
      </c>
      <c r="D66" s="386">
        <f t="shared" si="6"/>
        <v>314</v>
      </c>
      <c r="E66" s="387">
        <f t="shared" si="0"/>
        <v>5.7493929859082531</v>
      </c>
      <c r="F66" s="386">
        <f t="shared" si="7"/>
        <v>5.9398904449892723E-2</v>
      </c>
      <c r="G66" s="389">
        <f t="shared" si="8"/>
        <v>11.669359678925815</v>
      </c>
      <c r="H66" s="389">
        <v>19</v>
      </c>
      <c r="I66" s="389">
        <f t="shared" si="13"/>
        <v>172</v>
      </c>
      <c r="J66" s="389">
        <f t="shared" si="16"/>
        <v>139</v>
      </c>
      <c r="K66" s="390">
        <v>3</v>
      </c>
      <c r="L66" s="400">
        <f t="shared" si="10"/>
        <v>14.571428571428571</v>
      </c>
      <c r="M66" s="403">
        <f t="shared" si="15"/>
        <v>11.274539827064757</v>
      </c>
      <c r="Q66" s="382"/>
      <c r="R66" s="382"/>
    </row>
    <row r="67" spans="1:18" ht="15.75" customHeight="1" x14ac:dyDescent="0.25">
      <c r="A67" s="386">
        <f t="shared" si="11"/>
        <v>127</v>
      </c>
      <c r="B67" s="401">
        <v>44131</v>
      </c>
      <c r="C67" s="402">
        <v>13</v>
      </c>
      <c r="D67" s="386">
        <f t="shared" si="6"/>
        <v>327</v>
      </c>
      <c r="E67" s="387">
        <f t="shared" si="0"/>
        <v>5.7899601708972535</v>
      </c>
      <c r="F67" s="386">
        <f t="shared" si="7"/>
        <v>5.59870190531261E-2</v>
      </c>
      <c r="G67" s="389">
        <f t="shared" si="8"/>
        <v>12.380498056205095</v>
      </c>
      <c r="H67" s="389">
        <v>34</v>
      </c>
      <c r="I67" s="389">
        <f t="shared" si="13"/>
        <v>206</v>
      </c>
      <c r="J67" s="389">
        <f t="shared" si="16"/>
        <v>118</v>
      </c>
      <c r="K67" s="390">
        <v>3</v>
      </c>
      <c r="L67" s="400">
        <f t="shared" si="10"/>
        <v>14.142857142857142</v>
      </c>
      <c r="M67" s="403">
        <f t="shared" si="15"/>
        <v>11.812360939865419</v>
      </c>
      <c r="Q67" s="382"/>
      <c r="R67" s="382"/>
    </row>
    <row r="68" spans="1:18" ht="15.75" customHeight="1" x14ac:dyDescent="0.25">
      <c r="A68" s="386">
        <f t="shared" si="11"/>
        <v>128</v>
      </c>
      <c r="B68" s="401">
        <v>44132</v>
      </c>
      <c r="C68" s="402">
        <v>24</v>
      </c>
      <c r="D68" s="386">
        <f t="shared" si="6"/>
        <v>351</v>
      </c>
      <c r="E68" s="387">
        <f t="shared" si="0"/>
        <v>5.8607862234658654</v>
      </c>
      <c r="F68" s="386">
        <f t="shared" si="7"/>
        <v>5.2211145086634526E-2</v>
      </c>
      <c r="G68" s="389">
        <f t="shared" si="8"/>
        <v>13.275847128229012</v>
      </c>
      <c r="H68" s="389">
        <v>13</v>
      </c>
      <c r="I68" s="389">
        <f t="shared" si="13"/>
        <v>219</v>
      </c>
      <c r="J68" s="389">
        <f t="shared" si="16"/>
        <v>129</v>
      </c>
      <c r="K68" s="390">
        <v>3</v>
      </c>
      <c r="L68" s="410">
        <f t="shared" si="10"/>
        <v>16.428571428571427</v>
      </c>
      <c r="M68" s="403">
        <f t="shared" si="15"/>
        <v>12.247509698937023</v>
      </c>
      <c r="Q68" s="382"/>
      <c r="R68" s="382"/>
    </row>
    <row r="69" spans="1:18" ht="15.75" customHeight="1" x14ac:dyDescent="0.25">
      <c r="A69" s="386">
        <f t="shared" si="11"/>
        <v>129</v>
      </c>
      <c r="B69" s="401">
        <v>44133</v>
      </c>
      <c r="C69" s="402">
        <v>32</v>
      </c>
      <c r="D69" s="386">
        <f t="shared" si="6"/>
        <v>383</v>
      </c>
      <c r="E69" s="387">
        <f t="shared" si="0"/>
        <v>5.9480349891806457</v>
      </c>
      <c r="F69" s="386">
        <f t="shared" si="7"/>
        <v>5.2977450000404991E-2</v>
      </c>
      <c r="G69" s="389">
        <f t="shared" si="8"/>
        <v>13.08381548290162</v>
      </c>
      <c r="H69" s="389">
        <v>0</v>
      </c>
      <c r="I69" s="389">
        <f t="shared" si="13"/>
        <v>219</v>
      </c>
      <c r="J69" s="389">
        <f t="shared" si="16"/>
        <v>161</v>
      </c>
      <c r="K69" s="390">
        <v>3</v>
      </c>
      <c r="L69" s="411">
        <f t="shared" si="10"/>
        <v>18.714285714285715</v>
      </c>
      <c r="M69" s="403">
        <f t="shared" si="15"/>
        <v>12.439782590319197</v>
      </c>
      <c r="N69" s="393" t="s">
        <v>1142</v>
      </c>
      <c r="P69" s="408">
        <f>(L69-L62)/L62</f>
        <v>0.37894736842105275</v>
      </c>
      <c r="Q69" s="382"/>
      <c r="R69" s="382"/>
    </row>
    <row r="70" spans="1:18" ht="15.75" customHeight="1" x14ac:dyDescent="0.25">
      <c r="A70" s="386">
        <f t="shared" si="11"/>
        <v>130</v>
      </c>
      <c r="B70" s="401">
        <v>44134</v>
      </c>
      <c r="C70" s="402">
        <v>30</v>
      </c>
      <c r="D70" s="386">
        <f t="shared" si="6"/>
        <v>413</v>
      </c>
      <c r="E70" s="387">
        <f t="shared" si="0"/>
        <v>6.0234475929610332</v>
      </c>
      <c r="F70" s="386">
        <f t="shared" si="7"/>
        <v>5.5133404672291365E-2</v>
      </c>
      <c r="G70" s="389">
        <f t="shared" si="8"/>
        <v>12.572181686945651</v>
      </c>
      <c r="H70" s="389">
        <v>8</v>
      </c>
      <c r="I70" s="389">
        <f t="shared" si="13"/>
        <v>227</v>
      </c>
      <c r="J70" s="389">
        <f t="shared" si="16"/>
        <v>182</v>
      </c>
      <c r="K70" s="390">
        <v>4</v>
      </c>
      <c r="L70" s="403">
        <f t="shared" si="10"/>
        <v>20.857142857142858</v>
      </c>
      <c r="M70" s="403">
        <f t="shared" si="15"/>
        <v>12.325848235723665</v>
      </c>
      <c r="Q70" s="382"/>
      <c r="R70" s="382"/>
    </row>
    <row r="71" spans="1:18" ht="15.75" customHeight="1" x14ac:dyDescent="0.25">
      <c r="A71" s="386">
        <f t="shared" si="11"/>
        <v>131</v>
      </c>
      <c r="B71" s="401">
        <v>44135</v>
      </c>
      <c r="C71" s="402">
        <v>7</v>
      </c>
      <c r="D71" s="386">
        <f t="shared" si="6"/>
        <v>420</v>
      </c>
      <c r="E71" s="387">
        <f t="shared" si="0"/>
        <v>6.0402547112774139</v>
      </c>
      <c r="F71" s="386">
        <f t="shared" si="7"/>
        <v>5.7758259777986334E-2</v>
      </c>
      <c r="G71" s="389">
        <f t="shared" si="8"/>
        <v>12.000832144602244</v>
      </c>
      <c r="H71" s="389">
        <v>15</v>
      </c>
      <c r="I71" s="389">
        <f t="shared" si="13"/>
        <v>242</v>
      </c>
      <c r="J71" s="389">
        <f t="shared" si="16"/>
        <v>174</v>
      </c>
      <c r="K71" s="390">
        <v>4</v>
      </c>
      <c r="L71" s="403">
        <f t="shared" si="10"/>
        <v>17.857142857142858</v>
      </c>
      <c r="M71" s="403">
        <f t="shared" si="15"/>
        <v>12.270620651375106</v>
      </c>
      <c r="Q71" s="382"/>
      <c r="R71" s="382"/>
    </row>
    <row r="72" spans="1:18" ht="15.75" customHeight="1" x14ac:dyDescent="0.25">
      <c r="A72" s="386">
        <f t="shared" si="11"/>
        <v>132</v>
      </c>
      <c r="B72" s="401">
        <v>44136</v>
      </c>
      <c r="C72" s="402">
        <v>27</v>
      </c>
      <c r="D72" s="386">
        <f t="shared" si="6"/>
        <v>447</v>
      </c>
      <c r="E72" s="387">
        <f t="shared" si="0"/>
        <v>6.1025585946135692</v>
      </c>
      <c r="F72" s="386">
        <f t="shared" si="7"/>
        <v>6.1526688441837028E-2</v>
      </c>
      <c r="G72" s="389">
        <f t="shared" si="8"/>
        <v>11.26579697548971</v>
      </c>
      <c r="H72" s="389">
        <v>11</v>
      </c>
      <c r="I72" s="389">
        <f t="shared" si="13"/>
        <v>253</v>
      </c>
      <c r="J72" s="389">
        <f t="shared" si="16"/>
        <v>189</v>
      </c>
      <c r="K72" s="390">
        <v>5</v>
      </c>
      <c r="L72" s="403">
        <f t="shared" si="10"/>
        <v>19.571428571428573</v>
      </c>
      <c r="M72" s="403">
        <f t="shared" si="15"/>
        <v>12.321190164757022</v>
      </c>
      <c r="Q72" s="382"/>
      <c r="R72" s="382"/>
    </row>
    <row r="73" spans="1:18" ht="15.75" customHeight="1" x14ac:dyDescent="0.25">
      <c r="A73" s="386">
        <f t="shared" si="11"/>
        <v>133</v>
      </c>
      <c r="B73" s="401">
        <v>44137</v>
      </c>
      <c r="C73" s="402">
        <v>0</v>
      </c>
      <c r="D73" s="386">
        <f t="shared" si="6"/>
        <v>447</v>
      </c>
      <c r="E73" s="387">
        <f t="shared" si="0"/>
        <v>6.1025585946135692</v>
      </c>
      <c r="F73" s="386">
        <f t="shared" si="7"/>
        <v>5.4055704840754393E-2</v>
      </c>
      <c r="G73" s="389">
        <f t="shared" si="8"/>
        <v>12.82283123681256</v>
      </c>
      <c r="H73" s="389">
        <v>22</v>
      </c>
      <c r="I73" s="389">
        <f t="shared" si="13"/>
        <v>275</v>
      </c>
      <c r="J73" s="389">
        <f t="shared" si="16"/>
        <v>167</v>
      </c>
      <c r="K73" s="390">
        <v>5</v>
      </c>
      <c r="L73" s="403">
        <f t="shared" si="10"/>
        <v>19</v>
      </c>
      <c r="M73" s="403">
        <f t="shared" si="15"/>
        <v>12.485971815883699</v>
      </c>
      <c r="Q73" s="382"/>
      <c r="R73" s="382"/>
    </row>
    <row r="74" spans="1:18" ht="15.75" customHeight="1" x14ac:dyDescent="0.25">
      <c r="A74" s="386">
        <f t="shared" si="11"/>
        <v>134</v>
      </c>
      <c r="B74" s="401">
        <v>44138</v>
      </c>
      <c r="C74" s="402">
        <v>32</v>
      </c>
      <c r="D74" s="386">
        <f t="shared" si="6"/>
        <v>479</v>
      </c>
      <c r="E74" s="387">
        <f t="shared" si="0"/>
        <v>6.1717005974109149</v>
      </c>
      <c r="F74" s="386">
        <f t="shared" si="7"/>
        <v>4.717504765548327E-2</v>
      </c>
      <c r="G74" s="389">
        <f t="shared" si="8"/>
        <v>14.693089143692241</v>
      </c>
      <c r="H74" s="389">
        <v>21</v>
      </c>
      <c r="I74" s="389">
        <f t="shared" si="13"/>
        <v>296</v>
      </c>
      <c r="J74" s="389">
        <f t="shared" si="16"/>
        <v>178</v>
      </c>
      <c r="K74" s="390">
        <v>5</v>
      </c>
      <c r="L74" s="412">
        <f t="shared" si="10"/>
        <v>21.714285714285715</v>
      </c>
      <c r="M74" s="403">
        <f t="shared" si="15"/>
        <v>12.816341971239003</v>
      </c>
      <c r="Q74" s="382"/>
      <c r="R74" s="382"/>
    </row>
    <row r="75" spans="1:18" ht="15.75" customHeight="1" x14ac:dyDescent="0.25">
      <c r="A75" s="386">
        <f t="shared" si="11"/>
        <v>135</v>
      </c>
      <c r="B75" s="401">
        <v>44139</v>
      </c>
      <c r="C75" s="402">
        <v>19</v>
      </c>
      <c r="D75" s="386">
        <f t="shared" si="6"/>
        <v>498</v>
      </c>
      <c r="E75" s="387">
        <f t="shared" si="0"/>
        <v>6.2106000770246528</v>
      </c>
      <c r="F75" s="386">
        <f t="shared" si="7"/>
        <v>4.0946612705997865E-2</v>
      </c>
      <c r="G75" s="389">
        <f t="shared" si="8"/>
        <v>16.92807132880159</v>
      </c>
      <c r="H75" s="389">
        <v>15</v>
      </c>
      <c r="I75" s="389">
        <f t="shared" si="13"/>
        <v>311</v>
      </c>
      <c r="J75" s="389">
        <f t="shared" si="16"/>
        <v>182</v>
      </c>
      <c r="K75" s="390">
        <v>5</v>
      </c>
      <c r="L75" s="403">
        <f t="shared" si="10"/>
        <v>21</v>
      </c>
      <c r="M75" s="403">
        <f t="shared" si="15"/>
        <v>13.338088285606517</v>
      </c>
      <c r="N75" s="398">
        <v>12</v>
      </c>
      <c r="Q75" s="382"/>
      <c r="R75" s="382"/>
    </row>
    <row r="76" spans="1:18" ht="15.75" customHeight="1" x14ac:dyDescent="0.25">
      <c r="A76" s="386">
        <f t="shared" si="11"/>
        <v>136</v>
      </c>
      <c r="B76" s="401">
        <v>44140</v>
      </c>
      <c r="C76" s="402">
        <v>42</v>
      </c>
      <c r="D76" s="386">
        <f t="shared" si="6"/>
        <v>540</v>
      </c>
      <c r="E76" s="387">
        <f t="shared" si="0"/>
        <v>6.2915691395583204</v>
      </c>
      <c r="F76" s="386">
        <f t="shared" si="7"/>
        <v>4.3364191931560193E-2</v>
      </c>
      <c r="G76" s="389">
        <f t="shared" si="8"/>
        <v>15.984321387884021</v>
      </c>
      <c r="H76" s="389">
        <v>12</v>
      </c>
      <c r="I76" s="389">
        <f t="shared" si="13"/>
        <v>323</v>
      </c>
      <c r="J76" s="389">
        <f t="shared" si="16"/>
        <v>212</v>
      </c>
      <c r="K76" s="390">
        <v>5</v>
      </c>
      <c r="L76" s="411">
        <f t="shared" si="10"/>
        <v>22.428571428571427</v>
      </c>
      <c r="M76" s="403">
        <f t="shared" si="15"/>
        <v>13.752446272032573</v>
      </c>
      <c r="P76" s="408">
        <f>(L76-L69)/L69</f>
        <v>0.19847328244274795</v>
      </c>
      <c r="Q76" s="382"/>
      <c r="R76" s="382"/>
    </row>
    <row r="77" spans="1:18" ht="15.75" customHeight="1" x14ac:dyDescent="0.25">
      <c r="A77" s="386">
        <f t="shared" si="11"/>
        <v>137</v>
      </c>
      <c r="B77" s="401">
        <v>44141</v>
      </c>
      <c r="C77" s="402">
        <v>18</v>
      </c>
      <c r="D77" s="386">
        <f t="shared" si="6"/>
        <v>558</v>
      </c>
      <c r="E77" s="387">
        <f t="shared" si="0"/>
        <v>6.3243589623813108</v>
      </c>
      <c r="F77" s="386">
        <f t="shared" si="7"/>
        <v>4.779911877186703E-2</v>
      </c>
      <c r="G77" s="389">
        <f t="shared" si="8"/>
        <v>14.501254382285989</v>
      </c>
      <c r="H77" s="389">
        <v>17</v>
      </c>
      <c r="I77" s="389">
        <f t="shared" si="13"/>
        <v>340</v>
      </c>
      <c r="J77" s="389">
        <f t="shared" si="16"/>
        <v>213</v>
      </c>
      <c r="K77" s="390">
        <v>5</v>
      </c>
      <c r="L77" s="411">
        <f t="shared" si="10"/>
        <v>20.714285714285715</v>
      </c>
      <c r="M77" s="403">
        <f t="shared" si="15"/>
        <v>14.028028085652624</v>
      </c>
      <c r="Q77" s="382"/>
      <c r="R77" s="382"/>
    </row>
    <row r="78" spans="1:18" ht="15.75" customHeight="1" x14ac:dyDescent="0.25">
      <c r="A78" s="386">
        <f t="shared" si="11"/>
        <v>138</v>
      </c>
      <c r="B78" s="401">
        <v>44142</v>
      </c>
      <c r="C78" s="402">
        <v>20</v>
      </c>
      <c r="D78" s="386">
        <f t="shared" si="6"/>
        <v>578</v>
      </c>
      <c r="E78" s="387">
        <f t="shared" si="0"/>
        <v>6.3595738686723777</v>
      </c>
      <c r="F78" s="386">
        <f t="shared" si="7"/>
        <v>4.7661253566404084E-2</v>
      </c>
      <c r="G78" s="389">
        <f t="shared" si="8"/>
        <v>14.543200790852413</v>
      </c>
      <c r="H78" s="389">
        <v>36</v>
      </c>
      <c r="I78" s="389">
        <f t="shared" si="13"/>
        <v>376</v>
      </c>
      <c r="J78" s="389">
        <f t="shared" si="16"/>
        <v>196</v>
      </c>
      <c r="K78" s="390">
        <v>6</v>
      </c>
      <c r="L78" s="411">
        <f t="shared" si="10"/>
        <v>22.571428571428573</v>
      </c>
      <c r="M78" s="403">
        <f t="shared" si="15"/>
        <v>14.391223606545504</v>
      </c>
      <c r="Q78" s="382"/>
      <c r="R78" s="382"/>
    </row>
    <row r="79" spans="1:18" ht="15.75" customHeight="1" x14ac:dyDescent="0.25">
      <c r="A79" s="386">
        <f t="shared" si="11"/>
        <v>139</v>
      </c>
      <c r="B79" s="401">
        <v>44143</v>
      </c>
      <c r="C79" s="402">
        <v>17</v>
      </c>
      <c r="D79" s="386">
        <f t="shared" si="6"/>
        <v>595</v>
      </c>
      <c r="E79" s="387">
        <f t="shared" si="0"/>
        <v>6.3885614055456301</v>
      </c>
      <c r="F79" s="386">
        <f t="shared" si="7"/>
        <v>4.8125495024134511E-2</v>
      </c>
      <c r="G79" s="389">
        <f t="shared" si="8"/>
        <v>14.402910145907862</v>
      </c>
      <c r="H79" s="389">
        <v>10</v>
      </c>
      <c r="I79" s="389">
        <f t="shared" si="13"/>
        <v>386</v>
      </c>
      <c r="J79" s="389">
        <f t="shared" si="16"/>
        <v>203</v>
      </c>
      <c r="K79" s="390">
        <v>6</v>
      </c>
      <c r="L79" s="411">
        <f t="shared" si="10"/>
        <v>21.142857142857142</v>
      </c>
      <c r="M79" s="403">
        <f t="shared" si="15"/>
        <v>14.839382630890954</v>
      </c>
      <c r="Q79" s="382"/>
      <c r="R79" s="382"/>
    </row>
    <row r="80" spans="1:18" ht="15.75" customHeight="1" x14ac:dyDescent="0.25">
      <c r="A80" s="386">
        <f t="shared" si="11"/>
        <v>140</v>
      </c>
      <c r="B80" s="401">
        <v>44144</v>
      </c>
      <c r="C80" s="402">
        <v>0</v>
      </c>
      <c r="D80" s="386">
        <f t="shared" si="6"/>
        <v>595</v>
      </c>
      <c r="E80" s="387">
        <f t="shared" si="0"/>
        <v>6.3885614055456301</v>
      </c>
      <c r="F80" s="386">
        <f t="shared" si="7"/>
        <v>3.8375350377148489E-2</v>
      </c>
      <c r="G80" s="389">
        <f t="shared" si="8"/>
        <v>18.0623023307351</v>
      </c>
      <c r="H80" s="389">
        <v>10</v>
      </c>
      <c r="I80" s="389">
        <f t="shared" si="13"/>
        <v>396</v>
      </c>
      <c r="J80" s="389">
        <f t="shared" si="16"/>
        <v>193</v>
      </c>
      <c r="K80" s="390">
        <v>6</v>
      </c>
      <c r="L80" s="413">
        <f t="shared" si="10"/>
        <v>21.142857142857142</v>
      </c>
      <c r="M80" s="403">
        <f t="shared" si="15"/>
        <v>15.587878501451318</v>
      </c>
      <c r="Q80" s="382"/>
      <c r="R80" s="382"/>
    </row>
    <row r="81" spans="1:18" ht="15.75" customHeight="1" x14ac:dyDescent="0.25">
      <c r="A81" s="386">
        <f t="shared" si="11"/>
        <v>141</v>
      </c>
      <c r="B81" s="401">
        <v>44145</v>
      </c>
      <c r="C81" s="402">
        <v>25</v>
      </c>
      <c r="D81" s="386">
        <f t="shared" si="6"/>
        <v>620</v>
      </c>
      <c r="E81" s="387">
        <f t="shared" si="0"/>
        <v>6.4297194780391376</v>
      </c>
      <c r="F81" s="386">
        <f t="shared" si="7"/>
        <v>3.2698042077942614E-2</v>
      </c>
      <c r="G81" s="389">
        <f t="shared" si="8"/>
        <v>21.198430747250377</v>
      </c>
      <c r="H81" s="389">
        <v>0</v>
      </c>
      <c r="I81" s="389">
        <f t="shared" si="13"/>
        <v>396</v>
      </c>
      <c r="J81" s="389">
        <f t="shared" si="16"/>
        <v>218</v>
      </c>
      <c r="K81" s="390">
        <v>6</v>
      </c>
      <c r="L81" s="411">
        <f t="shared" si="10"/>
        <v>20.142857142857142</v>
      </c>
      <c r="M81" s="403">
        <f t="shared" si="15"/>
        <v>16.517213016245336</v>
      </c>
      <c r="Q81" s="382"/>
      <c r="R81" s="382"/>
    </row>
    <row r="82" spans="1:18" ht="15.75" customHeight="1" x14ac:dyDescent="0.25">
      <c r="A82" s="386">
        <f t="shared" si="11"/>
        <v>142</v>
      </c>
      <c r="B82" s="401">
        <v>44146</v>
      </c>
      <c r="C82" s="402">
        <v>34</v>
      </c>
      <c r="D82" s="386">
        <f t="shared" si="6"/>
        <v>654</v>
      </c>
      <c r="E82" s="387">
        <f t="shared" si="0"/>
        <v>6.4831073514571989</v>
      </c>
      <c r="F82" s="386">
        <f t="shared" si="7"/>
        <v>2.908297156734076E-2</v>
      </c>
      <c r="G82" s="389">
        <f t="shared" si="8"/>
        <v>23.83343734167547</v>
      </c>
      <c r="H82" s="389">
        <v>23</v>
      </c>
      <c r="I82" s="389">
        <f t="shared" si="13"/>
        <v>419</v>
      </c>
      <c r="J82" s="389">
        <f t="shared" si="16"/>
        <v>227</v>
      </c>
      <c r="K82" s="390">
        <v>8</v>
      </c>
      <c r="L82" s="411">
        <f t="shared" si="10"/>
        <v>22.285714285714285</v>
      </c>
      <c r="M82" s="403">
        <f t="shared" si="15"/>
        <v>17.50369387522732</v>
      </c>
      <c r="Q82" s="382"/>
      <c r="R82" s="382"/>
    </row>
    <row r="83" spans="1:18" ht="15.75" customHeight="1" x14ac:dyDescent="0.25">
      <c r="A83" s="386">
        <f t="shared" si="11"/>
        <v>143</v>
      </c>
      <c r="B83" s="401">
        <v>44147</v>
      </c>
      <c r="C83" s="402">
        <v>20</v>
      </c>
      <c r="D83" s="386">
        <f t="shared" si="6"/>
        <v>674</v>
      </c>
      <c r="E83" s="387">
        <f t="shared" si="0"/>
        <v>6.513230110912307</v>
      </c>
      <c r="F83" s="386">
        <f t="shared" si="7"/>
        <v>3.0529945844862079E-2</v>
      </c>
      <c r="G83" s="389">
        <f t="shared" si="8"/>
        <v>22.703845728458631</v>
      </c>
      <c r="H83" s="389">
        <v>25</v>
      </c>
      <c r="I83" s="389">
        <f t="shared" si="13"/>
        <v>444</v>
      </c>
      <c r="J83" s="389">
        <f t="shared" si="16"/>
        <v>221</v>
      </c>
      <c r="K83" s="398">
        <v>9</v>
      </c>
      <c r="L83" s="411">
        <f t="shared" si="10"/>
        <v>19.142857142857142</v>
      </c>
      <c r="M83" s="403">
        <f t="shared" si="15"/>
        <v>18.463625923880834</v>
      </c>
      <c r="Q83" s="382"/>
      <c r="R83" s="382"/>
    </row>
    <row r="84" spans="1:18" ht="15.75" customHeight="1" x14ac:dyDescent="0.25">
      <c r="A84" s="386">
        <f t="shared" si="11"/>
        <v>144</v>
      </c>
      <c r="B84" s="401">
        <v>44148</v>
      </c>
      <c r="C84" s="402">
        <v>38</v>
      </c>
      <c r="D84" s="386">
        <f t="shared" si="6"/>
        <v>712</v>
      </c>
      <c r="E84" s="387">
        <f t="shared" si="0"/>
        <v>6.5680779114119758</v>
      </c>
      <c r="F84" s="386">
        <f t="shared" si="7"/>
        <v>3.4621267316561309E-2</v>
      </c>
      <c r="G84" s="389">
        <f t="shared" si="8"/>
        <v>20.020849445576875</v>
      </c>
      <c r="H84" s="389">
        <v>28</v>
      </c>
      <c r="I84" s="389">
        <f t="shared" si="13"/>
        <v>472</v>
      </c>
      <c r="J84" s="389">
        <f t="shared" si="16"/>
        <v>230</v>
      </c>
      <c r="K84" s="398">
        <v>10</v>
      </c>
      <c r="L84" s="411">
        <f t="shared" si="10"/>
        <v>22</v>
      </c>
      <c r="M84" s="403">
        <f t="shared" si="15"/>
        <v>19.252139504350961</v>
      </c>
      <c r="Q84" s="382"/>
      <c r="R84" s="382"/>
    </row>
    <row r="85" spans="1:18" ht="15.75" customHeight="1" x14ac:dyDescent="0.25">
      <c r="A85" s="386">
        <f t="shared" si="11"/>
        <v>145</v>
      </c>
      <c r="B85" s="401">
        <v>44149</v>
      </c>
      <c r="C85" s="402">
        <v>41</v>
      </c>
      <c r="D85" s="386">
        <f t="shared" ref="D85:D148" si="17">C85+D84</f>
        <v>753</v>
      </c>
      <c r="E85" s="387">
        <f t="shared" si="0"/>
        <v>6.6240652277998935</v>
      </c>
      <c r="F85" s="386">
        <f t="shared" si="7"/>
        <v>4.1037682548880391E-2</v>
      </c>
      <c r="G85" s="389">
        <f t="shared" si="8"/>
        <v>16.890504958079219</v>
      </c>
      <c r="H85" s="389">
        <v>14</v>
      </c>
      <c r="I85" s="389">
        <f t="shared" si="13"/>
        <v>486</v>
      </c>
      <c r="J85" s="389">
        <f t="shared" si="16"/>
        <v>257</v>
      </c>
      <c r="K85" s="398">
        <v>10</v>
      </c>
      <c r="L85" s="411">
        <f t="shared" si="10"/>
        <v>25</v>
      </c>
      <c r="M85" s="403">
        <f t="shared" si="15"/>
        <v>19.587468671097646</v>
      </c>
      <c r="N85" s="414">
        <f t="shared" ref="N85:N102" si="18">AVERAGE(G82:G85)</f>
        <v>20.86215936844755</v>
      </c>
      <c r="Q85" s="382"/>
      <c r="R85" s="382"/>
    </row>
    <row r="86" spans="1:18" ht="15.75" customHeight="1" x14ac:dyDescent="0.25">
      <c r="A86" s="386">
        <f t="shared" si="11"/>
        <v>146</v>
      </c>
      <c r="B86" s="401">
        <v>44150</v>
      </c>
      <c r="C86" s="402">
        <v>31</v>
      </c>
      <c r="D86" s="386">
        <f t="shared" si="17"/>
        <v>784</v>
      </c>
      <c r="E86" s="387">
        <f t="shared" si="0"/>
        <v>6.6644090203504076</v>
      </c>
      <c r="F86" s="386">
        <f t="shared" si="7"/>
        <v>4.6471603710379332E-2</v>
      </c>
      <c r="G86" s="389">
        <f t="shared" si="8"/>
        <v>14.915499471027129</v>
      </c>
      <c r="H86" s="389">
        <v>23</v>
      </c>
      <c r="I86" s="389">
        <f t="shared" si="13"/>
        <v>509</v>
      </c>
      <c r="J86" s="389">
        <f t="shared" si="16"/>
        <v>265</v>
      </c>
      <c r="K86" s="398">
        <v>10</v>
      </c>
      <c r="L86" s="411">
        <f t="shared" si="10"/>
        <v>27</v>
      </c>
      <c r="M86" s="403">
        <f t="shared" si="15"/>
        <v>19.660695717543259</v>
      </c>
      <c r="N86" s="414">
        <f t="shared" si="18"/>
        <v>18.632674900785464</v>
      </c>
      <c r="Q86" s="382"/>
      <c r="R86" s="382"/>
    </row>
    <row r="87" spans="1:18" ht="15.75" customHeight="1" x14ac:dyDescent="0.25">
      <c r="A87" s="386">
        <f t="shared" si="11"/>
        <v>147</v>
      </c>
      <c r="B87" s="401">
        <v>44151</v>
      </c>
      <c r="C87" s="402">
        <v>1</v>
      </c>
      <c r="D87" s="386">
        <f t="shared" si="17"/>
        <v>785</v>
      </c>
      <c r="E87" s="387">
        <f t="shared" si="0"/>
        <v>6.6656837177824082</v>
      </c>
      <c r="F87" s="386">
        <f t="shared" si="7"/>
        <v>4.2190399067993427E-2</v>
      </c>
      <c r="G87" s="389">
        <f t="shared" si="8"/>
        <v>16.429026410555622</v>
      </c>
      <c r="H87" s="389">
        <v>38</v>
      </c>
      <c r="I87" s="389">
        <f t="shared" si="13"/>
        <v>547</v>
      </c>
      <c r="J87" s="389">
        <f t="shared" si="16"/>
        <v>228</v>
      </c>
      <c r="K87" s="398">
        <v>10</v>
      </c>
      <c r="L87" s="411">
        <f t="shared" si="10"/>
        <v>27.142857142857142</v>
      </c>
      <c r="M87" s="403">
        <f t="shared" si="15"/>
        <v>19.427370586089044</v>
      </c>
      <c r="N87" s="414">
        <f t="shared" si="18"/>
        <v>17.063970071309711</v>
      </c>
      <c r="Q87" s="382"/>
      <c r="R87" s="382"/>
    </row>
    <row r="88" spans="1:18" ht="15.75" customHeight="1" x14ac:dyDescent="0.25">
      <c r="A88" s="386">
        <f t="shared" si="11"/>
        <v>148</v>
      </c>
      <c r="B88" s="401">
        <v>44152</v>
      </c>
      <c r="C88" s="402">
        <v>23</v>
      </c>
      <c r="D88" s="386">
        <f t="shared" si="17"/>
        <v>808</v>
      </c>
      <c r="E88" s="387">
        <f t="shared" si="0"/>
        <v>6.694562058521095</v>
      </c>
      <c r="F88" s="386">
        <f t="shared" si="7"/>
        <v>3.698580156679724E-2</v>
      </c>
      <c r="G88" s="389">
        <f t="shared" si="8"/>
        <v>18.740899242324247</v>
      </c>
      <c r="H88" s="389">
        <v>0</v>
      </c>
      <c r="I88" s="389">
        <f t="shared" si="13"/>
        <v>547</v>
      </c>
      <c r="J88" s="389">
        <f t="shared" si="16"/>
        <v>251</v>
      </c>
      <c r="K88" s="398">
        <v>10</v>
      </c>
      <c r="L88" s="411">
        <f t="shared" si="10"/>
        <v>26.857142857142858</v>
      </c>
      <c r="M88" s="403">
        <f t="shared" si="15"/>
        <v>19.076294656813882</v>
      </c>
      <c r="N88" s="414">
        <f t="shared" si="18"/>
        <v>16.743982520496555</v>
      </c>
      <c r="Q88" s="382"/>
      <c r="R88" s="382"/>
    </row>
    <row r="89" spans="1:18" ht="15.75" customHeight="1" x14ac:dyDescent="0.25">
      <c r="A89" s="386">
        <f t="shared" si="11"/>
        <v>149</v>
      </c>
      <c r="B89" s="401">
        <v>44153</v>
      </c>
      <c r="C89" s="402">
        <v>24</v>
      </c>
      <c r="D89" s="386">
        <f t="shared" si="17"/>
        <v>832</v>
      </c>
      <c r="E89" s="387">
        <f t="shared" si="0"/>
        <v>6.7238324408212087</v>
      </c>
      <c r="F89" s="386">
        <f t="shared" si="7"/>
        <v>3.3085491925980648E-2</v>
      </c>
      <c r="G89" s="389">
        <f t="shared" si="8"/>
        <v>20.950185117714568</v>
      </c>
      <c r="H89" s="389">
        <v>16</v>
      </c>
      <c r="I89" s="389">
        <f t="shared" si="13"/>
        <v>563</v>
      </c>
      <c r="J89" s="389">
        <f t="shared" si="16"/>
        <v>259</v>
      </c>
      <c r="K89" s="398">
        <v>10</v>
      </c>
      <c r="L89" s="411">
        <f t="shared" si="10"/>
        <v>25.428571428571427</v>
      </c>
      <c r="M89" s="403">
        <f t="shared" si="15"/>
        <v>18.664401481962329</v>
      </c>
      <c r="N89" s="414">
        <f t="shared" si="18"/>
        <v>17.758902560405392</v>
      </c>
      <c r="Q89" s="382"/>
      <c r="R89" s="382"/>
    </row>
    <row r="90" spans="1:18" ht="15.75" customHeight="1" x14ac:dyDescent="0.25">
      <c r="A90" s="386">
        <f t="shared" si="11"/>
        <v>150</v>
      </c>
      <c r="B90" s="401">
        <v>44154</v>
      </c>
      <c r="C90" s="402">
        <v>17</v>
      </c>
      <c r="D90" s="386">
        <f t="shared" si="17"/>
        <v>849</v>
      </c>
      <c r="E90" s="387">
        <f t="shared" si="0"/>
        <v>6.7440591863113477</v>
      </c>
      <c r="F90" s="386">
        <f t="shared" si="7"/>
        <v>2.7058260318265477E-2</v>
      </c>
      <c r="G90" s="389">
        <f t="shared" si="8"/>
        <v>25.616842044055634</v>
      </c>
      <c r="H90" s="389">
        <v>14</v>
      </c>
      <c r="I90" s="389">
        <f t="shared" si="13"/>
        <v>577</v>
      </c>
      <c r="J90" s="389">
        <f t="shared" si="16"/>
        <v>261</v>
      </c>
      <c r="K90" s="398">
        <v>11</v>
      </c>
      <c r="L90" s="411">
        <f t="shared" si="10"/>
        <v>25</v>
      </c>
      <c r="M90" s="403">
        <f t="shared" si="15"/>
        <v>19.080543812761899</v>
      </c>
      <c r="N90" s="414">
        <f t="shared" si="18"/>
        <v>20.434238203662517</v>
      </c>
      <c r="Q90" s="382"/>
      <c r="R90" s="382"/>
    </row>
    <row r="91" spans="1:18" ht="15.75" customHeight="1" x14ac:dyDescent="0.25">
      <c r="A91" s="386">
        <f t="shared" si="11"/>
        <v>151</v>
      </c>
      <c r="B91" s="401">
        <v>44155</v>
      </c>
      <c r="C91" s="402">
        <v>26</v>
      </c>
      <c r="D91" s="386">
        <f t="shared" si="17"/>
        <v>875</v>
      </c>
      <c r="E91" s="387">
        <f t="shared" si="0"/>
        <v>6.7742238863576141</v>
      </c>
      <c r="F91" s="386">
        <f t="shared" si="7"/>
        <v>2.3854465379780088E-2</v>
      </c>
      <c r="G91" s="389">
        <f t="shared" si="8"/>
        <v>29.057334529386772</v>
      </c>
      <c r="H91" s="389">
        <v>33</v>
      </c>
      <c r="I91" s="389">
        <f t="shared" si="13"/>
        <v>610</v>
      </c>
      <c r="J91" s="389">
        <f t="shared" si="16"/>
        <v>254</v>
      </c>
      <c r="K91" s="398">
        <v>11</v>
      </c>
      <c r="L91" s="411">
        <f t="shared" si="10"/>
        <v>23.285714285714285</v>
      </c>
      <c r="M91" s="403">
        <f t="shared" si="15"/>
        <v>20.371470253306171</v>
      </c>
      <c r="N91" s="414">
        <f t="shared" si="18"/>
        <v>23.591315233370302</v>
      </c>
      <c r="Q91" s="382"/>
      <c r="R91" s="382"/>
    </row>
    <row r="92" spans="1:18" ht="15.75" customHeight="1" x14ac:dyDescent="0.25">
      <c r="A92" s="386">
        <f t="shared" si="11"/>
        <v>152</v>
      </c>
      <c r="B92" s="401">
        <v>44156</v>
      </c>
      <c r="C92" s="402">
        <v>24</v>
      </c>
      <c r="D92" s="386">
        <f t="shared" si="17"/>
        <v>899</v>
      </c>
      <c r="E92" s="387">
        <f t="shared" si="0"/>
        <v>6.80128303447162</v>
      </c>
      <c r="F92" s="386">
        <f t="shared" si="7"/>
        <v>2.4185696689439342E-2</v>
      </c>
      <c r="G92" s="389">
        <f t="shared" si="8"/>
        <v>28.659384489122747</v>
      </c>
      <c r="H92" s="389">
        <v>18</v>
      </c>
      <c r="I92" s="389">
        <f t="shared" si="13"/>
        <v>628</v>
      </c>
      <c r="J92" s="389">
        <f t="shared" si="16"/>
        <v>260</v>
      </c>
      <c r="K92" s="398">
        <v>11</v>
      </c>
      <c r="L92" s="411">
        <f t="shared" si="10"/>
        <v>20.857142857142858</v>
      </c>
      <c r="M92" s="403">
        <f t="shared" si="15"/>
        <v>22.052738757740961</v>
      </c>
      <c r="N92" s="414">
        <f t="shared" si="18"/>
        <v>26.070936545069927</v>
      </c>
      <c r="Q92" s="382"/>
      <c r="R92" s="382"/>
    </row>
    <row r="93" spans="1:18" ht="15.75" customHeight="1" x14ac:dyDescent="0.25">
      <c r="A93" s="386">
        <f t="shared" si="11"/>
        <v>153</v>
      </c>
      <c r="B93" s="401">
        <v>44157</v>
      </c>
      <c r="C93" s="402">
        <v>25</v>
      </c>
      <c r="D93" s="386">
        <f t="shared" si="17"/>
        <v>924</v>
      </c>
      <c r="E93" s="387">
        <f t="shared" si="0"/>
        <v>6.828712071641684</v>
      </c>
      <c r="F93" s="386">
        <f t="shared" si="7"/>
        <v>2.688994496483153E-2</v>
      </c>
      <c r="G93" s="389">
        <f t="shared" si="8"/>
        <v>25.777188516618001</v>
      </c>
      <c r="H93" s="389">
        <v>15</v>
      </c>
      <c r="I93" s="389">
        <f t="shared" si="13"/>
        <v>643</v>
      </c>
      <c r="J93" s="389">
        <f t="shared" si="16"/>
        <v>270</v>
      </c>
      <c r="K93" s="398">
        <v>11</v>
      </c>
      <c r="L93" s="411">
        <f t="shared" si="10"/>
        <v>20</v>
      </c>
      <c r="M93" s="403">
        <f t="shared" si="15"/>
        <v>23.604408621396797</v>
      </c>
      <c r="N93" s="414">
        <f t="shared" si="18"/>
        <v>27.277687394795787</v>
      </c>
      <c r="Q93" s="382"/>
      <c r="R93" s="382"/>
    </row>
    <row r="94" spans="1:18" ht="15.75" customHeight="1" x14ac:dyDescent="0.25">
      <c r="A94" s="386">
        <f t="shared" si="11"/>
        <v>154</v>
      </c>
      <c r="B94" s="401">
        <v>44158</v>
      </c>
      <c r="C94" s="404">
        <v>4</v>
      </c>
      <c r="D94" s="386">
        <f t="shared" si="17"/>
        <v>928</v>
      </c>
      <c r="E94" s="387">
        <f t="shared" si="0"/>
        <v>6.8330317327862007</v>
      </c>
      <c r="F94" s="386">
        <f t="shared" si="7"/>
        <v>2.4371147592733573E-2</v>
      </c>
      <c r="G94" s="389">
        <f t="shared" si="8"/>
        <v>28.441302483704622</v>
      </c>
      <c r="H94" s="389">
        <v>10</v>
      </c>
      <c r="I94" s="389">
        <f t="shared" si="13"/>
        <v>653</v>
      </c>
      <c r="J94" s="389">
        <f t="shared" si="16"/>
        <v>264</v>
      </c>
      <c r="K94" s="398">
        <v>11</v>
      </c>
      <c r="L94" s="411">
        <f t="shared" si="10"/>
        <v>20.428571428571427</v>
      </c>
      <c r="M94" s="403">
        <f t="shared" si="15"/>
        <v>25.32044806041808</v>
      </c>
      <c r="N94" s="414">
        <f t="shared" si="18"/>
        <v>27.983802504708034</v>
      </c>
      <c r="Q94" s="382"/>
      <c r="R94" s="382"/>
    </row>
    <row r="95" spans="1:18" ht="15.75" customHeight="1" x14ac:dyDescent="0.25">
      <c r="A95" s="386">
        <f t="shared" si="11"/>
        <v>155</v>
      </c>
      <c r="B95" s="401">
        <v>44159</v>
      </c>
      <c r="C95" s="415">
        <v>29</v>
      </c>
      <c r="D95" s="386">
        <f t="shared" si="17"/>
        <v>957</v>
      </c>
      <c r="E95" s="387">
        <f t="shared" si="0"/>
        <v>6.8638033914529544</v>
      </c>
      <c r="F95" s="386">
        <f t="shared" si="7"/>
        <v>2.3298076076036178E-2</v>
      </c>
      <c r="G95" s="389">
        <f t="shared" si="8"/>
        <v>29.751262649232192</v>
      </c>
      <c r="H95" s="389">
        <v>35</v>
      </c>
      <c r="I95" s="389">
        <f t="shared" si="13"/>
        <v>688</v>
      </c>
      <c r="J95" s="389">
        <f t="shared" si="16"/>
        <v>257</v>
      </c>
      <c r="K95" s="416">
        <v>12</v>
      </c>
      <c r="L95" s="411">
        <f t="shared" si="10"/>
        <v>21.285714285714285</v>
      </c>
      <c r="M95" s="403">
        <f t="shared" si="15"/>
        <v>26.893357118547787</v>
      </c>
      <c r="N95" s="417">
        <f t="shared" si="18"/>
        <v>28.15728453466939</v>
      </c>
      <c r="Q95" s="382"/>
      <c r="R95" s="382"/>
    </row>
    <row r="96" spans="1:18" ht="15.75" customHeight="1" x14ac:dyDescent="0.25">
      <c r="A96" s="386">
        <f t="shared" si="11"/>
        <v>156</v>
      </c>
      <c r="B96" s="401">
        <v>44160</v>
      </c>
      <c r="C96" s="402">
        <v>21</v>
      </c>
      <c r="D96" s="386">
        <f t="shared" si="17"/>
        <v>978</v>
      </c>
      <c r="E96" s="387">
        <f t="shared" si="0"/>
        <v>6.8855096700348177</v>
      </c>
      <c r="F96" s="386">
        <f t="shared" si="7"/>
        <v>2.2687827131273978E-2</v>
      </c>
      <c r="G96" s="389">
        <f t="shared" si="8"/>
        <v>30.551501320480281</v>
      </c>
      <c r="H96" s="389">
        <v>30</v>
      </c>
      <c r="I96" s="389">
        <f t="shared" si="13"/>
        <v>718</v>
      </c>
      <c r="J96" s="389">
        <f t="shared" si="16"/>
        <v>247</v>
      </c>
      <c r="K96" s="416">
        <v>13</v>
      </c>
      <c r="L96" s="411">
        <f t="shared" si="10"/>
        <v>20.857142857142858</v>
      </c>
      <c r="M96" s="403">
        <f t="shared" si="15"/>
        <v>28.26497371894289</v>
      </c>
      <c r="N96" s="417">
        <f t="shared" si="18"/>
        <v>28.630313742508775</v>
      </c>
      <c r="Q96" s="382"/>
      <c r="R96" s="382"/>
    </row>
    <row r="97" spans="1:18" ht="15.75" customHeight="1" x14ac:dyDescent="0.25">
      <c r="A97" s="386">
        <f t="shared" si="11"/>
        <v>157</v>
      </c>
      <c r="B97" s="401">
        <v>44161</v>
      </c>
      <c r="C97" s="402">
        <v>34</v>
      </c>
      <c r="D97" s="386">
        <f t="shared" si="17"/>
        <v>1012</v>
      </c>
      <c r="E97" s="387">
        <f t="shared" si="0"/>
        <v>6.9196838498474111</v>
      </c>
      <c r="F97" s="386">
        <f t="shared" si="7"/>
        <v>2.285444576453775E-2</v>
      </c>
      <c r="G97" s="389">
        <f t="shared" si="8"/>
        <v>30.32876787742854</v>
      </c>
      <c r="H97" s="389">
        <v>30</v>
      </c>
      <c r="I97" s="389">
        <f t="shared" si="13"/>
        <v>748</v>
      </c>
      <c r="J97" s="389">
        <f t="shared" si="16"/>
        <v>250</v>
      </c>
      <c r="K97" s="416">
        <v>14</v>
      </c>
      <c r="L97" s="411">
        <f t="shared" si="10"/>
        <v>23.285714285714285</v>
      </c>
      <c r="M97" s="403">
        <f t="shared" si="15"/>
        <v>28.938105980853305</v>
      </c>
      <c r="N97" s="417">
        <f t="shared" si="18"/>
        <v>29.768208582711409</v>
      </c>
      <c r="Q97" s="382"/>
      <c r="R97" s="382"/>
    </row>
    <row r="98" spans="1:18" ht="15.75" customHeight="1" x14ac:dyDescent="0.25">
      <c r="A98" s="386">
        <f t="shared" si="11"/>
        <v>158</v>
      </c>
      <c r="B98" s="401">
        <v>44162</v>
      </c>
      <c r="C98" s="402">
        <v>32</v>
      </c>
      <c r="D98" s="386">
        <f t="shared" si="17"/>
        <v>1044</v>
      </c>
      <c r="E98" s="387">
        <f t="shared" si="0"/>
        <v>6.9508147684425836</v>
      </c>
      <c r="F98" s="386">
        <f t="shared" si="7"/>
        <v>2.4393453413320079E-2</v>
      </c>
      <c r="G98" s="389">
        <f t="shared" si="8"/>
        <v>28.415295235788605</v>
      </c>
      <c r="H98" s="389">
        <v>27</v>
      </c>
      <c r="I98" s="389">
        <f t="shared" si="13"/>
        <v>775</v>
      </c>
      <c r="J98" s="389">
        <f t="shared" si="16"/>
        <v>255</v>
      </c>
      <c r="K98" s="416">
        <v>14</v>
      </c>
      <c r="L98" s="411">
        <f t="shared" si="10"/>
        <v>24.142857142857142</v>
      </c>
      <c r="M98" s="403">
        <f t="shared" si="15"/>
        <v>28.846386081767857</v>
      </c>
      <c r="N98" s="417">
        <f t="shared" si="18"/>
        <v>29.761706770732406</v>
      </c>
      <c r="Q98" s="382"/>
      <c r="R98" s="382"/>
    </row>
    <row r="99" spans="1:18" ht="15.75" customHeight="1" x14ac:dyDescent="0.25">
      <c r="A99" s="386">
        <f t="shared" si="11"/>
        <v>159</v>
      </c>
      <c r="B99" s="401">
        <v>44163</v>
      </c>
      <c r="C99" s="402">
        <v>37</v>
      </c>
      <c r="D99" s="386">
        <f t="shared" si="17"/>
        <v>1081</v>
      </c>
      <c r="E99" s="387">
        <f t="shared" si="0"/>
        <v>6.9856418176392081</v>
      </c>
      <c r="F99" s="386">
        <f t="shared" si="7"/>
        <v>2.7222705989278388E-2</v>
      </c>
      <c r="G99" s="389">
        <f t="shared" si="8"/>
        <v>25.462097002147399</v>
      </c>
      <c r="H99" s="389">
        <v>11</v>
      </c>
      <c r="I99" s="389">
        <f t="shared" si="13"/>
        <v>786</v>
      </c>
      <c r="J99" s="389">
        <f t="shared" si="16"/>
        <v>281</v>
      </c>
      <c r="K99" s="416">
        <v>14</v>
      </c>
      <c r="L99" s="411">
        <f t="shared" si="10"/>
        <v>26</v>
      </c>
      <c r="M99" s="403">
        <f t="shared" si="15"/>
        <v>28.38963072648566</v>
      </c>
      <c r="N99" s="417">
        <f t="shared" si="18"/>
        <v>28.689415358961206</v>
      </c>
      <c r="Q99" s="382"/>
      <c r="R99" s="382"/>
    </row>
    <row r="100" spans="1:18" ht="15.75" customHeight="1" x14ac:dyDescent="0.25">
      <c r="A100" s="386">
        <f t="shared" si="11"/>
        <v>160</v>
      </c>
      <c r="B100" s="401">
        <v>44164</v>
      </c>
      <c r="C100" s="402">
        <v>30</v>
      </c>
      <c r="D100" s="386">
        <f t="shared" si="17"/>
        <v>1111</v>
      </c>
      <c r="E100" s="387">
        <f t="shared" si="0"/>
        <v>7.0130157896396303</v>
      </c>
      <c r="F100" s="386">
        <f t="shared" si="7"/>
        <v>3.0319075762162941E-2</v>
      </c>
      <c r="G100" s="389">
        <f t="shared" si="8"/>
        <v>22.861751657514795</v>
      </c>
      <c r="H100" s="389">
        <v>42</v>
      </c>
      <c r="I100" s="389">
        <f t="shared" si="13"/>
        <v>828</v>
      </c>
      <c r="J100" s="389">
        <f t="shared" si="16"/>
        <v>267</v>
      </c>
      <c r="K100" s="398">
        <v>16</v>
      </c>
      <c r="L100" s="411">
        <f t="shared" si="10"/>
        <v>26.714285714285715</v>
      </c>
      <c r="M100" s="403">
        <f t="shared" si="15"/>
        <v>27.973139746613779</v>
      </c>
      <c r="N100" s="400">
        <f t="shared" si="18"/>
        <v>26.766977943219835</v>
      </c>
      <c r="Q100" s="382"/>
      <c r="R100" s="382"/>
    </row>
    <row r="101" spans="1:18" ht="15.75" customHeight="1" x14ac:dyDescent="0.25">
      <c r="A101" s="386">
        <f t="shared" si="11"/>
        <v>161</v>
      </c>
      <c r="B101" s="401">
        <v>44165</v>
      </c>
      <c r="C101" s="402">
        <v>0</v>
      </c>
      <c r="D101" s="386">
        <f t="shared" si="17"/>
        <v>1111</v>
      </c>
      <c r="E101" s="387">
        <f t="shared" si="0"/>
        <v>7.0130157896396303</v>
      </c>
      <c r="F101" s="386">
        <f t="shared" si="7"/>
        <v>2.7450264341480363E-2</v>
      </c>
      <c r="G101" s="389">
        <f t="shared" si="8"/>
        <v>25.251020242909785</v>
      </c>
      <c r="H101" s="389">
        <v>20</v>
      </c>
      <c r="I101" s="389">
        <f t="shared" si="13"/>
        <v>848</v>
      </c>
      <c r="J101" s="389">
        <f t="shared" si="16"/>
        <v>247</v>
      </c>
      <c r="K101" s="398">
        <v>16</v>
      </c>
      <c r="L101" s="411">
        <f t="shared" si="10"/>
        <v>26.142857142857142</v>
      </c>
      <c r="M101" s="403">
        <f t="shared" si="15"/>
        <v>27.51738514078594</v>
      </c>
      <c r="N101" s="400">
        <f t="shared" si="18"/>
        <v>25.497541034590149</v>
      </c>
      <c r="Q101" s="382"/>
      <c r="R101" s="382"/>
    </row>
    <row r="102" spans="1:18" ht="15.75" customHeight="1" x14ac:dyDescent="0.25">
      <c r="A102" s="386">
        <f t="shared" si="11"/>
        <v>162</v>
      </c>
      <c r="B102" s="401">
        <v>44166</v>
      </c>
      <c r="C102" s="402">
        <v>26</v>
      </c>
      <c r="D102" s="386">
        <f t="shared" si="17"/>
        <v>1137</v>
      </c>
      <c r="E102" s="387">
        <f t="shared" si="0"/>
        <v>7.0361484937505363</v>
      </c>
      <c r="F102" s="386">
        <f t="shared" si="7"/>
        <v>2.5027906140308604E-2</v>
      </c>
      <c r="G102" s="389">
        <f t="shared" si="8"/>
        <v>27.694972830491785</v>
      </c>
      <c r="H102" s="389">
        <v>26</v>
      </c>
      <c r="I102" s="389">
        <f t="shared" si="13"/>
        <v>874</v>
      </c>
      <c r="J102" s="389">
        <f t="shared" si="16"/>
        <v>245</v>
      </c>
      <c r="K102" s="398">
        <v>18</v>
      </c>
      <c r="L102" s="411">
        <f t="shared" si="10"/>
        <v>25.714285714285715</v>
      </c>
      <c r="M102" s="403">
        <f t="shared" si="15"/>
        <v>27.223629452394455</v>
      </c>
      <c r="N102" s="400">
        <f t="shared" si="18"/>
        <v>25.317460433265943</v>
      </c>
      <c r="Q102" s="382"/>
      <c r="R102" s="382"/>
    </row>
    <row r="103" spans="1:18" ht="15.75" customHeight="1" x14ac:dyDescent="0.25">
      <c r="A103" s="386">
        <f t="shared" ref="A103:A166" si="19">A102+(B103-B102)</f>
        <v>163</v>
      </c>
      <c r="B103" s="401">
        <v>44167</v>
      </c>
      <c r="C103" s="402">
        <v>45</v>
      </c>
      <c r="D103" s="386">
        <f t="shared" si="17"/>
        <v>1182</v>
      </c>
      <c r="E103" s="387">
        <f t="shared" si="0"/>
        <v>7.0749631979660439</v>
      </c>
      <c r="F103" s="386">
        <f t="shared" si="7"/>
        <v>2.370998096329378E-2</v>
      </c>
      <c r="G103" s="389">
        <f t="shared" si="8"/>
        <v>29.234404769579097</v>
      </c>
      <c r="H103" s="389">
        <v>22</v>
      </c>
      <c r="I103" s="389">
        <f t="shared" si="13"/>
        <v>896</v>
      </c>
      <c r="J103" s="389">
        <f t="shared" si="16"/>
        <v>268</v>
      </c>
      <c r="K103" s="398">
        <v>18</v>
      </c>
      <c r="L103" s="411">
        <f t="shared" si="10"/>
        <v>29.142857142857142</v>
      </c>
      <c r="M103" s="403">
        <f t="shared" si="15"/>
        <v>27.035472802265719</v>
      </c>
      <c r="N103" s="400">
        <f t="shared" ref="N103:N221" si="20">AVERAGE(G101:G103)</f>
        <v>27.393465947660221</v>
      </c>
      <c r="Q103" s="382"/>
      <c r="R103" s="382"/>
    </row>
    <row r="104" spans="1:18" ht="15.75" customHeight="1" x14ac:dyDescent="0.25">
      <c r="A104" s="386">
        <f t="shared" si="19"/>
        <v>164</v>
      </c>
      <c r="B104" s="401">
        <v>44168</v>
      </c>
      <c r="C104" s="402">
        <v>39</v>
      </c>
      <c r="D104" s="386">
        <f t="shared" si="17"/>
        <v>1221</v>
      </c>
      <c r="E104" s="387">
        <f t="shared" si="0"/>
        <v>7.1074254741107046</v>
      </c>
      <c r="F104" s="386">
        <f t="shared" si="7"/>
        <v>2.3985985063176445E-2</v>
      </c>
      <c r="G104" s="389">
        <f t="shared" si="8"/>
        <v>28.898007679662598</v>
      </c>
      <c r="H104" s="389">
        <v>29</v>
      </c>
      <c r="I104" s="389">
        <f t="shared" si="13"/>
        <v>925</v>
      </c>
      <c r="J104" s="389">
        <f t="shared" si="16"/>
        <v>278</v>
      </c>
      <c r="K104" s="398">
        <v>18</v>
      </c>
      <c r="L104" s="411">
        <f t="shared" si="10"/>
        <v>29.857142857142858</v>
      </c>
      <c r="M104" s="403">
        <f t="shared" si="15"/>
        <v>26.831078488299152</v>
      </c>
      <c r="N104" s="400">
        <f t="shared" si="20"/>
        <v>28.609128426577826</v>
      </c>
      <c r="Q104" s="382"/>
      <c r="R104" s="382"/>
    </row>
    <row r="105" spans="1:18" ht="15.75" customHeight="1" x14ac:dyDescent="0.25">
      <c r="A105" s="386">
        <f t="shared" si="19"/>
        <v>165</v>
      </c>
      <c r="B105" s="401">
        <v>44169</v>
      </c>
      <c r="C105" s="402">
        <v>43</v>
      </c>
      <c r="D105" s="386">
        <f t="shared" si="17"/>
        <v>1264</v>
      </c>
      <c r="E105" s="387">
        <f t="shared" si="0"/>
        <v>7.1420365747068031</v>
      </c>
      <c r="F105" s="386">
        <f t="shared" si="7"/>
        <v>2.5712537445405248E-2</v>
      </c>
      <c r="G105" s="389">
        <f t="shared" si="8"/>
        <v>26.957556485107173</v>
      </c>
      <c r="H105" s="389">
        <v>21</v>
      </c>
      <c r="I105" s="389">
        <f t="shared" si="13"/>
        <v>946</v>
      </c>
      <c r="J105" s="389">
        <f t="shared" si="16"/>
        <v>299</v>
      </c>
      <c r="K105" s="398">
        <v>19</v>
      </c>
      <c r="L105" s="411">
        <f t="shared" si="10"/>
        <v>31.428571428571427</v>
      </c>
      <c r="M105" s="403">
        <f t="shared" si="15"/>
        <v>26.622830095344661</v>
      </c>
      <c r="N105" s="400">
        <f t="shared" si="20"/>
        <v>28.36332297811629</v>
      </c>
      <c r="Q105" s="382"/>
      <c r="R105" s="382"/>
    </row>
    <row r="106" spans="1:18" ht="15.75" customHeight="1" x14ac:dyDescent="0.25">
      <c r="A106" s="386">
        <f t="shared" si="19"/>
        <v>166</v>
      </c>
      <c r="B106" s="401">
        <v>44170</v>
      </c>
      <c r="C106" s="402">
        <v>38</v>
      </c>
      <c r="D106" s="386">
        <f t="shared" si="17"/>
        <v>1302</v>
      </c>
      <c r="E106" s="387">
        <f t="shared" si="0"/>
        <v>7.1716568227685142</v>
      </c>
      <c r="F106" s="386">
        <f t="shared" si="7"/>
        <v>2.8758630352898766E-2</v>
      </c>
      <c r="G106" s="389">
        <f t="shared" si="8"/>
        <v>24.102231992772165</v>
      </c>
      <c r="H106" s="389">
        <v>0</v>
      </c>
      <c r="I106" s="389">
        <f t="shared" si="13"/>
        <v>946</v>
      </c>
      <c r="J106" s="389">
        <f t="shared" si="16"/>
        <v>337</v>
      </c>
      <c r="K106" s="398">
        <v>19</v>
      </c>
      <c r="L106" s="411">
        <f t="shared" si="10"/>
        <v>31.571428571428573</v>
      </c>
      <c r="M106" s="403">
        <f t="shared" si="15"/>
        <v>26.428563665433916</v>
      </c>
      <c r="N106" s="400">
        <f t="shared" si="20"/>
        <v>26.652598719180645</v>
      </c>
      <c r="Q106" s="382"/>
      <c r="R106" s="382"/>
    </row>
    <row r="107" spans="1:18" ht="15.75" customHeight="1" x14ac:dyDescent="0.25">
      <c r="A107" s="386">
        <f t="shared" si="19"/>
        <v>167</v>
      </c>
      <c r="B107" s="401">
        <v>44171</v>
      </c>
      <c r="C107" s="402">
        <v>30</v>
      </c>
      <c r="D107" s="386">
        <f t="shared" si="17"/>
        <v>1332</v>
      </c>
      <c r="E107" s="387">
        <f t="shared" si="0"/>
        <v>7.1944368511003347</v>
      </c>
      <c r="F107" s="386">
        <f t="shared" si="7"/>
        <v>3.151261496995815E-2</v>
      </c>
      <c r="G107" s="389">
        <f t="shared" si="8"/>
        <v>21.995863600045308</v>
      </c>
      <c r="H107" s="389">
        <v>0</v>
      </c>
      <c r="I107" s="389">
        <f t="shared" si="13"/>
        <v>946</v>
      </c>
      <c r="J107" s="389">
        <f t="shared" si="16"/>
        <v>366</v>
      </c>
      <c r="K107" s="398">
        <v>20</v>
      </c>
      <c r="L107" s="411">
        <f t="shared" si="10"/>
        <v>31.571428571428573</v>
      </c>
      <c r="M107" s="403">
        <f t="shared" si="15"/>
        <v>26.304865371509702</v>
      </c>
      <c r="N107" s="400">
        <f t="shared" si="20"/>
        <v>24.351884025974883</v>
      </c>
      <c r="Q107" s="382"/>
      <c r="R107" s="382"/>
    </row>
    <row r="108" spans="1:18" ht="15.75" customHeight="1" x14ac:dyDescent="0.25">
      <c r="A108" s="386">
        <f t="shared" si="19"/>
        <v>168</v>
      </c>
      <c r="B108" s="401">
        <v>44172</v>
      </c>
      <c r="C108" s="402">
        <v>11</v>
      </c>
      <c r="D108" s="386">
        <f t="shared" si="17"/>
        <v>1343</v>
      </c>
      <c r="E108" s="387">
        <f t="shared" si="0"/>
        <v>7.2026611965232377</v>
      </c>
      <c r="F108" s="386">
        <f t="shared" si="7"/>
        <v>2.866845583016055E-2</v>
      </c>
      <c r="G108" s="389">
        <f t="shared" si="8"/>
        <v>24.178043793719862</v>
      </c>
      <c r="H108" s="389">
        <v>50</v>
      </c>
      <c r="I108" s="389">
        <f t="shared" si="13"/>
        <v>996</v>
      </c>
      <c r="J108" s="389">
        <f t="shared" si="16"/>
        <v>327</v>
      </c>
      <c r="K108" s="398">
        <v>20</v>
      </c>
      <c r="L108" s="411">
        <f t="shared" si="10"/>
        <v>33.142857142857146</v>
      </c>
      <c r="M108" s="403">
        <f t="shared" si="15"/>
        <v>26.151583021625431</v>
      </c>
      <c r="N108" s="400">
        <f t="shared" si="20"/>
        <v>23.425379795512445</v>
      </c>
      <c r="Q108" s="382"/>
      <c r="R108" s="382"/>
    </row>
    <row r="109" spans="1:18" ht="15.75" customHeight="1" x14ac:dyDescent="0.25">
      <c r="A109" s="386">
        <f t="shared" si="19"/>
        <v>169</v>
      </c>
      <c r="B109" s="401">
        <v>44173</v>
      </c>
      <c r="C109" s="418">
        <v>19</v>
      </c>
      <c r="D109" s="386">
        <f t="shared" si="17"/>
        <v>1362</v>
      </c>
      <c r="E109" s="387">
        <f t="shared" si="0"/>
        <v>7.2167094867094574</v>
      </c>
      <c r="F109" s="386">
        <f t="shared" si="7"/>
        <v>2.3861092408887088E-2</v>
      </c>
      <c r="G109" s="389">
        <f t="shared" si="8"/>
        <v>29.049264328810946</v>
      </c>
      <c r="H109" s="389">
        <v>26</v>
      </c>
      <c r="I109" s="389">
        <f t="shared" si="13"/>
        <v>1022</v>
      </c>
      <c r="J109" s="389">
        <f t="shared" si="16"/>
        <v>318</v>
      </c>
      <c r="K109" s="398">
        <v>22</v>
      </c>
      <c r="L109" s="411">
        <f t="shared" si="10"/>
        <v>32.142857142857146</v>
      </c>
      <c r="M109" s="403">
        <f t="shared" si="15"/>
        <v>26.345053235671024</v>
      </c>
      <c r="N109" s="400">
        <f t="shared" si="20"/>
        <v>25.074390574192037</v>
      </c>
      <c r="O109" s="398">
        <v>19</v>
      </c>
      <c r="P109" s="399"/>
      <c r="Q109" s="390">
        <v>13</v>
      </c>
      <c r="R109" s="419">
        <f>O109/(O109+Q109)</f>
        <v>0.59375</v>
      </c>
    </row>
    <row r="110" spans="1:18" ht="15.75" customHeight="1" x14ac:dyDescent="0.25">
      <c r="A110" s="386">
        <f t="shared" si="19"/>
        <v>170</v>
      </c>
      <c r="B110" s="401">
        <v>44174</v>
      </c>
      <c r="C110" s="402">
        <v>34</v>
      </c>
      <c r="D110" s="386">
        <f t="shared" si="17"/>
        <v>1396</v>
      </c>
      <c r="E110" s="387">
        <f t="shared" si="0"/>
        <v>7.2413662833223178</v>
      </c>
      <c r="F110" s="386">
        <f t="shared" si="7"/>
        <v>2.079187947838828E-2</v>
      </c>
      <c r="G110" s="389">
        <f t="shared" si="8"/>
        <v>33.337398924441814</v>
      </c>
      <c r="H110" s="389">
        <v>22</v>
      </c>
      <c r="I110" s="389">
        <f t="shared" si="13"/>
        <v>1044</v>
      </c>
      <c r="J110" s="389">
        <f t="shared" si="16"/>
        <v>329</v>
      </c>
      <c r="K110" s="398">
        <v>23</v>
      </c>
      <c r="L110" s="411">
        <f t="shared" si="10"/>
        <v>30.571428571428573</v>
      </c>
      <c r="M110" s="403">
        <f t="shared" si="15"/>
        <v>26.931195257794268</v>
      </c>
      <c r="N110" s="400">
        <f t="shared" si="20"/>
        <v>28.854902348990873</v>
      </c>
      <c r="O110" s="392"/>
      <c r="Q110" s="382"/>
      <c r="R110" s="382"/>
    </row>
    <row r="111" spans="1:18" ht="15.75" customHeight="1" x14ac:dyDescent="0.25">
      <c r="A111" s="386">
        <f t="shared" si="19"/>
        <v>171</v>
      </c>
      <c r="B111" s="401">
        <v>44175</v>
      </c>
      <c r="C111" s="402">
        <v>9</v>
      </c>
      <c r="D111" s="386">
        <f t="shared" si="17"/>
        <v>1405</v>
      </c>
      <c r="E111" s="387">
        <f t="shared" si="0"/>
        <v>7.2477925817678459</v>
      </c>
      <c r="F111" s="386">
        <f t="shared" si="7"/>
        <v>1.7105699210709226E-2</v>
      </c>
      <c r="G111" s="389">
        <f t="shared" si="8"/>
        <v>40.521417570934034</v>
      </c>
      <c r="H111" s="389">
        <v>40</v>
      </c>
      <c r="I111" s="389">
        <f t="shared" si="13"/>
        <v>1084</v>
      </c>
      <c r="J111" s="389">
        <f t="shared" si="16"/>
        <v>298</v>
      </c>
      <c r="K111" s="398">
        <v>23</v>
      </c>
      <c r="L111" s="411">
        <f t="shared" si="10"/>
        <v>26.285714285714285</v>
      </c>
      <c r="M111" s="403">
        <f t="shared" si="15"/>
        <v>28.591682385118759</v>
      </c>
      <c r="N111" s="400">
        <f t="shared" si="20"/>
        <v>34.302693608062263</v>
      </c>
      <c r="O111" s="392"/>
      <c r="Q111" s="382"/>
      <c r="R111" s="382"/>
    </row>
    <row r="112" spans="1:18" ht="15.75" customHeight="1" x14ac:dyDescent="0.25">
      <c r="A112" s="386">
        <f t="shared" si="19"/>
        <v>172</v>
      </c>
      <c r="B112" s="401">
        <v>44176</v>
      </c>
      <c r="C112" s="402">
        <v>58</v>
      </c>
      <c r="D112" s="386">
        <f t="shared" si="17"/>
        <v>1463</v>
      </c>
      <c r="E112" s="387">
        <f t="shared" si="0"/>
        <v>7.2882444010201244</v>
      </c>
      <c r="F112" s="386">
        <f t="shared" si="7"/>
        <v>1.7684974388890464E-2</v>
      </c>
      <c r="G112" s="389">
        <f t="shared" si="8"/>
        <v>39.194129735091607</v>
      </c>
      <c r="H112" s="389">
        <v>40</v>
      </c>
      <c r="I112" s="389">
        <f t="shared" si="13"/>
        <v>1124</v>
      </c>
      <c r="J112" s="389">
        <f t="shared" si="16"/>
        <v>315</v>
      </c>
      <c r="K112" s="398">
        <v>24</v>
      </c>
      <c r="L112" s="411">
        <f t="shared" si="10"/>
        <v>28.428571428571427</v>
      </c>
      <c r="M112" s="403">
        <f t="shared" si="15"/>
        <v>30.339764277973675</v>
      </c>
      <c r="N112" s="400">
        <f t="shared" si="20"/>
        <v>37.684315410155818</v>
      </c>
      <c r="O112" s="392"/>
      <c r="Q112" s="382"/>
      <c r="R112" s="382"/>
    </row>
    <row r="113" spans="1:19" ht="15.75" customHeight="1" x14ac:dyDescent="0.25">
      <c r="A113" s="386">
        <f t="shared" si="19"/>
        <v>173</v>
      </c>
      <c r="B113" s="401">
        <v>44177</v>
      </c>
      <c r="C113" s="402">
        <v>56</v>
      </c>
      <c r="D113" s="386">
        <f t="shared" si="17"/>
        <v>1519</v>
      </c>
      <c r="E113" s="387">
        <f t="shared" si="0"/>
        <v>7.3258075025957732</v>
      </c>
      <c r="F113" s="386">
        <f t="shared" si="7"/>
        <v>2.1298623519231334E-2</v>
      </c>
      <c r="G113" s="389">
        <f t="shared" si="8"/>
        <v>32.544224275060614</v>
      </c>
      <c r="H113" s="389">
        <v>37</v>
      </c>
      <c r="I113" s="389">
        <f t="shared" si="13"/>
        <v>1161</v>
      </c>
      <c r="J113" s="389">
        <f t="shared" si="16"/>
        <v>334</v>
      </c>
      <c r="K113" s="398">
        <v>24</v>
      </c>
      <c r="L113" s="411">
        <f t="shared" si="10"/>
        <v>31</v>
      </c>
      <c r="M113" s="403">
        <f t="shared" si="15"/>
        <v>31.545763175443458</v>
      </c>
      <c r="N113" s="400">
        <f t="shared" si="20"/>
        <v>37.419923860362083</v>
      </c>
      <c r="O113" s="392"/>
      <c r="Q113" s="382"/>
      <c r="R113" s="382"/>
    </row>
    <row r="114" spans="1:19" ht="15.75" customHeight="1" x14ac:dyDescent="0.25">
      <c r="A114" s="386">
        <f t="shared" si="19"/>
        <v>174</v>
      </c>
      <c r="B114" s="401">
        <v>44178</v>
      </c>
      <c r="C114" s="402">
        <v>23</v>
      </c>
      <c r="D114" s="386">
        <f t="shared" si="17"/>
        <v>1542</v>
      </c>
      <c r="E114" s="387">
        <f t="shared" si="0"/>
        <v>7.3408355541232746</v>
      </c>
      <c r="F114" s="386">
        <f t="shared" si="7"/>
        <v>2.4271329366805316E-2</v>
      </c>
      <c r="G114" s="389">
        <f t="shared" si="8"/>
        <v>28.558270133646985</v>
      </c>
      <c r="H114" s="389">
        <v>0</v>
      </c>
      <c r="I114" s="389">
        <f t="shared" si="13"/>
        <v>1161</v>
      </c>
      <c r="J114" s="389">
        <f t="shared" si="16"/>
        <v>357</v>
      </c>
      <c r="K114" s="398">
        <v>24</v>
      </c>
      <c r="L114" s="411">
        <f t="shared" si="10"/>
        <v>30</v>
      </c>
      <c r="M114" s="403">
        <f t="shared" si="15"/>
        <v>32.483249823100842</v>
      </c>
      <c r="N114" s="400">
        <f t="shared" si="20"/>
        <v>33.432208047933067</v>
      </c>
      <c r="O114" s="420"/>
      <c r="P114" s="420"/>
      <c r="Q114" s="382"/>
      <c r="R114" s="382"/>
    </row>
    <row r="115" spans="1:19" ht="15.75" customHeight="1" x14ac:dyDescent="0.25">
      <c r="A115" s="386">
        <f t="shared" si="19"/>
        <v>175</v>
      </c>
      <c r="B115" s="401">
        <v>44179</v>
      </c>
      <c r="C115" s="402">
        <v>22</v>
      </c>
      <c r="D115" s="386">
        <f t="shared" si="17"/>
        <v>1564</v>
      </c>
      <c r="E115" s="387">
        <f t="shared" si="0"/>
        <v>7.3550019211052566</v>
      </c>
      <c r="F115" s="386">
        <f t="shared" si="7"/>
        <v>2.4708241629187087E-2</v>
      </c>
      <c r="G115" s="389">
        <f t="shared" si="8"/>
        <v>28.053278374174219</v>
      </c>
      <c r="H115" s="389">
        <v>0</v>
      </c>
      <c r="I115" s="389">
        <f t="shared" si="13"/>
        <v>1161</v>
      </c>
      <c r="J115" s="389">
        <f t="shared" si="16"/>
        <v>379</v>
      </c>
      <c r="K115" s="398">
        <v>24</v>
      </c>
      <c r="L115" s="411">
        <f t="shared" si="10"/>
        <v>31.571428571428573</v>
      </c>
      <c r="M115" s="403">
        <f t="shared" si="15"/>
        <v>33.036854763165749</v>
      </c>
      <c r="N115" s="400">
        <f t="shared" si="20"/>
        <v>29.718590927627275</v>
      </c>
      <c r="O115" s="420"/>
      <c r="P115" s="420"/>
      <c r="Q115" s="382"/>
      <c r="R115" s="382"/>
    </row>
    <row r="116" spans="1:19" ht="15.75" customHeight="1" x14ac:dyDescent="0.25">
      <c r="A116" s="386">
        <f t="shared" si="19"/>
        <v>176</v>
      </c>
      <c r="B116" s="401">
        <v>44180</v>
      </c>
      <c r="C116" s="402">
        <v>52</v>
      </c>
      <c r="D116" s="386">
        <f t="shared" si="17"/>
        <v>1616</v>
      </c>
      <c r="E116" s="387">
        <f t="shared" si="0"/>
        <v>7.3877092390810404</v>
      </c>
      <c r="F116" s="386">
        <f t="shared" si="7"/>
        <v>2.5215667823362122E-2</v>
      </c>
      <c r="G116" s="389">
        <f t="shared" si="8"/>
        <v>27.488749670066234</v>
      </c>
      <c r="H116" s="389">
        <v>81</v>
      </c>
      <c r="I116" s="389">
        <f t="shared" si="13"/>
        <v>1242</v>
      </c>
      <c r="J116" s="389">
        <f t="shared" si="16"/>
        <v>349</v>
      </c>
      <c r="K116" s="398">
        <v>25</v>
      </c>
      <c r="L116" s="411">
        <f t="shared" si="10"/>
        <v>36.285714285714285</v>
      </c>
      <c r="M116" s="403">
        <f t="shared" si="15"/>
        <v>32.813924097630789</v>
      </c>
      <c r="N116" s="400">
        <f t="shared" si="20"/>
        <v>28.033432725962481</v>
      </c>
      <c r="O116" s="392" t="s">
        <v>1143</v>
      </c>
      <c r="P116" s="393" t="s">
        <v>1144</v>
      </c>
      <c r="Q116" s="382"/>
      <c r="R116" s="382"/>
    </row>
    <row r="117" spans="1:19" ht="15.75" customHeight="1" x14ac:dyDescent="0.25">
      <c r="A117" s="386">
        <f t="shared" si="19"/>
        <v>177</v>
      </c>
      <c r="B117" s="401">
        <v>44181</v>
      </c>
      <c r="C117" s="402">
        <v>28</v>
      </c>
      <c r="D117" s="386">
        <f t="shared" si="17"/>
        <v>1644</v>
      </c>
      <c r="E117" s="387">
        <f t="shared" si="0"/>
        <v>7.404887575616125</v>
      </c>
      <c r="F117" s="386">
        <f t="shared" si="7"/>
        <v>2.4978895577719738E-2</v>
      </c>
      <c r="G117" s="389">
        <f t="shared" si="8"/>
        <v>27.749312550800173</v>
      </c>
      <c r="H117" s="389">
        <v>22</v>
      </c>
      <c r="I117" s="389">
        <f t="shared" si="13"/>
        <v>1264</v>
      </c>
      <c r="J117" s="389">
        <f t="shared" si="16"/>
        <v>355</v>
      </c>
      <c r="K117" s="398">
        <v>25</v>
      </c>
      <c r="L117" s="411">
        <f t="shared" si="10"/>
        <v>35.428571428571431</v>
      </c>
      <c r="M117" s="403">
        <f t="shared" si="15"/>
        <v>32.015626044253409</v>
      </c>
      <c r="N117" s="400">
        <f t="shared" si="20"/>
        <v>27.763780198346875</v>
      </c>
      <c r="O117" s="421">
        <v>16</v>
      </c>
      <c r="P117" s="422">
        <f>28-O117</f>
        <v>12</v>
      </c>
      <c r="Q117" s="390"/>
      <c r="R117" s="390"/>
      <c r="S117" s="393">
        <f t="shared" ref="S117:S120" si="21">O117/(O117+P117)</f>
        <v>0.5714285714285714</v>
      </c>
    </row>
    <row r="118" spans="1:19" ht="15.75" customHeight="1" x14ac:dyDescent="0.25">
      <c r="A118" s="386">
        <f t="shared" si="19"/>
        <v>178</v>
      </c>
      <c r="B118" s="401">
        <v>44182</v>
      </c>
      <c r="C118" s="402">
        <f>O118+P118</f>
        <v>57</v>
      </c>
      <c r="D118" s="386">
        <f t="shared" si="17"/>
        <v>1701</v>
      </c>
      <c r="E118" s="387">
        <f t="shared" si="0"/>
        <v>7.4389715923958617</v>
      </c>
      <c r="F118" s="386">
        <f t="shared" si="7"/>
        <v>2.3471978754488618E-2</v>
      </c>
      <c r="G118" s="389">
        <f t="shared" si="8"/>
        <v>29.530837080678282</v>
      </c>
      <c r="H118" s="389">
        <v>60</v>
      </c>
      <c r="I118" s="389">
        <f t="shared" si="13"/>
        <v>1324</v>
      </c>
      <c r="J118" s="389">
        <f t="shared" si="16"/>
        <v>352</v>
      </c>
      <c r="K118" s="398">
        <v>25</v>
      </c>
      <c r="L118" s="411">
        <f t="shared" si="10"/>
        <v>42.285714285714285</v>
      </c>
      <c r="M118" s="403">
        <f t="shared" si="15"/>
        <v>30.445543117074013</v>
      </c>
      <c r="N118" s="400">
        <f t="shared" si="20"/>
        <v>28.256299767181563</v>
      </c>
      <c r="O118" s="421">
        <f>31+8</f>
        <v>39</v>
      </c>
      <c r="P118" s="422">
        <v>18</v>
      </c>
      <c r="Q118" s="390"/>
      <c r="R118" s="390"/>
      <c r="S118" s="393">
        <f t="shared" si="21"/>
        <v>0.68421052631578949</v>
      </c>
    </row>
    <row r="119" spans="1:19" ht="15.75" customHeight="1" x14ac:dyDescent="0.25">
      <c r="A119" s="386">
        <f t="shared" si="19"/>
        <v>179</v>
      </c>
      <c r="B119" s="401">
        <v>44183</v>
      </c>
      <c r="C119" s="402">
        <v>48</v>
      </c>
      <c r="D119" s="386">
        <f t="shared" si="17"/>
        <v>1749</v>
      </c>
      <c r="E119" s="387">
        <f t="shared" si="0"/>
        <v>7.4667994750186022</v>
      </c>
      <c r="F119" s="386">
        <f t="shared" si="7"/>
        <v>2.3897630297304628E-2</v>
      </c>
      <c r="G119" s="389">
        <f t="shared" si="8"/>
        <v>29.004849934352031</v>
      </c>
      <c r="H119" s="389">
        <v>0</v>
      </c>
      <c r="I119" s="389">
        <f t="shared" ref="I119:I182" si="22">I118+H119</f>
        <v>1324</v>
      </c>
      <c r="J119" s="389">
        <f t="shared" si="16"/>
        <v>400</v>
      </c>
      <c r="K119" s="398">
        <v>25</v>
      </c>
      <c r="L119" s="411">
        <f t="shared" si="10"/>
        <v>40.857142857142854</v>
      </c>
      <c r="M119" s="403">
        <f t="shared" si="15"/>
        <v>28.989931716968361</v>
      </c>
      <c r="N119" s="400">
        <f t="shared" si="20"/>
        <v>28.761666521943493</v>
      </c>
      <c r="O119" s="421">
        <v>22</v>
      </c>
      <c r="P119" s="422">
        <f>C119-O119</f>
        <v>26</v>
      </c>
      <c r="Q119" s="390"/>
      <c r="R119" s="390"/>
      <c r="S119" s="393">
        <f t="shared" si="21"/>
        <v>0.45833333333333331</v>
      </c>
    </row>
    <row r="120" spans="1:19" ht="15.75" customHeight="1" x14ac:dyDescent="0.25">
      <c r="A120" s="386">
        <f t="shared" si="19"/>
        <v>180</v>
      </c>
      <c r="B120" s="401">
        <v>44184</v>
      </c>
      <c r="C120" s="402">
        <v>78</v>
      </c>
      <c r="D120" s="386">
        <f t="shared" si="17"/>
        <v>1827</v>
      </c>
      <c r="E120" s="387">
        <f t="shared" si="0"/>
        <v>7.5104305563780063</v>
      </c>
      <c r="F120" s="386">
        <f t="shared" si="7"/>
        <v>2.798723099663241E-2</v>
      </c>
      <c r="G120" s="389">
        <f t="shared" si="8"/>
        <v>24.766550883270618</v>
      </c>
      <c r="H120" s="389">
        <v>32</v>
      </c>
      <c r="I120" s="389">
        <f t="shared" si="22"/>
        <v>1356</v>
      </c>
      <c r="J120" s="389">
        <f t="shared" si="16"/>
        <v>446</v>
      </c>
      <c r="K120" s="398">
        <v>25</v>
      </c>
      <c r="L120" s="411">
        <f t="shared" si="10"/>
        <v>44</v>
      </c>
      <c r="M120" s="403">
        <f t="shared" si="15"/>
        <v>27.878835518141216</v>
      </c>
      <c r="N120" s="400">
        <f t="shared" si="20"/>
        <v>27.767412632766977</v>
      </c>
      <c r="O120" s="421">
        <v>43</v>
      </c>
      <c r="P120" s="422">
        <v>35</v>
      </c>
      <c r="Q120" s="390">
        <v>12</v>
      </c>
      <c r="R120" s="419">
        <f>O120/(O120+Q120)</f>
        <v>0.78181818181818186</v>
      </c>
      <c r="S120" s="393">
        <f t="shared" si="21"/>
        <v>0.55128205128205132</v>
      </c>
    </row>
    <row r="121" spans="1:19" ht="15.75" customHeight="1" x14ac:dyDescent="0.25">
      <c r="A121" s="386">
        <f t="shared" si="19"/>
        <v>181</v>
      </c>
      <c r="B121" s="401">
        <v>44185</v>
      </c>
      <c r="C121" s="402">
        <v>0</v>
      </c>
      <c r="D121" s="386">
        <f t="shared" si="17"/>
        <v>1827</v>
      </c>
      <c r="E121" s="387">
        <f t="shared" si="0"/>
        <v>7.5104305563780063</v>
      </c>
      <c r="F121" s="386">
        <f t="shared" si="7"/>
        <v>2.7630015707666353E-2</v>
      </c>
      <c r="G121" s="389">
        <f t="shared" si="8"/>
        <v>25.086745801871601</v>
      </c>
      <c r="H121" s="389">
        <v>40</v>
      </c>
      <c r="I121" s="389">
        <f t="shared" si="22"/>
        <v>1396</v>
      </c>
      <c r="J121" s="389">
        <f t="shared" si="16"/>
        <v>402</v>
      </c>
      <c r="K121" s="398">
        <v>29</v>
      </c>
      <c r="L121" s="411">
        <f t="shared" si="10"/>
        <v>40.714285714285715</v>
      </c>
      <c r="M121" s="403">
        <f t="shared" si="15"/>
        <v>27.382903470744736</v>
      </c>
      <c r="N121" s="400">
        <f t="shared" si="20"/>
        <v>26.286048873164749</v>
      </c>
      <c r="O121" s="421">
        <v>0</v>
      </c>
      <c r="P121" s="422">
        <v>0</v>
      </c>
      <c r="Q121" s="390"/>
      <c r="R121" s="382"/>
    </row>
    <row r="122" spans="1:19" ht="15.75" customHeight="1" x14ac:dyDescent="0.25">
      <c r="A122" s="386">
        <f t="shared" si="19"/>
        <v>182</v>
      </c>
      <c r="B122" s="401">
        <v>44186</v>
      </c>
      <c r="C122" s="402">
        <v>38</v>
      </c>
      <c r="D122" s="386">
        <f t="shared" si="17"/>
        <v>1865</v>
      </c>
      <c r="E122" s="387">
        <f t="shared" si="0"/>
        <v>7.5310163320779155</v>
      </c>
      <c r="F122" s="386">
        <f t="shared" si="7"/>
        <v>2.544522158916188E-2</v>
      </c>
      <c r="G122" s="389">
        <f t="shared" si="8"/>
        <v>27.240760239839449</v>
      </c>
      <c r="H122" s="389">
        <v>0</v>
      </c>
      <c r="I122" s="389">
        <f t="shared" si="22"/>
        <v>1396</v>
      </c>
      <c r="J122" s="389">
        <f t="shared" si="16"/>
        <v>440</v>
      </c>
      <c r="K122" s="398">
        <v>29</v>
      </c>
      <c r="L122" s="411">
        <f t="shared" si="10"/>
        <v>43</v>
      </c>
      <c r="M122" s="403">
        <f t="shared" si="15"/>
        <v>27.266829451554056</v>
      </c>
      <c r="N122" s="400">
        <f t="shared" si="20"/>
        <v>25.698018974993889</v>
      </c>
      <c r="O122" s="421">
        <v>18</v>
      </c>
      <c r="P122" s="422">
        <v>20</v>
      </c>
      <c r="Q122" s="390"/>
      <c r="R122" s="382"/>
      <c r="S122" s="393">
        <f t="shared" ref="S122:S123" si="23">O122/(O122+P122)</f>
        <v>0.47368421052631576</v>
      </c>
    </row>
    <row r="123" spans="1:19" ht="15.75" customHeight="1" x14ac:dyDescent="0.25">
      <c r="A123" s="386">
        <f t="shared" si="19"/>
        <v>183</v>
      </c>
      <c r="B123" s="401">
        <v>44187</v>
      </c>
      <c r="C123" s="402">
        <v>43</v>
      </c>
      <c r="D123" s="386">
        <f t="shared" si="17"/>
        <v>1908</v>
      </c>
      <c r="E123" s="387">
        <f t="shared" si="0"/>
        <v>7.5538108520082314</v>
      </c>
      <c r="F123" s="386">
        <f t="shared" si="7"/>
        <v>2.4088942496422541E-2</v>
      </c>
      <c r="G123" s="389">
        <f t="shared" si="8"/>
        <v>28.774496043688298</v>
      </c>
      <c r="H123" s="389">
        <v>0</v>
      </c>
      <c r="I123" s="389">
        <f t="shared" si="22"/>
        <v>1396</v>
      </c>
      <c r="J123" s="389">
        <f t="shared" si="16"/>
        <v>483</v>
      </c>
      <c r="K123" s="398">
        <v>29</v>
      </c>
      <c r="L123" s="411">
        <f t="shared" si="10"/>
        <v>41.714285714285715</v>
      </c>
      <c r="M123" s="403">
        <f t="shared" si="15"/>
        <v>27.450507504928634</v>
      </c>
      <c r="N123" s="400">
        <f t="shared" si="20"/>
        <v>27.034000695133116</v>
      </c>
      <c r="O123" s="421">
        <v>22</v>
      </c>
      <c r="P123" s="422">
        <v>21</v>
      </c>
      <c r="Q123" s="382"/>
      <c r="R123" s="382"/>
      <c r="S123" s="393">
        <f t="shared" si="23"/>
        <v>0.51162790697674421</v>
      </c>
    </row>
    <row r="124" spans="1:19" ht="15.75" customHeight="1" x14ac:dyDescent="0.25">
      <c r="A124" s="386">
        <f t="shared" si="19"/>
        <v>184</v>
      </c>
      <c r="B124" s="401">
        <v>44188</v>
      </c>
      <c r="C124" s="402">
        <v>42</v>
      </c>
      <c r="D124" s="386">
        <f t="shared" si="17"/>
        <v>1950</v>
      </c>
      <c r="E124" s="387">
        <f t="shared" si="0"/>
        <v>7.5755846515577927</v>
      </c>
      <c r="F124" s="386">
        <f t="shared" si="7"/>
        <v>2.1587418113034312E-2</v>
      </c>
      <c r="G124" s="389">
        <f t="shared" si="8"/>
        <v>32.108850485525572</v>
      </c>
      <c r="H124" s="389">
        <v>40</v>
      </c>
      <c r="I124" s="389">
        <f t="shared" si="22"/>
        <v>1436</v>
      </c>
      <c r="J124" s="389">
        <f t="shared" si="16"/>
        <v>484</v>
      </c>
      <c r="K124" s="398">
        <v>30</v>
      </c>
      <c r="L124" s="411">
        <f t="shared" si="10"/>
        <v>43.714285714285715</v>
      </c>
      <c r="M124" s="403">
        <f t="shared" si="15"/>
        <v>28.073298638460837</v>
      </c>
      <c r="N124" s="400">
        <f t="shared" si="20"/>
        <v>29.37470225635111</v>
      </c>
      <c r="O124" s="421">
        <v>29</v>
      </c>
      <c r="P124" s="422">
        <v>13</v>
      </c>
      <c r="Q124" s="382"/>
      <c r="R124" s="382"/>
    </row>
    <row r="125" spans="1:19" ht="15.75" customHeight="1" x14ac:dyDescent="0.25">
      <c r="A125" s="386">
        <f t="shared" si="19"/>
        <v>185</v>
      </c>
      <c r="B125" s="401">
        <v>44189</v>
      </c>
      <c r="C125" s="402">
        <v>34</v>
      </c>
      <c r="D125" s="386">
        <f t="shared" si="17"/>
        <v>1984</v>
      </c>
      <c r="E125" s="387">
        <f t="shared" si="0"/>
        <v>7.5928702878448178</v>
      </c>
      <c r="F125" s="386">
        <f t="shared" si="7"/>
        <v>1.9710747302444456E-2</v>
      </c>
      <c r="G125" s="389">
        <f t="shared" si="8"/>
        <v>35.165951342391956</v>
      </c>
      <c r="H125" s="389">
        <v>151</v>
      </c>
      <c r="I125" s="389">
        <f t="shared" si="22"/>
        <v>1587</v>
      </c>
      <c r="J125" s="389">
        <f t="shared" si="16"/>
        <v>366</v>
      </c>
      <c r="K125" s="398">
        <v>31</v>
      </c>
      <c r="L125" s="411">
        <f t="shared" si="10"/>
        <v>40.428571428571431</v>
      </c>
      <c r="M125" s="403">
        <f t="shared" si="15"/>
        <v>28.87831496156279</v>
      </c>
      <c r="N125" s="400">
        <f t="shared" si="20"/>
        <v>32.01643262386861</v>
      </c>
      <c r="O125" s="421">
        <v>30</v>
      </c>
      <c r="P125" s="422">
        <v>4</v>
      </c>
      <c r="Q125" s="382">
        <v>12</v>
      </c>
      <c r="R125" s="382"/>
    </row>
    <row r="126" spans="1:19" ht="15.75" customHeight="1" x14ac:dyDescent="0.25">
      <c r="A126" s="386">
        <f t="shared" si="19"/>
        <v>186</v>
      </c>
      <c r="B126" s="401">
        <v>44190</v>
      </c>
      <c r="C126" s="402">
        <v>0</v>
      </c>
      <c r="D126" s="386">
        <f t="shared" si="17"/>
        <v>1984</v>
      </c>
      <c r="E126" s="387">
        <f t="shared" si="0"/>
        <v>7.5928702878448178</v>
      </c>
      <c r="F126" s="386">
        <f t="shared" si="7"/>
        <v>1.6313106314783381E-2</v>
      </c>
      <c r="G126" s="389">
        <f t="shared" si="8"/>
        <v>42.490201877235144</v>
      </c>
      <c r="H126" s="389">
        <v>0</v>
      </c>
      <c r="I126" s="389">
        <f t="shared" si="22"/>
        <v>1587</v>
      </c>
      <c r="J126" s="389">
        <f t="shared" si="16"/>
        <v>366</v>
      </c>
      <c r="K126" s="398">
        <v>31</v>
      </c>
      <c r="L126" s="411">
        <f t="shared" si="10"/>
        <v>33.571428571428569</v>
      </c>
      <c r="M126" s="403">
        <f t="shared" si="15"/>
        <v>30.804793810546094</v>
      </c>
      <c r="N126" s="400">
        <f t="shared" si="20"/>
        <v>36.588334568384226</v>
      </c>
      <c r="Q126" s="382"/>
      <c r="R126" s="382"/>
    </row>
    <row r="127" spans="1:19" ht="15.75" customHeight="1" x14ac:dyDescent="0.25">
      <c r="A127" s="386">
        <f t="shared" si="19"/>
        <v>187</v>
      </c>
      <c r="B127" s="401">
        <v>44191</v>
      </c>
      <c r="C127" s="402">
        <v>30</v>
      </c>
      <c r="D127" s="386">
        <f t="shared" si="17"/>
        <v>2014</v>
      </c>
      <c r="E127" s="387">
        <f t="shared" si="0"/>
        <v>7.6078780732785072</v>
      </c>
      <c r="F127" s="386">
        <f t="shared" si="7"/>
        <v>1.6253924931139054E-2</v>
      </c>
      <c r="G127" s="389">
        <f t="shared" si="8"/>
        <v>42.644910905920518</v>
      </c>
      <c r="H127" s="389">
        <v>0</v>
      </c>
      <c r="I127" s="389">
        <f t="shared" si="22"/>
        <v>1587</v>
      </c>
      <c r="J127" s="389">
        <f t="shared" si="16"/>
        <v>396</v>
      </c>
      <c r="K127" s="398">
        <v>31</v>
      </c>
      <c r="L127" s="411">
        <f t="shared" si="10"/>
        <v>26.714285714285715</v>
      </c>
      <c r="M127" s="403">
        <f t="shared" si="15"/>
        <v>33.358845242353219</v>
      </c>
      <c r="N127" s="400">
        <f t="shared" si="20"/>
        <v>40.100354708515873</v>
      </c>
      <c r="Q127" s="382"/>
      <c r="R127" s="382"/>
    </row>
    <row r="128" spans="1:19" ht="15.75" customHeight="1" x14ac:dyDescent="0.25">
      <c r="A128" s="386">
        <f t="shared" si="19"/>
        <v>188</v>
      </c>
      <c r="B128" s="401">
        <v>44192</v>
      </c>
      <c r="C128" s="402">
        <v>0</v>
      </c>
      <c r="D128" s="386">
        <f t="shared" si="17"/>
        <v>2014</v>
      </c>
      <c r="E128" s="387">
        <f t="shared" si="0"/>
        <v>7.6078780732785072</v>
      </c>
      <c r="F128" s="386">
        <f t="shared" si="7"/>
        <v>1.2714475086762553E-2</v>
      </c>
      <c r="G128" s="389">
        <f t="shared" si="8"/>
        <v>54.516381984310385</v>
      </c>
      <c r="H128" s="389">
        <v>13</v>
      </c>
      <c r="I128" s="389">
        <f t="shared" si="22"/>
        <v>1600</v>
      </c>
      <c r="J128" s="389">
        <f t="shared" si="16"/>
        <v>382</v>
      </c>
      <c r="K128" s="398">
        <v>32</v>
      </c>
      <c r="L128" s="411">
        <f t="shared" si="10"/>
        <v>26.714285714285715</v>
      </c>
      <c r="M128" s="403">
        <f t="shared" si="15"/>
        <v>37.563078982701619</v>
      </c>
      <c r="N128" s="400">
        <f t="shared" si="20"/>
        <v>46.550498255822014</v>
      </c>
      <c r="Q128" s="382"/>
      <c r="R128" s="382"/>
    </row>
    <row r="129" spans="1:18" ht="15.75" customHeight="1" x14ac:dyDescent="0.25">
      <c r="A129" s="386">
        <f t="shared" si="19"/>
        <v>189</v>
      </c>
      <c r="B129" s="401">
        <v>44193</v>
      </c>
      <c r="C129" s="402">
        <v>40</v>
      </c>
      <c r="D129" s="386">
        <f t="shared" si="17"/>
        <v>2054</v>
      </c>
      <c r="E129" s="387">
        <f t="shared" si="0"/>
        <v>7.6275443904885032</v>
      </c>
      <c r="F129" s="386">
        <f t="shared" si="7"/>
        <v>1.074268729699763E-2</v>
      </c>
      <c r="G129" s="389">
        <f t="shared" si="8"/>
        <v>64.522699153094237</v>
      </c>
      <c r="H129" s="389">
        <v>0</v>
      </c>
      <c r="I129" s="389">
        <f t="shared" si="22"/>
        <v>1600</v>
      </c>
      <c r="J129" s="389">
        <f t="shared" si="16"/>
        <v>421</v>
      </c>
      <c r="K129" s="398">
        <v>33</v>
      </c>
      <c r="L129" s="411">
        <f t="shared" si="10"/>
        <v>27</v>
      </c>
      <c r="M129" s="403">
        <f t="shared" si="15"/>
        <v>42.889070256023729</v>
      </c>
      <c r="N129" s="400">
        <f t="shared" si="20"/>
        <v>53.894664014441709</v>
      </c>
      <c r="Q129" s="382"/>
      <c r="R129" s="382"/>
    </row>
    <row r="130" spans="1:18" ht="15.75" customHeight="1" x14ac:dyDescent="0.25">
      <c r="A130" s="386">
        <f t="shared" si="19"/>
        <v>190</v>
      </c>
      <c r="B130" s="401">
        <v>44194</v>
      </c>
      <c r="C130" s="402">
        <v>49</v>
      </c>
      <c r="D130" s="386">
        <f t="shared" si="17"/>
        <v>2103</v>
      </c>
      <c r="E130" s="387">
        <f t="shared" si="0"/>
        <v>7.6511201757027001</v>
      </c>
      <c r="F130" s="386">
        <f t="shared" si="7"/>
        <v>1.110580582699223E-2</v>
      </c>
      <c r="G130" s="389">
        <f t="shared" si="8"/>
        <v>62.413046955609289</v>
      </c>
      <c r="H130" s="389">
        <v>35</v>
      </c>
      <c r="I130" s="389">
        <f t="shared" si="22"/>
        <v>1635</v>
      </c>
      <c r="J130" s="389">
        <f t="shared" si="16"/>
        <v>434</v>
      </c>
      <c r="K130" s="398">
        <v>34</v>
      </c>
      <c r="L130" s="411">
        <f t="shared" si="10"/>
        <v>27.857142857142858</v>
      </c>
      <c r="M130" s="403">
        <f t="shared" si="15"/>
        <v>47.694577529155303</v>
      </c>
      <c r="N130" s="400">
        <f t="shared" si="20"/>
        <v>60.484042697671306</v>
      </c>
      <c r="O130" s="392">
        <v>26</v>
      </c>
      <c r="P130" s="392">
        <f>49-26</f>
        <v>23</v>
      </c>
      <c r="Q130" s="382"/>
      <c r="R130" s="382"/>
    </row>
    <row r="131" spans="1:18" ht="15.75" customHeight="1" x14ac:dyDescent="0.25">
      <c r="A131" s="386">
        <f t="shared" si="19"/>
        <v>191</v>
      </c>
      <c r="B131" s="401">
        <v>44195</v>
      </c>
      <c r="C131" s="402">
        <v>26</v>
      </c>
      <c r="D131" s="386">
        <f t="shared" si="17"/>
        <v>2129</v>
      </c>
      <c r="E131" s="387">
        <f t="shared" si="0"/>
        <v>7.6634076648934792</v>
      </c>
      <c r="F131" s="386">
        <f t="shared" si="7"/>
        <v>1.2420650859705182E-2</v>
      </c>
      <c r="G131" s="389">
        <f t="shared" si="8"/>
        <v>55.806027267752853</v>
      </c>
      <c r="H131" s="389">
        <v>49</v>
      </c>
      <c r="I131" s="389">
        <f t="shared" si="22"/>
        <v>1684</v>
      </c>
      <c r="J131" s="389">
        <f t="shared" si="16"/>
        <v>411</v>
      </c>
      <c r="K131" s="398">
        <v>34</v>
      </c>
      <c r="L131" s="411">
        <f t="shared" si="10"/>
        <v>25.571428571428573</v>
      </c>
      <c r="M131" s="403">
        <f t="shared" si="15"/>
        <v>51.079888498044916</v>
      </c>
      <c r="N131" s="400">
        <f t="shared" si="20"/>
        <v>60.913924458818791</v>
      </c>
      <c r="Q131" s="382"/>
      <c r="R131" s="382"/>
    </row>
    <row r="132" spans="1:18" ht="15.75" customHeight="1" x14ac:dyDescent="0.25">
      <c r="A132" s="386">
        <f t="shared" si="19"/>
        <v>192</v>
      </c>
      <c r="B132" s="401">
        <v>44196</v>
      </c>
      <c r="C132" s="402">
        <v>36</v>
      </c>
      <c r="D132" s="386">
        <f t="shared" si="17"/>
        <v>2165</v>
      </c>
      <c r="E132" s="387">
        <f t="shared" si="0"/>
        <v>7.6801756404365902</v>
      </c>
      <c r="F132" s="386">
        <f t="shared" si="7"/>
        <v>1.486490512248051E-2</v>
      </c>
      <c r="G132" s="389">
        <f t="shared" si="8"/>
        <v>46.629774953066075</v>
      </c>
      <c r="H132" s="389">
        <v>45</v>
      </c>
      <c r="I132" s="389">
        <f t="shared" si="22"/>
        <v>1729</v>
      </c>
      <c r="J132" s="389">
        <f t="shared" si="16"/>
        <v>402</v>
      </c>
      <c r="K132" s="398">
        <v>34</v>
      </c>
      <c r="L132" s="411">
        <f t="shared" si="10"/>
        <v>25.857142857142858</v>
      </c>
      <c r="M132" s="403">
        <f t="shared" si="15"/>
        <v>52.717577585284076</v>
      </c>
      <c r="N132" s="400">
        <f t="shared" si="20"/>
        <v>54.949616392142737</v>
      </c>
      <c r="O132" s="421">
        <v>29</v>
      </c>
      <c r="P132" s="422">
        <v>7</v>
      </c>
      <c r="Q132" s="382"/>
      <c r="R132" s="382"/>
    </row>
    <row r="133" spans="1:18" ht="15.75" customHeight="1" x14ac:dyDescent="0.25">
      <c r="A133" s="386">
        <f t="shared" si="19"/>
        <v>193</v>
      </c>
      <c r="B133" s="401">
        <v>44197</v>
      </c>
      <c r="C133" s="402">
        <v>0</v>
      </c>
      <c r="D133" s="386">
        <f t="shared" si="17"/>
        <v>2165</v>
      </c>
      <c r="E133" s="387">
        <f t="shared" si="0"/>
        <v>7.6801756404365902</v>
      </c>
      <c r="F133" s="386">
        <f t="shared" si="7"/>
        <v>1.4191111078406824E-2</v>
      </c>
      <c r="G133" s="389">
        <f t="shared" si="8"/>
        <v>48.843756963796665</v>
      </c>
      <c r="H133" s="389">
        <v>0</v>
      </c>
      <c r="I133" s="389">
        <f t="shared" si="22"/>
        <v>1729</v>
      </c>
      <c r="J133" s="389">
        <f t="shared" si="16"/>
        <v>402</v>
      </c>
      <c r="K133" s="398">
        <v>34</v>
      </c>
      <c r="L133" s="411">
        <f t="shared" si="10"/>
        <v>25.857142857142858</v>
      </c>
      <c r="M133" s="403">
        <f t="shared" si="15"/>
        <v>53.625228311935707</v>
      </c>
      <c r="N133" s="400">
        <f t="shared" si="20"/>
        <v>50.4265197282052</v>
      </c>
      <c r="O133" s="421"/>
      <c r="P133" s="422"/>
      <c r="Q133" s="382"/>
      <c r="R133" s="382"/>
    </row>
    <row r="134" spans="1:18" ht="15.75" customHeight="1" x14ac:dyDescent="0.25">
      <c r="A134" s="386">
        <f t="shared" si="19"/>
        <v>194</v>
      </c>
      <c r="B134" s="401">
        <v>44198</v>
      </c>
      <c r="C134" s="405">
        <v>48</v>
      </c>
      <c r="D134" s="386">
        <f t="shared" si="17"/>
        <v>2213</v>
      </c>
      <c r="E134" s="387">
        <f t="shared" si="0"/>
        <v>7.7021043400510498</v>
      </c>
      <c r="F134" s="386">
        <f t="shared" si="7"/>
        <v>1.4892741605274715E-2</v>
      </c>
      <c r="G134" s="389">
        <f t="shared" si="8"/>
        <v>46.542617802114165</v>
      </c>
      <c r="H134" s="406">
        <v>0</v>
      </c>
      <c r="I134" s="389">
        <f t="shared" si="22"/>
        <v>1729</v>
      </c>
      <c r="J134" s="389">
        <f t="shared" si="16"/>
        <v>450</v>
      </c>
      <c r="K134" s="398">
        <v>34</v>
      </c>
      <c r="L134" s="411">
        <f t="shared" si="10"/>
        <v>28.428571428571427</v>
      </c>
      <c r="M134" s="403">
        <f t="shared" si="15"/>
        <v>54.182043582820519</v>
      </c>
      <c r="N134" s="400">
        <f t="shared" si="20"/>
        <v>47.338716572992304</v>
      </c>
      <c r="O134" s="421">
        <v>48</v>
      </c>
      <c r="P134" s="422">
        <v>0</v>
      </c>
      <c r="Q134" s="382"/>
      <c r="R134" s="382"/>
    </row>
    <row r="135" spans="1:18" ht="15.75" customHeight="1" x14ac:dyDescent="0.25">
      <c r="A135" s="386">
        <f t="shared" si="19"/>
        <v>195</v>
      </c>
      <c r="B135" s="401">
        <v>44199</v>
      </c>
      <c r="C135" s="402">
        <v>0</v>
      </c>
      <c r="D135" s="386">
        <f t="shared" si="17"/>
        <v>2213</v>
      </c>
      <c r="E135" s="387">
        <f t="shared" si="0"/>
        <v>7.7021043400510498</v>
      </c>
      <c r="F135" s="386">
        <f t="shared" si="7"/>
        <v>1.2229148318837511E-2</v>
      </c>
      <c r="G135" s="389">
        <f t="shared" si="8"/>
        <v>56.679922631426152</v>
      </c>
      <c r="H135" s="389">
        <v>108</v>
      </c>
      <c r="I135" s="389">
        <f t="shared" si="22"/>
        <v>1837</v>
      </c>
      <c r="J135" s="389">
        <f t="shared" si="16"/>
        <v>342</v>
      </c>
      <c r="K135" s="398">
        <v>34</v>
      </c>
      <c r="L135" s="411">
        <f t="shared" si="10"/>
        <v>28.428571428571427</v>
      </c>
      <c r="M135" s="403">
        <f t="shared" si="15"/>
        <v>54.491120818122781</v>
      </c>
      <c r="N135" s="400">
        <f t="shared" si="20"/>
        <v>50.688765799112332</v>
      </c>
      <c r="O135" s="421"/>
      <c r="P135" s="422"/>
      <c r="Q135" s="382"/>
      <c r="R135" s="382"/>
    </row>
    <row r="136" spans="1:18" ht="15.75" customHeight="1" x14ac:dyDescent="0.25">
      <c r="A136" s="386">
        <f t="shared" si="19"/>
        <v>196</v>
      </c>
      <c r="B136" s="401">
        <v>44200</v>
      </c>
      <c r="C136" s="402">
        <v>28</v>
      </c>
      <c r="D136" s="386">
        <f t="shared" si="17"/>
        <v>2241</v>
      </c>
      <c r="E136" s="387">
        <f t="shared" si="0"/>
        <v>7.7146774738009274</v>
      </c>
      <c r="F136" s="386">
        <f t="shared" si="7"/>
        <v>1.0356926579438668E-2</v>
      </c>
      <c r="G136" s="389">
        <f t="shared" si="8"/>
        <v>66.925952911168849</v>
      </c>
      <c r="H136" s="389">
        <v>0</v>
      </c>
      <c r="I136" s="389">
        <f t="shared" si="22"/>
        <v>1837</v>
      </c>
      <c r="J136" s="389">
        <f t="shared" si="16"/>
        <v>370</v>
      </c>
      <c r="K136" s="398">
        <v>34</v>
      </c>
      <c r="L136" s="411">
        <f t="shared" si="10"/>
        <v>26.714285714285715</v>
      </c>
      <c r="M136" s="403">
        <f t="shared" si="15"/>
        <v>54.834442783562011</v>
      </c>
      <c r="N136" s="400">
        <f t="shared" si="20"/>
        <v>56.716164448236384</v>
      </c>
      <c r="O136" s="421">
        <v>24</v>
      </c>
      <c r="P136" s="422">
        <v>4</v>
      </c>
      <c r="Q136" s="382"/>
      <c r="R136" s="382"/>
    </row>
    <row r="137" spans="1:18" ht="15.75" customHeight="1" x14ac:dyDescent="0.25">
      <c r="A137" s="386">
        <f t="shared" si="19"/>
        <v>197</v>
      </c>
      <c r="B137" s="401">
        <v>44201</v>
      </c>
      <c r="C137" s="402">
        <v>40</v>
      </c>
      <c r="D137" s="386">
        <f t="shared" si="17"/>
        <v>2281</v>
      </c>
      <c r="E137" s="387">
        <f t="shared" si="0"/>
        <v>7.7323692222843876</v>
      </c>
      <c r="F137" s="386">
        <f t="shared" si="7"/>
        <v>1.0636322804137828E-2</v>
      </c>
      <c r="G137" s="389">
        <f t="shared" si="8"/>
        <v>65.167933817342558</v>
      </c>
      <c r="H137" s="389">
        <v>38</v>
      </c>
      <c r="I137" s="389">
        <f t="shared" si="22"/>
        <v>1875</v>
      </c>
      <c r="J137" s="389">
        <f t="shared" si="16"/>
        <v>371</v>
      </c>
      <c r="K137" s="398">
        <v>35</v>
      </c>
      <c r="L137" s="411">
        <f t="shared" si="10"/>
        <v>25.428571428571427</v>
      </c>
      <c r="M137" s="403">
        <f t="shared" si="15"/>
        <v>55.227998049523897</v>
      </c>
      <c r="N137" s="400">
        <f t="shared" si="20"/>
        <v>62.924603119979189</v>
      </c>
      <c r="O137" s="421">
        <v>37</v>
      </c>
      <c r="P137" s="422">
        <v>3</v>
      </c>
      <c r="Q137" s="382"/>
      <c r="R137" s="382"/>
    </row>
    <row r="138" spans="1:18" ht="15.75" customHeight="1" x14ac:dyDescent="0.25">
      <c r="A138" s="386">
        <f t="shared" si="19"/>
        <v>198</v>
      </c>
      <c r="B138" s="401">
        <v>44202</v>
      </c>
      <c r="C138" s="405">
        <v>43</v>
      </c>
      <c r="D138" s="386">
        <f t="shared" si="17"/>
        <v>2324</v>
      </c>
      <c r="E138" s="387">
        <f t="shared" si="0"/>
        <v>7.7510451179718016</v>
      </c>
      <c r="F138" s="386">
        <f t="shared" si="7"/>
        <v>1.1770311787539527E-2</v>
      </c>
      <c r="G138" s="389">
        <f t="shared" si="8"/>
        <v>58.889449410655004</v>
      </c>
      <c r="H138" s="389">
        <v>0</v>
      </c>
      <c r="I138" s="389">
        <f t="shared" si="22"/>
        <v>1875</v>
      </c>
      <c r="J138" s="389">
        <f t="shared" si="16"/>
        <v>414</v>
      </c>
      <c r="K138" s="398">
        <v>35</v>
      </c>
      <c r="L138" s="411">
        <f t="shared" si="10"/>
        <v>27.857142857142858</v>
      </c>
      <c r="M138" s="403">
        <f t="shared" si="15"/>
        <v>55.668486927081354</v>
      </c>
      <c r="N138" s="400">
        <f t="shared" si="20"/>
        <v>63.661112046388801</v>
      </c>
      <c r="O138" s="421">
        <v>20</v>
      </c>
      <c r="P138" s="422">
        <v>23</v>
      </c>
      <c r="Q138" s="382"/>
      <c r="R138" s="382"/>
    </row>
    <row r="139" spans="1:18" ht="15.75" customHeight="1" x14ac:dyDescent="0.25">
      <c r="A139" s="386">
        <f t="shared" si="19"/>
        <v>199</v>
      </c>
      <c r="B139" s="401">
        <v>44203</v>
      </c>
      <c r="C139" s="405">
        <v>19</v>
      </c>
      <c r="D139" s="386">
        <f t="shared" si="17"/>
        <v>2343</v>
      </c>
      <c r="E139" s="387">
        <f t="shared" si="0"/>
        <v>7.7591874385077952</v>
      </c>
      <c r="F139" s="386">
        <f t="shared" si="7"/>
        <v>1.3042208296016307E-2</v>
      </c>
      <c r="G139" s="389">
        <f t="shared" si="8"/>
        <v>53.146458393220456</v>
      </c>
      <c r="H139" s="389">
        <v>52</v>
      </c>
      <c r="I139" s="389">
        <f t="shared" si="22"/>
        <v>1927</v>
      </c>
      <c r="J139" s="389">
        <f t="shared" si="16"/>
        <v>381</v>
      </c>
      <c r="K139" s="398">
        <v>35</v>
      </c>
      <c r="L139" s="411">
        <f t="shared" si="10"/>
        <v>25.428571428571427</v>
      </c>
      <c r="M139" s="403">
        <f t="shared" si="15"/>
        <v>56.59944170424626</v>
      </c>
      <c r="N139" s="400">
        <f t="shared" si="20"/>
        <v>59.067947207072677</v>
      </c>
      <c r="O139" s="421">
        <v>16</v>
      </c>
      <c r="P139" s="422">
        <v>3</v>
      </c>
      <c r="Q139" s="382"/>
      <c r="R139" s="382"/>
    </row>
    <row r="140" spans="1:18" ht="15.75" customHeight="1" x14ac:dyDescent="0.25">
      <c r="A140" s="386">
        <f t="shared" si="19"/>
        <v>200</v>
      </c>
      <c r="B140" s="401">
        <v>44204</v>
      </c>
      <c r="C140" s="405">
        <v>23</v>
      </c>
      <c r="D140" s="423">
        <f t="shared" si="17"/>
        <v>2366</v>
      </c>
      <c r="E140" s="424">
        <f t="shared" si="0"/>
        <v>7.7689560445383323</v>
      </c>
      <c r="F140" s="423">
        <f t="shared" si="7"/>
        <v>1.2538891233793306E-2</v>
      </c>
      <c r="G140" s="425">
        <f t="shared" si="8"/>
        <v>55.279782529085082</v>
      </c>
      <c r="H140" s="406">
        <v>67</v>
      </c>
      <c r="I140" s="425">
        <f t="shared" si="22"/>
        <v>1994</v>
      </c>
      <c r="J140" s="425">
        <f t="shared" si="16"/>
        <v>337</v>
      </c>
      <c r="K140" s="426">
        <v>35</v>
      </c>
      <c r="L140" s="427">
        <f t="shared" si="10"/>
        <v>28.714285714285715</v>
      </c>
      <c r="M140" s="428">
        <f t="shared" si="15"/>
        <v>57.518873927858898</v>
      </c>
      <c r="N140" s="429">
        <f t="shared" si="20"/>
        <v>55.771896777653517</v>
      </c>
      <c r="O140" s="430">
        <v>17</v>
      </c>
      <c r="P140" s="422">
        <v>6</v>
      </c>
      <c r="Q140" s="382"/>
      <c r="R140" s="382"/>
    </row>
    <row r="141" spans="1:18" ht="15.75" customHeight="1" x14ac:dyDescent="0.25">
      <c r="A141" s="386">
        <f t="shared" si="19"/>
        <v>201</v>
      </c>
      <c r="B141" s="401">
        <v>44205</v>
      </c>
      <c r="C141" s="402">
        <f t="shared" ref="C141:C143" si="24">O141+P141</f>
        <v>60</v>
      </c>
      <c r="D141" s="386">
        <f t="shared" si="17"/>
        <v>2426</v>
      </c>
      <c r="E141" s="387">
        <f t="shared" si="0"/>
        <v>7.7939990895039957</v>
      </c>
      <c r="F141" s="386">
        <f t="shared" si="7"/>
        <v>1.4680700216323395E-2</v>
      </c>
      <c r="G141" s="389">
        <f t="shared" si="8"/>
        <v>47.214858306910898</v>
      </c>
      <c r="H141" s="389">
        <v>44</v>
      </c>
      <c r="I141" s="389">
        <f t="shared" si="22"/>
        <v>2038</v>
      </c>
      <c r="J141" s="389">
        <f t="shared" si="16"/>
        <v>350</v>
      </c>
      <c r="K141" s="398">
        <v>38</v>
      </c>
      <c r="L141" s="411">
        <f t="shared" si="10"/>
        <v>30.428571428571427</v>
      </c>
      <c r="M141" s="403">
        <f t="shared" si="15"/>
        <v>57.614908285687008</v>
      </c>
      <c r="N141" s="400">
        <f t="shared" si="20"/>
        <v>51.880366409738805</v>
      </c>
      <c r="O141" s="421">
        <v>43</v>
      </c>
      <c r="P141" s="422">
        <v>17</v>
      </c>
      <c r="Q141" s="409">
        <f t="shared" ref="Q141:Q221" si="25">SUM(C128:C141)/82250*100000</f>
        <v>500.9118541033435</v>
      </c>
      <c r="R141" s="397">
        <f t="shared" ref="R141:R204" si="26">SUM(C128:C141)/SUM(C114:C127)</f>
        <v>0.83232323232323235</v>
      </c>
    </row>
    <row r="142" spans="1:18" ht="15.75" customHeight="1" x14ac:dyDescent="0.25">
      <c r="A142" s="386">
        <f t="shared" si="19"/>
        <v>202</v>
      </c>
      <c r="B142" s="401">
        <v>44206</v>
      </c>
      <c r="C142" s="402">
        <f t="shared" si="24"/>
        <v>0</v>
      </c>
      <c r="D142" s="386">
        <f t="shared" si="17"/>
        <v>2426</v>
      </c>
      <c r="E142" s="387">
        <f t="shared" si="0"/>
        <v>7.7939990895039957</v>
      </c>
      <c r="F142" s="386">
        <f t="shared" si="7"/>
        <v>1.3540553861248274E-2</v>
      </c>
      <c r="G142" s="389">
        <f t="shared" si="8"/>
        <v>51.190459981379632</v>
      </c>
      <c r="H142" s="389"/>
      <c r="I142" s="389">
        <f t="shared" si="22"/>
        <v>2038</v>
      </c>
      <c r="J142" s="389">
        <f t="shared" si="16"/>
        <v>349</v>
      </c>
      <c r="K142" s="398">
        <v>39</v>
      </c>
      <c r="L142" s="411">
        <f t="shared" si="10"/>
        <v>30.428571428571427</v>
      </c>
      <c r="M142" s="403">
        <f t="shared" si="15"/>
        <v>56.830699335680364</v>
      </c>
      <c r="N142" s="400">
        <f t="shared" si="20"/>
        <v>51.228366939125202</v>
      </c>
      <c r="O142" s="421"/>
      <c r="P142" s="422"/>
      <c r="Q142" s="409">
        <f t="shared" si="25"/>
        <v>500.9118541033435</v>
      </c>
      <c r="R142" s="397">
        <f t="shared" si="26"/>
        <v>0.8728813559322034</v>
      </c>
    </row>
    <row r="143" spans="1:18" ht="15.75" customHeight="1" x14ac:dyDescent="0.25">
      <c r="A143" s="386">
        <f t="shared" si="19"/>
        <v>203</v>
      </c>
      <c r="B143" s="401">
        <v>44207</v>
      </c>
      <c r="C143" s="402">
        <f t="shared" si="24"/>
        <v>19</v>
      </c>
      <c r="D143" s="386">
        <f t="shared" si="17"/>
        <v>2445</v>
      </c>
      <c r="E143" s="387">
        <f t="shared" si="0"/>
        <v>7.8018004019089728</v>
      </c>
      <c r="F143" s="386">
        <f t="shared" si="7"/>
        <v>1.1750469033369435E-2</v>
      </c>
      <c r="G143" s="389">
        <f t="shared" si="8"/>
        <v>58.98889470637463</v>
      </c>
      <c r="H143" s="389">
        <v>0</v>
      </c>
      <c r="I143" s="389">
        <f t="shared" si="22"/>
        <v>2038</v>
      </c>
      <c r="J143" s="389">
        <f t="shared" si="16"/>
        <v>368</v>
      </c>
      <c r="K143" s="398">
        <v>39</v>
      </c>
      <c r="L143" s="411">
        <f t="shared" si="10"/>
        <v>29.142857142857142</v>
      </c>
      <c r="M143" s="403">
        <f t="shared" si="15"/>
        <v>55.696833877852612</v>
      </c>
      <c r="N143" s="400">
        <f t="shared" si="20"/>
        <v>52.464737664888389</v>
      </c>
      <c r="O143" s="421">
        <v>11</v>
      </c>
      <c r="P143" s="422">
        <v>8</v>
      </c>
      <c r="Q143" s="409">
        <f t="shared" si="25"/>
        <v>475.3799392097265</v>
      </c>
      <c r="R143" s="397">
        <f t="shared" si="26"/>
        <v>0.79795918367346941</v>
      </c>
    </row>
    <row r="144" spans="1:18" ht="15.75" customHeight="1" x14ac:dyDescent="0.25">
      <c r="A144" s="386">
        <f t="shared" si="19"/>
        <v>204</v>
      </c>
      <c r="B144" s="401">
        <v>44208</v>
      </c>
      <c r="C144" s="402">
        <v>27</v>
      </c>
      <c r="D144" s="386">
        <f t="shared" si="17"/>
        <v>2472</v>
      </c>
      <c r="E144" s="387">
        <f t="shared" si="0"/>
        <v>7.8127828185775812</v>
      </c>
      <c r="F144" s="386">
        <f t="shared" si="7"/>
        <v>1.0552931199477042E-2</v>
      </c>
      <c r="G144" s="389">
        <f t="shared" si="8"/>
        <v>65.682905295004161</v>
      </c>
      <c r="H144" s="389">
        <v>78</v>
      </c>
      <c r="I144" s="389">
        <f t="shared" si="22"/>
        <v>2116</v>
      </c>
      <c r="J144" s="389">
        <f t="shared" si="16"/>
        <v>316</v>
      </c>
      <c r="K144" s="398">
        <v>40</v>
      </c>
      <c r="L144" s="411">
        <f t="shared" si="10"/>
        <v>27.285714285714285</v>
      </c>
      <c r="M144" s="403">
        <f t="shared" si="15"/>
        <v>55.770401231804264</v>
      </c>
      <c r="N144" s="400">
        <f t="shared" si="20"/>
        <v>58.620753327586137</v>
      </c>
      <c r="O144" s="421">
        <f>C144-P144</f>
        <v>8</v>
      </c>
      <c r="P144" s="422">
        <v>19</v>
      </c>
      <c r="Q144" s="409">
        <f t="shared" si="25"/>
        <v>448.63221884498478</v>
      </c>
      <c r="R144" s="397">
        <f t="shared" si="26"/>
        <v>0.757700205338809</v>
      </c>
    </row>
    <row r="145" spans="1:18" ht="15.75" customHeight="1" x14ac:dyDescent="0.25">
      <c r="A145" s="386">
        <f t="shared" si="19"/>
        <v>205</v>
      </c>
      <c r="B145" s="401">
        <v>44209</v>
      </c>
      <c r="C145" s="402">
        <f t="shared" ref="C145:C147" si="27">O145+P145</f>
        <v>4</v>
      </c>
      <c r="D145" s="386">
        <f t="shared" si="17"/>
        <v>2476</v>
      </c>
      <c r="E145" s="387">
        <f t="shared" si="0"/>
        <v>7.814399633804487</v>
      </c>
      <c r="F145" s="386">
        <f t="shared" si="7"/>
        <v>9.3246945133410742E-3</v>
      </c>
      <c r="G145" s="389">
        <f t="shared" si="8"/>
        <v>74.334572523340285</v>
      </c>
      <c r="H145" s="389">
        <v>0</v>
      </c>
      <c r="I145" s="389">
        <f t="shared" si="22"/>
        <v>2116</v>
      </c>
      <c r="J145" s="389">
        <f t="shared" si="16"/>
        <v>320</v>
      </c>
      <c r="K145" s="398">
        <v>40</v>
      </c>
      <c r="L145" s="411">
        <f t="shared" si="10"/>
        <v>21.714285714285715</v>
      </c>
      <c r="M145" s="403">
        <f t="shared" si="15"/>
        <v>57.976847390759303</v>
      </c>
      <c r="N145" s="400">
        <f t="shared" si="20"/>
        <v>66.335457508239685</v>
      </c>
      <c r="O145" s="421">
        <v>0</v>
      </c>
      <c r="P145" s="422">
        <v>4</v>
      </c>
      <c r="Q145" s="409">
        <f t="shared" si="25"/>
        <v>421.88449848024317</v>
      </c>
      <c r="R145" s="397">
        <f t="shared" si="26"/>
        <v>0.71546391752577321</v>
      </c>
    </row>
    <row r="146" spans="1:18" ht="15.75" customHeight="1" x14ac:dyDescent="0.25">
      <c r="A146" s="386">
        <f t="shared" si="19"/>
        <v>206</v>
      </c>
      <c r="B146" s="401">
        <v>44210</v>
      </c>
      <c r="C146" s="402">
        <f t="shared" si="27"/>
        <v>36</v>
      </c>
      <c r="D146" s="386">
        <f t="shared" si="17"/>
        <v>2512</v>
      </c>
      <c r="E146" s="387">
        <f t="shared" si="0"/>
        <v>7.8288345275880893</v>
      </c>
      <c r="F146" s="386">
        <f t="shared" si="7"/>
        <v>8.5435809579942502E-3</v>
      </c>
      <c r="G146" s="389">
        <f t="shared" si="8"/>
        <v>81.130755823337253</v>
      </c>
      <c r="H146" s="389">
        <v>0</v>
      </c>
      <c r="I146" s="389">
        <f t="shared" si="22"/>
        <v>2116</v>
      </c>
      <c r="J146" s="389">
        <f t="shared" si="16"/>
        <v>356</v>
      </c>
      <c r="K146" s="398">
        <v>40</v>
      </c>
      <c r="L146" s="411">
        <f t="shared" si="10"/>
        <v>24.142857142857142</v>
      </c>
      <c r="M146" s="403">
        <f t="shared" si="15"/>
        <v>61.97460416649028</v>
      </c>
      <c r="N146" s="400">
        <f t="shared" si="20"/>
        <v>73.716077880560576</v>
      </c>
      <c r="O146" s="421">
        <v>29</v>
      </c>
      <c r="P146" s="422">
        <v>7</v>
      </c>
      <c r="Q146" s="409">
        <f t="shared" si="25"/>
        <v>421.88449848024317</v>
      </c>
      <c r="R146" s="397">
        <f t="shared" si="26"/>
        <v>0.74784482758620685</v>
      </c>
    </row>
    <row r="147" spans="1:18" ht="15.75" customHeight="1" x14ac:dyDescent="0.25">
      <c r="A147" s="386">
        <f t="shared" si="19"/>
        <v>207</v>
      </c>
      <c r="B147" s="401">
        <v>44211</v>
      </c>
      <c r="C147" s="402">
        <f t="shared" si="27"/>
        <v>34</v>
      </c>
      <c r="D147" s="386">
        <f t="shared" si="17"/>
        <v>2546</v>
      </c>
      <c r="E147" s="387">
        <f t="shared" si="0"/>
        <v>7.8422787791173523</v>
      </c>
      <c r="F147" s="386">
        <f t="shared" si="7"/>
        <v>8.1110420322775423E-3</v>
      </c>
      <c r="G147" s="389">
        <f t="shared" si="8"/>
        <v>85.457229515220845</v>
      </c>
      <c r="H147" s="389">
        <v>78</v>
      </c>
      <c r="I147" s="389">
        <f t="shared" si="22"/>
        <v>2194</v>
      </c>
      <c r="J147" s="389">
        <f t="shared" si="16"/>
        <v>312</v>
      </c>
      <c r="K147" s="398">
        <v>40</v>
      </c>
      <c r="L147" s="411">
        <f t="shared" si="10"/>
        <v>25.714285714285715</v>
      </c>
      <c r="M147" s="403">
        <f t="shared" si="15"/>
        <v>66.285668021652526</v>
      </c>
      <c r="N147" s="400">
        <f t="shared" si="20"/>
        <v>80.307519287299456</v>
      </c>
      <c r="O147" s="421">
        <v>27</v>
      </c>
      <c r="P147" s="422">
        <v>7</v>
      </c>
      <c r="Q147" s="409">
        <f t="shared" si="25"/>
        <v>463.22188449848022</v>
      </c>
      <c r="R147" s="397">
        <f t="shared" si="26"/>
        <v>0.91586538461538458</v>
      </c>
    </row>
    <row r="148" spans="1:18" ht="15.75" customHeight="1" x14ac:dyDescent="0.25">
      <c r="A148" s="386">
        <f t="shared" si="19"/>
        <v>208</v>
      </c>
      <c r="B148" s="401">
        <v>44212</v>
      </c>
      <c r="C148" s="402">
        <v>19</v>
      </c>
      <c r="D148" s="386">
        <f t="shared" si="17"/>
        <v>2565</v>
      </c>
      <c r="E148" s="387">
        <f t="shared" si="0"/>
        <v>7.8497137576048699</v>
      </c>
      <c r="F148" s="386">
        <f t="shared" si="7"/>
        <v>9.4340167046389166E-3</v>
      </c>
      <c r="G148" s="389">
        <f t="shared" si="8"/>
        <v>73.473177148298817</v>
      </c>
      <c r="H148" s="389">
        <v>37</v>
      </c>
      <c r="I148" s="389">
        <f t="shared" si="22"/>
        <v>2231</v>
      </c>
      <c r="J148" s="389">
        <f t="shared" si="16"/>
        <v>294</v>
      </c>
      <c r="K148" s="398">
        <v>40</v>
      </c>
      <c r="L148" s="411">
        <f t="shared" si="10"/>
        <v>19.857142857142858</v>
      </c>
      <c r="M148" s="403">
        <f t="shared" si="15"/>
        <v>70.036856427565084</v>
      </c>
      <c r="N148" s="400">
        <f t="shared" si="20"/>
        <v>80.020387495618976</v>
      </c>
      <c r="O148" s="421">
        <v>19</v>
      </c>
      <c r="P148" s="422">
        <v>0</v>
      </c>
      <c r="Q148" s="409">
        <f t="shared" si="25"/>
        <v>427.96352583586628</v>
      </c>
      <c r="R148" s="397">
        <f t="shared" si="26"/>
        <v>0.91191709844559588</v>
      </c>
    </row>
    <row r="149" spans="1:18" ht="15.75" customHeight="1" x14ac:dyDescent="0.25">
      <c r="A149" s="386">
        <f t="shared" si="19"/>
        <v>209</v>
      </c>
      <c r="B149" s="401">
        <v>44213</v>
      </c>
      <c r="C149" s="402">
        <v>0</v>
      </c>
      <c r="D149" s="386">
        <f t="shared" ref="D149:D212" si="28">C149+D148</f>
        <v>2565</v>
      </c>
      <c r="E149" s="387">
        <f t="shared" si="0"/>
        <v>7.8497137576048699</v>
      </c>
      <c r="F149" s="386">
        <f t="shared" si="7"/>
        <v>8.7671818019690682E-3</v>
      </c>
      <c r="G149" s="389">
        <f t="shared" si="8"/>
        <v>79.061572602984882</v>
      </c>
      <c r="H149" s="389">
        <v>0</v>
      </c>
      <c r="I149" s="389">
        <f t="shared" si="22"/>
        <v>2231</v>
      </c>
      <c r="J149" s="389">
        <f t="shared" si="16"/>
        <v>294</v>
      </c>
      <c r="K149" s="398">
        <v>40</v>
      </c>
      <c r="L149" s="411">
        <f t="shared" si="10"/>
        <v>19.857142857142858</v>
      </c>
      <c r="M149" s="403">
        <f t="shared" si="15"/>
        <v>74.01844394493726</v>
      </c>
      <c r="N149" s="400">
        <f t="shared" si="20"/>
        <v>79.330659755501514</v>
      </c>
      <c r="O149" s="399"/>
      <c r="P149" s="399"/>
      <c r="Q149" s="409">
        <f t="shared" si="25"/>
        <v>427.96352583586628</v>
      </c>
      <c r="R149" s="397">
        <f t="shared" si="26"/>
        <v>0.91191709844559588</v>
      </c>
    </row>
    <row r="150" spans="1:18" ht="15.75" customHeight="1" x14ac:dyDescent="0.25">
      <c r="A150" s="386">
        <f t="shared" si="19"/>
        <v>210</v>
      </c>
      <c r="B150" s="401">
        <v>44214</v>
      </c>
      <c r="C150" s="402">
        <v>22</v>
      </c>
      <c r="D150" s="386">
        <f t="shared" si="28"/>
        <v>2587</v>
      </c>
      <c r="E150" s="387">
        <f t="shared" si="0"/>
        <v>7.8582541821860294</v>
      </c>
      <c r="F150" s="386">
        <f t="shared" si="7"/>
        <v>8.1400560158175449E-3</v>
      </c>
      <c r="G150" s="389">
        <f t="shared" si="8"/>
        <v>85.152630302916805</v>
      </c>
      <c r="H150" s="389">
        <v>1</v>
      </c>
      <c r="I150" s="389">
        <f t="shared" si="22"/>
        <v>2232</v>
      </c>
      <c r="J150" s="389">
        <f t="shared" si="16"/>
        <v>315</v>
      </c>
      <c r="K150" s="398">
        <v>40</v>
      </c>
      <c r="L150" s="411">
        <f t="shared" si="10"/>
        <v>20.285714285714285</v>
      </c>
      <c r="M150" s="403">
        <f t="shared" si="15"/>
        <v>77.756120458729001</v>
      </c>
      <c r="N150" s="400">
        <f t="shared" si="20"/>
        <v>79.229126684733501</v>
      </c>
      <c r="O150" s="421">
        <v>21</v>
      </c>
      <c r="P150" s="422">
        <v>1</v>
      </c>
      <c r="Q150" s="409">
        <f t="shared" si="25"/>
        <v>420.66869300911856</v>
      </c>
      <c r="R150" s="397">
        <f t="shared" si="26"/>
        <v>0.92021276595744683</v>
      </c>
    </row>
    <row r="151" spans="1:18" ht="15.75" customHeight="1" x14ac:dyDescent="0.25">
      <c r="A151" s="386">
        <f t="shared" si="19"/>
        <v>211</v>
      </c>
      <c r="B151" s="401">
        <v>44215</v>
      </c>
      <c r="C151" s="402">
        <f>O151+P151</f>
        <v>31</v>
      </c>
      <c r="D151" s="386">
        <f t="shared" si="28"/>
        <v>2618</v>
      </c>
      <c r="E151" s="387">
        <f t="shared" si="0"/>
        <v>7.8701659464698448</v>
      </c>
      <c r="F151" s="386">
        <f t="shared" si="7"/>
        <v>8.3419009171239768E-3</v>
      </c>
      <c r="G151" s="389">
        <f t="shared" si="8"/>
        <v>83.092233706237849</v>
      </c>
      <c r="H151" s="389">
        <v>0</v>
      </c>
      <c r="I151" s="389">
        <f t="shared" si="22"/>
        <v>2232</v>
      </c>
      <c r="J151" s="389">
        <f t="shared" si="16"/>
        <v>346</v>
      </c>
      <c r="K151" s="398">
        <v>40</v>
      </c>
      <c r="L151" s="411">
        <f t="shared" si="10"/>
        <v>20.857142857142858</v>
      </c>
      <c r="M151" s="403">
        <f t="shared" si="15"/>
        <v>80.243167374619546</v>
      </c>
      <c r="N151" s="400">
        <f t="shared" si="20"/>
        <v>82.435478870713169</v>
      </c>
      <c r="O151" s="421">
        <v>15</v>
      </c>
      <c r="P151" s="422">
        <v>16</v>
      </c>
      <c r="Q151" s="409">
        <f t="shared" si="25"/>
        <v>409.726443768997</v>
      </c>
      <c r="R151" s="397">
        <f t="shared" si="26"/>
        <v>0.90348525469168905</v>
      </c>
    </row>
    <row r="152" spans="1:18" ht="15.75" customHeight="1" x14ac:dyDescent="0.25">
      <c r="A152" s="386">
        <f t="shared" si="19"/>
        <v>212</v>
      </c>
      <c r="B152" s="401">
        <v>44216</v>
      </c>
      <c r="C152" s="402">
        <v>30</v>
      </c>
      <c r="D152" s="386">
        <f t="shared" si="28"/>
        <v>2648</v>
      </c>
      <c r="E152" s="387">
        <f t="shared" si="0"/>
        <v>7.8815599170568991</v>
      </c>
      <c r="F152" s="386">
        <f t="shared" si="7"/>
        <v>7.9461045604490698E-3</v>
      </c>
      <c r="G152" s="389">
        <f t="shared" si="8"/>
        <v>87.231067158367779</v>
      </c>
      <c r="H152" s="389">
        <v>55</v>
      </c>
      <c r="I152" s="389">
        <f t="shared" si="22"/>
        <v>2287</v>
      </c>
      <c r="J152" s="389">
        <f t="shared" si="16"/>
        <v>321</v>
      </c>
      <c r="K152" s="398">
        <v>40</v>
      </c>
      <c r="L152" s="411">
        <f t="shared" si="10"/>
        <v>24.571428571428573</v>
      </c>
      <c r="M152" s="403">
        <f t="shared" si="15"/>
        <v>82.085523751052037</v>
      </c>
      <c r="N152" s="400">
        <f t="shared" si="20"/>
        <v>85.158643722507477</v>
      </c>
      <c r="O152" s="421">
        <v>14</v>
      </c>
      <c r="P152" s="422">
        <v>16</v>
      </c>
      <c r="Q152" s="409">
        <f t="shared" si="25"/>
        <v>393.92097264437689</v>
      </c>
      <c r="R152" s="397">
        <f t="shared" si="26"/>
        <v>0.86631016042780751</v>
      </c>
    </row>
    <row r="153" spans="1:18" ht="15.75" customHeight="1" x14ac:dyDescent="0.25">
      <c r="A153" s="386">
        <f t="shared" si="19"/>
        <v>213</v>
      </c>
      <c r="B153" s="401">
        <v>44217</v>
      </c>
      <c r="C153" s="402">
        <v>29</v>
      </c>
      <c r="D153" s="386">
        <f t="shared" si="28"/>
        <v>2677</v>
      </c>
      <c r="E153" s="387">
        <f t="shared" si="0"/>
        <v>7.8924520435203522</v>
      </c>
      <c r="F153" s="386">
        <f t="shared" si="7"/>
        <v>8.3808678920726121E-3</v>
      </c>
      <c r="G153" s="389">
        <f t="shared" si="8"/>
        <v>82.705895079862429</v>
      </c>
      <c r="H153" s="389">
        <v>10</v>
      </c>
      <c r="I153" s="389">
        <f t="shared" si="22"/>
        <v>2297</v>
      </c>
      <c r="J153" s="389">
        <f t="shared" si="16"/>
        <v>338</v>
      </c>
      <c r="K153" s="398">
        <v>42</v>
      </c>
      <c r="L153" s="411">
        <f t="shared" si="10"/>
        <v>23.571428571428573</v>
      </c>
      <c r="M153" s="403">
        <f t="shared" si="15"/>
        <v>82.310543644841346</v>
      </c>
      <c r="N153" s="400">
        <f t="shared" si="20"/>
        <v>84.343065314822695</v>
      </c>
      <c r="O153" s="421">
        <v>29</v>
      </c>
      <c r="P153" s="422">
        <v>0</v>
      </c>
      <c r="Q153" s="409">
        <f t="shared" si="25"/>
        <v>406.07902735562311</v>
      </c>
      <c r="R153" s="397">
        <f t="shared" si="26"/>
        <v>0.93036211699164351</v>
      </c>
    </row>
    <row r="154" spans="1:18" ht="15.75" customHeight="1" x14ac:dyDescent="0.25">
      <c r="A154" s="386">
        <f t="shared" si="19"/>
        <v>214</v>
      </c>
      <c r="B154" s="401">
        <v>44218</v>
      </c>
      <c r="C154" s="402">
        <v>37</v>
      </c>
      <c r="D154" s="386">
        <f t="shared" si="28"/>
        <v>2714</v>
      </c>
      <c r="E154" s="387">
        <f t="shared" si="0"/>
        <v>7.9061788403948148</v>
      </c>
      <c r="F154" s="386">
        <f t="shared" si="7"/>
        <v>9.9349126811310341E-3</v>
      </c>
      <c r="G154" s="389">
        <f t="shared" si="8"/>
        <v>69.768824629572322</v>
      </c>
      <c r="H154" s="389">
        <v>0</v>
      </c>
      <c r="I154" s="389">
        <f t="shared" si="22"/>
        <v>2297</v>
      </c>
      <c r="J154" s="389">
        <f t="shared" si="16"/>
        <v>375</v>
      </c>
      <c r="K154" s="398">
        <v>42</v>
      </c>
      <c r="L154" s="411">
        <f t="shared" si="10"/>
        <v>24</v>
      </c>
      <c r="M154" s="403">
        <f t="shared" si="15"/>
        <v>80.069342946891553</v>
      </c>
      <c r="N154" s="400">
        <f t="shared" si="20"/>
        <v>79.901928955934167</v>
      </c>
      <c r="O154" s="421" t="s">
        <v>1145</v>
      </c>
      <c r="P154" s="422" t="s">
        <v>1145</v>
      </c>
      <c r="Q154" s="409">
        <f t="shared" si="25"/>
        <v>423.10030395136778</v>
      </c>
      <c r="R154" s="397">
        <f t="shared" si="26"/>
        <v>0.91099476439790572</v>
      </c>
    </row>
    <row r="155" spans="1:18" ht="15.75" customHeight="1" x14ac:dyDescent="0.25">
      <c r="A155" s="386">
        <f t="shared" si="19"/>
        <v>215</v>
      </c>
      <c r="B155" s="401">
        <v>44219</v>
      </c>
      <c r="C155" s="402">
        <v>37</v>
      </c>
      <c r="D155" s="386">
        <f t="shared" si="28"/>
        <v>2751</v>
      </c>
      <c r="E155" s="387">
        <f t="shared" si="0"/>
        <v>7.9197197609245746</v>
      </c>
      <c r="F155" s="386">
        <f t="shared" si="7"/>
        <v>1.1719765122399726E-2</v>
      </c>
      <c r="G155" s="389">
        <f t="shared" si="8"/>
        <v>59.14343617988969</v>
      </c>
      <c r="H155" s="389">
        <v>0</v>
      </c>
      <c r="I155" s="389">
        <f t="shared" si="22"/>
        <v>2297</v>
      </c>
      <c r="J155" s="389">
        <f t="shared" si="16"/>
        <v>412</v>
      </c>
      <c r="K155" s="398">
        <v>42</v>
      </c>
      <c r="L155" s="411">
        <f t="shared" si="10"/>
        <v>26.571428571428573</v>
      </c>
      <c r="M155" s="403">
        <f t="shared" si="15"/>
        <v>78.022237094261683</v>
      </c>
      <c r="N155" s="400">
        <f t="shared" si="20"/>
        <v>70.53938529644148</v>
      </c>
      <c r="O155" s="421" t="s">
        <v>1145</v>
      </c>
      <c r="P155" s="422" t="s">
        <v>1145</v>
      </c>
      <c r="Q155" s="409">
        <f t="shared" si="25"/>
        <v>395.13677811550156</v>
      </c>
      <c r="R155" s="397">
        <f t="shared" si="26"/>
        <v>0.78883495145631066</v>
      </c>
    </row>
    <row r="156" spans="1:18" ht="15.75" customHeight="1" x14ac:dyDescent="0.25">
      <c r="A156" s="386">
        <f t="shared" si="19"/>
        <v>216</v>
      </c>
      <c r="B156" s="401">
        <v>44220</v>
      </c>
      <c r="C156" s="402">
        <v>0</v>
      </c>
      <c r="D156" s="386">
        <f t="shared" si="28"/>
        <v>2751</v>
      </c>
      <c r="E156" s="387">
        <f t="shared" si="0"/>
        <v>7.9197197609245746</v>
      </c>
      <c r="F156" s="386">
        <f t="shared" si="7"/>
        <v>1.1004403159393248E-2</v>
      </c>
      <c r="G156" s="389">
        <f t="shared" si="8"/>
        <v>62.988166692918902</v>
      </c>
      <c r="H156" s="389">
        <v>60</v>
      </c>
      <c r="I156" s="389">
        <f t="shared" si="22"/>
        <v>2357</v>
      </c>
      <c r="J156" s="389">
        <f t="shared" si="16"/>
        <v>352</v>
      </c>
      <c r="K156" s="398">
        <v>42</v>
      </c>
      <c r="L156" s="411">
        <f t="shared" si="10"/>
        <v>26.571428571428573</v>
      </c>
      <c r="M156" s="403">
        <f t="shared" si="15"/>
        <v>75.72603624996654</v>
      </c>
      <c r="N156" s="400">
        <f t="shared" si="20"/>
        <v>63.966809167460298</v>
      </c>
      <c r="O156" s="421" t="s">
        <v>1145</v>
      </c>
      <c r="P156" s="422" t="s">
        <v>1145</v>
      </c>
      <c r="Q156" s="409">
        <f t="shared" si="25"/>
        <v>395.13677811550156</v>
      </c>
      <c r="R156" s="397">
        <f t="shared" si="26"/>
        <v>0.78883495145631066</v>
      </c>
    </row>
    <row r="157" spans="1:18" ht="15.75" customHeight="1" x14ac:dyDescent="0.25">
      <c r="A157" s="386">
        <f t="shared" si="19"/>
        <v>217</v>
      </c>
      <c r="B157" s="401">
        <v>44221</v>
      </c>
      <c r="C157" s="402">
        <v>12</v>
      </c>
      <c r="D157" s="386">
        <f t="shared" si="28"/>
        <v>2763</v>
      </c>
      <c r="E157" s="387">
        <f t="shared" si="0"/>
        <v>7.9240723249234168</v>
      </c>
      <c r="F157" s="386">
        <f t="shared" si="7"/>
        <v>9.4752335892960594E-3</v>
      </c>
      <c r="G157" s="389">
        <f t="shared" si="8"/>
        <v>73.153571785605024</v>
      </c>
      <c r="H157" s="389">
        <v>60</v>
      </c>
      <c r="I157" s="389">
        <f t="shared" si="22"/>
        <v>2417</v>
      </c>
      <c r="J157" s="389">
        <f t="shared" si="16"/>
        <v>304</v>
      </c>
      <c r="K157" s="398">
        <v>42</v>
      </c>
      <c r="L157" s="411">
        <f t="shared" si="10"/>
        <v>25.142857142857142</v>
      </c>
      <c r="M157" s="403">
        <f t="shared" si="15"/>
        <v>74.011885033207719</v>
      </c>
      <c r="N157" s="400">
        <f t="shared" si="20"/>
        <v>65.095058219471198</v>
      </c>
      <c r="O157" s="421">
        <v>12</v>
      </c>
      <c r="P157" s="422" t="s">
        <v>1145</v>
      </c>
      <c r="Q157" s="409">
        <f t="shared" si="25"/>
        <v>386.62613981762917</v>
      </c>
      <c r="R157" s="397">
        <f t="shared" si="26"/>
        <v>0.8132992327365729</v>
      </c>
    </row>
    <row r="158" spans="1:18" ht="15.75" customHeight="1" x14ac:dyDescent="0.25">
      <c r="A158" s="386">
        <f t="shared" si="19"/>
        <v>218</v>
      </c>
      <c r="B158" s="401">
        <v>44222</v>
      </c>
      <c r="C158" s="402">
        <v>26</v>
      </c>
      <c r="D158" s="386">
        <f t="shared" si="28"/>
        <v>2789</v>
      </c>
      <c r="E158" s="387">
        <f t="shared" si="0"/>
        <v>7.933438387627489</v>
      </c>
      <c r="F158" s="386">
        <f t="shared" si="7"/>
        <v>8.3006033945592448E-3</v>
      </c>
      <c r="G158" s="389">
        <f t="shared" si="8"/>
        <v>83.505637796678613</v>
      </c>
      <c r="H158" s="389">
        <v>9</v>
      </c>
      <c r="I158" s="389">
        <f t="shared" si="22"/>
        <v>2426</v>
      </c>
      <c r="J158" s="389">
        <f t="shared" si="16"/>
        <v>320</v>
      </c>
      <c r="K158" s="398">
        <v>43</v>
      </c>
      <c r="L158" s="411">
        <f t="shared" si="10"/>
        <v>24.428571428571427</v>
      </c>
      <c r="M158" s="403">
        <f t="shared" si="15"/>
        <v>74.070942760413544</v>
      </c>
      <c r="N158" s="400">
        <f t="shared" si="20"/>
        <v>73.215792091734173</v>
      </c>
      <c r="O158" s="421" t="s">
        <v>1145</v>
      </c>
      <c r="P158" s="422" t="s">
        <v>1145</v>
      </c>
      <c r="Q158" s="409">
        <f t="shared" si="25"/>
        <v>385.41033434650456</v>
      </c>
      <c r="R158" s="397">
        <f t="shared" si="26"/>
        <v>0.85907859078590787</v>
      </c>
    </row>
    <row r="159" spans="1:18" ht="15.75" customHeight="1" x14ac:dyDescent="0.25">
      <c r="A159" s="386">
        <f t="shared" si="19"/>
        <v>219</v>
      </c>
      <c r="B159" s="401">
        <v>44223</v>
      </c>
      <c r="C159" s="402">
        <v>29</v>
      </c>
      <c r="D159" s="386">
        <f t="shared" si="28"/>
        <v>2818</v>
      </c>
      <c r="E159" s="387">
        <f t="shared" si="0"/>
        <v>7.9437826924586252</v>
      </c>
      <c r="F159" s="386">
        <f t="shared" si="7"/>
        <v>7.6022716171074856E-3</v>
      </c>
      <c r="G159" s="389">
        <f t="shared" si="8"/>
        <v>91.176324060843555</v>
      </c>
      <c r="H159" s="389">
        <v>0</v>
      </c>
      <c r="I159" s="389">
        <f t="shared" si="22"/>
        <v>2426</v>
      </c>
      <c r="J159" s="389">
        <f t="shared" si="16"/>
        <v>349</v>
      </c>
      <c r="K159" s="398">
        <v>43</v>
      </c>
      <c r="L159" s="411">
        <f t="shared" si="10"/>
        <v>24.285714285714285</v>
      </c>
      <c r="M159" s="403">
        <f t="shared" si="15"/>
        <v>74.634550889338655</v>
      </c>
      <c r="N159" s="400">
        <f t="shared" si="20"/>
        <v>82.611844547709055</v>
      </c>
      <c r="O159" s="421" t="s">
        <v>1145</v>
      </c>
      <c r="P159" s="422" t="s">
        <v>1145</v>
      </c>
      <c r="Q159" s="409">
        <f t="shared" si="25"/>
        <v>415.80547112462006</v>
      </c>
      <c r="R159" s="397">
        <f t="shared" si="26"/>
        <v>0.98559077809798268</v>
      </c>
    </row>
    <row r="160" spans="1:18" ht="15.75" customHeight="1" x14ac:dyDescent="0.25">
      <c r="A160" s="386">
        <f t="shared" si="19"/>
        <v>220</v>
      </c>
      <c r="B160" s="401">
        <v>44224</v>
      </c>
      <c r="C160" s="402">
        <v>20</v>
      </c>
      <c r="D160" s="386">
        <f t="shared" si="28"/>
        <v>2838</v>
      </c>
      <c r="E160" s="387">
        <f t="shared" si="0"/>
        <v>7.950854857719988</v>
      </c>
      <c r="F160" s="386">
        <f t="shared" si="7"/>
        <v>6.9954479195191155E-3</v>
      </c>
      <c r="G160" s="389">
        <f t="shared" si="8"/>
        <v>99.085460793137315</v>
      </c>
      <c r="H160" s="389">
        <v>129</v>
      </c>
      <c r="I160" s="389">
        <f t="shared" si="22"/>
        <v>2555</v>
      </c>
      <c r="J160" s="389">
        <f t="shared" si="16"/>
        <v>240</v>
      </c>
      <c r="K160" s="398">
        <v>43</v>
      </c>
      <c r="L160" s="411">
        <f t="shared" si="10"/>
        <v>23</v>
      </c>
      <c r="M160" s="403">
        <f t="shared" si="15"/>
        <v>76.974488848377931</v>
      </c>
      <c r="N160" s="400">
        <f t="shared" si="20"/>
        <v>91.255807550219814</v>
      </c>
      <c r="O160" s="421" t="s">
        <v>1145</v>
      </c>
      <c r="P160" s="422" t="s">
        <v>1145</v>
      </c>
      <c r="Q160" s="409">
        <f t="shared" si="25"/>
        <v>396.35258358662617</v>
      </c>
      <c r="R160" s="397">
        <f t="shared" si="26"/>
        <v>0.93948126801152743</v>
      </c>
    </row>
    <row r="161" spans="1:18" ht="15.75" customHeight="1" x14ac:dyDescent="0.25">
      <c r="A161" s="386">
        <f t="shared" si="19"/>
        <v>221</v>
      </c>
      <c r="B161" s="401">
        <v>44225</v>
      </c>
      <c r="C161" s="405">
        <v>15</v>
      </c>
      <c r="D161" s="386">
        <f t="shared" si="28"/>
        <v>2853</v>
      </c>
      <c r="E161" s="387">
        <f t="shared" si="0"/>
        <v>7.9561263512135003</v>
      </c>
      <c r="F161" s="386">
        <f t="shared" si="7"/>
        <v>6.8285832854575778E-3</v>
      </c>
      <c r="G161" s="389">
        <f t="shared" si="8"/>
        <v>101.50673303437611</v>
      </c>
      <c r="H161" s="389">
        <v>0</v>
      </c>
      <c r="I161" s="389">
        <f t="shared" si="22"/>
        <v>2555</v>
      </c>
      <c r="J161" s="389">
        <f t="shared" si="16"/>
        <v>255</v>
      </c>
      <c r="K161" s="398">
        <v>43</v>
      </c>
      <c r="L161" s="411">
        <f t="shared" si="10"/>
        <v>19.857142857142858</v>
      </c>
      <c r="M161" s="403">
        <f t="shared" si="15"/>
        <v>81.508475763349892</v>
      </c>
      <c r="N161" s="400">
        <f t="shared" si="20"/>
        <v>97.256172629452337</v>
      </c>
      <c r="O161" s="392">
        <v>15</v>
      </c>
      <c r="P161" s="422" t="s">
        <v>1145</v>
      </c>
      <c r="Q161" s="409">
        <f t="shared" si="25"/>
        <v>373.25227963525833</v>
      </c>
      <c r="R161" s="397">
        <f t="shared" si="26"/>
        <v>0.80577427821522307</v>
      </c>
    </row>
    <row r="162" spans="1:18" ht="15.75" customHeight="1" x14ac:dyDescent="0.25">
      <c r="A162" s="386">
        <f t="shared" si="19"/>
        <v>222</v>
      </c>
      <c r="B162" s="401">
        <v>44226</v>
      </c>
      <c r="C162" s="402">
        <v>36</v>
      </c>
      <c r="D162" s="386">
        <f t="shared" si="28"/>
        <v>2889</v>
      </c>
      <c r="E162" s="387">
        <f t="shared" si="0"/>
        <v>7.9686657004662349</v>
      </c>
      <c r="F162" s="386">
        <f t="shared" si="7"/>
        <v>8.155797903487385E-3</v>
      </c>
      <c r="G162" s="389">
        <f t="shared" si="8"/>
        <v>84.988273221380155</v>
      </c>
      <c r="H162" s="389">
        <v>0</v>
      </c>
      <c r="I162" s="389">
        <f t="shared" si="22"/>
        <v>2555</v>
      </c>
      <c r="J162" s="389">
        <f t="shared" si="16"/>
        <v>290</v>
      </c>
      <c r="K162" s="398">
        <v>44</v>
      </c>
      <c r="L162" s="411">
        <f t="shared" si="10"/>
        <v>19.714285714285715</v>
      </c>
      <c r="M162" s="403">
        <f t="shared" si="15"/>
        <v>85.200595340705675</v>
      </c>
      <c r="N162" s="400">
        <f t="shared" si="20"/>
        <v>95.19348901629786</v>
      </c>
      <c r="O162" s="398" t="s">
        <v>1145</v>
      </c>
      <c r="P162" s="422" t="s">
        <v>1145</v>
      </c>
      <c r="Q162" s="409">
        <f t="shared" si="25"/>
        <v>393.92097264437689</v>
      </c>
      <c r="R162" s="397">
        <f t="shared" si="26"/>
        <v>0.92045454545454541</v>
      </c>
    </row>
    <row r="163" spans="1:18" ht="15.75" customHeight="1" x14ac:dyDescent="0.25">
      <c r="A163" s="386">
        <f t="shared" si="19"/>
        <v>223</v>
      </c>
      <c r="B163" s="401">
        <v>44227</v>
      </c>
      <c r="C163" s="402">
        <v>0</v>
      </c>
      <c r="D163" s="386">
        <f t="shared" si="28"/>
        <v>2889</v>
      </c>
      <c r="E163" s="387">
        <f t="shared" si="0"/>
        <v>7.9686657004662349</v>
      </c>
      <c r="F163" s="386">
        <f t="shared" si="7"/>
        <v>7.7349432521721818E-3</v>
      </c>
      <c r="G163" s="389">
        <f t="shared" si="8"/>
        <v>89.612445490830297</v>
      </c>
      <c r="H163" s="389">
        <v>45</v>
      </c>
      <c r="I163" s="389">
        <f t="shared" si="22"/>
        <v>2600</v>
      </c>
      <c r="J163" s="389">
        <f t="shared" si="16"/>
        <v>244</v>
      </c>
      <c r="K163" s="398">
        <v>45</v>
      </c>
      <c r="L163" s="411">
        <f t="shared" si="10"/>
        <v>19.714285714285715</v>
      </c>
      <c r="M163" s="403">
        <f t="shared" si="15"/>
        <v>89.004063740407304</v>
      </c>
      <c r="N163" s="400">
        <f t="shared" si="20"/>
        <v>92.035817248862188</v>
      </c>
      <c r="O163" s="398"/>
      <c r="P163" s="422" t="s">
        <v>1145</v>
      </c>
      <c r="Q163" s="409">
        <f t="shared" si="25"/>
        <v>393.92097264437689</v>
      </c>
      <c r="R163" s="397">
        <f t="shared" si="26"/>
        <v>0.92045454545454541</v>
      </c>
    </row>
    <row r="164" spans="1:18" ht="15.75" customHeight="1" x14ac:dyDescent="0.25">
      <c r="A164" s="386">
        <f t="shared" si="19"/>
        <v>224</v>
      </c>
      <c r="B164" s="401">
        <v>44228</v>
      </c>
      <c r="C164" s="402">
        <v>2</v>
      </c>
      <c r="D164" s="386">
        <f t="shared" si="28"/>
        <v>2891</v>
      </c>
      <c r="E164" s="387">
        <f t="shared" si="0"/>
        <v>7.9693577420163457</v>
      </c>
      <c r="F164" s="386">
        <f t="shared" si="7"/>
        <v>6.2619614974298732E-3</v>
      </c>
      <c r="G164" s="389">
        <f t="shared" si="8"/>
        <v>110.69170272676332</v>
      </c>
      <c r="H164" s="389">
        <v>0</v>
      </c>
      <c r="I164" s="389">
        <f t="shared" si="22"/>
        <v>2600</v>
      </c>
      <c r="J164" s="389">
        <f t="shared" si="16"/>
        <v>246</v>
      </c>
      <c r="K164" s="398">
        <v>45</v>
      </c>
      <c r="L164" s="411">
        <f t="shared" si="10"/>
        <v>18.285714285714285</v>
      </c>
      <c r="M164" s="403">
        <f t="shared" si="15"/>
        <v>94.366653874858471</v>
      </c>
      <c r="N164" s="400">
        <f t="shared" si="20"/>
        <v>95.097473812991254</v>
      </c>
      <c r="O164" s="398"/>
      <c r="P164" s="422" t="s">
        <v>1145</v>
      </c>
      <c r="Q164" s="409">
        <f t="shared" si="25"/>
        <v>369.6048632218845</v>
      </c>
      <c r="R164" s="397">
        <f t="shared" si="26"/>
        <v>0.87861271676300579</v>
      </c>
    </row>
    <row r="165" spans="1:18" ht="15.75" customHeight="1" x14ac:dyDescent="0.25">
      <c r="A165" s="386">
        <f t="shared" si="19"/>
        <v>225</v>
      </c>
      <c r="B165" s="401">
        <v>44229</v>
      </c>
      <c r="C165" s="402">
        <v>5</v>
      </c>
      <c r="D165" s="386">
        <f t="shared" si="28"/>
        <v>2896</v>
      </c>
      <c r="E165" s="387">
        <f t="shared" si="0"/>
        <v>7.9710857535056068</v>
      </c>
      <c r="F165" s="386">
        <f t="shared" si="7"/>
        <v>4.6947964637998095E-3</v>
      </c>
      <c r="G165" s="389">
        <f t="shared" si="8"/>
        <v>147.64158274050828</v>
      </c>
      <c r="H165" s="389">
        <v>36</v>
      </c>
      <c r="I165" s="389">
        <f t="shared" si="22"/>
        <v>2636</v>
      </c>
      <c r="J165" s="389">
        <f t="shared" si="16"/>
        <v>215</v>
      </c>
      <c r="K165" s="398">
        <v>45</v>
      </c>
      <c r="L165" s="411">
        <f t="shared" si="10"/>
        <v>15.285714285714286</v>
      </c>
      <c r="M165" s="403">
        <f t="shared" si="15"/>
        <v>103.52893172397701</v>
      </c>
      <c r="N165" s="400">
        <f t="shared" si="20"/>
        <v>115.98191031936729</v>
      </c>
      <c r="O165" s="398">
        <v>5</v>
      </c>
      <c r="P165" s="422" t="s">
        <v>1145</v>
      </c>
      <c r="Q165" s="409">
        <f t="shared" si="25"/>
        <v>337.99392097264439</v>
      </c>
      <c r="R165" s="397">
        <f t="shared" si="26"/>
        <v>0.82492581602373882</v>
      </c>
    </row>
    <row r="166" spans="1:18" ht="15.75" customHeight="1" x14ac:dyDescent="0.25">
      <c r="A166" s="386">
        <f t="shared" si="19"/>
        <v>226</v>
      </c>
      <c r="B166" s="401">
        <v>44230</v>
      </c>
      <c r="C166" s="402">
        <v>33</v>
      </c>
      <c r="D166" s="386">
        <f t="shared" si="28"/>
        <v>2929</v>
      </c>
      <c r="E166" s="387">
        <f t="shared" si="0"/>
        <v>7.9824163468277334</v>
      </c>
      <c r="F166" s="386">
        <f t="shared" si="7"/>
        <v>4.4748326234842805E-3</v>
      </c>
      <c r="G166" s="389">
        <f t="shared" si="8"/>
        <v>154.89901832802713</v>
      </c>
      <c r="H166" s="389">
        <v>0</v>
      </c>
      <c r="I166" s="389">
        <f t="shared" si="22"/>
        <v>2636</v>
      </c>
      <c r="J166" s="389">
        <f t="shared" si="16"/>
        <v>247</v>
      </c>
      <c r="K166" s="398">
        <v>46</v>
      </c>
      <c r="L166" s="411">
        <f t="shared" si="10"/>
        <v>15.857142857142858</v>
      </c>
      <c r="M166" s="403">
        <f t="shared" si="15"/>
        <v>112.63217376214607</v>
      </c>
      <c r="N166" s="400">
        <f t="shared" si="20"/>
        <v>137.74410126509957</v>
      </c>
      <c r="O166" s="398" t="s">
        <v>1145</v>
      </c>
      <c r="P166" s="422" t="s">
        <v>1145</v>
      </c>
      <c r="Q166" s="409">
        <f t="shared" si="25"/>
        <v>341.64133738601822</v>
      </c>
      <c r="R166" s="397">
        <f t="shared" si="26"/>
        <v>0.86728395061728392</v>
      </c>
    </row>
    <row r="167" spans="1:18" ht="15.75" customHeight="1" x14ac:dyDescent="0.25">
      <c r="A167" s="386">
        <f t="shared" ref="A167:A221" si="29">A166+(B167-B166)</f>
        <v>227</v>
      </c>
      <c r="B167" s="401">
        <v>44231</v>
      </c>
      <c r="C167" s="402">
        <v>11</v>
      </c>
      <c r="D167" s="386">
        <f t="shared" si="28"/>
        <v>2940</v>
      </c>
      <c r="E167" s="387">
        <f t="shared" si="0"/>
        <v>7.9861648603327273</v>
      </c>
      <c r="F167" s="386">
        <f t="shared" si="7"/>
        <v>4.2870311828589235E-3</v>
      </c>
      <c r="G167" s="389">
        <f t="shared" si="8"/>
        <v>161.68466031490379</v>
      </c>
      <c r="H167" s="389">
        <v>39</v>
      </c>
      <c r="I167" s="389">
        <f t="shared" si="22"/>
        <v>2675</v>
      </c>
      <c r="J167" s="389">
        <f t="shared" si="16"/>
        <v>217</v>
      </c>
      <c r="K167" s="398">
        <v>48</v>
      </c>
      <c r="L167" s="411">
        <f t="shared" si="10"/>
        <v>14.571428571428571</v>
      </c>
      <c r="M167" s="403">
        <f t="shared" si="15"/>
        <v>121.57491655096987</v>
      </c>
      <c r="N167" s="400">
        <f t="shared" si="20"/>
        <v>154.74175379447973</v>
      </c>
      <c r="O167" s="398" t="s">
        <v>1145</v>
      </c>
      <c r="P167" s="422" t="s">
        <v>1145</v>
      </c>
      <c r="Q167" s="409">
        <f t="shared" si="25"/>
        <v>319.75683890577511</v>
      </c>
      <c r="R167" s="397">
        <f t="shared" si="26"/>
        <v>0.78742514970059885</v>
      </c>
    </row>
    <row r="168" spans="1:18" ht="15.75" customHeight="1" x14ac:dyDescent="0.25">
      <c r="A168" s="386">
        <f t="shared" si="29"/>
        <v>228</v>
      </c>
      <c r="B168" s="401">
        <v>44232</v>
      </c>
      <c r="C168" s="402">
        <v>8</v>
      </c>
      <c r="D168" s="386">
        <f t="shared" si="28"/>
        <v>2948</v>
      </c>
      <c r="E168" s="387">
        <f t="shared" si="0"/>
        <v>7.9888822533092272</v>
      </c>
      <c r="F168" s="386">
        <f t="shared" si="7"/>
        <v>3.8823779669053338E-3</v>
      </c>
      <c r="G168" s="389">
        <f t="shared" si="8"/>
        <v>178.53675929251602</v>
      </c>
      <c r="H168" s="389">
        <v>0</v>
      </c>
      <c r="I168" s="389">
        <f t="shared" si="22"/>
        <v>2675</v>
      </c>
      <c r="J168" s="389">
        <f t="shared" si="16"/>
        <v>224</v>
      </c>
      <c r="K168" s="398">
        <v>49</v>
      </c>
      <c r="L168" s="411">
        <f t="shared" si="10"/>
        <v>13.571428571428571</v>
      </c>
      <c r="M168" s="403">
        <f t="shared" si="15"/>
        <v>132.57920601641845</v>
      </c>
      <c r="N168" s="400">
        <f t="shared" si="20"/>
        <v>165.04014597848231</v>
      </c>
      <c r="O168" s="398" t="s">
        <v>1145</v>
      </c>
      <c r="P168" s="422" t="s">
        <v>1145</v>
      </c>
      <c r="Q168" s="409">
        <f t="shared" si="25"/>
        <v>284.49848024316105</v>
      </c>
      <c r="R168" s="397">
        <f t="shared" si="26"/>
        <v>0.67241379310344829</v>
      </c>
    </row>
    <row r="169" spans="1:18" ht="15.75" customHeight="1" x14ac:dyDescent="0.25">
      <c r="A169" s="386">
        <f t="shared" si="29"/>
        <v>229</v>
      </c>
      <c r="B169" s="431">
        <v>44233</v>
      </c>
      <c r="C169" s="402">
        <v>24</v>
      </c>
      <c r="D169" s="386">
        <f t="shared" si="28"/>
        <v>2972</v>
      </c>
      <c r="E169" s="387">
        <f t="shared" si="0"/>
        <v>7.99699040583765</v>
      </c>
      <c r="F169" s="386">
        <f t="shared" si="7"/>
        <v>4.9679373402545957E-3</v>
      </c>
      <c r="G169" s="389">
        <f t="shared" si="8"/>
        <v>139.52413911171089</v>
      </c>
      <c r="H169" s="389">
        <v>0</v>
      </c>
      <c r="I169" s="389">
        <f t="shared" si="22"/>
        <v>2675</v>
      </c>
      <c r="J169" s="389">
        <f t="shared" si="16"/>
        <v>248</v>
      </c>
      <c r="K169" s="398">
        <v>49</v>
      </c>
      <c r="L169" s="411">
        <f t="shared" si="10"/>
        <v>11.857142857142858</v>
      </c>
      <c r="M169" s="403">
        <f t="shared" si="15"/>
        <v>140.37004400075139</v>
      </c>
      <c r="N169" s="400">
        <f t="shared" si="20"/>
        <v>159.91518623971024</v>
      </c>
      <c r="O169" s="398" t="s">
        <v>1145</v>
      </c>
      <c r="P169" s="422" t="s">
        <v>1145</v>
      </c>
      <c r="Q169" s="409">
        <f t="shared" si="25"/>
        <v>268.69300911854106</v>
      </c>
      <c r="R169" s="397">
        <f t="shared" si="26"/>
        <v>0.68</v>
      </c>
    </row>
    <row r="170" spans="1:18" ht="15.75" customHeight="1" x14ac:dyDescent="0.25">
      <c r="A170" s="386">
        <f t="shared" si="29"/>
        <v>230</v>
      </c>
      <c r="B170" s="431">
        <v>44234</v>
      </c>
      <c r="C170" s="402">
        <v>0</v>
      </c>
      <c r="D170" s="386">
        <f t="shared" si="28"/>
        <v>2972</v>
      </c>
      <c r="E170" s="387">
        <f t="shared" si="0"/>
        <v>7.99699040583765</v>
      </c>
      <c r="F170" s="386">
        <f t="shared" si="7"/>
        <v>5.0419000931961767E-3</v>
      </c>
      <c r="G170" s="389">
        <f t="shared" si="8"/>
        <v>137.47737316241492</v>
      </c>
      <c r="H170" s="389">
        <v>56</v>
      </c>
      <c r="I170" s="389">
        <f t="shared" si="22"/>
        <v>2731</v>
      </c>
      <c r="J170" s="389">
        <f t="shared" si="16"/>
        <v>192</v>
      </c>
      <c r="K170" s="398">
        <v>49</v>
      </c>
      <c r="L170" s="411">
        <f t="shared" si="10"/>
        <v>11.857142857142858</v>
      </c>
      <c r="M170" s="403">
        <f t="shared" si="15"/>
        <v>147.20789081097777</v>
      </c>
      <c r="N170" s="400">
        <f t="shared" si="20"/>
        <v>151.84609052221393</v>
      </c>
      <c r="O170" s="398" t="s">
        <v>1145</v>
      </c>
      <c r="P170" s="422" t="s">
        <v>1145</v>
      </c>
      <c r="Q170" s="409">
        <f t="shared" si="25"/>
        <v>268.69300911854106</v>
      </c>
      <c r="R170" s="397">
        <f t="shared" si="26"/>
        <v>0.68</v>
      </c>
    </row>
    <row r="171" spans="1:18" ht="15.75" customHeight="1" x14ac:dyDescent="0.25">
      <c r="A171" s="386">
        <f t="shared" si="29"/>
        <v>231</v>
      </c>
      <c r="B171" s="431">
        <v>44235</v>
      </c>
      <c r="C171" s="402">
        <v>4</v>
      </c>
      <c r="D171" s="386">
        <f t="shared" si="28"/>
        <v>2976</v>
      </c>
      <c r="E171" s="387">
        <f t="shared" si="0"/>
        <v>7.9983353959529824</v>
      </c>
      <c r="F171" s="386">
        <f t="shared" si="7"/>
        <v>4.3472353881029513E-3</v>
      </c>
      <c r="G171" s="389">
        <f t="shared" si="8"/>
        <v>159.44551391371084</v>
      </c>
      <c r="H171" s="389">
        <v>0</v>
      </c>
      <c r="I171" s="389">
        <f t="shared" si="22"/>
        <v>2731</v>
      </c>
      <c r="J171" s="389">
        <f t="shared" si="16"/>
        <v>196</v>
      </c>
      <c r="K171" s="398">
        <v>49</v>
      </c>
      <c r="L171" s="411">
        <f t="shared" si="10"/>
        <v>12.142857142857142</v>
      </c>
      <c r="M171" s="403">
        <f t="shared" si="15"/>
        <v>154.1727209805417</v>
      </c>
      <c r="N171" s="400">
        <f t="shared" si="20"/>
        <v>145.48234206261222</v>
      </c>
      <c r="O171" s="398" t="s">
        <v>1145</v>
      </c>
      <c r="P171" s="422" t="s">
        <v>1145</v>
      </c>
      <c r="Q171" s="409">
        <f t="shared" si="25"/>
        <v>258.96656534954406</v>
      </c>
      <c r="R171" s="397">
        <f t="shared" si="26"/>
        <v>0.66981132075471694</v>
      </c>
    </row>
    <row r="172" spans="1:18" ht="15.75" customHeight="1" x14ac:dyDescent="0.25">
      <c r="A172" s="386">
        <f t="shared" si="29"/>
        <v>232</v>
      </c>
      <c r="B172" s="431">
        <v>44236</v>
      </c>
      <c r="C172" s="402">
        <v>19</v>
      </c>
      <c r="D172" s="386">
        <f t="shared" si="28"/>
        <v>2995</v>
      </c>
      <c r="E172" s="387">
        <f t="shared" si="0"/>
        <v>8.0046995105495498</v>
      </c>
      <c r="F172" s="386">
        <f t="shared" si="7"/>
        <v>3.5463826762279294E-3</v>
      </c>
      <c r="G172" s="389">
        <f t="shared" si="8"/>
        <v>195.45188543984307</v>
      </c>
      <c r="H172" s="389">
        <v>0</v>
      </c>
      <c r="I172" s="389">
        <f t="shared" si="22"/>
        <v>2731</v>
      </c>
      <c r="J172" s="389">
        <f t="shared" si="16"/>
        <v>214</v>
      </c>
      <c r="K172" s="398">
        <v>50</v>
      </c>
      <c r="L172" s="411">
        <f t="shared" si="10"/>
        <v>14.142857142857142</v>
      </c>
      <c r="M172" s="403">
        <f t="shared" si="15"/>
        <v>161.00276422330379</v>
      </c>
      <c r="N172" s="400">
        <f t="shared" si="20"/>
        <v>164.12492417198962</v>
      </c>
      <c r="O172" s="398" t="s">
        <v>1145</v>
      </c>
      <c r="P172" s="422" t="s">
        <v>1145</v>
      </c>
      <c r="Q172" s="409">
        <f t="shared" si="25"/>
        <v>250.45592705167175</v>
      </c>
      <c r="R172" s="397">
        <f t="shared" si="26"/>
        <v>0.64984227129337535</v>
      </c>
    </row>
    <row r="173" spans="1:18" ht="15.75" customHeight="1" x14ac:dyDescent="0.25">
      <c r="A173" s="386">
        <f t="shared" si="29"/>
        <v>233</v>
      </c>
      <c r="B173" s="431">
        <v>44237</v>
      </c>
      <c r="C173" s="402">
        <v>12</v>
      </c>
      <c r="D173" s="386">
        <f t="shared" si="28"/>
        <v>3007</v>
      </c>
      <c r="E173" s="387">
        <f t="shared" si="0"/>
        <v>8.0086981829885282</v>
      </c>
      <c r="F173" s="386">
        <f t="shared" si="7"/>
        <v>3.5921240201207206E-3</v>
      </c>
      <c r="G173" s="389">
        <f t="shared" si="8"/>
        <v>192.96304266706545</v>
      </c>
      <c r="H173" s="389">
        <v>0</v>
      </c>
      <c r="I173" s="389">
        <f t="shared" si="22"/>
        <v>2731</v>
      </c>
      <c r="J173" s="389">
        <f t="shared" si="16"/>
        <v>226</v>
      </c>
      <c r="K173" s="398">
        <v>50</v>
      </c>
      <c r="L173" s="411">
        <f t="shared" si="10"/>
        <v>11.142857142857142</v>
      </c>
      <c r="M173" s="403">
        <f t="shared" si="15"/>
        <v>166.44048198602357</v>
      </c>
      <c r="N173" s="400">
        <f t="shared" si="20"/>
        <v>182.62014734020644</v>
      </c>
      <c r="O173" s="398" t="s">
        <v>1145</v>
      </c>
      <c r="P173" s="422" t="s">
        <v>1145</v>
      </c>
      <c r="Q173" s="409">
        <f t="shared" si="25"/>
        <v>229.78723404255317</v>
      </c>
      <c r="R173" s="397">
        <f t="shared" si="26"/>
        <v>0.55263157894736847</v>
      </c>
    </row>
    <row r="174" spans="1:18" ht="15.75" customHeight="1" x14ac:dyDescent="0.25">
      <c r="A174" s="386">
        <f t="shared" si="29"/>
        <v>234</v>
      </c>
      <c r="B174" s="431">
        <v>44238</v>
      </c>
      <c r="C174" s="402">
        <v>14</v>
      </c>
      <c r="D174" s="386">
        <f t="shared" si="28"/>
        <v>3021</v>
      </c>
      <c r="E174" s="387">
        <f t="shared" si="0"/>
        <v>8.0133431813866718</v>
      </c>
      <c r="F174" s="386">
        <f t="shared" si="7"/>
        <v>3.7324086873567869E-3</v>
      </c>
      <c r="G174" s="389">
        <f t="shared" si="8"/>
        <v>185.71041882629888</v>
      </c>
      <c r="H174" s="389">
        <v>58</v>
      </c>
      <c r="I174" s="389">
        <f t="shared" si="22"/>
        <v>2789</v>
      </c>
      <c r="J174" s="389">
        <f t="shared" si="16"/>
        <v>182</v>
      </c>
      <c r="K174" s="398">
        <v>50</v>
      </c>
      <c r="L174" s="411">
        <f t="shared" si="10"/>
        <v>11.571428571428571</v>
      </c>
      <c r="M174" s="403">
        <f t="shared" si="15"/>
        <v>169.87273320193714</v>
      </c>
      <c r="N174" s="400">
        <f t="shared" si="20"/>
        <v>191.37511564440248</v>
      </c>
      <c r="O174" s="398" t="s">
        <v>1145</v>
      </c>
      <c r="P174" s="422" t="s">
        <v>1145</v>
      </c>
      <c r="Q174" s="409">
        <f t="shared" si="25"/>
        <v>222.49240121580547</v>
      </c>
      <c r="R174" s="397">
        <f t="shared" si="26"/>
        <v>0.56134969325153372</v>
      </c>
    </row>
    <row r="175" spans="1:18" ht="15.75" customHeight="1" x14ac:dyDescent="0.25">
      <c r="A175" s="386">
        <f t="shared" si="29"/>
        <v>235</v>
      </c>
      <c r="B175" s="431">
        <v>44239</v>
      </c>
      <c r="C175" s="402">
        <v>17</v>
      </c>
      <c r="D175" s="386">
        <f t="shared" si="28"/>
        <v>3038</v>
      </c>
      <c r="E175" s="387">
        <f t="shared" si="0"/>
        <v>8.0189546831557177</v>
      </c>
      <c r="F175" s="386">
        <f t="shared" si="7"/>
        <v>3.8914703602783074E-3</v>
      </c>
      <c r="G175" s="389">
        <f t="shared" si="8"/>
        <v>178.11960939884258</v>
      </c>
      <c r="H175" s="389">
        <v>0</v>
      </c>
      <c r="I175" s="389">
        <f t="shared" si="22"/>
        <v>2789</v>
      </c>
      <c r="J175" s="389">
        <f t="shared" si="16"/>
        <v>199</v>
      </c>
      <c r="K175" s="398">
        <v>50</v>
      </c>
      <c r="L175" s="411">
        <f t="shared" si="10"/>
        <v>12.857142857142858</v>
      </c>
      <c r="M175" s="403">
        <f t="shared" si="15"/>
        <v>169.81314035998383</v>
      </c>
      <c r="N175" s="400">
        <f t="shared" si="20"/>
        <v>185.59769029740232</v>
      </c>
      <c r="O175" s="398" t="s">
        <v>1145</v>
      </c>
      <c r="P175" s="422" t="s">
        <v>1145</v>
      </c>
      <c r="Q175" s="409">
        <f t="shared" si="25"/>
        <v>224.92401215805472</v>
      </c>
      <c r="R175" s="397">
        <f t="shared" si="26"/>
        <v>0.60260586319218246</v>
      </c>
    </row>
    <row r="176" spans="1:18" ht="15.75" customHeight="1" x14ac:dyDescent="0.25">
      <c r="A176" s="386">
        <f t="shared" si="29"/>
        <v>236</v>
      </c>
      <c r="B176" s="431">
        <v>44240</v>
      </c>
      <c r="C176" s="402">
        <v>7</v>
      </c>
      <c r="D176" s="386">
        <f t="shared" si="28"/>
        <v>3045</v>
      </c>
      <c r="E176" s="387">
        <f t="shared" si="0"/>
        <v>8.0212561801439968</v>
      </c>
      <c r="F176" s="386">
        <f t="shared" si="7"/>
        <v>4.3814131486297524E-3</v>
      </c>
      <c r="G176" s="389">
        <f t="shared" si="8"/>
        <v>158.20173926686664</v>
      </c>
      <c r="H176" s="389">
        <v>47</v>
      </c>
      <c r="I176" s="389">
        <f t="shared" si="22"/>
        <v>2836</v>
      </c>
      <c r="J176" s="389">
        <f t="shared" si="16"/>
        <v>158</v>
      </c>
      <c r="K176" s="398">
        <v>51</v>
      </c>
      <c r="L176" s="411">
        <f t="shared" si="10"/>
        <v>10.428571428571429</v>
      </c>
      <c r="M176" s="403">
        <f t="shared" si="15"/>
        <v>172.48136895357746</v>
      </c>
      <c r="N176" s="400">
        <f t="shared" si="20"/>
        <v>174.01058916400271</v>
      </c>
      <c r="O176" s="398" t="s">
        <v>1145</v>
      </c>
      <c r="P176" s="422" t="s">
        <v>1145</v>
      </c>
      <c r="Q176" s="409">
        <f t="shared" si="25"/>
        <v>189.66565349544072</v>
      </c>
      <c r="R176" s="397">
        <f t="shared" si="26"/>
        <v>0.48148148148148145</v>
      </c>
    </row>
    <row r="177" spans="1:18" ht="15.75" customHeight="1" x14ac:dyDescent="0.25">
      <c r="A177" s="386">
        <f t="shared" si="29"/>
        <v>237</v>
      </c>
      <c r="B177" s="431">
        <v>44241</v>
      </c>
      <c r="C177" s="402">
        <v>0</v>
      </c>
      <c r="D177" s="386">
        <f t="shared" si="28"/>
        <v>3045</v>
      </c>
      <c r="E177" s="387">
        <f t="shared" si="0"/>
        <v>8.0212561801439968</v>
      </c>
      <c r="F177" s="386">
        <f t="shared" si="7"/>
        <v>4.0047211403259541E-3</v>
      </c>
      <c r="G177" s="389">
        <f t="shared" si="8"/>
        <v>173.08250843741104</v>
      </c>
      <c r="H177" s="389">
        <v>39</v>
      </c>
      <c r="I177" s="389">
        <f t="shared" si="22"/>
        <v>2875</v>
      </c>
      <c r="J177" s="389">
        <f t="shared" si="16"/>
        <v>119</v>
      </c>
      <c r="K177" s="398">
        <v>51</v>
      </c>
      <c r="L177" s="411">
        <f t="shared" si="10"/>
        <v>10.428571428571429</v>
      </c>
      <c r="M177" s="403">
        <f t="shared" si="15"/>
        <v>177.5678168500055</v>
      </c>
      <c r="N177" s="400">
        <f t="shared" si="20"/>
        <v>169.80128570104009</v>
      </c>
      <c r="O177" s="398" t="s">
        <v>1145</v>
      </c>
      <c r="P177" s="422" t="s">
        <v>1145</v>
      </c>
      <c r="Q177" s="409">
        <f t="shared" si="25"/>
        <v>189.66565349544072</v>
      </c>
      <c r="R177" s="397">
        <f t="shared" si="26"/>
        <v>0.48148148148148145</v>
      </c>
    </row>
    <row r="178" spans="1:18" ht="15.75" customHeight="1" x14ac:dyDescent="0.25">
      <c r="A178" s="386">
        <f t="shared" si="29"/>
        <v>238</v>
      </c>
      <c r="B178" s="431">
        <v>44242</v>
      </c>
      <c r="C178" s="402">
        <v>7</v>
      </c>
      <c r="D178" s="386">
        <f t="shared" si="28"/>
        <v>3052</v>
      </c>
      <c r="E178" s="387">
        <f t="shared" si="0"/>
        <v>8.0235523924043477</v>
      </c>
      <c r="F178" s="386">
        <f t="shared" si="7"/>
        <v>3.1995585225948553E-3</v>
      </c>
      <c r="G178" s="389">
        <f t="shared" si="8"/>
        <v>216.63838172205084</v>
      </c>
      <c r="H178" s="389">
        <v>8</v>
      </c>
      <c r="I178" s="389">
        <f t="shared" si="22"/>
        <v>2883</v>
      </c>
      <c r="J178" s="389">
        <f t="shared" si="16"/>
        <v>118</v>
      </c>
      <c r="K178" s="398">
        <v>51</v>
      </c>
      <c r="L178" s="411">
        <f t="shared" si="10"/>
        <v>10.857142857142858</v>
      </c>
      <c r="M178" s="403">
        <f t="shared" si="15"/>
        <v>185.73822653691121</v>
      </c>
      <c r="N178" s="400">
        <f t="shared" si="20"/>
        <v>182.64087647544284</v>
      </c>
      <c r="O178" s="398" t="s">
        <v>1145</v>
      </c>
      <c r="P178" s="422" t="s">
        <v>1145</v>
      </c>
      <c r="Q178" s="409">
        <f t="shared" si="25"/>
        <v>195.74468085106386</v>
      </c>
      <c r="R178" s="397">
        <f t="shared" si="26"/>
        <v>0.52960526315789469</v>
      </c>
    </row>
    <row r="179" spans="1:18" ht="15.75" customHeight="1" x14ac:dyDescent="0.25">
      <c r="A179" s="386">
        <f t="shared" si="29"/>
        <v>239</v>
      </c>
      <c r="B179" s="431">
        <v>44243</v>
      </c>
      <c r="C179" s="402">
        <v>0</v>
      </c>
      <c r="D179" s="386">
        <f t="shared" si="28"/>
        <v>3052</v>
      </c>
      <c r="E179" s="387">
        <f t="shared" si="0"/>
        <v>8.0235523924043477</v>
      </c>
      <c r="F179" s="386">
        <f t="shared" si="7"/>
        <v>2.4029481168246214E-3</v>
      </c>
      <c r="G179" s="389">
        <f t="shared" si="8"/>
        <v>288.45698985623767</v>
      </c>
      <c r="H179" s="389">
        <v>10</v>
      </c>
      <c r="I179" s="389">
        <f t="shared" si="22"/>
        <v>2893</v>
      </c>
      <c r="J179" s="389">
        <f t="shared" si="16"/>
        <v>108</v>
      </c>
      <c r="K179" s="398">
        <v>51</v>
      </c>
      <c r="L179" s="411">
        <f t="shared" si="10"/>
        <v>8.1428571428571423</v>
      </c>
      <c r="M179" s="403">
        <f t="shared" si="15"/>
        <v>199.02467002496761</v>
      </c>
      <c r="N179" s="400">
        <f t="shared" si="20"/>
        <v>226.0592933385665</v>
      </c>
      <c r="O179" s="398" t="s">
        <v>1145</v>
      </c>
      <c r="P179" s="422" t="s">
        <v>1145</v>
      </c>
      <c r="Q179" s="409">
        <f t="shared" si="25"/>
        <v>189.66565349544072</v>
      </c>
      <c r="R179" s="397">
        <f t="shared" si="26"/>
        <v>0.5611510791366906</v>
      </c>
    </row>
    <row r="180" spans="1:18" ht="15.75" customHeight="1" x14ac:dyDescent="0.25">
      <c r="A180" s="386">
        <f t="shared" si="29"/>
        <v>240</v>
      </c>
      <c r="B180" s="431">
        <v>44244</v>
      </c>
      <c r="C180" s="402">
        <v>1</v>
      </c>
      <c r="D180" s="386">
        <f t="shared" si="28"/>
        <v>3053</v>
      </c>
      <c r="E180" s="387">
        <f t="shared" si="0"/>
        <v>8.0238799927348783</v>
      </c>
      <c r="F180" s="386">
        <f t="shared" si="7"/>
        <v>1.5393594572225158E-3</v>
      </c>
      <c r="G180" s="389">
        <f t="shared" si="8"/>
        <v>450.28286103532884</v>
      </c>
      <c r="H180" s="389">
        <v>12</v>
      </c>
      <c r="I180" s="389">
        <f t="shared" si="22"/>
        <v>2905</v>
      </c>
      <c r="J180" s="389">
        <f t="shared" si="16"/>
        <v>96</v>
      </c>
      <c r="K180" s="398">
        <v>52</v>
      </c>
      <c r="L180" s="411">
        <f t="shared" si="10"/>
        <v>6.5714285714285712</v>
      </c>
      <c r="M180" s="403">
        <f t="shared" si="15"/>
        <v>235.78464407757662</v>
      </c>
      <c r="N180" s="400">
        <f t="shared" si="20"/>
        <v>318.45941087120576</v>
      </c>
      <c r="O180" s="398" t="s">
        <v>1145</v>
      </c>
      <c r="P180" s="422" t="s">
        <v>1145</v>
      </c>
      <c r="Q180" s="409">
        <f t="shared" si="25"/>
        <v>150.75987841945289</v>
      </c>
      <c r="R180" s="397">
        <f t="shared" si="26"/>
        <v>0.44128113879003561</v>
      </c>
    </row>
    <row r="181" spans="1:18" ht="15.75" customHeight="1" x14ac:dyDescent="0.25">
      <c r="A181" s="386">
        <f t="shared" si="29"/>
        <v>241</v>
      </c>
      <c r="B181" s="431">
        <v>44245</v>
      </c>
      <c r="C181" s="405">
        <v>4</v>
      </c>
      <c r="D181" s="386">
        <f t="shared" si="28"/>
        <v>3057</v>
      </c>
      <c r="E181" s="387">
        <f t="shared" si="0"/>
        <v>8.025189321890835</v>
      </c>
      <c r="F181" s="386">
        <f t="shared" si="7"/>
        <v>9.3741977312378211E-4</v>
      </c>
      <c r="G181" s="389">
        <f t="shared" si="8"/>
        <v>739.42026873420593</v>
      </c>
      <c r="H181" s="389">
        <v>14</v>
      </c>
      <c r="I181" s="389">
        <f t="shared" si="22"/>
        <v>2919</v>
      </c>
      <c r="J181" s="389">
        <f t="shared" si="16"/>
        <v>86</v>
      </c>
      <c r="K181" s="398">
        <v>52</v>
      </c>
      <c r="L181" s="411">
        <f t="shared" si="10"/>
        <v>5.1428571428571432</v>
      </c>
      <c r="M181" s="403">
        <f t="shared" si="15"/>
        <v>314.8860512072776</v>
      </c>
      <c r="N181" s="400">
        <f t="shared" si="20"/>
        <v>492.7200398752575</v>
      </c>
      <c r="O181" s="398" t="s">
        <v>1145</v>
      </c>
      <c r="P181" s="422" t="s">
        <v>1145</v>
      </c>
      <c r="Q181" s="409">
        <f t="shared" si="25"/>
        <v>142.24924012158053</v>
      </c>
      <c r="R181" s="397">
        <f t="shared" si="26"/>
        <v>0.44486692015209123</v>
      </c>
    </row>
    <row r="182" spans="1:18" ht="15.75" customHeight="1" x14ac:dyDescent="0.25">
      <c r="A182" s="386">
        <f t="shared" si="29"/>
        <v>242</v>
      </c>
      <c r="B182" s="431">
        <v>44246</v>
      </c>
      <c r="C182" s="405">
        <v>29</v>
      </c>
      <c r="D182" s="386">
        <f t="shared" si="28"/>
        <v>3086</v>
      </c>
      <c r="E182" s="387">
        <f t="shared" si="0"/>
        <v>8.034631032923107</v>
      </c>
      <c r="F182" s="386">
        <f t="shared" si="7"/>
        <v>1.7256586486263461E-3</v>
      </c>
      <c r="G182" s="389">
        <f t="shared" si="8"/>
        <v>401.67108432000867</v>
      </c>
      <c r="H182" s="406">
        <v>12</v>
      </c>
      <c r="I182" s="389">
        <f t="shared" si="22"/>
        <v>2931</v>
      </c>
      <c r="J182" s="389">
        <f t="shared" si="16"/>
        <v>103</v>
      </c>
      <c r="K182" s="398">
        <v>52</v>
      </c>
      <c r="L182" s="411">
        <f t="shared" si="10"/>
        <v>6.8571428571428568</v>
      </c>
      <c r="M182" s="403">
        <f t="shared" si="15"/>
        <v>346.82197619601567</v>
      </c>
      <c r="N182" s="400">
        <f t="shared" si="20"/>
        <v>530.45807136318115</v>
      </c>
      <c r="O182" s="398" t="s">
        <v>1145</v>
      </c>
      <c r="P182" s="422" t="s">
        <v>1145</v>
      </c>
      <c r="Q182" s="409">
        <f t="shared" si="25"/>
        <v>167.78115501519756</v>
      </c>
      <c r="R182" s="397">
        <f t="shared" si="26"/>
        <v>0.58974358974358976</v>
      </c>
    </row>
    <row r="183" spans="1:18" ht="15.75" customHeight="1" x14ac:dyDescent="0.25">
      <c r="A183" s="386">
        <f t="shared" si="29"/>
        <v>243</v>
      </c>
      <c r="B183" s="431">
        <v>44247</v>
      </c>
      <c r="C183" s="432">
        <v>6</v>
      </c>
      <c r="D183" s="386">
        <f t="shared" si="28"/>
        <v>3092</v>
      </c>
      <c r="E183" s="387">
        <f t="shared" si="0"/>
        <v>8.0365734097073123</v>
      </c>
      <c r="F183" s="386">
        <f t="shared" si="7"/>
        <v>2.49092497192687E-3</v>
      </c>
      <c r="G183" s="389">
        <f t="shared" si="8"/>
        <v>278.26899178892455</v>
      </c>
      <c r="H183" s="406">
        <v>12</v>
      </c>
      <c r="I183" s="389">
        <f t="shared" ref="I183:I221" si="30">I182+H183</f>
        <v>2943</v>
      </c>
      <c r="J183" s="389">
        <f t="shared" si="16"/>
        <v>97</v>
      </c>
      <c r="K183" s="398">
        <v>52</v>
      </c>
      <c r="L183" s="411">
        <f t="shared" si="10"/>
        <v>6.7142857142857144</v>
      </c>
      <c r="M183" s="403">
        <f t="shared" si="15"/>
        <v>363.97444084202391</v>
      </c>
      <c r="N183" s="400">
        <f t="shared" si="20"/>
        <v>473.12011494771303</v>
      </c>
      <c r="O183" s="398" t="s">
        <v>1145</v>
      </c>
      <c r="P183" s="422" t="s">
        <v>1145</v>
      </c>
      <c r="Q183" s="409">
        <f t="shared" si="25"/>
        <v>145.89665653495439</v>
      </c>
      <c r="R183" s="397">
        <f t="shared" si="26"/>
        <v>0.54298642533936647</v>
      </c>
    </row>
    <row r="184" spans="1:18" ht="15.75" customHeight="1" x14ac:dyDescent="0.25">
      <c r="A184" s="386">
        <f t="shared" si="29"/>
        <v>244</v>
      </c>
      <c r="B184" s="431">
        <v>44248</v>
      </c>
      <c r="C184" s="405">
        <v>0</v>
      </c>
      <c r="D184" s="386">
        <f t="shared" si="28"/>
        <v>3092</v>
      </c>
      <c r="E184" s="387">
        <f t="shared" si="0"/>
        <v>8.0365734097073123</v>
      </c>
      <c r="F184" s="386">
        <f t="shared" si="7"/>
        <v>2.7091473822518403E-3</v>
      </c>
      <c r="G184" s="389">
        <f t="shared" si="8"/>
        <v>255.8543640338246</v>
      </c>
      <c r="H184" s="406">
        <v>12</v>
      </c>
      <c r="I184" s="389">
        <f t="shared" si="30"/>
        <v>2955</v>
      </c>
      <c r="J184" s="389">
        <f t="shared" si="16"/>
        <v>85</v>
      </c>
      <c r="K184" s="398">
        <v>52</v>
      </c>
      <c r="L184" s="411">
        <f t="shared" si="10"/>
        <v>6.7142857142857144</v>
      </c>
      <c r="M184" s="403">
        <f t="shared" si="15"/>
        <v>375.79899164151163</v>
      </c>
      <c r="N184" s="400">
        <f t="shared" si="20"/>
        <v>311.93148004758592</v>
      </c>
      <c r="O184" s="398" t="s">
        <v>1145</v>
      </c>
      <c r="P184" s="422" t="s">
        <v>1145</v>
      </c>
      <c r="Q184" s="409">
        <f t="shared" si="25"/>
        <v>145.89665653495439</v>
      </c>
      <c r="R184" s="397">
        <f t="shared" si="26"/>
        <v>0.54298642533936647</v>
      </c>
    </row>
    <row r="185" spans="1:18" ht="15.75" customHeight="1" x14ac:dyDescent="0.25">
      <c r="A185" s="386">
        <f t="shared" si="29"/>
        <v>245</v>
      </c>
      <c r="B185" s="431">
        <v>44249</v>
      </c>
      <c r="C185" s="405">
        <v>20</v>
      </c>
      <c r="D185" s="386">
        <f t="shared" si="28"/>
        <v>3112</v>
      </c>
      <c r="E185" s="387">
        <f t="shared" si="0"/>
        <v>8.043020885298283</v>
      </c>
      <c r="F185" s="386">
        <f t="shared" si="7"/>
        <v>3.3991571586839647E-3</v>
      </c>
      <c r="G185" s="389">
        <f t="shared" si="8"/>
        <v>203.91736780664408</v>
      </c>
      <c r="H185" s="406">
        <v>12</v>
      </c>
      <c r="I185" s="389">
        <f t="shared" si="30"/>
        <v>2967</v>
      </c>
      <c r="J185" s="389">
        <f t="shared" si="16"/>
        <v>93</v>
      </c>
      <c r="K185" s="398">
        <v>52</v>
      </c>
      <c r="L185" s="411">
        <f t="shared" si="10"/>
        <v>8.5714285714285712</v>
      </c>
      <c r="M185" s="403">
        <f t="shared" si="15"/>
        <v>373.98170393931059</v>
      </c>
      <c r="N185" s="400">
        <f t="shared" si="20"/>
        <v>246.01357454313106</v>
      </c>
      <c r="O185" s="398" t="s">
        <v>1145</v>
      </c>
      <c r="P185" s="422" t="s">
        <v>1145</v>
      </c>
      <c r="Q185" s="409">
        <f t="shared" si="25"/>
        <v>165.34954407294833</v>
      </c>
      <c r="R185" s="397">
        <f t="shared" si="26"/>
        <v>0.63849765258215962</v>
      </c>
    </row>
    <row r="186" spans="1:18" ht="15.75" customHeight="1" x14ac:dyDescent="0.25">
      <c r="A186" s="386">
        <f t="shared" si="29"/>
        <v>246</v>
      </c>
      <c r="B186" s="431">
        <v>44250</v>
      </c>
      <c r="C186" s="405">
        <v>12</v>
      </c>
      <c r="D186" s="386">
        <f t="shared" si="28"/>
        <v>3124</v>
      </c>
      <c r="E186" s="387">
        <f t="shared" si="0"/>
        <v>8.046869510959576</v>
      </c>
      <c r="F186" s="386">
        <f t="shared" si="7"/>
        <v>3.8062163668998012E-3</v>
      </c>
      <c r="G186" s="389">
        <f t="shared" si="8"/>
        <v>182.10924281336116</v>
      </c>
      <c r="H186" s="406">
        <v>12</v>
      </c>
      <c r="I186" s="389">
        <f t="shared" si="30"/>
        <v>2979</v>
      </c>
      <c r="J186" s="389">
        <f t="shared" si="16"/>
        <v>93</v>
      </c>
      <c r="K186" s="398">
        <v>52</v>
      </c>
      <c r="L186" s="411">
        <f t="shared" si="10"/>
        <v>10.285714285714286</v>
      </c>
      <c r="M186" s="403">
        <f t="shared" si="15"/>
        <v>358.78916864747106</v>
      </c>
      <c r="N186" s="400">
        <f t="shared" si="20"/>
        <v>213.96032488460992</v>
      </c>
      <c r="O186" s="398" t="s">
        <v>1145</v>
      </c>
      <c r="P186" s="422" t="s">
        <v>1145</v>
      </c>
      <c r="Q186" s="409">
        <f t="shared" si="25"/>
        <v>156.83890577507597</v>
      </c>
      <c r="R186" s="397">
        <f t="shared" si="26"/>
        <v>0.62621359223300976</v>
      </c>
    </row>
    <row r="187" spans="1:18" ht="15.75" customHeight="1" x14ac:dyDescent="0.25">
      <c r="A187" s="386">
        <f t="shared" si="29"/>
        <v>247</v>
      </c>
      <c r="B187" s="431">
        <v>44251</v>
      </c>
      <c r="C187" s="405">
        <v>6</v>
      </c>
      <c r="D187" s="386">
        <f t="shared" si="28"/>
        <v>3130</v>
      </c>
      <c r="E187" s="387">
        <f t="shared" si="0"/>
        <v>8.0487882835341988</v>
      </c>
      <c r="F187" s="386">
        <f t="shared" si="7"/>
        <v>3.6329041640714393E-3</v>
      </c>
      <c r="G187" s="389">
        <f t="shared" si="8"/>
        <v>190.79699030186552</v>
      </c>
      <c r="H187" s="406">
        <v>12</v>
      </c>
      <c r="I187" s="389">
        <f t="shared" si="30"/>
        <v>2991</v>
      </c>
      <c r="J187" s="389">
        <f t="shared" si="16"/>
        <v>87</v>
      </c>
      <c r="K187" s="398">
        <v>52</v>
      </c>
      <c r="L187" s="411">
        <f t="shared" si="10"/>
        <v>11</v>
      </c>
      <c r="M187" s="403">
        <f t="shared" si="15"/>
        <v>321.71975854269067</v>
      </c>
      <c r="N187" s="400">
        <f t="shared" si="20"/>
        <v>192.27453364062362</v>
      </c>
      <c r="O187" s="398" t="s">
        <v>1145</v>
      </c>
      <c r="P187" s="422" t="s">
        <v>1145</v>
      </c>
      <c r="Q187" s="409">
        <f t="shared" si="25"/>
        <v>149.54407294832825</v>
      </c>
      <c r="R187" s="397">
        <f t="shared" si="26"/>
        <v>0.65079365079365081</v>
      </c>
    </row>
    <row r="188" spans="1:18" ht="15.75" customHeight="1" x14ac:dyDescent="0.25">
      <c r="A188" s="386">
        <f t="shared" si="29"/>
        <v>248</v>
      </c>
      <c r="B188" s="431">
        <v>44252</v>
      </c>
      <c r="C188" s="405">
        <v>8</v>
      </c>
      <c r="D188" s="386">
        <f t="shared" si="28"/>
        <v>3138</v>
      </c>
      <c r="E188" s="387">
        <f t="shared" si="0"/>
        <v>8.0513409332929786</v>
      </c>
      <c r="F188" s="386">
        <f t="shared" si="7"/>
        <v>3.0305553577018507E-3</v>
      </c>
      <c r="G188" s="389">
        <f t="shared" si="8"/>
        <v>228.71952455789386</v>
      </c>
      <c r="H188" s="406">
        <v>12</v>
      </c>
      <c r="I188" s="389">
        <f t="shared" si="30"/>
        <v>3003</v>
      </c>
      <c r="J188" s="389">
        <f t="shared" si="16"/>
        <v>83</v>
      </c>
      <c r="K188" s="398">
        <v>52</v>
      </c>
      <c r="L188" s="411">
        <f t="shared" si="10"/>
        <v>11.571428571428571</v>
      </c>
      <c r="M188" s="403">
        <f t="shared" si="15"/>
        <v>248.76250937464604</v>
      </c>
      <c r="N188" s="400">
        <f t="shared" si="20"/>
        <v>200.54191922437349</v>
      </c>
      <c r="O188" s="398" t="s">
        <v>1145</v>
      </c>
      <c r="P188" s="422" t="s">
        <v>1145</v>
      </c>
      <c r="Q188" s="409">
        <f t="shared" si="25"/>
        <v>142.24924012158053</v>
      </c>
      <c r="R188" s="397">
        <f t="shared" si="26"/>
        <v>0.63934426229508201</v>
      </c>
    </row>
    <row r="189" spans="1:18" ht="15.75" customHeight="1" x14ac:dyDescent="0.25">
      <c r="A189" s="386">
        <f t="shared" si="29"/>
        <v>249</v>
      </c>
      <c r="B189" s="431">
        <v>44253</v>
      </c>
      <c r="C189" s="405">
        <v>25</v>
      </c>
      <c r="D189" s="386">
        <f t="shared" si="28"/>
        <v>3163</v>
      </c>
      <c r="E189" s="387">
        <f t="shared" si="0"/>
        <v>8.0592762233056483</v>
      </c>
      <c r="F189" s="386">
        <f t="shared" si="7"/>
        <v>3.6932459357948816E-3</v>
      </c>
      <c r="G189" s="389">
        <f t="shared" si="8"/>
        <v>187.67967056890896</v>
      </c>
      <c r="H189" s="406">
        <v>12</v>
      </c>
      <c r="I189" s="389">
        <f t="shared" si="30"/>
        <v>3015</v>
      </c>
      <c r="J189" s="389">
        <f t="shared" si="16"/>
        <v>96</v>
      </c>
      <c r="K189" s="398">
        <v>52</v>
      </c>
      <c r="L189" s="411">
        <f t="shared" si="10"/>
        <v>11</v>
      </c>
      <c r="M189" s="403">
        <f t="shared" si="15"/>
        <v>218.19230741020323</v>
      </c>
      <c r="N189" s="400">
        <f t="shared" si="20"/>
        <v>202.39872847622277</v>
      </c>
      <c r="O189" s="398" t="s">
        <v>1145</v>
      </c>
      <c r="P189" s="422" t="s">
        <v>1145</v>
      </c>
      <c r="Q189" s="409">
        <f t="shared" si="25"/>
        <v>151.9756838905775</v>
      </c>
      <c r="R189" s="397">
        <f t="shared" si="26"/>
        <v>0.67567567567567566</v>
      </c>
    </row>
    <row r="190" spans="1:18" ht="15.75" customHeight="1" x14ac:dyDescent="0.25">
      <c r="A190" s="386">
        <f t="shared" si="29"/>
        <v>250</v>
      </c>
      <c r="B190" s="431">
        <v>44254</v>
      </c>
      <c r="C190" s="405">
        <v>6</v>
      </c>
      <c r="D190" s="386">
        <f t="shared" si="28"/>
        <v>3169</v>
      </c>
      <c r="E190" s="387">
        <f t="shared" si="0"/>
        <v>8.0611713596909205</v>
      </c>
      <c r="F190" s="386">
        <f t="shared" si="7"/>
        <v>3.9562838678199241E-3</v>
      </c>
      <c r="G190" s="389">
        <f t="shared" si="8"/>
        <v>175.20157898626672</v>
      </c>
      <c r="H190" s="406">
        <v>12</v>
      </c>
      <c r="I190" s="389">
        <f t="shared" si="30"/>
        <v>3027</v>
      </c>
      <c r="J190" s="389">
        <f t="shared" si="16"/>
        <v>90</v>
      </c>
      <c r="K190" s="398">
        <v>52</v>
      </c>
      <c r="L190" s="411">
        <f t="shared" si="10"/>
        <v>11</v>
      </c>
      <c r="M190" s="403">
        <f t="shared" si="15"/>
        <v>203.46839129553783</v>
      </c>
      <c r="N190" s="400">
        <f t="shared" si="20"/>
        <v>197.20025803768985</v>
      </c>
      <c r="O190" s="398" t="s">
        <v>1145</v>
      </c>
      <c r="P190" s="422" t="s">
        <v>1145</v>
      </c>
      <c r="Q190" s="409">
        <f t="shared" si="25"/>
        <v>150.75987841945289</v>
      </c>
      <c r="R190" s="397">
        <f t="shared" si="26"/>
        <v>0.79487179487179482</v>
      </c>
    </row>
    <row r="191" spans="1:18" ht="15.75" customHeight="1" x14ac:dyDescent="0.25">
      <c r="A191" s="386">
        <f t="shared" si="29"/>
        <v>251</v>
      </c>
      <c r="B191" s="431">
        <v>44255</v>
      </c>
      <c r="C191" s="405">
        <v>0</v>
      </c>
      <c r="D191" s="386">
        <f t="shared" si="28"/>
        <v>3169</v>
      </c>
      <c r="E191" s="387">
        <f t="shared" si="0"/>
        <v>8.0611713596909205</v>
      </c>
      <c r="F191" s="386">
        <f t="shared" si="7"/>
        <v>3.3408235861446733E-3</v>
      </c>
      <c r="G191" s="389">
        <f t="shared" si="8"/>
        <v>207.47793551105778</v>
      </c>
      <c r="H191" s="406">
        <v>12</v>
      </c>
      <c r="I191" s="389">
        <f t="shared" si="30"/>
        <v>3039</v>
      </c>
      <c r="J191" s="389">
        <f t="shared" si="16"/>
        <v>78</v>
      </c>
      <c r="K191" s="398">
        <v>52</v>
      </c>
      <c r="L191" s="411">
        <f t="shared" si="10"/>
        <v>11</v>
      </c>
      <c r="M191" s="403">
        <f t="shared" si="15"/>
        <v>196.55747293514258</v>
      </c>
      <c r="N191" s="400">
        <f t="shared" si="20"/>
        <v>190.11972835541118</v>
      </c>
      <c r="O191" s="398" t="s">
        <v>1145</v>
      </c>
      <c r="P191" s="422" t="s">
        <v>1145</v>
      </c>
      <c r="Q191" s="409">
        <f t="shared" si="25"/>
        <v>150.75987841945289</v>
      </c>
      <c r="R191" s="397">
        <f t="shared" si="26"/>
        <v>0.79487179487179482</v>
      </c>
    </row>
    <row r="192" spans="1:18" ht="15.75" customHeight="1" x14ac:dyDescent="0.25">
      <c r="A192" s="386">
        <f t="shared" si="29"/>
        <v>252</v>
      </c>
      <c r="B192" s="431">
        <v>44256</v>
      </c>
      <c r="C192" s="405">
        <v>9</v>
      </c>
      <c r="D192" s="386">
        <f t="shared" si="28"/>
        <v>3178</v>
      </c>
      <c r="E192" s="387">
        <f t="shared" si="0"/>
        <v>8.0640073470966609</v>
      </c>
      <c r="F192" s="386">
        <f t="shared" si="7"/>
        <v>3.0717888258085602E-3</v>
      </c>
      <c r="G192" s="389">
        <f t="shared" si="8"/>
        <v>225.64935933624741</v>
      </c>
      <c r="H192" s="406">
        <v>11</v>
      </c>
      <c r="I192" s="389">
        <f t="shared" si="30"/>
        <v>3050</v>
      </c>
      <c r="J192" s="389">
        <f t="shared" si="16"/>
        <v>76</v>
      </c>
      <c r="K192" s="398">
        <v>52</v>
      </c>
      <c r="L192" s="411">
        <f t="shared" si="10"/>
        <v>9.4285714285714288</v>
      </c>
      <c r="M192" s="403">
        <f t="shared" si="15"/>
        <v>199.66204315365732</v>
      </c>
      <c r="N192" s="400">
        <f t="shared" si="20"/>
        <v>202.77629127785727</v>
      </c>
      <c r="O192" s="398" t="s">
        <v>1145</v>
      </c>
      <c r="P192" s="422" t="s">
        <v>1145</v>
      </c>
      <c r="Q192" s="409">
        <f t="shared" si="25"/>
        <v>153.19148936170211</v>
      </c>
      <c r="R192" s="397">
        <f t="shared" si="26"/>
        <v>0.78260869565217395</v>
      </c>
    </row>
    <row r="193" spans="1:19" ht="15.75" customHeight="1" x14ac:dyDescent="0.25">
      <c r="A193" s="386">
        <f t="shared" si="29"/>
        <v>253</v>
      </c>
      <c r="B193" s="431">
        <v>44257</v>
      </c>
      <c r="C193" s="405">
        <v>0</v>
      </c>
      <c r="D193" s="386">
        <f t="shared" si="28"/>
        <v>3178</v>
      </c>
      <c r="E193" s="387">
        <f t="shared" si="0"/>
        <v>8.0640073470966609</v>
      </c>
      <c r="F193" s="386">
        <f t="shared" si="7"/>
        <v>2.6030412385722457E-3</v>
      </c>
      <c r="G193" s="389">
        <f t="shared" si="8"/>
        <v>266.28359562222414</v>
      </c>
      <c r="H193" s="406">
        <v>11</v>
      </c>
      <c r="I193" s="389">
        <f t="shared" si="30"/>
        <v>3061</v>
      </c>
      <c r="J193" s="389">
        <f t="shared" si="16"/>
        <v>64</v>
      </c>
      <c r="K193" s="398">
        <v>53</v>
      </c>
      <c r="L193" s="411">
        <f t="shared" si="10"/>
        <v>7.7142857142857144</v>
      </c>
      <c r="M193" s="403">
        <f t="shared" si="15"/>
        <v>211.68695069778059</v>
      </c>
      <c r="N193" s="400">
        <f t="shared" si="20"/>
        <v>233.13696348984308</v>
      </c>
      <c r="O193" s="398" t="s">
        <v>1145</v>
      </c>
      <c r="P193" s="422" t="s">
        <v>1145</v>
      </c>
      <c r="Q193" s="409">
        <f t="shared" si="25"/>
        <v>153.19148936170211</v>
      </c>
      <c r="R193" s="397">
        <f t="shared" si="26"/>
        <v>0.80769230769230771</v>
      </c>
    </row>
    <row r="194" spans="1:19" ht="15.75" customHeight="1" x14ac:dyDescent="0.25">
      <c r="A194" s="386">
        <f t="shared" si="29"/>
        <v>254</v>
      </c>
      <c r="B194" s="431">
        <v>44258</v>
      </c>
      <c r="C194" s="405">
        <v>8</v>
      </c>
      <c r="D194" s="386">
        <f t="shared" si="28"/>
        <v>3186</v>
      </c>
      <c r="E194" s="387">
        <f t="shared" si="0"/>
        <v>8.0665214904699933</v>
      </c>
      <c r="F194" s="386">
        <f t="shared" si="7"/>
        <v>2.0657109471003488E-3</v>
      </c>
      <c r="G194" s="389">
        <f t="shared" si="8"/>
        <v>335.54896997226075</v>
      </c>
      <c r="H194" s="406">
        <v>0</v>
      </c>
      <c r="I194" s="389">
        <f t="shared" si="30"/>
        <v>3061</v>
      </c>
      <c r="J194" s="389">
        <f t="shared" si="16"/>
        <v>72</v>
      </c>
      <c r="K194" s="398">
        <v>53</v>
      </c>
      <c r="L194" s="411">
        <f t="shared" si="10"/>
        <v>8</v>
      </c>
      <c r="M194" s="403">
        <f t="shared" si="15"/>
        <v>232.36580493640849</v>
      </c>
      <c r="N194" s="400">
        <f t="shared" si="20"/>
        <v>275.82730831024406</v>
      </c>
      <c r="O194" s="398" t="s">
        <v>1145</v>
      </c>
      <c r="P194" s="422" t="s">
        <v>1145</v>
      </c>
      <c r="Q194" s="409">
        <f t="shared" si="25"/>
        <v>161.70212765957447</v>
      </c>
      <c r="R194" s="397">
        <f t="shared" si="26"/>
        <v>1.0725806451612903</v>
      </c>
    </row>
    <row r="195" spans="1:19" ht="15.75" customHeight="1" x14ac:dyDescent="0.25">
      <c r="A195" s="386">
        <f t="shared" si="29"/>
        <v>255</v>
      </c>
      <c r="B195" s="431">
        <v>44259</v>
      </c>
      <c r="C195" s="405">
        <v>6</v>
      </c>
      <c r="D195" s="386">
        <f t="shared" si="28"/>
        <v>3192</v>
      </c>
      <c r="E195" s="387">
        <f t="shared" si="0"/>
        <v>8.068402958569699</v>
      </c>
      <c r="F195" s="386">
        <f t="shared" si="7"/>
        <v>1.4613019555727977E-3</v>
      </c>
      <c r="G195" s="389">
        <f t="shared" si="8"/>
        <v>474.33535411115434</v>
      </c>
      <c r="H195" s="406">
        <v>7</v>
      </c>
      <c r="I195" s="389">
        <f t="shared" si="30"/>
        <v>3068</v>
      </c>
      <c r="J195" s="389">
        <f t="shared" si="16"/>
        <v>70</v>
      </c>
      <c r="K195" s="398">
        <v>54</v>
      </c>
      <c r="L195" s="411">
        <f t="shared" si="10"/>
        <v>7.7142857142857144</v>
      </c>
      <c r="M195" s="403">
        <f t="shared" si="15"/>
        <v>267.4537805868743</v>
      </c>
      <c r="N195" s="400">
        <f t="shared" si="20"/>
        <v>358.72263990187975</v>
      </c>
      <c r="O195" s="398" t="s">
        <v>1145</v>
      </c>
      <c r="P195" s="422" t="s">
        <v>1145</v>
      </c>
      <c r="Q195" s="409">
        <f t="shared" si="25"/>
        <v>164.13373860182369</v>
      </c>
      <c r="R195" s="397">
        <f t="shared" si="26"/>
        <v>1.1538461538461537</v>
      </c>
    </row>
    <row r="196" spans="1:19" ht="15.75" customHeight="1" x14ac:dyDescent="0.25">
      <c r="A196" s="386">
        <f t="shared" si="29"/>
        <v>256</v>
      </c>
      <c r="B196" s="431">
        <v>44260</v>
      </c>
      <c r="C196" s="405">
        <v>15</v>
      </c>
      <c r="D196" s="386">
        <f t="shared" si="28"/>
        <v>3207</v>
      </c>
      <c r="E196" s="387">
        <f t="shared" si="0"/>
        <v>8.0730911996931543</v>
      </c>
      <c r="F196" s="386">
        <f t="shared" si="7"/>
        <v>1.8834593263425323E-3</v>
      </c>
      <c r="G196" s="389">
        <f t="shared" si="8"/>
        <v>368.01813071586724</v>
      </c>
      <c r="H196" s="406">
        <v>10</v>
      </c>
      <c r="I196" s="389">
        <f t="shared" si="30"/>
        <v>3078</v>
      </c>
      <c r="J196" s="389">
        <f t="shared" si="16"/>
        <v>75</v>
      </c>
      <c r="K196" s="398">
        <v>54</v>
      </c>
      <c r="L196" s="411">
        <f t="shared" si="10"/>
        <v>6.2857142857142856</v>
      </c>
      <c r="M196" s="403">
        <f t="shared" si="15"/>
        <v>293.2164177507255</v>
      </c>
      <c r="N196" s="400">
        <f t="shared" si="20"/>
        <v>392.6341515997608</v>
      </c>
      <c r="O196" s="398" t="s">
        <v>1145</v>
      </c>
      <c r="P196" s="422" t="s">
        <v>1145</v>
      </c>
      <c r="Q196" s="409">
        <f t="shared" si="25"/>
        <v>147.11246200607903</v>
      </c>
      <c r="R196" s="397">
        <f t="shared" si="26"/>
        <v>0.87681159420289856</v>
      </c>
    </row>
    <row r="197" spans="1:19" ht="15.75" customHeight="1" x14ac:dyDescent="0.25">
      <c r="A197" s="386">
        <f t="shared" si="29"/>
        <v>257</v>
      </c>
      <c r="B197" s="431">
        <v>44261</v>
      </c>
      <c r="C197" s="405">
        <v>9</v>
      </c>
      <c r="D197" s="386">
        <f t="shared" si="28"/>
        <v>3216</v>
      </c>
      <c r="E197" s="387">
        <f t="shared" si="0"/>
        <v>8.0758936302988573</v>
      </c>
      <c r="F197" s="386">
        <f t="shared" si="7"/>
        <v>2.3832188746369782E-3</v>
      </c>
      <c r="G197" s="389">
        <f t="shared" si="8"/>
        <v>290.84495257093346</v>
      </c>
      <c r="H197" s="406">
        <v>4</v>
      </c>
      <c r="I197" s="389">
        <f t="shared" si="30"/>
        <v>3082</v>
      </c>
      <c r="J197" s="389">
        <f t="shared" si="16"/>
        <v>80</v>
      </c>
      <c r="K197" s="398">
        <v>54</v>
      </c>
      <c r="L197" s="411">
        <f t="shared" si="10"/>
        <v>6.7142857142857144</v>
      </c>
      <c r="M197" s="403">
        <f t="shared" si="15"/>
        <v>309.73689969139213</v>
      </c>
      <c r="N197" s="400">
        <f t="shared" si="20"/>
        <v>377.73281246598503</v>
      </c>
      <c r="O197" s="398" t="s">
        <v>1145</v>
      </c>
      <c r="P197" s="422" t="s">
        <v>1145</v>
      </c>
      <c r="Q197" s="409">
        <f t="shared" si="25"/>
        <v>150.75987841945289</v>
      </c>
      <c r="R197" s="397">
        <f t="shared" si="26"/>
        <v>1.0333333333333334</v>
      </c>
    </row>
    <row r="198" spans="1:19" ht="15.75" customHeight="1" x14ac:dyDescent="0.25">
      <c r="A198" s="386">
        <f t="shared" si="29"/>
        <v>258</v>
      </c>
      <c r="B198" s="431">
        <v>44262</v>
      </c>
      <c r="C198" s="405">
        <v>0</v>
      </c>
      <c r="D198" s="386">
        <f t="shared" si="28"/>
        <v>3216</v>
      </c>
      <c r="E198" s="387">
        <f t="shared" si="0"/>
        <v>8.0758936302988573</v>
      </c>
      <c r="F198" s="386">
        <f t="shared" si="7"/>
        <v>2.3571830440765368E-3</v>
      </c>
      <c r="G198" s="389">
        <f t="shared" si="8"/>
        <v>294.05742685184487</v>
      </c>
      <c r="H198" s="406">
        <v>5</v>
      </c>
      <c r="I198" s="389">
        <f t="shared" si="30"/>
        <v>3087</v>
      </c>
      <c r="J198" s="389">
        <f t="shared" si="16"/>
        <v>75</v>
      </c>
      <c r="K198" s="398">
        <v>54</v>
      </c>
      <c r="L198" s="411">
        <f t="shared" si="10"/>
        <v>6.7142857142857144</v>
      </c>
      <c r="M198" s="403">
        <f t="shared" si="15"/>
        <v>322.10539845436176</v>
      </c>
      <c r="N198" s="400">
        <f t="shared" si="20"/>
        <v>317.64017004621519</v>
      </c>
      <c r="O198" s="398" t="s">
        <v>1145</v>
      </c>
      <c r="P198" s="422" t="s">
        <v>1145</v>
      </c>
      <c r="Q198" s="409">
        <f t="shared" si="25"/>
        <v>150.75987841945289</v>
      </c>
      <c r="R198" s="397">
        <f t="shared" si="26"/>
        <v>1.0333333333333334</v>
      </c>
    </row>
    <row r="199" spans="1:19" ht="15.75" customHeight="1" x14ac:dyDescent="0.25">
      <c r="A199" s="386">
        <f t="shared" si="29"/>
        <v>259</v>
      </c>
      <c r="B199" s="431">
        <v>44263</v>
      </c>
      <c r="C199" s="405">
        <v>7</v>
      </c>
      <c r="D199" s="386">
        <f t="shared" si="28"/>
        <v>3223</v>
      </c>
      <c r="E199" s="387">
        <f t="shared" si="0"/>
        <v>8.0780678818154374</v>
      </c>
      <c r="F199" s="386">
        <f t="shared" si="7"/>
        <v>2.443448412257711E-3</v>
      </c>
      <c r="G199" s="389">
        <f t="shared" si="8"/>
        <v>283.67579895803379</v>
      </c>
      <c r="H199" s="406">
        <v>9</v>
      </c>
      <c r="I199" s="389">
        <f t="shared" si="30"/>
        <v>3096</v>
      </c>
      <c r="J199" s="389">
        <f t="shared" si="16"/>
        <v>73</v>
      </c>
      <c r="K199" s="398">
        <v>54</v>
      </c>
      <c r="L199" s="411">
        <f t="shared" si="10"/>
        <v>6.4285714285714288</v>
      </c>
      <c r="M199" s="403">
        <f t="shared" si="15"/>
        <v>330.39488982890265</v>
      </c>
      <c r="N199" s="400">
        <f t="shared" si="20"/>
        <v>289.52605946027069</v>
      </c>
      <c r="O199" s="398" t="s">
        <v>1145</v>
      </c>
      <c r="P199" s="422" t="s">
        <v>1145</v>
      </c>
      <c r="Q199" s="409">
        <f t="shared" si="25"/>
        <v>134.95440729483283</v>
      </c>
      <c r="R199" s="397">
        <f t="shared" si="26"/>
        <v>0.81617647058823528</v>
      </c>
    </row>
    <row r="200" spans="1:19" ht="15.75" customHeight="1" x14ac:dyDescent="0.25">
      <c r="A200" s="386">
        <f t="shared" si="29"/>
        <v>260</v>
      </c>
      <c r="B200" s="431">
        <v>44264</v>
      </c>
      <c r="C200" s="405">
        <v>3</v>
      </c>
      <c r="D200" s="386">
        <f t="shared" si="28"/>
        <v>3226</v>
      </c>
      <c r="E200" s="387">
        <f t="shared" si="0"/>
        <v>8.0789982586851536</v>
      </c>
      <c r="F200" s="386">
        <f t="shared" si="7"/>
        <v>2.1272350622378866E-3</v>
      </c>
      <c r="G200" s="389">
        <f t="shared" si="8"/>
        <v>325.84418753926656</v>
      </c>
      <c r="H200" s="406">
        <v>7</v>
      </c>
      <c r="I200" s="389">
        <f t="shared" si="30"/>
        <v>3103</v>
      </c>
      <c r="J200" s="389">
        <f t="shared" si="16"/>
        <v>69</v>
      </c>
      <c r="K200" s="398">
        <v>54</v>
      </c>
      <c r="L200" s="411">
        <f t="shared" si="10"/>
        <v>6.8571428571428568</v>
      </c>
      <c r="M200" s="403">
        <f t="shared" si="15"/>
        <v>338.90354581705157</v>
      </c>
      <c r="N200" s="400">
        <f t="shared" si="20"/>
        <v>301.19247111638174</v>
      </c>
      <c r="O200" s="398" t="s">
        <v>1145</v>
      </c>
      <c r="P200" s="422" t="s">
        <v>1145</v>
      </c>
      <c r="Q200" s="409">
        <f t="shared" si="25"/>
        <v>124.01215805471124</v>
      </c>
      <c r="R200" s="397">
        <f t="shared" si="26"/>
        <v>0.79069767441860461</v>
      </c>
    </row>
    <row r="201" spans="1:19" ht="15.75" customHeight="1" x14ac:dyDescent="0.25">
      <c r="A201" s="386">
        <f t="shared" si="29"/>
        <v>261</v>
      </c>
      <c r="B201" s="431">
        <v>44265</v>
      </c>
      <c r="C201" s="405">
        <v>10</v>
      </c>
      <c r="D201" s="386">
        <f t="shared" si="28"/>
        <v>3236</v>
      </c>
      <c r="E201" s="387">
        <f t="shared" si="0"/>
        <v>8.0820932781783821</v>
      </c>
      <c r="F201" s="386">
        <f t="shared" si="7"/>
        <v>1.9664045830938598E-3</v>
      </c>
      <c r="G201" s="389">
        <f t="shared" si="8"/>
        <v>352.49469337046406</v>
      </c>
      <c r="H201" s="406">
        <v>2</v>
      </c>
      <c r="I201" s="389">
        <f t="shared" si="30"/>
        <v>3105</v>
      </c>
      <c r="J201" s="389">
        <f t="shared" si="16"/>
        <v>77</v>
      </c>
      <c r="K201" s="398">
        <v>54</v>
      </c>
      <c r="L201" s="411">
        <f t="shared" si="10"/>
        <v>7.1428571428571432</v>
      </c>
      <c r="M201" s="403">
        <f t="shared" si="15"/>
        <v>341.32436344536637</v>
      </c>
      <c r="N201" s="400">
        <f t="shared" si="20"/>
        <v>320.67155995592151</v>
      </c>
      <c r="O201" s="398" t="s">
        <v>1145</v>
      </c>
      <c r="P201" s="422" t="s">
        <v>1145</v>
      </c>
      <c r="Q201" s="409">
        <f t="shared" si="25"/>
        <v>128.87537993920972</v>
      </c>
      <c r="R201" s="397">
        <f t="shared" si="26"/>
        <v>0.86178861788617889</v>
      </c>
    </row>
    <row r="202" spans="1:19" ht="15.75" customHeight="1" x14ac:dyDescent="0.25">
      <c r="A202" s="386">
        <f t="shared" si="29"/>
        <v>262</v>
      </c>
      <c r="B202" s="431">
        <v>44266</v>
      </c>
      <c r="C202" s="405">
        <v>9</v>
      </c>
      <c r="D202" s="386">
        <f t="shared" si="28"/>
        <v>3245</v>
      </c>
      <c r="E202" s="387">
        <f t="shared" si="0"/>
        <v>8.0848706291381909</v>
      </c>
      <c r="F202" s="386">
        <f t="shared" si="7"/>
        <v>1.8157933028734188E-3</v>
      </c>
      <c r="G202" s="389">
        <f t="shared" si="8"/>
        <v>381.73242486524657</v>
      </c>
      <c r="H202" s="406">
        <v>9</v>
      </c>
      <c r="I202" s="389">
        <f t="shared" si="30"/>
        <v>3114</v>
      </c>
      <c r="J202" s="389">
        <f t="shared" si="16"/>
        <v>77</v>
      </c>
      <c r="K202" s="398">
        <v>54</v>
      </c>
      <c r="L202" s="411">
        <f t="shared" si="10"/>
        <v>7.5714285714285712</v>
      </c>
      <c r="M202" s="403">
        <f t="shared" si="15"/>
        <v>328.09537355309379</v>
      </c>
      <c r="N202" s="400">
        <f t="shared" si="20"/>
        <v>353.35710192499238</v>
      </c>
      <c r="O202" s="398" t="s">
        <v>1145</v>
      </c>
      <c r="P202" s="422" t="s">
        <v>1145</v>
      </c>
      <c r="Q202" s="409">
        <f t="shared" si="25"/>
        <v>130.09118541033433</v>
      </c>
      <c r="R202" s="397">
        <f t="shared" si="26"/>
        <v>0.9145299145299145</v>
      </c>
    </row>
    <row r="203" spans="1:19" ht="15.75" customHeight="1" x14ac:dyDescent="0.25">
      <c r="A203" s="386">
        <f t="shared" si="29"/>
        <v>263</v>
      </c>
      <c r="B203" s="431">
        <v>44267</v>
      </c>
      <c r="C203" s="405">
        <v>10</v>
      </c>
      <c r="D203" s="386">
        <f t="shared" si="28"/>
        <v>3255</v>
      </c>
      <c r="E203" s="387">
        <f t="shared" si="0"/>
        <v>8.0879475546426693</v>
      </c>
      <c r="F203" s="386">
        <f t="shared" si="7"/>
        <v>2.0764702526088513E-3</v>
      </c>
      <c r="G203" s="389">
        <f t="shared" si="8"/>
        <v>333.81031088169158</v>
      </c>
      <c r="H203" s="406">
        <v>4</v>
      </c>
      <c r="I203" s="389">
        <f t="shared" si="30"/>
        <v>3118</v>
      </c>
      <c r="J203" s="389">
        <f t="shared" si="16"/>
        <v>83</v>
      </c>
      <c r="K203" s="398">
        <v>54</v>
      </c>
      <c r="L203" s="411">
        <f t="shared" si="10"/>
        <v>6.8571428571428568</v>
      </c>
      <c r="M203" s="403">
        <f t="shared" si="15"/>
        <v>323.20854214821156</v>
      </c>
      <c r="N203" s="400">
        <f t="shared" si="20"/>
        <v>356.01247637246735</v>
      </c>
      <c r="O203" s="398" t="s">
        <v>1145</v>
      </c>
      <c r="P203" s="422" t="s">
        <v>1145</v>
      </c>
      <c r="Q203" s="409">
        <f t="shared" si="25"/>
        <v>111.85410334346504</v>
      </c>
      <c r="R203" s="397">
        <f t="shared" si="26"/>
        <v>0.73599999999999999</v>
      </c>
    </row>
    <row r="204" spans="1:19" ht="15.75" customHeight="1" x14ac:dyDescent="0.25">
      <c r="A204" s="386">
        <f t="shared" si="29"/>
        <v>264</v>
      </c>
      <c r="B204" s="431">
        <v>44268</v>
      </c>
      <c r="C204" s="405">
        <v>5</v>
      </c>
      <c r="D204" s="386">
        <f t="shared" si="28"/>
        <v>3260</v>
      </c>
      <c r="E204" s="387">
        <f t="shared" si="0"/>
        <v>8.0894824743607536</v>
      </c>
      <c r="F204" s="386">
        <f t="shared" si="7"/>
        <v>2.3713660104710704E-3</v>
      </c>
      <c r="G204" s="389">
        <f t="shared" si="8"/>
        <v>292.29869092298071</v>
      </c>
      <c r="H204" s="406">
        <v>12</v>
      </c>
      <c r="I204" s="389">
        <f t="shared" si="30"/>
        <v>3130</v>
      </c>
      <c r="J204" s="389">
        <f t="shared" si="16"/>
        <v>76</v>
      </c>
      <c r="K204" s="398">
        <v>54</v>
      </c>
      <c r="L204" s="411">
        <f t="shared" si="10"/>
        <v>6.2857142857142856</v>
      </c>
      <c r="M204" s="403">
        <f t="shared" si="15"/>
        <v>323.41621905564682</v>
      </c>
      <c r="N204" s="400">
        <f t="shared" si="20"/>
        <v>335.94714222330634</v>
      </c>
      <c r="O204" s="398" t="s">
        <v>1145</v>
      </c>
      <c r="P204" s="422" t="s">
        <v>1145</v>
      </c>
      <c r="Q204" s="409">
        <f t="shared" si="25"/>
        <v>110.63829787234043</v>
      </c>
      <c r="R204" s="397">
        <f t="shared" si="26"/>
        <v>0.7338709677419355</v>
      </c>
    </row>
    <row r="205" spans="1:19" ht="15.75" customHeight="1" x14ac:dyDescent="0.25">
      <c r="A205" s="386">
        <f t="shared" si="29"/>
        <v>265</v>
      </c>
      <c r="B205" s="431">
        <v>44269</v>
      </c>
      <c r="C205" s="405">
        <v>0</v>
      </c>
      <c r="D205" s="386">
        <f t="shared" si="28"/>
        <v>3260</v>
      </c>
      <c r="E205" s="387">
        <f t="shared" si="0"/>
        <v>8.0894824743607536</v>
      </c>
      <c r="F205" s="386">
        <f t="shared" si="7"/>
        <v>2.1809459089798494E-3</v>
      </c>
      <c r="G205" s="389">
        <f t="shared" si="8"/>
        <v>317.81951936816677</v>
      </c>
      <c r="H205" s="406">
        <v>7</v>
      </c>
      <c r="I205" s="389">
        <f t="shared" si="30"/>
        <v>3137</v>
      </c>
      <c r="J205" s="389">
        <f t="shared" si="16"/>
        <v>69</v>
      </c>
      <c r="K205" s="398">
        <v>54</v>
      </c>
      <c r="L205" s="411">
        <f t="shared" si="10"/>
        <v>6.2857142857142856</v>
      </c>
      <c r="M205" s="403">
        <f t="shared" si="15"/>
        <v>326.81080370083572</v>
      </c>
      <c r="N205" s="400">
        <f t="shared" si="20"/>
        <v>314.64284039094633</v>
      </c>
      <c r="O205" s="398" t="s">
        <v>1145</v>
      </c>
      <c r="P205" s="422" t="s">
        <v>1145</v>
      </c>
      <c r="Q205" s="409">
        <f t="shared" si="25"/>
        <v>110.63829787234043</v>
      </c>
      <c r="R205" s="397">
        <f t="shared" ref="R205:R221" si="31">SUM(C192:C205)/SUM(C178:C191)</f>
        <v>0.7338709677419355</v>
      </c>
    </row>
    <row r="206" spans="1:19" ht="15.75" customHeight="1" x14ac:dyDescent="0.25">
      <c r="A206" s="386">
        <f t="shared" si="29"/>
        <v>266</v>
      </c>
      <c r="B206" s="431">
        <v>44270</v>
      </c>
      <c r="C206" s="405">
        <v>8</v>
      </c>
      <c r="D206" s="386">
        <f t="shared" si="28"/>
        <v>3268</v>
      </c>
      <c r="E206" s="387">
        <f t="shared" si="0"/>
        <v>8.091933455979893</v>
      </c>
      <c r="F206" s="386">
        <f t="shared" si="7"/>
        <v>2.0784224811258539E-3</v>
      </c>
      <c r="G206" s="389">
        <f t="shared" si="8"/>
        <v>333.49676827228922</v>
      </c>
      <c r="H206" s="406">
        <v>9</v>
      </c>
      <c r="I206" s="389">
        <f t="shared" si="30"/>
        <v>3146</v>
      </c>
      <c r="J206" s="389">
        <f t="shared" si="16"/>
        <v>68</v>
      </c>
      <c r="K206" s="398">
        <v>54</v>
      </c>
      <c r="L206" s="411">
        <f t="shared" si="10"/>
        <v>6.4285714285714288</v>
      </c>
      <c r="M206" s="403">
        <f t="shared" si="15"/>
        <v>333.92808503144363</v>
      </c>
      <c r="N206" s="400">
        <f t="shared" si="20"/>
        <v>314.53832618781229</v>
      </c>
      <c r="O206" s="398" t="s">
        <v>1145</v>
      </c>
      <c r="P206" s="422" t="s">
        <v>1145</v>
      </c>
      <c r="Q206" s="409">
        <f t="shared" si="25"/>
        <v>109.42249240121581</v>
      </c>
      <c r="R206" s="397">
        <f t="shared" si="31"/>
        <v>0.7142857142857143</v>
      </c>
    </row>
    <row r="207" spans="1:19" ht="15.75" customHeight="1" x14ac:dyDescent="0.25">
      <c r="A207" s="386">
        <f t="shared" si="29"/>
        <v>267</v>
      </c>
      <c r="B207" s="431">
        <v>44271</v>
      </c>
      <c r="C207" s="405">
        <v>2</v>
      </c>
      <c r="D207" s="386">
        <f t="shared" si="28"/>
        <v>3270</v>
      </c>
      <c r="E207" s="387">
        <f t="shared" si="0"/>
        <v>8.0925452638912994</v>
      </c>
      <c r="F207" s="386">
        <f t="shared" si="7"/>
        <v>1.6791618050085841E-3</v>
      </c>
      <c r="G207" s="389">
        <f t="shared" si="8"/>
        <v>412.79356074705487</v>
      </c>
      <c r="H207" s="406">
        <v>5</v>
      </c>
      <c r="I207" s="389">
        <f t="shared" si="30"/>
        <v>3151</v>
      </c>
      <c r="J207" s="389">
        <f t="shared" si="16"/>
        <v>65</v>
      </c>
      <c r="K207" s="398">
        <v>54</v>
      </c>
      <c r="L207" s="411">
        <f t="shared" si="10"/>
        <v>6.2857142857142856</v>
      </c>
      <c r="M207" s="403">
        <f t="shared" si="15"/>
        <v>346.34942406112765</v>
      </c>
      <c r="N207" s="400">
        <f t="shared" si="20"/>
        <v>354.70328279583697</v>
      </c>
      <c r="O207" s="398" t="s">
        <v>1145</v>
      </c>
      <c r="P207" s="422" t="s">
        <v>1145</v>
      </c>
      <c r="Q207" s="409">
        <f t="shared" si="25"/>
        <v>111.85410334346504</v>
      </c>
      <c r="R207" s="397">
        <f t="shared" si="31"/>
        <v>0.73015873015873012</v>
      </c>
    </row>
    <row r="208" spans="1:19" ht="15.75" customHeight="1" x14ac:dyDescent="0.25">
      <c r="A208" s="386">
        <f t="shared" si="29"/>
        <v>268</v>
      </c>
      <c r="B208" s="431">
        <v>44272</v>
      </c>
      <c r="C208" s="405">
        <v>15</v>
      </c>
      <c r="D208" s="386">
        <f t="shared" si="28"/>
        <v>3285</v>
      </c>
      <c r="E208" s="387">
        <f t="shared" si="0"/>
        <v>8.0971219309187106</v>
      </c>
      <c r="F208" s="386">
        <f t="shared" si="7"/>
        <v>1.7285823377842316E-3</v>
      </c>
      <c r="G208" s="389">
        <f t="shared" si="8"/>
        <v>400.99170598286344</v>
      </c>
      <c r="H208" s="406">
        <v>4</v>
      </c>
      <c r="I208" s="389">
        <f t="shared" si="30"/>
        <v>3155</v>
      </c>
      <c r="J208" s="389">
        <f t="shared" si="16"/>
        <v>76</v>
      </c>
      <c r="K208" s="398">
        <v>54</v>
      </c>
      <c r="L208" s="411">
        <f t="shared" si="10"/>
        <v>7</v>
      </c>
      <c r="M208" s="403">
        <f t="shared" si="15"/>
        <v>353.27756872004193</v>
      </c>
      <c r="N208" s="400">
        <f t="shared" si="20"/>
        <v>382.42734500073584</v>
      </c>
      <c r="O208" s="398" t="s">
        <v>1145</v>
      </c>
      <c r="P208" s="422" t="s">
        <v>1145</v>
      </c>
      <c r="Q208" s="409">
        <f t="shared" si="25"/>
        <v>120.36474164133737</v>
      </c>
      <c r="R208" s="397">
        <f t="shared" si="31"/>
        <v>0.74436090225563911</v>
      </c>
      <c r="S208" s="393">
        <v>44</v>
      </c>
    </row>
    <row r="209" spans="1:19" ht="15.75" customHeight="1" x14ac:dyDescent="0.25">
      <c r="A209" s="386">
        <f t="shared" si="29"/>
        <v>269</v>
      </c>
      <c r="B209" s="431">
        <v>44273</v>
      </c>
      <c r="C209" s="405">
        <v>15</v>
      </c>
      <c r="D209" s="386">
        <f t="shared" si="28"/>
        <v>3300</v>
      </c>
      <c r="E209" s="387">
        <f t="shared" si="0"/>
        <v>8.1016777474545716</v>
      </c>
      <c r="F209" s="386">
        <f t="shared" si="7"/>
        <v>2.1261528957916553E-3</v>
      </c>
      <c r="G209" s="389">
        <f t="shared" si="8"/>
        <v>326.0100352763472</v>
      </c>
      <c r="H209" s="406">
        <v>6</v>
      </c>
      <c r="I209" s="389">
        <f t="shared" si="30"/>
        <v>3161</v>
      </c>
      <c r="J209" s="389">
        <f t="shared" si="16"/>
        <v>85</v>
      </c>
      <c r="K209" s="398">
        <v>54</v>
      </c>
      <c r="L209" s="411">
        <f t="shared" si="10"/>
        <v>7.8571428571428568</v>
      </c>
      <c r="M209" s="403">
        <f t="shared" si="15"/>
        <v>345.31722735019912</v>
      </c>
      <c r="N209" s="400">
        <f t="shared" si="20"/>
        <v>379.93176733542185</v>
      </c>
      <c r="O209" s="398" t="s">
        <v>1145</v>
      </c>
      <c r="P209" s="422" t="s">
        <v>1145</v>
      </c>
      <c r="Q209" s="409">
        <f t="shared" si="25"/>
        <v>131.30699088145897</v>
      </c>
      <c r="R209" s="397">
        <f t="shared" si="31"/>
        <v>0.8</v>
      </c>
    </row>
    <row r="210" spans="1:19" ht="15.75" customHeight="1" x14ac:dyDescent="0.25">
      <c r="A210" s="386">
        <f t="shared" si="29"/>
        <v>270</v>
      </c>
      <c r="B210" s="431">
        <v>44274</v>
      </c>
      <c r="C210" s="405">
        <v>22</v>
      </c>
      <c r="D210" s="386">
        <f t="shared" si="28"/>
        <v>3322</v>
      </c>
      <c r="E210" s="387">
        <f t="shared" si="0"/>
        <v>8.1083222901732395</v>
      </c>
      <c r="F210" s="386">
        <f t="shared" si="7"/>
        <v>3.0749453058539649E-3</v>
      </c>
      <c r="G210" s="389">
        <f t="shared" si="8"/>
        <v>225.4177266959376</v>
      </c>
      <c r="H210" s="406">
        <v>5</v>
      </c>
      <c r="I210" s="389">
        <f t="shared" si="30"/>
        <v>3166</v>
      </c>
      <c r="J210" s="389">
        <f t="shared" si="16"/>
        <v>102</v>
      </c>
      <c r="K210" s="398">
        <v>54</v>
      </c>
      <c r="L210" s="411">
        <f t="shared" si="10"/>
        <v>9.5714285714285712</v>
      </c>
      <c r="M210" s="403">
        <f t="shared" si="15"/>
        <v>329.83257246651999</v>
      </c>
      <c r="N210" s="400">
        <f t="shared" si="20"/>
        <v>317.4731559850494</v>
      </c>
      <c r="O210" s="398" t="s">
        <v>1145</v>
      </c>
      <c r="P210" s="422" t="s">
        <v>1145</v>
      </c>
      <c r="Q210" s="409">
        <f t="shared" si="25"/>
        <v>139.81762917933131</v>
      </c>
      <c r="R210" s="397">
        <f t="shared" si="31"/>
        <v>0.95041322314049592</v>
      </c>
    </row>
    <row r="211" spans="1:19" ht="15.75" customHeight="1" x14ac:dyDescent="0.25">
      <c r="A211" s="386">
        <f t="shared" si="29"/>
        <v>271</v>
      </c>
      <c r="B211" s="431">
        <v>44275</v>
      </c>
      <c r="C211" s="405">
        <v>10</v>
      </c>
      <c r="D211" s="386">
        <f t="shared" si="28"/>
        <v>3332</v>
      </c>
      <c r="E211" s="387">
        <f t="shared" si="0"/>
        <v>8.111328003286733</v>
      </c>
      <c r="F211" s="386">
        <f t="shared" si="7"/>
        <v>3.8373835259965438E-3</v>
      </c>
      <c r="G211" s="389">
        <f t="shared" si="8"/>
        <v>180.63015486051512</v>
      </c>
      <c r="H211" s="406">
        <v>5</v>
      </c>
      <c r="I211" s="389">
        <f t="shared" si="30"/>
        <v>3171</v>
      </c>
      <c r="J211" s="389">
        <f t="shared" si="16"/>
        <v>107</v>
      </c>
      <c r="K211" s="398">
        <v>54</v>
      </c>
      <c r="L211" s="411">
        <f t="shared" si="10"/>
        <v>10.285714285714286</v>
      </c>
      <c r="M211" s="403">
        <f t="shared" si="15"/>
        <v>313.8799244575963</v>
      </c>
      <c r="N211" s="400">
        <f t="shared" si="20"/>
        <v>244.01930561093332</v>
      </c>
      <c r="O211" s="398" t="s">
        <v>1145</v>
      </c>
      <c r="P211" s="422" t="s">
        <v>1145</v>
      </c>
      <c r="Q211" s="409">
        <f t="shared" si="25"/>
        <v>141.03343465045592</v>
      </c>
      <c r="R211" s="397">
        <f t="shared" si="31"/>
        <v>0.93548387096774188</v>
      </c>
    </row>
    <row r="212" spans="1:19" ht="15.75" customHeight="1" x14ac:dyDescent="0.25">
      <c r="A212" s="386">
        <f t="shared" si="29"/>
        <v>272</v>
      </c>
      <c r="B212" s="431">
        <v>44276</v>
      </c>
      <c r="C212" s="405">
        <v>0</v>
      </c>
      <c r="D212" s="386">
        <f t="shared" si="28"/>
        <v>3332</v>
      </c>
      <c r="E212" s="387">
        <f t="shared" si="0"/>
        <v>8.111328003286733</v>
      </c>
      <c r="F212" s="386">
        <f t="shared" si="7"/>
        <v>3.819624284497003E-3</v>
      </c>
      <c r="G212" s="389">
        <f t="shared" si="8"/>
        <v>181.46998996034085</v>
      </c>
      <c r="H212" s="406">
        <v>6</v>
      </c>
      <c r="I212" s="389">
        <f t="shared" si="30"/>
        <v>3177</v>
      </c>
      <c r="J212" s="389">
        <f t="shared" si="16"/>
        <v>101</v>
      </c>
      <c r="K212" s="398">
        <v>54</v>
      </c>
      <c r="L212" s="411">
        <f t="shared" si="10"/>
        <v>10.285714285714286</v>
      </c>
      <c r="M212" s="403">
        <f t="shared" si="15"/>
        <v>294.40142025647827</v>
      </c>
      <c r="N212" s="400">
        <f t="shared" si="20"/>
        <v>195.83929050559786</v>
      </c>
      <c r="O212" s="398" t="s">
        <v>1145</v>
      </c>
      <c r="P212" s="422" t="s">
        <v>1145</v>
      </c>
      <c r="Q212" s="409">
        <f t="shared" si="25"/>
        <v>141.03343465045592</v>
      </c>
      <c r="R212" s="397">
        <f t="shared" si="31"/>
        <v>0.93548387096774188</v>
      </c>
    </row>
    <row r="213" spans="1:19" ht="15.75" customHeight="1" x14ac:dyDescent="0.25">
      <c r="A213" s="386">
        <f t="shared" si="29"/>
        <v>273</v>
      </c>
      <c r="B213" s="431">
        <v>44277</v>
      </c>
      <c r="C213" s="405">
        <v>18</v>
      </c>
      <c r="D213" s="386">
        <f t="shared" ref="D213:D220" si="32">C213+D212</f>
        <v>3350</v>
      </c>
      <c r="E213" s="387">
        <f t="shared" si="0"/>
        <v>8.1167156248191112</v>
      </c>
      <c r="F213" s="386">
        <f t="shared" si="7"/>
        <v>3.9490529768443517E-3</v>
      </c>
      <c r="G213" s="389">
        <f t="shared" si="8"/>
        <v>175.52238084023685</v>
      </c>
      <c r="H213" s="406">
        <v>3</v>
      </c>
      <c r="I213" s="389">
        <f t="shared" si="30"/>
        <v>3180</v>
      </c>
      <c r="J213" s="389">
        <f t="shared" si="16"/>
        <v>116</v>
      </c>
      <c r="K213" s="398">
        <v>54</v>
      </c>
      <c r="L213" s="411">
        <f t="shared" si="10"/>
        <v>11.714285714285714</v>
      </c>
      <c r="M213" s="403">
        <f t="shared" si="15"/>
        <v>271.83365062332797</v>
      </c>
      <c r="N213" s="400">
        <f t="shared" si="20"/>
        <v>179.20750855369761</v>
      </c>
      <c r="O213" s="398" t="s">
        <v>1145</v>
      </c>
      <c r="P213" s="422" t="s">
        <v>1145</v>
      </c>
      <c r="Q213" s="409">
        <f t="shared" si="25"/>
        <v>154.40729483282675</v>
      </c>
      <c r="R213" s="397">
        <f t="shared" si="31"/>
        <v>1.1441441441441442</v>
      </c>
    </row>
    <row r="214" spans="1:19" ht="15.75" customHeight="1" x14ac:dyDescent="0.25">
      <c r="A214" s="386">
        <f t="shared" si="29"/>
        <v>274</v>
      </c>
      <c r="B214" s="431">
        <v>44278</v>
      </c>
      <c r="C214" s="405">
        <v>20</v>
      </c>
      <c r="D214" s="386">
        <f t="shared" si="32"/>
        <v>3370</v>
      </c>
      <c r="E214" s="387">
        <f t="shared" si="0"/>
        <v>8.1226680233464066</v>
      </c>
      <c r="F214" s="386">
        <f t="shared" si="7"/>
        <v>3.9185623259164592E-3</v>
      </c>
      <c r="G214" s="389">
        <f t="shared" si="8"/>
        <v>176.88813470584125</v>
      </c>
      <c r="H214" s="406"/>
      <c r="I214" s="389">
        <f t="shared" si="30"/>
        <v>3180</v>
      </c>
      <c r="J214" s="389">
        <f t="shared" si="16"/>
        <v>136</v>
      </c>
      <c r="K214" s="398">
        <v>54</v>
      </c>
      <c r="L214" s="411">
        <f t="shared" si="10"/>
        <v>14.285714285714286</v>
      </c>
      <c r="M214" s="403">
        <f t="shared" si="15"/>
        <v>238.13287547458316</v>
      </c>
      <c r="N214" s="400">
        <f t="shared" si="20"/>
        <v>177.96016850213968</v>
      </c>
      <c r="O214" s="398" t="s">
        <v>1145</v>
      </c>
      <c r="P214" s="422" t="s">
        <v>1145</v>
      </c>
      <c r="Q214" s="409">
        <f t="shared" si="25"/>
        <v>175.07598784194528</v>
      </c>
      <c r="R214" s="397">
        <f t="shared" si="31"/>
        <v>1.411764705882353</v>
      </c>
    </row>
    <row r="215" spans="1:19" ht="15.75" customHeight="1" x14ac:dyDescent="0.25">
      <c r="A215" s="386">
        <f t="shared" si="29"/>
        <v>275</v>
      </c>
      <c r="B215" s="431">
        <v>44279</v>
      </c>
      <c r="C215" s="405">
        <v>8</v>
      </c>
      <c r="D215" s="386">
        <f t="shared" si="32"/>
        <v>3378</v>
      </c>
      <c r="E215" s="387">
        <f t="shared" si="0"/>
        <v>8.1250390973677451</v>
      </c>
      <c r="F215" s="386">
        <f t="shared" si="7"/>
        <v>3.7201120577940372E-3</v>
      </c>
      <c r="G215" s="389">
        <f t="shared" si="8"/>
        <v>186.32427458945139</v>
      </c>
      <c r="H215" s="406"/>
      <c r="I215" s="389">
        <f t="shared" si="30"/>
        <v>3180</v>
      </c>
      <c r="J215" s="389">
        <f t="shared" si="16"/>
        <v>144</v>
      </c>
      <c r="K215" s="398">
        <v>54</v>
      </c>
      <c r="L215" s="411">
        <f t="shared" si="10"/>
        <v>13.285714285714286</v>
      </c>
      <c r="M215" s="403">
        <f t="shared" si="15"/>
        <v>207.46609956123862</v>
      </c>
      <c r="N215" s="400">
        <f t="shared" si="20"/>
        <v>179.57826337850983</v>
      </c>
      <c r="O215" s="398" t="s">
        <v>1145</v>
      </c>
      <c r="P215" s="422" t="s">
        <v>1145</v>
      </c>
      <c r="Q215" s="409">
        <f t="shared" si="25"/>
        <v>172.64437689969606</v>
      </c>
      <c r="R215" s="397">
        <f t="shared" si="31"/>
        <v>1.3396226415094339</v>
      </c>
    </row>
    <row r="216" spans="1:19" ht="15.75" customHeight="1" x14ac:dyDescent="0.25">
      <c r="A216" s="386">
        <f t="shared" si="29"/>
        <v>276</v>
      </c>
      <c r="B216" s="431">
        <v>44280</v>
      </c>
      <c r="C216" s="405">
        <v>12</v>
      </c>
      <c r="D216" s="386">
        <f t="shared" si="32"/>
        <v>3390</v>
      </c>
      <c r="E216" s="387">
        <f t="shared" si="0"/>
        <v>8.1285852003744967</v>
      </c>
      <c r="F216" s="386">
        <f t="shared" si="7"/>
        <v>3.5553906723382006E-3</v>
      </c>
      <c r="G216" s="389">
        <f t="shared" si="8"/>
        <v>194.95668533778806</v>
      </c>
      <c r="H216" s="406"/>
      <c r="I216" s="389">
        <f t="shared" si="30"/>
        <v>3180</v>
      </c>
      <c r="J216" s="389">
        <f t="shared" si="16"/>
        <v>156</v>
      </c>
      <c r="K216" s="398">
        <v>54</v>
      </c>
      <c r="L216" s="411">
        <f t="shared" si="10"/>
        <v>12.857142857142858</v>
      </c>
      <c r="M216" s="403">
        <f t="shared" si="15"/>
        <v>188.74419242715871</v>
      </c>
      <c r="N216" s="400">
        <f t="shared" si="20"/>
        <v>186.05636487769357</v>
      </c>
      <c r="O216" s="398" t="s">
        <v>1145</v>
      </c>
      <c r="P216" s="422" t="s">
        <v>1145</v>
      </c>
      <c r="Q216" s="409">
        <f t="shared" si="25"/>
        <v>176.29179331306992</v>
      </c>
      <c r="R216" s="397">
        <f t="shared" si="31"/>
        <v>1.3551401869158879</v>
      </c>
    </row>
    <row r="217" spans="1:19" ht="15.75" customHeight="1" x14ac:dyDescent="0.25">
      <c r="A217" s="386">
        <f t="shared" si="29"/>
        <v>277</v>
      </c>
      <c r="B217" s="431">
        <v>44281</v>
      </c>
      <c r="C217" s="405">
        <v>2</v>
      </c>
      <c r="D217" s="386">
        <f t="shared" si="32"/>
        <v>3392</v>
      </c>
      <c r="E217" s="387">
        <f t="shared" si="0"/>
        <v>8.129174996911793</v>
      </c>
      <c r="F217" s="386">
        <f t="shared" si="7"/>
        <v>3.4421016999764804E-3</v>
      </c>
      <c r="G217" s="389">
        <f t="shared" si="8"/>
        <v>201.37324256418151</v>
      </c>
      <c r="H217" s="406"/>
      <c r="I217" s="389">
        <f t="shared" si="30"/>
        <v>3180</v>
      </c>
      <c r="J217" s="389">
        <f t="shared" si="16"/>
        <v>158</v>
      </c>
      <c r="K217" s="398">
        <v>54</v>
      </c>
      <c r="L217" s="411">
        <f t="shared" si="10"/>
        <v>10</v>
      </c>
      <c r="M217" s="403">
        <f t="shared" si="15"/>
        <v>185.30926612262215</v>
      </c>
      <c r="N217" s="400">
        <f t="shared" si="20"/>
        <v>194.21806749714031</v>
      </c>
      <c r="O217" s="398" t="s">
        <v>1145</v>
      </c>
      <c r="P217" s="422" t="s">
        <v>1145</v>
      </c>
      <c r="Q217" s="409">
        <f t="shared" si="25"/>
        <v>166.56534954407294</v>
      </c>
      <c r="R217" s="397">
        <f t="shared" si="31"/>
        <v>1.4891304347826086</v>
      </c>
    </row>
    <row r="218" spans="1:19" ht="15.75" customHeight="1" x14ac:dyDescent="0.25">
      <c r="A218" s="386">
        <f t="shared" si="29"/>
        <v>278</v>
      </c>
      <c r="B218" s="431">
        <v>44282</v>
      </c>
      <c r="C218" s="405">
        <v>30</v>
      </c>
      <c r="D218" s="386">
        <f t="shared" si="32"/>
        <v>3422</v>
      </c>
      <c r="E218" s="387">
        <f t="shared" si="0"/>
        <v>8.1379804544521388</v>
      </c>
      <c r="F218" s="386">
        <f t="shared" si="7"/>
        <v>3.956902668202541E-3</v>
      </c>
      <c r="G218" s="389">
        <f t="shared" si="8"/>
        <v>175.1741800803035</v>
      </c>
      <c r="H218" s="406"/>
      <c r="I218" s="389">
        <f t="shared" si="30"/>
        <v>3180</v>
      </c>
      <c r="J218" s="389">
        <f t="shared" si="16"/>
        <v>188</v>
      </c>
      <c r="K218" s="398">
        <v>54</v>
      </c>
      <c r="L218" s="411">
        <f t="shared" si="10"/>
        <v>12.857142857142858</v>
      </c>
      <c r="M218" s="403">
        <f t="shared" si="15"/>
        <v>184.52984115402052</v>
      </c>
      <c r="N218" s="400">
        <f t="shared" si="20"/>
        <v>190.50136932742433</v>
      </c>
      <c r="O218" s="398" t="s">
        <v>1145</v>
      </c>
      <c r="P218" s="422" t="s">
        <v>1145</v>
      </c>
      <c r="Q218" s="409">
        <f t="shared" si="25"/>
        <v>196.96048632218844</v>
      </c>
      <c r="R218" s="397">
        <f t="shared" si="31"/>
        <v>1.7802197802197801</v>
      </c>
    </row>
    <row r="219" spans="1:19" ht="15.75" customHeight="1" x14ac:dyDescent="0.25">
      <c r="A219" s="386">
        <f t="shared" si="29"/>
        <v>279</v>
      </c>
      <c r="B219" s="431">
        <v>44283</v>
      </c>
      <c r="C219" s="405">
        <v>0</v>
      </c>
      <c r="D219" s="386">
        <f t="shared" si="32"/>
        <v>3422</v>
      </c>
      <c r="E219" s="387">
        <f t="shared" si="0"/>
        <v>8.1379804544521388</v>
      </c>
      <c r="F219" s="386">
        <f t="shared" si="7"/>
        <v>3.5198303805212511E-3</v>
      </c>
      <c r="G219" s="389">
        <f t="shared" si="8"/>
        <v>196.92630201609239</v>
      </c>
      <c r="H219" s="406"/>
      <c r="I219" s="389">
        <f t="shared" si="30"/>
        <v>3180</v>
      </c>
      <c r="J219" s="389">
        <f t="shared" si="16"/>
        <v>188</v>
      </c>
      <c r="K219" s="398">
        <v>54</v>
      </c>
      <c r="L219" s="411">
        <f t="shared" si="10"/>
        <v>12.857142857142858</v>
      </c>
      <c r="M219" s="403">
        <f t="shared" si="15"/>
        <v>186.73788573341358</v>
      </c>
      <c r="N219" s="400">
        <f t="shared" si="20"/>
        <v>191.15790822019244</v>
      </c>
      <c r="O219" s="398" t="s">
        <v>1145</v>
      </c>
      <c r="P219" s="422" t="s">
        <v>1145</v>
      </c>
      <c r="Q219" s="409">
        <f t="shared" si="25"/>
        <v>196.96048632218844</v>
      </c>
      <c r="R219" s="397">
        <f t="shared" si="31"/>
        <v>1.7802197802197801</v>
      </c>
    </row>
    <row r="220" spans="1:19" ht="15.75" customHeight="1" x14ac:dyDescent="0.25">
      <c r="A220" s="386">
        <f t="shared" si="29"/>
        <v>280</v>
      </c>
      <c r="B220" s="431">
        <v>44284</v>
      </c>
      <c r="C220" s="405">
        <v>22</v>
      </c>
      <c r="D220" s="386">
        <f t="shared" si="32"/>
        <v>3444</v>
      </c>
      <c r="E220" s="387">
        <f t="shared" si="0"/>
        <v>8.1443888655476222</v>
      </c>
      <c r="F220" s="386">
        <f t="shared" si="7"/>
        <v>3.5871605303598691E-3</v>
      </c>
      <c r="G220" s="389">
        <f t="shared" si="8"/>
        <v>193.23004217221575</v>
      </c>
      <c r="H220" s="406"/>
      <c r="I220" s="389">
        <f t="shared" si="30"/>
        <v>3180</v>
      </c>
      <c r="J220" s="389">
        <f t="shared" si="16"/>
        <v>210</v>
      </c>
      <c r="K220" s="398">
        <v>54</v>
      </c>
      <c r="L220" s="411">
        <f t="shared" si="10"/>
        <v>13.428571428571429</v>
      </c>
      <c r="M220" s="403">
        <f t="shared" si="15"/>
        <v>189.26755163798197</v>
      </c>
      <c r="N220" s="400">
        <f t="shared" si="20"/>
        <v>188.44350808953723</v>
      </c>
      <c r="O220" s="398" t="s">
        <v>1145</v>
      </c>
      <c r="P220" s="422" t="s">
        <v>1145</v>
      </c>
      <c r="Q220" s="409">
        <f t="shared" si="25"/>
        <v>213.98176291793314</v>
      </c>
      <c r="R220" s="397">
        <f t="shared" si="31"/>
        <v>1.9555555555555555</v>
      </c>
    </row>
    <row r="221" spans="1:19" ht="15.75" customHeight="1" x14ac:dyDescent="0.25">
      <c r="A221" s="386">
        <f t="shared" si="29"/>
        <v>281</v>
      </c>
      <c r="B221" s="431">
        <v>44285</v>
      </c>
      <c r="C221" s="405">
        <v>22</v>
      </c>
      <c r="D221" s="386">
        <f>C221+D220</f>
        <v>3466</v>
      </c>
      <c r="E221" s="387">
        <f t="shared" si="0"/>
        <v>8.1507564702755513</v>
      </c>
      <c r="F221" s="386">
        <f t="shared" si="7"/>
        <v>4.1987466646434034E-3</v>
      </c>
      <c r="G221" s="389">
        <f t="shared" si="8"/>
        <v>165.08430632330465</v>
      </c>
      <c r="H221" s="406"/>
      <c r="I221" s="389">
        <f t="shared" si="30"/>
        <v>3180</v>
      </c>
      <c r="J221" s="389">
        <f t="shared" si="16"/>
        <v>232</v>
      </c>
      <c r="K221" s="433">
        <v>54</v>
      </c>
      <c r="L221" s="411">
        <f t="shared" si="10"/>
        <v>13.714285714285714</v>
      </c>
      <c r="M221" s="403">
        <f t="shared" si="15"/>
        <v>187.58129044047675</v>
      </c>
      <c r="N221" s="400">
        <f t="shared" si="20"/>
        <v>185.08021683720426</v>
      </c>
      <c r="O221" s="398" t="s">
        <v>1145</v>
      </c>
      <c r="P221" s="422" t="s">
        <v>1145</v>
      </c>
      <c r="Q221" s="409">
        <f t="shared" si="25"/>
        <v>238.29787234042553</v>
      </c>
      <c r="R221" s="397">
        <f t="shared" si="31"/>
        <v>2.1304347826086958</v>
      </c>
      <c r="S221" s="438">
        <f>R221-1</f>
        <v>1.1304347826086958</v>
      </c>
    </row>
    <row r="222" spans="1:19" ht="15.75" customHeight="1" x14ac:dyDescent="0.25">
      <c r="A222" s="386">
        <f t="shared" ref="A222" si="33">A221+(B222-B221)</f>
        <v>282</v>
      </c>
      <c r="B222" s="431">
        <v>44286</v>
      </c>
      <c r="C222" s="405">
        <v>19</v>
      </c>
      <c r="D222" s="386">
        <f>C222+D221</f>
        <v>3485</v>
      </c>
      <c r="E222" s="387">
        <f t="shared" ref="E222" si="34">LN(D222)</f>
        <v>8.1562233231946237</v>
      </c>
      <c r="F222" s="386">
        <f t="shared" ref="F222" si="35">SLOPE(E216:E222,A216:A222)</f>
        <v>4.7316330815493201E-3</v>
      </c>
      <c r="G222" s="389">
        <f t="shared" ref="G222" si="36">LN(2)/F222</f>
        <v>146.49216636489109</v>
      </c>
      <c r="H222" s="406"/>
      <c r="I222" s="389">
        <f t="shared" ref="I222" si="37">I221+H222</f>
        <v>3180</v>
      </c>
      <c r="J222" s="389">
        <f t="shared" ref="J222" si="38">D222-I222-K222</f>
        <v>250</v>
      </c>
      <c r="K222" s="433">
        <v>55</v>
      </c>
      <c r="L222" s="411">
        <f t="shared" ref="L222" si="39">AVERAGE(C216:C222)</f>
        <v>15.285714285714286</v>
      </c>
      <c r="M222" s="403">
        <f t="shared" ref="M222" si="40">AVERAGE(G216:G222)</f>
        <v>181.89098926553953</v>
      </c>
      <c r="N222" s="400">
        <f t="shared" ref="N222" si="41">AVERAGE(G220:G222)</f>
        <v>168.26883828680383</v>
      </c>
      <c r="O222" s="398" t="s">
        <v>1145</v>
      </c>
      <c r="P222" s="422" t="s">
        <v>1145</v>
      </c>
      <c r="Q222" s="409">
        <f t="shared" ref="Q222" si="42">SUM(C209:C222)/82250*100000</f>
        <v>243.16109422492403</v>
      </c>
      <c r="R222" s="397">
        <f t="shared" ref="R222" si="43">SUM(C209:C222)/SUM(C195:C208)</f>
        <v>2.0202020202020203</v>
      </c>
    </row>
    <row r="223" spans="1:19" ht="15.75" customHeight="1" x14ac:dyDescent="0.25">
      <c r="A223" s="434"/>
      <c r="B223" s="435"/>
      <c r="C223" s="405"/>
      <c r="D223" s="435"/>
      <c r="E223" s="436"/>
      <c r="F223" s="434"/>
      <c r="G223" s="406"/>
      <c r="H223" s="406"/>
      <c r="I223" s="406"/>
      <c r="J223" s="406"/>
      <c r="K223" s="392"/>
      <c r="L223" s="392"/>
      <c r="Q223" s="382"/>
      <c r="R223" s="382"/>
    </row>
    <row r="224" spans="1:19" ht="15.75" customHeight="1" x14ac:dyDescent="0.25">
      <c r="A224" s="434"/>
      <c r="B224" s="435"/>
      <c r="C224" s="405"/>
      <c r="D224" s="435"/>
      <c r="E224" s="436"/>
      <c r="F224" s="434"/>
      <c r="G224" s="406"/>
      <c r="H224" s="406"/>
      <c r="I224" s="406"/>
      <c r="J224" s="406"/>
      <c r="K224" s="392"/>
      <c r="L224" s="392"/>
      <c r="Q224" s="382"/>
      <c r="R224" s="382"/>
    </row>
    <row r="225" spans="1:18" ht="15.75" customHeight="1" x14ac:dyDescent="0.25">
      <c r="A225" s="434"/>
      <c r="B225" s="435"/>
      <c r="C225" s="405"/>
      <c r="D225" s="435"/>
      <c r="E225" s="436"/>
      <c r="F225" s="434"/>
      <c r="G225" s="406"/>
      <c r="H225" s="406"/>
      <c r="I225" s="406"/>
      <c r="J225" s="406"/>
      <c r="K225" s="392"/>
      <c r="L225" s="392"/>
      <c r="Q225" s="382"/>
      <c r="R225" s="382"/>
    </row>
    <row r="226" spans="1:18" ht="15.75" customHeight="1" x14ac:dyDescent="0.25">
      <c r="A226" s="434"/>
      <c r="B226" s="435"/>
      <c r="C226" s="405"/>
      <c r="D226" s="435"/>
      <c r="E226" s="436"/>
      <c r="F226" s="434"/>
      <c r="G226" s="406"/>
      <c r="H226" s="406"/>
      <c r="I226" s="406"/>
      <c r="J226" s="406"/>
      <c r="K226" s="392"/>
      <c r="L226" s="392"/>
      <c r="Q226" s="382"/>
      <c r="R226" s="382"/>
    </row>
    <row r="227" spans="1:18" ht="15.75" customHeight="1" x14ac:dyDescent="0.25">
      <c r="A227" s="434"/>
      <c r="B227" s="435"/>
      <c r="C227" s="405"/>
      <c r="D227" s="435"/>
      <c r="E227" s="436"/>
      <c r="F227" s="434"/>
      <c r="G227" s="406"/>
      <c r="H227" s="406"/>
      <c r="I227" s="406"/>
      <c r="J227" s="406"/>
      <c r="K227" s="392"/>
      <c r="L227" s="392"/>
      <c r="Q227" s="382"/>
      <c r="R227" s="382"/>
    </row>
    <row r="228" spans="1:18" ht="15.75" customHeight="1" x14ac:dyDescent="0.25">
      <c r="A228" s="434"/>
      <c r="B228" s="435"/>
      <c r="C228" s="405"/>
      <c r="D228" s="435"/>
      <c r="E228" s="436"/>
      <c r="F228" s="434"/>
      <c r="G228" s="406"/>
      <c r="H228" s="406"/>
      <c r="I228" s="406"/>
      <c r="J228" s="406"/>
      <c r="K228" s="392"/>
      <c r="L228" s="392"/>
      <c r="Q228" s="382"/>
      <c r="R228" s="382"/>
    </row>
    <row r="229" spans="1:18" ht="15.75" customHeight="1" x14ac:dyDescent="0.25">
      <c r="A229" s="434"/>
      <c r="B229" s="435"/>
      <c r="C229" s="405"/>
      <c r="D229" s="435"/>
      <c r="E229" s="436"/>
      <c r="F229" s="434"/>
      <c r="G229" s="406"/>
      <c r="H229" s="406"/>
      <c r="I229" s="406"/>
      <c r="J229" s="406"/>
      <c r="K229" s="392"/>
      <c r="L229" s="392"/>
      <c r="Q229" s="382"/>
      <c r="R229" s="382"/>
    </row>
    <row r="230" spans="1:18" ht="15.75" customHeight="1" x14ac:dyDescent="0.25">
      <c r="A230" s="434"/>
      <c r="B230" s="435"/>
      <c r="C230" s="405"/>
      <c r="D230" s="435"/>
      <c r="E230" s="436"/>
      <c r="F230" s="434"/>
      <c r="G230" s="406"/>
      <c r="H230" s="406"/>
      <c r="I230" s="406"/>
      <c r="J230" s="406"/>
      <c r="K230" s="392"/>
      <c r="L230" s="392"/>
      <c r="Q230" s="382"/>
      <c r="R230" s="382"/>
    </row>
    <row r="231" spans="1:18" ht="15.75" customHeight="1" x14ac:dyDescent="0.25">
      <c r="A231" s="434"/>
      <c r="B231" s="435"/>
      <c r="C231" s="405"/>
      <c r="D231" s="435"/>
      <c r="E231" s="436"/>
      <c r="F231" s="434"/>
      <c r="G231" s="406"/>
      <c r="H231" s="406"/>
      <c r="I231" s="406"/>
      <c r="J231" s="406"/>
      <c r="K231" s="392"/>
      <c r="L231" s="392"/>
      <c r="Q231" s="382"/>
      <c r="R231" s="382"/>
    </row>
    <row r="232" spans="1:18" ht="15.75" customHeight="1" x14ac:dyDescent="0.25">
      <c r="A232" s="434"/>
      <c r="B232" s="435"/>
      <c r="C232" s="405"/>
      <c r="D232" s="435"/>
      <c r="E232" s="436"/>
      <c r="F232" s="434"/>
      <c r="G232" s="406"/>
      <c r="H232" s="406"/>
      <c r="I232" s="406"/>
      <c r="J232" s="406"/>
      <c r="K232" s="392"/>
      <c r="L232" s="392"/>
      <c r="Q232" s="382"/>
      <c r="R232" s="382"/>
    </row>
    <row r="233" spans="1:18" ht="15.75" customHeight="1" x14ac:dyDescent="0.25">
      <c r="A233" s="434"/>
      <c r="B233" s="435"/>
      <c r="C233" s="405"/>
      <c r="D233" s="435"/>
      <c r="E233" s="436"/>
      <c r="F233" s="434"/>
      <c r="G233" s="406"/>
      <c r="H233" s="406"/>
      <c r="I233" s="406"/>
      <c r="J233" s="406"/>
      <c r="K233" s="392"/>
      <c r="L233" s="392"/>
      <c r="Q233" s="382"/>
      <c r="R233" s="382"/>
    </row>
    <row r="234" spans="1:18" ht="15.75" customHeight="1" x14ac:dyDescent="0.25">
      <c r="A234" s="434"/>
      <c r="B234" s="435"/>
      <c r="C234" s="405"/>
      <c r="D234" s="435"/>
      <c r="E234" s="436"/>
      <c r="F234" s="434"/>
      <c r="G234" s="406"/>
      <c r="H234" s="406"/>
      <c r="I234" s="406"/>
      <c r="J234" s="406"/>
      <c r="K234" s="392"/>
      <c r="L234" s="392"/>
      <c r="Q234" s="382"/>
      <c r="R234" s="382"/>
    </row>
    <row r="235" spans="1:18" ht="15.75" customHeight="1" x14ac:dyDescent="0.25">
      <c r="A235" s="434"/>
      <c r="B235" s="435"/>
      <c r="C235" s="405"/>
      <c r="D235" s="435"/>
      <c r="E235" s="436"/>
      <c r="F235" s="434"/>
      <c r="G235" s="406"/>
      <c r="H235" s="406"/>
      <c r="I235" s="406"/>
      <c r="J235" s="406"/>
      <c r="K235" s="392"/>
      <c r="L235" s="392"/>
      <c r="Q235" s="382"/>
      <c r="R235" s="382"/>
    </row>
    <row r="236" spans="1:18" ht="15.75" customHeight="1" x14ac:dyDescent="0.25">
      <c r="A236" s="434"/>
      <c r="B236" s="435"/>
      <c r="C236" s="405"/>
      <c r="D236" s="435"/>
      <c r="E236" s="436"/>
      <c r="F236" s="434"/>
      <c r="G236" s="406"/>
      <c r="H236" s="406"/>
      <c r="I236" s="406"/>
      <c r="J236" s="406"/>
      <c r="K236" s="392"/>
      <c r="L236" s="392"/>
      <c r="Q236" s="382"/>
      <c r="R236" s="382"/>
    </row>
    <row r="237" spans="1:18" ht="15.75" customHeight="1" x14ac:dyDescent="0.25">
      <c r="A237" s="434"/>
      <c r="B237" s="435"/>
      <c r="C237" s="405"/>
      <c r="D237" s="435"/>
      <c r="E237" s="436"/>
      <c r="F237" s="434"/>
      <c r="G237" s="406"/>
      <c r="H237" s="406"/>
      <c r="I237" s="406"/>
      <c r="J237" s="406"/>
      <c r="K237" s="392"/>
      <c r="L237" s="392"/>
      <c r="Q237" s="382"/>
      <c r="R237" s="382"/>
    </row>
    <row r="238" spans="1:18" ht="15.75" customHeight="1" x14ac:dyDescent="0.25">
      <c r="A238" s="434"/>
      <c r="B238" s="435"/>
      <c r="C238" s="405"/>
      <c r="D238" s="435"/>
      <c r="E238" s="436"/>
      <c r="F238" s="434"/>
      <c r="G238" s="406"/>
      <c r="H238" s="406"/>
      <c r="I238" s="406"/>
      <c r="J238" s="406"/>
      <c r="K238" s="392"/>
      <c r="L238" s="392"/>
      <c r="Q238" s="382"/>
      <c r="R238" s="382"/>
    </row>
    <row r="239" spans="1:18" ht="15.75" customHeight="1" x14ac:dyDescent="0.25">
      <c r="A239" s="434"/>
      <c r="B239" s="435"/>
      <c r="C239" s="405"/>
      <c r="D239" s="435"/>
      <c r="E239" s="436"/>
      <c r="F239" s="434"/>
      <c r="G239" s="406"/>
      <c r="H239" s="406"/>
      <c r="I239" s="406"/>
      <c r="J239" s="406"/>
      <c r="K239" s="392"/>
      <c r="L239" s="392"/>
      <c r="Q239" s="382"/>
      <c r="R239" s="382"/>
    </row>
    <row r="240" spans="1:18" ht="15.75" customHeight="1" x14ac:dyDescent="0.25">
      <c r="A240" s="434"/>
      <c r="B240" s="435"/>
      <c r="C240" s="405"/>
      <c r="D240" s="435"/>
      <c r="E240" s="436"/>
      <c r="F240" s="434"/>
      <c r="G240" s="406"/>
      <c r="H240" s="406"/>
      <c r="I240" s="406"/>
      <c r="J240" s="406"/>
      <c r="K240" s="392"/>
      <c r="L240" s="392"/>
      <c r="Q240" s="382"/>
      <c r="R240" s="382"/>
    </row>
    <row r="241" spans="1:18" ht="15.75" customHeight="1" x14ac:dyDescent="0.25">
      <c r="A241" s="434"/>
      <c r="B241" s="435"/>
      <c r="C241" s="405"/>
      <c r="D241" s="435"/>
      <c r="E241" s="436"/>
      <c r="F241" s="434"/>
      <c r="G241" s="406"/>
      <c r="H241" s="406"/>
      <c r="I241" s="406"/>
      <c r="J241" s="406"/>
      <c r="K241" s="392"/>
      <c r="L241" s="392"/>
      <c r="Q241" s="382"/>
      <c r="R241" s="382"/>
    </row>
    <row r="242" spans="1:18" ht="15.75" customHeight="1" x14ac:dyDescent="0.25">
      <c r="A242" s="434"/>
      <c r="B242" s="435"/>
      <c r="C242" s="405"/>
      <c r="D242" s="435"/>
      <c r="E242" s="436"/>
      <c r="F242" s="434"/>
      <c r="G242" s="406"/>
      <c r="H242" s="406"/>
      <c r="I242" s="406"/>
      <c r="J242" s="406"/>
      <c r="K242" s="392"/>
      <c r="L242" s="392"/>
      <c r="Q242" s="382"/>
      <c r="R242" s="382"/>
    </row>
    <row r="243" spans="1:18" ht="15.75" customHeight="1" x14ac:dyDescent="0.25">
      <c r="A243" s="434"/>
      <c r="B243" s="435"/>
      <c r="C243" s="405"/>
      <c r="D243" s="435"/>
      <c r="E243" s="436"/>
      <c r="F243" s="434"/>
      <c r="G243" s="406"/>
      <c r="H243" s="406"/>
      <c r="I243" s="406"/>
      <c r="J243" s="406"/>
      <c r="K243" s="392"/>
      <c r="L243" s="392"/>
      <c r="Q243" s="382"/>
      <c r="R243" s="382"/>
    </row>
    <row r="244" spans="1:18" ht="15.75" customHeight="1" x14ac:dyDescent="0.25">
      <c r="A244" s="434"/>
      <c r="B244" s="435"/>
      <c r="C244" s="405"/>
      <c r="D244" s="435"/>
      <c r="E244" s="436"/>
      <c r="F244" s="434"/>
      <c r="G244" s="406"/>
      <c r="H244" s="406"/>
      <c r="I244" s="406"/>
      <c r="J244" s="406"/>
      <c r="K244" s="392"/>
      <c r="L244" s="392"/>
      <c r="Q244" s="382"/>
      <c r="R244" s="382"/>
    </row>
    <row r="245" spans="1:18" ht="15.75" customHeight="1" x14ac:dyDescent="0.25">
      <c r="A245" s="434"/>
      <c r="B245" s="435"/>
      <c r="C245" s="405"/>
      <c r="D245" s="435"/>
      <c r="E245" s="436"/>
      <c r="F245" s="434"/>
      <c r="G245" s="406"/>
      <c r="H245" s="406"/>
      <c r="I245" s="406"/>
      <c r="J245" s="406"/>
      <c r="K245" s="392"/>
      <c r="L245" s="392"/>
      <c r="Q245" s="382"/>
      <c r="R245" s="382"/>
    </row>
    <row r="246" spans="1:18" ht="15.75" customHeight="1" x14ac:dyDescent="0.25">
      <c r="A246" s="434"/>
      <c r="B246" s="435"/>
      <c r="C246" s="405"/>
      <c r="D246" s="435"/>
      <c r="E246" s="436"/>
      <c r="F246" s="434"/>
      <c r="G246" s="406"/>
      <c r="H246" s="406"/>
      <c r="I246" s="406"/>
      <c r="J246" s="406"/>
      <c r="K246" s="392"/>
      <c r="L246" s="392"/>
      <c r="Q246" s="382"/>
      <c r="R246" s="382"/>
    </row>
    <row r="247" spans="1:18" ht="15.75" customHeight="1" x14ac:dyDescent="0.25">
      <c r="A247" s="434"/>
      <c r="B247" s="435"/>
      <c r="C247" s="405"/>
      <c r="D247" s="435"/>
      <c r="E247" s="436"/>
      <c r="F247" s="434"/>
      <c r="G247" s="406"/>
      <c r="H247" s="406"/>
      <c r="I247" s="406"/>
      <c r="J247" s="406"/>
      <c r="K247" s="392"/>
      <c r="L247" s="392"/>
      <c r="Q247" s="382"/>
      <c r="R247" s="382"/>
    </row>
    <row r="248" spans="1:18" ht="15.75" customHeight="1" x14ac:dyDescent="0.25">
      <c r="A248" s="434"/>
      <c r="B248" s="435"/>
      <c r="C248" s="405"/>
      <c r="D248" s="435"/>
      <c r="E248" s="436"/>
      <c r="F248" s="434"/>
      <c r="G248" s="406"/>
      <c r="H248" s="406"/>
      <c r="I248" s="406"/>
      <c r="J248" s="406"/>
      <c r="K248" s="392"/>
      <c r="L248" s="392"/>
      <c r="Q248" s="382"/>
      <c r="R248" s="382"/>
    </row>
    <row r="249" spans="1:18" ht="15.75" customHeight="1" x14ac:dyDescent="0.25">
      <c r="A249" s="434"/>
      <c r="B249" s="435"/>
      <c r="C249" s="405"/>
      <c r="D249" s="435"/>
      <c r="E249" s="436"/>
      <c r="F249" s="434"/>
      <c r="G249" s="406"/>
      <c r="H249" s="406"/>
      <c r="I249" s="406"/>
      <c r="J249" s="406"/>
      <c r="K249" s="392"/>
      <c r="L249" s="392"/>
      <c r="Q249" s="382"/>
      <c r="R249" s="382"/>
    </row>
    <row r="250" spans="1:18" ht="15.75" customHeight="1" x14ac:dyDescent="0.25">
      <c r="A250" s="434"/>
      <c r="B250" s="435"/>
      <c r="C250" s="405"/>
      <c r="D250" s="435"/>
      <c r="E250" s="436"/>
      <c r="F250" s="434"/>
      <c r="G250" s="406"/>
      <c r="H250" s="406"/>
      <c r="I250" s="406"/>
      <c r="J250" s="406"/>
      <c r="K250" s="392"/>
      <c r="L250" s="392"/>
      <c r="Q250" s="382"/>
      <c r="R250" s="382"/>
    </row>
    <row r="251" spans="1:18" ht="15.75" customHeight="1" x14ac:dyDescent="0.25">
      <c r="A251" s="434"/>
      <c r="B251" s="435"/>
      <c r="C251" s="405"/>
      <c r="D251" s="435"/>
      <c r="E251" s="436"/>
      <c r="F251" s="434"/>
      <c r="G251" s="406"/>
      <c r="H251" s="406"/>
      <c r="I251" s="406"/>
      <c r="J251" s="406"/>
      <c r="K251" s="392"/>
      <c r="L251" s="392"/>
      <c r="Q251" s="382"/>
      <c r="R251" s="382"/>
    </row>
    <row r="252" spans="1:18" ht="15.75" customHeight="1" x14ac:dyDescent="0.25">
      <c r="A252" s="434"/>
      <c r="B252" s="435"/>
      <c r="C252" s="405"/>
      <c r="D252" s="435"/>
      <c r="E252" s="436"/>
      <c r="F252" s="434"/>
      <c r="G252" s="406"/>
      <c r="H252" s="406"/>
      <c r="I252" s="406"/>
      <c r="J252" s="406"/>
      <c r="K252" s="392"/>
      <c r="L252" s="392"/>
      <c r="Q252" s="382"/>
      <c r="R252" s="382"/>
    </row>
    <row r="253" spans="1:18" ht="15.75" customHeight="1" x14ac:dyDescent="0.25">
      <c r="A253" s="434"/>
      <c r="B253" s="435"/>
      <c r="C253" s="405"/>
      <c r="D253" s="435"/>
      <c r="E253" s="436"/>
      <c r="F253" s="434"/>
      <c r="G253" s="406"/>
      <c r="H253" s="406"/>
      <c r="I253" s="406"/>
      <c r="J253" s="406"/>
      <c r="K253" s="392"/>
      <c r="L253" s="392"/>
      <c r="Q253" s="382"/>
      <c r="R253" s="382"/>
    </row>
    <row r="254" spans="1:18" ht="15.75" customHeight="1" x14ac:dyDescent="0.25">
      <c r="A254" s="434"/>
      <c r="B254" s="435"/>
      <c r="C254" s="405"/>
      <c r="D254" s="435"/>
      <c r="E254" s="436"/>
      <c r="F254" s="434"/>
      <c r="G254" s="406"/>
      <c r="H254" s="406"/>
      <c r="I254" s="406"/>
      <c r="J254" s="406"/>
      <c r="K254" s="392"/>
      <c r="L254" s="392"/>
      <c r="Q254" s="382"/>
      <c r="R254" s="382"/>
    </row>
    <row r="255" spans="1:18" ht="15.75" customHeight="1" x14ac:dyDescent="0.25">
      <c r="A255" s="434"/>
      <c r="B255" s="435"/>
      <c r="C255" s="405"/>
      <c r="D255" s="435"/>
      <c r="E255" s="436"/>
      <c r="F255" s="434"/>
      <c r="G255" s="406"/>
      <c r="H255" s="406"/>
      <c r="I255" s="406"/>
      <c r="J255" s="406"/>
      <c r="K255" s="392"/>
      <c r="L255" s="392"/>
      <c r="Q255" s="382"/>
      <c r="R255" s="382"/>
    </row>
    <row r="256" spans="1:18" ht="15.75" customHeight="1" x14ac:dyDescent="0.25">
      <c r="A256" s="434"/>
      <c r="B256" s="435"/>
      <c r="C256" s="405"/>
      <c r="D256" s="435"/>
      <c r="E256" s="436"/>
      <c r="F256" s="434"/>
      <c r="G256" s="406"/>
      <c r="H256" s="406"/>
      <c r="I256" s="406"/>
      <c r="J256" s="406"/>
      <c r="K256" s="392"/>
      <c r="L256" s="392"/>
      <c r="Q256" s="382"/>
      <c r="R256" s="382"/>
    </row>
    <row r="257" spans="1:18" ht="15.75" customHeight="1" x14ac:dyDescent="0.25">
      <c r="A257" s="434"/>
      <c r="B257" s="435"/>
      <c r="C257" s="405"/>
      <c r="D257" s="435"/>
      <c r="E257" s="436"/>
      <c r="F257" s="434"/>
      <c r="G257" s="406"/>
      <c r="H257" s="406"/>
      <c r="I257" s="406"/>
      <c r="J257" s="406"/>
      <c r="K257" s="392"/>
      <c r="L257" s="392"/>
      <c r="Q257" s="382"/>
      <c r="R257" s="382"/>
    </row>
    <row r="258" spans="1:18" ht="15.75" customHeight="1" x14ac:dyDescent="0.25">
      <c r="A258" s="434"/>
      <c r="B258" s="435"/>
      <c r="C258" s="405"/>
      <c r="D258" s="435"/>
      <c r="E258" s="436"/>
      <c r="F258" s="434"/>
      <c r="G258" s="406"/>
      <c r="H258" s="406"/>
      <c r="I258" s="406"/>
      <c r="J258" s="406"/>
      <c r="K258" s="392"/>
      <c r="L258" s="392"/>
      <c r="Q258" s="382"/>
      <c r="R258" s="382"/>
    </row>
    <row r="259" spans="1:18" ht="15.75" customHeight="1" x14ac:dyDescent="0.25">
      <c r="A259" s="434"/>
      <c r="B259" s="435"/>
      <c r="C259" s="405"/>
      <c r="D259" s="435"/>
      <c r="E259" s="436"/>
      <c r="F259" s="434"/>
      <c r="G259" s="406"/>
      <c r="H259" s="406"/>
      <c r="I259" s="406"/>
      <c r="J259" s="406"/>
      <c r="K259" s="392"/>
      <c r="L259" s="392"/>
      <c r="Q259" s="382"/>
      <c r="R259" s="382"/>
    </row>
    <row r="260" spans="1:18" ht="15.75" customHeight="1" x14ac:dyDescent="0.25">
      <c r="A260" s="434"/>
      <c r="B260" s="435"/>
      <c r="C260" s="405"/>
      <c r="D260" s="435"/>
      <c r="E260" s="436"/>
      <c r="F260" s="434"/>
      <c r="G260" s="406"/>
      <c r="H260" s="406"/>
      <c r="I260" s="406"/>
      <c r="J260" s="406"/>
      <c r="K260" s="392"/>
      <c r="L260" s="392"/>
      <c r="Q260" s="382"/>
      <c r="R260" s="382"/>
    </row>
    <row r="261" spans="1:18" ht="15.75" customHeight="1" x14ac:dyDescent="0.25">
      <c r="A261" s="434"/>
      <c r="B261" s="435"/>
      <c r="C261" s="405"/>
      <c r="D261" s="435"/>
      <c r="E261" s="436"/>
      <c r="F261" s="434"/>
      <c r="G261" s="406"/>
      <c r="H261" s="406"/>
      <c r="I261" s="406"/>
      <c r="J261" s="406"/>
      <c r="K261" s="392"/>
      <c r="L261" s="392"/>
      <c r="Q261" s="382"/>
      <c r="R261" s="382"/>
    </row>
    <row r="262" spans="1:18" ht="15.75" customHeight="1" x14ac:dyDescent="0.25">
      <c r="A262" s="434"/>
      <c r="B262" s="435"/>
      <c r="C262" s="405"/>
      <c r="D262" s="435"/>
      <c r="E262" s="436"/>
      <c r="F262" s="434"/>
      <c r="G262" s="406"/>
      <c r="H262" s="406"/>
      <c r="I262" s="406"/>
      <c r="J262" s="406"/>
      <c r="K262" s="392"/>
      <c r="L262" s="392"/>
      <c r="Q262" s="382"/>
      <c r="R262" s="382"/>
    </row>
    <row r="263" spans="1:18" ht="15.75" customHeight="1" x14ac:dyDescent="0.25">
      <c r="A263" s="434"/>
      <c r="B263" s="435"/>
      <c r="C263" s="405"/>
      <c r="D263" s="435"/>
      <c r="E263" s="436"/>
      <c r="F263" s="434"/>
      <c r="G263" s="406"/>
      <c r="H263" s="406"/>
      <c r="I263" s="406"/>
      <c r="J263" s="406"/>
      <c r="K263" s="392"/>
      <c r="L263" s="392"/>
      <c r="Q263" s="382"/>
      <c r="R263" s="382"/>
    </row>
    <row r="264" spans="1:18" ht="15.75" customHeight="1" x14ac:dyDescent="0.25">
      <c r="A264" s="434"/>
      <c r="B264" s="435"/>
      <c r="C264" s="405"/>
      <c r="D264" s="435"/>
      <c r="E264" s="436"/>
      <c r="F264" s="434"/>
      <c r="G264" s="406"/>
      <c r="H264" s="406"/>
      <c r="I264" s="406"/>
      <c r="J264" s="406"/>
      <c r="K264" s="392"/>
      <c r="L264" s="392"/>
      <c r="Q264" s="382"/>
      <c r="R264" s="382"/>
    </row>
    <row r="265" spans="1:18" ht="15.75" customHeight="1" x14ac:dyDescent="0.25">
      <c r="A265" s="434"/>
      <c r="B265" s="435"/>
      <c r="C265" s="405"/>
      <c r="D265" s="435"/>
      <c r="E265" s="436"/>
      <c r="F265" s="434"/>
      <c r="G265" s="406"/>
      <c r="H265" s="406"/>
      <c r="I265" s="406"/>
      <c r="J265" s="406"/>
      <c r="K265" s="392"/>
      <c r="L265" s="392"/>
      <c r="Q265" s="382"/>
      <c r="R265" s="382"/>
    </row>
    <row r="266" spans="1:18" ht="15.75" customHeight="1" x14ac:dyDescent="0.2">
      <c r="K266" s="392"/>
      <c r="L266" s="392"/>
    </row>
    <row r="267" spans="1:18" ht="15.75" customHeight="1" x14ac:dyDescent="0.2">
      <c r="K267" s="392"/>
      <c r="L267" s="392"/>
    </row>
    <row r="268" spans="1:18" ht="15.75" customHeight="1" x14ac:dyDescent="0.2">
      <c r="K268" s="392"/>
      <c r="L268" s="392"/>
    </row>
    <row r="269" spans="1:18" ht="15.75" customHeight="1" x14ac:dyDescent="0.2">
      <c r="K269" s="392"/>
      <c r="L269" s="392"/>
    </row>
    <row r="270" spans="1:18" ht="15.75" customHeight="1" x14ac:dyDescent="0.2">
      <c r="K270" s="392"/>
      <c r="L270" s="392"/>
    </row>
    <row r="271" spans="1:18" ht="15.75" customHeight="1" x14ac:dyDescent="0.2">
      <c r="K271" s="392"/>
      <c r="L271" s="392"/>
    </row>
    <row r="272" spans="1:18" ht="15.75" customHeight="1" x14ac:dyDescent="0.2">
      <c r="K272" s="392"/>
      <c r="L272" s="392"/>
    </row>
    <row r="273" spans="11:12" ht="15.75" customHeight="1" x14ac:dyDescent="0.2">
      <c r="K273" s="392"/>
      <c r="L273" s="392"/>
    </row>
    <row r="274" spans="11:12" ht="15.75" customHeight="1" x14ac:dyDescent="0.2">
      <c r="K274" s="392"/>
      <c r="L274" s="392"/>
    </row>
    <row r="275" spans="11:12" ht="15.75" customHeight="1" x14ac:dyDescent="0.2">
      <c r="K275" s="392"/>
      <c r="L275" s="392"/>
    </row>
    <row r="276" spans="11:12" ht="15.75" customHeight="1" x14ac:dyDescent="0.2">
      <c r="K276" s="392"/>
      <c r="L276" s="392"/>
    </row>
    <row r="277" spans="11:12" ht="15.75" customHeight="1" x14ac:dyDescent="0.2">
      <c r="K277" s="392"/>
      <c r="L277" s="392"/>
    </row>
    <row r="278" spans="11:12" ht="15.75" customHeight="1" x14ac:dyDescent="0.2">
      <c r="K278" s="392"/>
      <c r="L278" s="392"/>
    </row>
    <row r="279" spans="11:12" ht="15.75" customHeight="1" x14ac:dyDescent="0.2">
      <c r="K279" s="392"/>
      <c r="L279" s="392"/>
    </row>
    <row r="280" spans="11:12" ht="15.75" customHeight="1" x14ac:dyDescent="0.2">
      <c r="K280" s="392"/>
      <c r="L280" s="392"/>
    </row>
    <row r="281" spans="11:12" ht="15.75" customHeight="1" x14ac:dyDescent="0.2">
      <c r="K281" s="392"/>
      <c r="L281" s="392"/>
    </row>
    <row r="282" spans="11:12" ht="15.75" customHeight="1" x14ac:dyDescent="0.2">
      <c r="K282" s="392"/>
      <c r="L282" s="392"/>
    </row>
    <row r="283" spans="11:12" ht="15.75" customHeight="1" x14ac:dyDescent="0.2">
      <c r="K283" s="392"/>
      <c r="L283" s="392"/>
    </row>
    <row r="284" spans="11:12" ht="15.75" customHeight="1" x14ac:dyDescent="0.2">
      <c r="K284" s="392"/>
      <c r="L284" s="392"/>
    </row>
    <row r="285" spans="11:12" ht="15.75" customHeight="1" x14ac:dyDescent="0.2">
      <c r="K285" s="392"/>
      <c r="L285" s="392"/>
    </row>
    <row r="286" spans="11:12" ht="15.75" customHeight="1" x14ac:dyDescent="0.2">
      <c r="K286" s="392"/>
      <c r="L286" s="392"/>
    </row>
    <row r="287" spans="11:12" ht="15.75" customHeight="1" x14ac:dyDescent="0.2">
      <c r="K287" s="392"/>
      <c r="L287" s="392"/>
    </row>
    <row r="288" spans="11:12" ht="15.75" customHeight="1" x14ac:dyDescent="0.2">
      <c r="K288" s="392"/>
      <c r="L288" s="392"/>
    </row>
    <row r="289" spans="11:12" ht="15.75" customHeight="1" x14ac:dyDescent="0.2">
      <c r="K289" s="392"/>
      <c r="L289" s="392"/>
    </row>
    <row r="290" spans="11:12" ht="15.75" customHeight="1" x14ac:dyDescent="0.2">
      <c r="K290" s="392"/>
      <c r="L290" s="392"/>
    </row>
    <row r="291" spans="11:12" ht="15.75" customHeight="1" x14ac:dyDescent="0.2">
      <c r="K291" s="392"/>
      <c r="L291" s="392"/>
    </row>
    <row r="292" spans="11:12" ht="15.75" customHeight="1" x14ac:dyDescent="0.2">
      <c r="K292" s="392"/>
      <c r="L292" s="392"/>
    </row>
    <row r="293" spans="11:12" ht="15.75" customHeight="1" x14ac:dyDescent="0.2">
      <c r="K293" s="392"/>
      <c r="L293" s="392"/>
    </row>
    <row r="294" spans="11:12" ht="15.75" customHeight="1" x14ac:dyDescent="0.2">
      <c r="K294" s="392"/>
      <c r="L294" s="392"/>
    </row>
    <row r="295" spans="11:12" ht="15.75" customHeight="1" x14ac:dyDescent="0.2">
      <c r="K295" s="392"/>
      <c r="L295" s="392"/>
    </row>
    <row r="296" spans="11:12" ht="15.75" customHeight="1" x14ac:dyDescent="0.2">
      <c r="K296" s="392"/>
      <c r="L296" s="392"/>
    </row>
    <row r="297" spans="11:12" ht="15.75" customHeight="1" x14ac:dyDescent="0.2">
      <c r="K297" s="392"/>
      <c r="L297" s="392"/>
    </row>
    <row r="298" spans="11:12" ht="15.75" customHeight="1" x14ac:dyDescent="0.2">
      <c r="K298" s="392"/>
      <c r="L298" s="392"/>
    </row>
    <row r="299" spans="11:12" ht="15.75" customHeight="1" x14ac:dyDescent="0.2">
      <c r="K299" s="392"/>
      <c r="L299" s="392"/>
    </row>
    <row r="300" spans="11:12" ht="15.75" customHeight="1" x14ac:dyDescent="0.2">
      <c r="K300" s="392"/>
      <c r="L300" s="392"/>
    </row>
    <row r="301" spans="11:12" ht="15.75" customHeight="1" x14ac:dyDescent="0.2">
      <c r="K301" s="392"/>
      <c r="L301" s="392"/>
    </row>
    <row r="302" spans="11:12" ht="15.75" customHeight="1" x14ac:dyDescent="0.2">
      <c r="K302" s="392"/>
      <c r="L302" s="392"/>
    </row>
    <row r="303" spans="11:12" ht="15.75" customHeight="1" x14ac:dyDescent="0.2">
      <c r="K303" s="392"/>
      <c r="L303" s="392"/>
    </row>
    <row r="304" spans="11:12" ht="15.75" customHeight="1" x14ac:dyDescent="0.2">
      <c r="K304" s="392"/>
      <c r="L304" s="392"/>
    </row>
    <row r="305" spans="11:12" ht="15.75" customHeight="1" x14ac:dyDescent="0.2">
      <c r="K305" s="392"/>
      <c r="L305" s="392"/>
    </row>
    <row r="306" spans="11:12" ht="15.75" customHeight="1" x14ac:dyDescent="0.2">
      <c r="K306" s="392"/>
      <c r="L306" s="392"/>
    </row>
    <row r="307" spans="11:12" ht="15.75" customHeight="1" x14ac:dyDescent="0.2">
      <c r="K307" s="392"/>
      <c r="L307" s="392"/>
    </row>
    <row r="308" spans="11:12" ht="15.75" customHeight="1" x14ac:dyDescent="0.2">
      <c r="K308" s="392"/>
      <c r="L308" s="392"/>
    </row>
    <row r="309" spans="11:12" ht="15.75" customHeight="1" x14ac:dyDescent="0.2">
      <c r="K309" s="392"/>
      <c r="L309" s="392"/>
    </row>
    <row r="310" spans="11:12" ht="15.75" customHeight="1" x14ac:dyDescent="0.2">
      <c r="K310" s="392"/>
      <c r="L310" s="392"/>
    </row>
    <row r="311" spans="11:12" ht="15.75" customHeight="1" x14ac:dyDescent="0.2">
      <c r="K311" s="392"/>
      <c r="L311" s="392"/>
    </row>
    <row r="312" spans="11:12" ht="15.75" customHeight="1" x14ac:dyDescent="0.2">
      <c r="K312" s="392"/>
      <c r="L312" s="392"/>
    </row>
    <row r="313" spans="11:12" ht="15.75" customHeight="1" x14ac:dyDescent="0.2">
      <c r="K313" s="392"/>
      <c r="L313" s="392"/>
    </row>
    <row r="314" spans="11:12" ht="15.75" customHeight="1" x14ac:dyDescent="0.2">
      <c r="K314" s="392"/>
      <c r="L314" s="392"/>
    </row>
    <row r="315" spans="11:12" ht="15.75" customHeight="1" x14ac:dyDescent="0.2">
      <c r="K315" s="392"/>
      <c r="L315" s="392"/>
    </row>
    <row r="316" spans="11:12" ht="15.75" customHeight="1" x14ac:dyDescent="0.2">
      <c r="K316" s="392"/>
      <c r="L316" s="392"/>
    </row>
    <row r="317" spans="11:12" ht="15.75" customHeight="1" x14ac:dyDescent="0.2">
      <c r="K317" s="392"/>
      <c r="L317" s="392"/>
    </row>
    <row r="318" spans="11:12" ht="15.75" customHeight="1" x14ac:dyDescent="0.2">
      <c r="K318" s="392"/>
      <c r="L318" s="392"/>
    </row>
    <row r="319" spans="11:12" ht="15.75" customHeight="1" x14ac:dyDescent="0.2">
      <c r="K319" s="392"/>
      <c r="L319" s="392"/>
    </row>
    <row r="320" spans="11:12" ht="15.75" customHeight="1" x14ac:dyDescent="0.2">
      <c r="K320" s="392"/>
      <c r="L320" s="392"/>
    </row>
    <row r="321" spans="11:12" ht="15.75" customHeight="1" x14ac:dyDescent="0.2">
      <c r="K321" s="392"/>
      <c r="L321" s="392"/>
    </row>
    <row r="322" spans="11:12" ht="15.75" customHeight="1" x14ac:dyDescent="0.2">
      <c r="K322" s="392"/>
      <c r="L322" s="392"/>
    </row>
    <row r="323" spans="11:12" ht="15.75" customHeight="1" x14ac:dyDescent="0.2">
      <c r="K323" s="392"/>
      <c r="L323" s="392"/>
    </row>
    <row r="324" spans="11:12" ht="15.75" customHeight="1" x14ac:dyDescent="0.2">
      <c r="K324" s="392"/>
      <c r="L324" s="392"/>
    </row>
    <row r="325" spans="11:12" ht="15.75" customHeight="1" x14ac:dyDescent="0.2">
      <c r="K325" s="392"/>
      <c r="L325" s="392"/>
    </row>
    <row r="326" spans="11:12" ht="15.75" customHeight="1" x14ac:dyDescent="0.2">
      <c r="K326" s="392"/>
      <c r="L326" s="392"/>
    </row>
    <row r="327" spans="11:12" ht="15.75" customHeight="1" x14ac:dyDescent="0.2">
      <c r="K327" s="392"/>
      <c r="L327" s="392"/>
    </row>
    <row r="328" spans="11:12" ht="15.75" customHeight="1" x14ac:dyDescent="0.2">
      <c r="K328" s="392"/>
      <c r="L328" s="392"/>
    </row>
    <row r="329" spans="11:12" ht="15.75" customHeight="1" x14ac:dyDescent="0.2">
      <c r="K329" s="392"/>
      <c r="L329" s="392"/>
    </row>
    <row r="330" spans="11:12" ht="15.75" customHeight="1" x14ac:dyDescent="0.2">
      <c r="K330" s="392"/>
      <c r="L330" s="392"/>
    </row>
    <row r="331" spans="11:12" ht="15.75" customHeight="1" x14ac:dyDescent="0.2">
      <c r="K331" s="392"/>
      <c r="L331" s="392"/>
    </row>
    <row r="332" spans="11:12" ht="15.75" customHeight="1" x14ac:dyDescent="0.2">
      <c r="K332" s="392"/>
      <c r="L332" s="392"/>
    </row>
    <row r="333" spans="11:12" ht="15.75" customHeight="1" x14ac:dyDescent="0.2">
      <c r="K333" s="392"/>
      <c r="L333" s="392"/>
    </row>
    <row r="334" spans="11:12" ht="15.75" customHeight="1" x14ac:dyDescent="0.2">
      <c r="K334" s="392"/>
      <c r="L334" s="392"/>
    </row>
    <row r="335" spans="11:12" ht="15.75" customHeight="1" x14ac:dyDescent="0.2">
      <c r="K335" s="392"/>
      <c r="L335" s="392"/>
    </row>
    <row r="336" spans="11:12" ht="15.75" customHeight="1" x14ac:dyDescent="0.2">
      <c r="K336" s="392"/>
      <c r="L336" s="392"/>
    </row>
    <row r="337" spans="11:12" ht="15.75" customHeight="1" x14ac:dyDescent="0.2">
      <c r="K337" s="392"/>
      <c r="L337" s="392"/>
    </row>
    <row r="338" spans="11:12" ht="15.75" customHeight="1" x14ac:dyDescent="0.2">
      <c r="K338" s="392"/>
      <c r="L338" s="392"/>
    </row>
    <row r="339" spans="11:12" ht="15.75" customHeight="1" x14ac:dyDescent="0.2">
      <c r="K339" s="392"/>
      <c r="L339" s="392"/>
    </row>
    <row r="340" spans="11:12" ht="15.75" customHeight="1" x14ac:dyDescent="0.2">
      <c r="K340" s="392"/>
      <c r="L340" s="392"/>
    </row>
    <row r="341" spans="11:12" ht="15.75" customHeight="1" x14ac:dyDescent="0.2">
      <c r="K341" s="392"/>
      <c r="L341" s="392"/>
    </row>
    <row r="342" spans="11:12" ht="15.75" customHeight="1" x14ac:dyDescent="0.2">
      <c r="K342" s="392"/>
      <c r="L342" s="392"/>
    </row>
    <row r="343" spans="11:12" ht="15.75" customHeight="1" x14ac:dyDescent="0.2">
      <c r="K343" s="392"/>
      <c r="L343" s="392"/>
    </row>
    <row r="344" spans="11:12" ht="15.75" customHeight="1" x14ac:dyDescent="0.2">
      <c r="K344" s="392"/>
      <c r="L344" s="392"/>
    </row>
    <row r="345" spans="11:12" ht="15.75" customHeight="1" x14ac:dyDescent="0.2">
      <c r="K345" s="392"/>
      <c r="L345" s="392"/>
    </row>
    <row r="346" spans="11:12" ht="15.75" customHeight="1" x14ac:dyDescent="0.2">
      <c r="K346" s="392"/>
      <c r="L346" s="392"/>
    </row>
    <row r="347" spans="11:12" ht="15.75" customHeight="1" x14ac:dyDescent="0.2">
      <c r="K347" s="392"/>
      <c r="L347" s="392"/>
    </row>
    <row r="348" spans="11:12" ht="15.75" customHeight="1" x14ac:dyDescent="0.2">
      <c r="K348" s="392"/>
      <c r="L348" s="392"/>
    </row>
    <row r="349" spans="11:12" ht="15.75" customHeight="1" x14ac:dyDescent="0.2">
      <c r="K349" s="392"/>
      <c r="L349" s="392"/>
    </row>
    <row r="350" spans="11:12" ht="15.75" customHeight="1" x14ac:dyDescent="0.2">
      <c r="K350" s="392"/>
      <c r="L350" s="392"/>
    </row>
    <row r="351" spans="11:12" ht="15.75" customHeight="1" x14ac:dyDescent="0.2">
      <c r="K351" s="392"/>
      <c r="L351" s="392"/>
    </row>
    <row r="352" spans="11:12" ht="15.75" customHeight="1" x14ac:dyDescent="0.2">
      <c r="K352" s="392"/>
      <c r="L352" s="392"/>
    </row>
    <row r="353" spans="11:12" ht="15.75" customHeight="1" x14ac:dyDescent="0.2">
      <c r="K353" s="392"/>
      <c r="L353" s="392"/>
    </row>
    <row r="354" spans="11:12" ht="15.75" customHeight="1" x14ac:dyDescent="0.2">
      <c r="K354" s="392"/>
      <c r="L354" s="392"/>
    </row>
    <row r="355" spans="11:12" ht="15.75" customHeight="1" x14ac:dyDescent="0.2">
      <c r="K355" s="392"/>
      <c r="L355" s="392"/>
    </row>
    <row r="356" spans="11:12" ht="15.75" customHeight="1" x14ac:dyDescent="0.2">
      <c r="K356" s="392"/>
      <c r="L356" s="392"/>
    </row>
    <row r="357" spans="11:12" ht="15.75" customHeight="1" x14ac:dyDescent="0.2">
      <c r="K357" s="392"/>
      <c r="L357" s="392"/>
    </row>
    <row r="358" spans="11:12" ht="15.75" customHeight="1" x14ac:dyDescent="0.2">
      <c r="K358" s="392"/>
      <c r="L358" s="392"/>
    </row>
    <row r="359" spans="11:12" ht="15.75" customHeight="1" x14ac:dyDescent="0.2">
      <c r="K359" s="392"/>
      <c r="L359" s="392"/>
    </row>
    <row r="360" spans="11:12" ht="15.75" customHeight="1" x14ac:dyDescent="0.2">
      <c r="K360" s="392"/>
      <c r="L360" s="392"/>
    </row>
    <row r="361" spans="11:12" ht="15.75" customHeight="1" x14ac:dyDescent="0.2">
      <c r="K361" s="392"/>
      <c r="L361" s="392"/>
    </row>
    <row r="362" spans="11:12" ht="15.75" customHeight="1" x14ac:dyDescent="0.2">
      <c r="K362" s="392"/>
      <c r="L362" s="392"/>
    </row>
    <row r="363" spans="11:12" ht="15.75" customHeight="1" x14ac:dyDescent="0.2">
      <c r="K363" s="392"/>
      <c r="L363" s="392"/>
    </row>
    <row r="364" spans="11:12" ht="15.75" customHeight="1" x14ac:dyDescent="0.2">
      <c r="K364" s="392"/>
      <c r="L364" s="392"/>
    </row>
    <row r="365" spans="11:12" ht="15.75" customHeight="1" x14ac:dyDescent="0.2">
      <c r="K365" s="392"/>
      <c r="L365" s="392"/>
    </row>
    <row r="366" spans="11:12" ht="15.75" customHeight="1" x14ac:dyDescent="0.2">
      <c r="K366" s="392"/>
      <c r="L366" s="392"/>
    </row>
    <row r="367" spans="11:12" ht="15.75" customHeight="1" x14ac:dyDescent="0.2">
      <c r="K367" s="392"/>
      <c r="L367" s="392"/>
    </row>
    <row r="368" spans="11:12" ht="15.75" customHeight="1" x14ac:dyDescent="0.2">
      <c r="K368" s="392"/>
      <c r="L368" s="392"/>
    </row>
    <row r="369" spans="11:12" ht="15.75" customHeight="1" x14ac:dyDescent="0.2">
      <c r="K369" s="392"/>
      <c r="L369" s="392"/>
    </row>
    <row r="370" spans="11:12" ht="15.75" customHeight="1" x14ac:dyDescent="0.2">
      <c r="K370" s="392"/>
      <c r="L370" s="392"/>
    </row>
    <row r="371" spans="11:12" ht="15.75" customHeight="1" x14ac:dyDescent="0.2">
      <c r="K371" s="392"/>
      <c r="L371" s="392"/>
    </row>
    <row r="372" spans="11:12" ht="15.75" customHeight="1" x14ac:dyDescent="0.2">
      <c r="K372" s="392"/>
      <c r="L372" s="392"/>
    </row>
    <row r="373" spans="11:12" ht="15.75" customHeight="1" x14ac:dyDescent="0.2">
      <c r="K373" s="392"/>
      <c r="L373" s="392"/>
    </row>
    <row r="374" spans="11:12" ht="15.75" customHeight="1" x14ac:dyDescent="0.2">
      <c r="K374" s="392"/>
      <c r="L374" s="392"/>
    </row>
    <row r="375" spans="11:12" ht="15.75" customHeight="1" x14ac:dyDescent="0.2">
      <c r="K375" s="392"/>
      <c r="L375" s="392"/>
    </row>
    <row r="376" spans="11:12" ht="15.75" customHeight="1" x14ac:dyDescent="0.2">
      <c r="K376" s="392"/>
      <c r="L376" s="392"/>
    </row>
    <row r="377" spans="11:12" ht="15.75" customHeight="1" x14ac:dyDescent="0.2">
      <c r="K377" s="392"/>
      <c r="L377" s="392"/>
    </row>
    <row r="378" spans="11:12" ht="15.75" customHeight="1" x14ac:dyDescent="0.2">
      <c r="K378" s="392"/>
      <c r="L378" s="392"/>
    </row>
    <row r="379" spans="11:12" ht="15.75" customHeight="1" x14ac:dyDescent="0.2">
      <c r="K379" s="392"/>
      <c r="L379" s="392"/>
    </row>
    <row r="380" spans="11:12" ht="15.75" customHeight="1" x14ac:dyDescent="0.2">
      <c r="K380" s="392"/>
      <c r="L380" s="392"/>
    </row>
    <row r="381" spans="11:12" ht="15.75" customHeight="1" x14ac:dyDescent="0.2">
      <c r="K381" s="392"/>
      <c r="L381" s="392"/>
    </row>
    <row r="382" spans="11:12" ht="15.75" customHeight="1" x14ac:dyDescent="0.2">
      <c r="K382" s="392"/>
      <c r="L382" s="392"/>
    </row>
    <row r="383" spans="11:12" ht="15.75" customHeight="1" x14ac:dyDescent="0.2">
      <c r="K383" s="392"/>
      <c r="L383" s="392"/>
    </row>
    <row r="384" spans="11:12" ht="15.75" customHeight="1" x14ac:dyDescent="0.2">
      <c r="K384" s="392"/>
      <c r="L384" s="392"/>
    </row>
    <row r="385" spans="11:12" ht="15.75" customHeight="1" x14ac:dyDescent="0.2">
      <c r="K385" s="392"/>
      <c r="L385" s="392"/>
    </row>
    <row r="386" spans="11:12" ht="15.75" customHeight="1" x14ac:dyDescent="0.2">
      <c r="K386" s="392"/>
      <c r="L386" s="392"/>
    </row>
    <row r="387" spans="11:12" ht="15.75" customHeight="1" x14ac:dyDescent="0.2">
      <c r="K387" s="392"/>
      <c r="L387" s="392"/>
    </row>
    <row r="388" spans="11:12" ht="15.75" customHeight="1" x14ac:dyDescent="0.2">
      <c r="K388" s="392"/>
      <c r="L388" s="392"/>
    </row>
    <row r="389" spans="11:12" ht="15.75" customHeight="1" x14ac:dyDescent="0.2">
      <c r="K389" s="392"/>
      <c r="L389" s="392"/>
    </row>
    <row r="390" spans="11:12" ht="15.75" customHeight="1" x14ac:dyDescent="0.2">
      <c r="K390" s="392"/>
      <c r="L390" s="392"/>
    </row>
    <row r="391" spans="11:12" ht="15.75" customHeight="1" x14ac:dyDescent="0.2">
      <c r="K391" s="392"/>
      <c r="L391" s="392"/>
    </row>
    <row r="392" spans="11:12" ht="15.75" customHeight="1" x14ac:dyDescent="0.2">
      <c r="K392" s="392"/>
      <c r="L392" s="392"/>
    </row>
    <row r="393" spans="11:12" ht="15.75" customHeight="1" x14ac:dyDescent="0.2">
      <c r="K393" s="392"/>
      <c r="L393" s="392"/>
    </row>
    <row r="394" spans="11:12" ht="15.75" customHeight="1" x14ac:dyDescent="0.2">
      <c r="K394" s="392"/>
      <c r="L394" s="392"/>
    </row>
    <row r="395" spans="11:12" ht="15.75" customHeight="1" x14ac:dyDescent="0.2">
      <c r="K395" s="392"/>
      <c r="L395" s="392"/>
    </row>
    <row r="396" spans="11:12" ht="15.75" customHeight="1" x14ac:dyDescent="0.2">
      <c r="K396" s="392"/>
      <c r="L396" s="392"/>
    </row>
    <row r="397" spans="11:12" ht="15.75" customHeight="1" x14ac:dyDescent="0.2">
      <c r="K397" s="392"/>
      <c r="L397" s="392"/>
    </row>
    <row r="398" spans="11:12" ht="15.75" customHeight="1" x14ac:dyDescent="0.2">
      <c r="K398" s="392"/>
      <c r="L398" s="392"/>
    </row>
    <row r="399" spans="11:12" ht="15.75" customHeight="1" x14ac:dyDescent="0.2">
      <c r="K399" s="392"/>
      <c r="L399" s="392"/>
    </row>
    <row r="400" spans="11:12" ht="15.75" customHeight="1" x14ac:dyDescent="0.2">
      <c r="K400" s="392"/>
      <c r="L400" s="392"/>
    </row>
    <row r="401" spans="11:12" ht="15.75" customHeight="1" x14ac:dyDescent="0.2">
      <c r="K401" s="392"/>
      <c r="L401" s="392"/>
    </row>
    <row r="402" spans="11:12" ht="15.75" customHeight="1" x14ac:dyDescent="0.2">
      <c r="K402" s="392"/>
      <c r="L402" s="392"/>
    </row>
    <row r="403" spans="11:12" ht="15.75" customHeight="1" x14ac:dyDescent="0.2">
      <c r="K403" s="392"/>
      <c r="L403" s="392"/>
    </row>
    <row r="404" spans="11:12" ht="15.75" customHeight="1" x14ac:dyDescent="0.2">
      <c r="K404" s="392"/>
      <c r="L404" s="392"/>
    </row>
    <row r="405" spans="11:12" ht="15.75" customHeight="1" x14ac:dyDescent="0.2">
      <c r="K405" s="392"/>
      <c r="L405" s="392"/>
    </row>
    <row r="406" spans="11:12" ht="15.75" customHeight="1" x14ac:dyDescent="0.2">
      <c r="K406" s="392"/>
      <c r="L406" s="392"/>
    </row>
    <row r="407" spans="11:12" ht="15.75" customHeight="1" x14ac:dyDescent="0.2">
      <c r="K407" s="392"/>
      <c r="L407" s="392"/>
    </row>
    <row r="408" spans="11:12" ht="15.75" customHeight="1" x14ac:dyDescent="0.2">
      <c r="K408" s="392"/>
      <c r="L408" s="392"/>
    </row>
    <row r="409" spans="11:12" ht="15.75" customHeight="1" x14ac:dyDescent="0.2">
      <c r="K409" s="392"/>
      <c r="L409" s="392"/>
    </row>
    <row r="410" spans="11:12" ht="15.75" customHeight="1" x14ac:dyDescent="0.2">
      <c r="K410" s="392"/>
      <c r="L410" s="392"/>
    </row>
    <row r="411" spans="11:12" ht="15.75" customHeight="1" x14ac:dyDescent="0.2">
      <c r="K411" s="392"/>
      <c r="L411" s="392"/>
    </row>
    <row r="412" spans="11:12" ht="15.75" customHeight="1" x14ac:dyDescent="0.2">
      <c r="K412" s="392"/>
      <c r="L412" s="392"/>
    </row>
    <row r="413" spans="11:12" ht="15.75" customHeight="1" x14ac:dyDescent="0.2">
      <c r="K413" s="392"/>
      <c r="L413" s="392"/>
    </row>
    <row r="414" spans="11:12" ht="15.75" customHeight="1" x14ac:dyDescent="0.2">
      <c r="K414" s="392"/>
      <c r="L414" s="392"/>
    </row>
    <row r="415" spans="11:12" ht="15.75" customHeight="1" x14ac:dyDescent="0.2">
      <c r="K415" s="392"/>
      <c r="L415" s="392"/>
    </row>
    <row r="416" spans="11:12" ht="15.75" customHeight="1" x14ac:dyDescent="0.2">
      <c r="K416" s="392"/>
      <c r="L416" s="392"/>
    </row>
    <row r="417" spans="11:12" ht="15.75" customHeight="1" x14ac:dyDescent="0.2">
      <c r="K417" s="392"/>
      <c r="L417" s="392"/>
    </row>
    <row r="418" spans="11:12" ht="15.75" customHeight="1" x14ac:dyDescent="0.2">
      <c r="K418" s="392"/>
      <c r="L418" s="392"/>
    </row>
    <row r="419" spans="11:12" ht="15.75" customHeight="1" x14ac:dyDescent="0.2">
      <c r="K419" s="392"/>
      <c r="L419" s="392"/>
    </row>
    <row r="420" spans="11:12" ht="15.75" customHeight="1" x14ac:dyDescent="0.2">
      <c r="K420" s="392"/>
      <c r="L420" s="392"/>
    </row>
    <row r="421" spans="11:12" ht="15.75" customHeight="1" x14ac:dyDescent="0.2">
      <c r="K421" s="392"/>
      <c r="L421" s="392"/>
    </row>
    <row r="422" spans="11:12" ht="15.75" customHeight="1" x14ac:dyDescent="0.2">
      <c r="K422" s="392"/>
      <c r="L422" s="392"/>
    </row>
    <row r="423" spans="11:12" ht="15.75" customHeight="1" x14ac:dyDescent="0.2">
      <c r="K423" s="392"/>
      <c r="L423" s="392"/>
    </row>
    <row r="424" spans="11:12" ht="15.75" customHeight="1" x14ac:dyDescent="0.2">
      <c r="K424" s="392"/>
      <c r="L424" s="392"/>
    </row>
    <row r="425" spans="11:12" ht="15.75" customHeight="1" x14ac:dyDescent="0.2">
      <c r="K425" s="392"/>
      <c r="L425" s="392"/>
    </row>
    <row r="426" spans="11:12" ht="15.75" customHeight="1" x14ac:dyDescent="0.2">
      <c r="K426" s="392"/>
      <c r="L426" s="392"/>
    </row>
    <row r="427" spans="11:12" ht="15.75" customHeight="1" x14ac:dyDescent="0.2">
      <c r="K427" s="392"/>
      <c r="L427" s="392"/>
    </row>
    <row r="428" spans="11:12" ht="15.75" customHeight="1" x14ac:dyDescent="0.2">
      <c r="K428" s="392"/>
      <c r="L428" s="392"/>
    </row>
    <row r="429" spans="11:12" ht="15.75" customHeight="1" x14ac:dyDescent="0.2">
      <c r="K429" s="392"/>
      <c r="L429" s="392"/>
    </row>
    <row r="430" spans="11:12" ht="15.75" customHeight="1" x14ac:dyDescent="0.2">
      <c r="K430" s="392"/>
      <c r="L430" s="392"/>
    </row>
    <row r="431" spans="11:12" ht="15.75" customHeight="1" x14ac:dyDescent="0.2">
      <c r="K431" s="392"/>
      <c r="L431" s="392"/>
    </row>
    <row r="432" spans="11:12" ht="15.75" customHeight="1" x14ac:dyDescent="0.2">
      <c r="K432" s="392"/>
      <c r="L432" s="392"/>
    </row>
    <row r="433" spans="11:12" ht="15.75" customHeight="1" x14ac:dyDescent="0.2">
      <c r="K433" s="392"/>
      <c r="L433" s="392"/>
    </row>
    <row r="434" spans="11:12" ht="15.75" customHeight="1" x14ac:dyDescent="0.2">
      <c r="K434" s="392"/>
      <c r="L434" s="392"/>
    </row>
    <row r="435" spans="11:12" ht="15.75" customHeight="1" x14ac:dyDescent="0.2">
      <c r="K435" s="392"/>
      <c r="L435" s="392"/>
    </row>
    <row r="436" spans="11:12" ht="15.75" customHeight="1" x14ac:dyDescent="0.2">
      <c r="K436" s="392"/>
      <c r="L436" s="392"/>
    </row>
    <row r="437" spans="11:12" ht="15.75" customHeight="1" x14ac:dyDescent="0.2">
      <c r="K437" s="392"/>
      <c r="L437" s="392"/>
    </row>
    <row r="438" spans="11:12" ht="15.75" customHeight="1" x14ac:dyDescent="0.2">
      <c r="K438" s="392"/>
      <c r="L438" s="392"/>
    </row>
    <row r="439" spans="11:12" ht="15.75" customHeight="1" x14ac:dyDescent="0.2">
      <c r="K439" s="392"/>
      <c r="L439" s="392"/>
    </row>
    <row r="440" spans="11:12" ht="15.75" customHeight="1" x14ac:dyDescent="0.2">
      <c r="K440" s="392"/>
      <c r="L440" s="392"/>
    </row>
    <row r="441" spans="11:12" ht="15.75" customHeight="1" x14ac:dyDescent="0.2">
      <c r="K441" s="392"/>
      <c r="L441" s="392"/>
    </row>
    <row r="442" spans="11:12" ht="15.75" customHeight="1" x14ac:dyDescent="0.2">
      <c r="K442" s="392"/>
      <c r="L442" s="392"/>
    </row>
    <row r="443" spans="11:12" ht="15.75" customHeight="1" x14ac:dyDescent="0.2">
      <c r="K443" s="392"/>
      <c r="L443" s="392"/>
    </row>
    <row r="444" spans="11:12" ht="15.75" customHeight="1" x14ac:dyDescent="0.2">
      <c r="K444" s="392"/>
      <c r="L444" s="392"/>
    </row>
    <row r="445" spans="11:12" ht="15.75" customHeight="1" x14ac:dyDescent="0.2">
      <c r="K445" s="392"/>
      <c r="L445" s="392"/>
    </row>
    <row r="446" spans="11:12" ht="15.75" customHeight="1" x14ac:dyDescent="0.2">
      <c r="K446" s="392"/>
      <c r="L446" s="392"/>
    </row>
    <row r="447" spans="11:12" ht="15.75" customHeight="1" x14ac:dyDescent="0.2">
      <c r="K447" s="392"/>
      <c r="L447" s="392"/>
    </row>
    <row r="448" spans="11:12" ht="15.75" customHeight="1" x14ac:dyDescent="0.2">
      <c r="K448" s="392"/>
      <c r="L448" s="392"/>
    </row>
    <row r="449" spans="11:12" ht="15.75" customHeight="1" x14ac:dyDescent="0.2">
      <c r="K449" s="392"/>
      <c r="L449" s="392"/>
    </row>
    <row r="450" spans="11:12" ht="15.75" customHeight="1" x14ac:dyDescent="0.2">
      <c r="K450" s="392"/>
      <c r="L450" s="392"/>
    </row>
    <row r="451" spans="11:12" ht="15.75" customHeight="1" x14ac:dyDescent="0.2">
      <c r="K451" s="392"/>
      <c r="L451" s="392"/>
    </row>
    <row r="452" spans="11:12" ht="15.75" customHeight="1" x14ac:dyDescent="0.2">
      <c r="K452" s="392"/>
      <c r="L452" s="392"/>
    </row>
    <row r="453" spans="11:12" ht="15.75" customHeight="1" x14ac:dyDescent="0.2">
      <c r="K453" s="392"/>
      <c r="L453" s="392"/>
    </row>
    <row r="454" spans="11:12" ht="15.75" customHeight="1" x14ac:dyDescent="0.2">
      <c r="K454" s="392"/>
      <c r="L454" s="392"/>
    </row>
    <row r="455" spans="11:12" ht="15.75" customHeight="1" x14ac:dyDescent="0.2">
      <c r="K455" s="392"/>
      <c r="L455" s="392"/>
    </row>
    <row r="456" spans="11:12" ht="15.75" customHeight="1" x14ac:dyDescent="0.2">
      <c r="K456" s="392"/>
      <c r="L456" s="392"/>
    </row>
    <row r="457" spans="11:12" ht="15.75" customHeight="1" x14ac:dyDescent="0.2">
      <c r="K457" s="392"/>
      <c r="L457" s="392"/>
    </row>
    <row r="458" spans="11:12" ht="15.75" customHeight="1" x14ac:dyDescent="0.2">
      <c r="K458" s="392"/>
      <c r="L458" s="392"/>
    </row>
    <row r="459" spans="11:12" ht="15.75" customHeight="1" x14ac:dyDescent="0.2">
      <c r="K459" s="392"/>
      <c r="L459" s="392"/>
    </row>
    <row r="460" spans="11:12" ht="15.75" customHeight="1" x14ac:dyDescent="0.2">
      <c r="K460" s="392"/>
      <c r="L460" s="392"/>
    </row>
    <row r="461" spans="11:12" ht="15.75" customHeight="1" x14ac:dyDescent="0.2">
      <c r="K461" s="392"/>
      <c r="L461" s="392"/>
    </row>
    <row r="462" spans="11:12" ht="15.75" customHeight="1" x14ac:dyDescent="0.2">
      <c r="K462" s="392"/>
      <c r="L462" s="392"/>
    </row>
    <row r="463" spans="11:12" ht="15.75" customHeight="1" x14ac:dyDescent="0.2">
      <c r="K463" s="392"/>
      <c r="L463" s="392"/>
    </row>
    <row r="464" spans="11:12" ht="15.75" customHeight="1" x14ac:dyDescent="0.2">
      <c r="K464" s="392"/>
      <c r="L464" s="392"/>
    </row>
    <row r="465" spans="11:12" ht="15.75" customHeight="1" x14ac:dyDescent="0.2">
      <c r="K465" s="392"/>
      <c r="L465" s="392"/>
    </row>
    <row r="466" spans="11:12" ht="15.75" customHeight="1" x14ac:dyDescent="0.2">
      <c r="K466" s="392"/>
      <c r="L466" s="392"/>
    </row>
    <row r="467" spans="11:12" ht="15.75" customHeight="1" x14ac:dyDescent="0.2">
      <c r="K467" s="392"/>
      <c r="L467" s="392"/>
    </row>
    <row r="468" spans="11:12" ht="15.75" customHeight="1" x14ac:dyDescent="0.2">
      <c r="K468" s="392"/>
      <c r="L468" s="392"/>
    </row>
    <row r="469" spans="11:12" ht="15.75" customHeight="1" x14ac:dyDescent="0.2">
      <c r="K469" s="392"/>
      <c r="L469" s="392"/>
    </row>
    <row r="470" spans="11:12" ht="15.75" customHeight="1" x14ac:dyDescent="0.2">
      <c r="K470" s="392"/>
      <c r="L470" s="392"/>
    </row>
    <row r="471" spans="11:12" ht="15.75" customHeight="1" x14ac:dyDescent="0.2">
      <c r="K471" s="392"/>
      <c r="L471" s="392"/>
    </row>
    <row r="472" spans="11:12" ht="15.75" customHeight="1" x14ac:dyDescent="0.2">
      <c r="K472" s="392"/>
      <c r="L472" s="392"/>
    </row>
    <row r="473" spans="11:12" ht="15.75" customHeight="1" x14ac:dyDescent="0.2">
      <c r="K473" s="392"/>
      <c r="L473" s="392"/>
    </row>
    <row r="474" spans="11:12" ht="15.75" customHeight="1" x14ac:dyDescent="0.2">
      <c r="K474" s="392"/>
      <c r="L474" s="392"/>
    </row>
    <row r="475" spans="11:12" ht="15.75" customHeight="1" x14ac:dyDescent="0.2">
      <c r="K475" s="392"/>
      <c r="L475" s="392"/>
    </row>
    <row r="476" spans="11:12" ht="15.75" customHeight="1" x14ac:dyDescent="0.2">
      <c r="K476" s="392"/>
      <c r="L476" s="392"/>
    </row>
    <row r="477" spans="11:12" ht="15.75" customHeight="1" x14ac:dyDescent="0.2">
      <c r="K477" s="392"/>
      <c r="L477" s="392"/>
    </row>
    <row r="478" spans="11:12" ht="15.75" customHeight="1" x14ac:dyDescent="0.2">
      <c r="K478" s="392"/>
      <c r="L478" s="392"/>
    </row>
    <row r="479" spans="11:12" ht="15.75" customHeight="1" x14ac:dyDescent="0.2">
      <c r="K479" s="392"/>
      <c r="L479" s="392"/>
    </row>
    <row r="480" spans="11:12" ht="15.75" customHeight="1" x14ac:dyDescent="0.2">
      <c r="K480" s="392"/>
      <c r="L480" s="392"/>
    </row>
    <row r="481" spans="11:12" ht="15.75" customHeight="1" x14ac:dyDescent="0.2">
      <c r="K481" s="392"/>
      <c r="L481" s="392"/>
    </row>
    <row r="482" spans="11:12" ht="15.75" customHeight="1" x14ac:dyDescent="0.2">
      <c r="K482" s="392"/>
      <c r="L482" s="392"/>
    </row>
    <row r="483" spans="11:12" ht="15.75" customHeight="1" x14ac:dyDescent="0.2">
      <c r="K483" s="392"/>
      <c r="L483" s="392"/>
    </row>
    <row r="484" spans="11:12" ht="15.75" customHeight="1" x14ac:dyDescent="0.2">
      <c r="K484" s="392"/>
      <c r="L484" s="392"/>
    </row>
    <row r="485" spans="11:12" ht="15.75" customHeight="1" x14ac:dyDescent="0.2">
      <c r="K485" s="392"/>
      <c r="L485" s="392"/>
    </row>
    <row r="486" spans="11:12" ht="15.75" customHeight="1" x14ac:dyDescent="0.2">
      <c r="K486" s="392"/>
      <c r="L486" s="392"/>
    </row>
    <row r="487" spans="11:12" ht="15.75" customHeight="1" x14ac:dyDescent="0.2">
      <c r="K487" s="392"/>
      <c r="L487" s="392"/>
    </row>
    <row r="488" spans="11:12" ht="15.75" customHeight="1" x14ac:dyDescent="0.2">
      <c r="K488" s="392"/>
      <c r="L488" s="392"/>
    </row>
    <row r="489" spans="11:12" ht="15.75" customHeight="1" x14ac:dyDescent="0.2">
      <c r="K489" s="392"/>
      <c r="L489" s="392"/>
    </row>
    <row r="490" spans="11:12" ht="15.75" customHeight="1" x14ac:dyDescent="0.2">
      <c r="K490" s="392"/>
      <c r="L490" s="392"/>
    </row>
    <row r="491" spans="11:12" ht="15.75" customHeight="1" x14ac:dyDescent="0.2">
      <c r="K491" s="392"/>
      <c r="L491" s="392"/>
    </row>
    <row r="492" spans="11:12" ht="15.75" customHeight="1" x14ac:dyDescent="0.2">
      <c r="K492" s="392"/>
      <c r="L492" s="392"/>
    </row>
    <row r="493" spans="11:12" ht="15.75" customHeight="1" x14ac:dyDescent="0.2">
      <c r="K493" s="392"/>
      <c r="L493" s="392"/>
    </row>
    <row r="494" spans="11:12" ht="15.75" customHeight="1" x14ac:dyDescent="0.2">
      <c r="K494" s="392"/>
      <c r="L494" s="392"/>
    </row>
    <row r="495" spans="11:12" ht="15.75" customHeight="1" x14ac:dyDescent="0.2">
      <c r="K495" s="392"/>
      <c r="L495" s="392"/>
    </row>
    <row r="496" spans="11:12" ht="15.75" customHeight="1" x14ac:dyDescent="0.2">
      <c r="K496" s="392"/>
      <c r="L496" s="392"/>
    </row>
    <row r="497" spans="11:12" ht="15.75" customHeight="1" x14ac:dyDescent="0.2">
      <c r="K497" s="392"/>
      <c r="L497" s="392"/>
    </row>
    <row r="498" spans="11:12" ht="15.75" customHeight="1" x14ac:dyDescent="0.2">
      <c r="K498" s="392"/>
      <c r="L498" s="392"/>
    </row>
    <row r="499" spans="11:12" ht="15.75" customHeight="1" x14ac:dyDescent="0.2">
      <c r="K499" s="392"/>
      <c r="L499" s="392"/>
    </row>
    <row r="500" spans="11:12" ht="15.75" customHeight="1" x14ac:dyDescent="0.2">
      <c r="K500" s="392"/>
      <c r="L500" s="392"/>
    </row>
    <row r="501" spans="11:12" ht="15.75" customHeight="1" x14ac:dyDescent="0.2">
      <c r="K501" s="392"/>
      <c r="L501" s="392"/>
    </row>
    <row r="502" spans="11:12" ht="15.75" customHeight="1" x14ac:dyDescent="0.2">
      <c r="K502" s="392"/>
      <c r="L502" s="392"/>
    </row>
    <row r="503" spans="11:12" ht="15.75" customHeight="1" x14ac:dyDescent="0.2">
      <c r="K503" s="392"/>
      <c r="L503" s="392"/>
    </row>
    <row r="504" spans="11:12" ht="15.75" customHeight="1" x14ac:dyDescent="0.2">
      <c r="K504" s="392"/>
      <c r="L504" s="392"/>
    </row>
    <row r="505" spans="11:12" ht="15.75" customHeight="1" x14ac:dyDescent="0.2">
      <c r="K505" s="392"/>
      <c r="L505" s="392"/>
    </row>
    <row r="506" spans="11:12" ht="15.75" customHeight="1" x14ac:dyDescent="0.2">
      <c r="K506" s="392"/>
      <c r="L506" s="392"/>
    </row>
    <row r="507" spans="11:12" ht="15.75" customHeight="1" x14ac:dyDescent="0.2">
      <c r="K507" s="392"/>
      <c r="L507" s="392"/>
    </row>
    <row r="508" spans="11:12" ht="15.75" customHeight="1" x14ac:dyDescent="0.2">
      <c r="K508" s="392"/>
      <c r="L508" s="392"/>
    </row>
    <row r="509" spans="11:12" ht="15.75" customHeight="1" x14ac:dyDescent="0.2">
      <c r="K509" s="392"/>
      <c r="L509" s="392"/>
    </row>
    <row r="510" spans="11:12" ht="15.75" customHeight="1" x14ac:dyDescent="0.2">
      <c r="K510" s="392"/>
      <c r="L510" s="392"/>
    </row>
    <row r="511" spans="11:12" ht="15.75" customHeight="1" x14ac:dyDescent="0.2">
      <c r="K511" s="392"/>
      <c r="L511" s="392"/>
    </row>
    <row r="512" spans="11:12" ht="15.75" customHeight="1" x14ac:dyDescent="0.2">
      <c r="K512" s="392"/>
      <c r="L512" s="392"/>
    </row>
    <row r="513" spans="11:12" ht="15.75" customHeight="1" x14ac:dyDescent="0.2">
      <c r="K513" s="392"/>
      <c r="L513" s="392"/>
    </row>
    <row r="514" spans="11:12" ht="15.75" customHeight="1" x14ac:dyDescent="0.2">
      <c r="K514" s="392"/>
      <c r="L514" s="392"/>
    </row>
    <row r="515" spans="11:12" ht="15.75" customHeight="1" x14ac:dyDescent="0.2">
      <c r="K515" s="392"/>
      <c r="L515" s="392"/>
    </row>
    <row r="516" spans="11:12" ht="15.75" customHeight="1" x14ac:dyDescent="0.2">
      <c r="K516" s="392"/>
      <c r="L516" s="392"/>
    </row>
    <row r="517" spans="11:12" ht="15.75" customHeight="1" x14ac:dyDescent="0.2">
      <c r="K517" s="392"/>
      <c r="L517" s="392"/>
    </row>
    <row r="518" spans="11:12" ht="15.75" customHeight="1" x14ac:dyDescent="0.2">
      <c r="K518" s="392"/>
      <c r="L518" s="392"/>
    </row>
    <row r="519" spans="11:12" ht="15.75" customHeight="1" x14ac:dyDescent="0.2">
      <c r="K519" s="392"/>
      <c r="L519" s="392"/>
    </row>
    <row r="520" spans="11:12" ht="15.75" customHeight="1" x14ac:dyDescent="0.2">
      <c r="K520" s="392"/>
      <c r="L520" s="392"/>
    </row>
    <row r="521" spans="11:12" ht="15.75" customHeight="1" x14ac:dyDescent="0.2">
      <c r="K521" s="392"/>
      <c r="L521" s="392"/>
    </row>
    <row r="522" spans="11:12" ht="15.75" customHeight="1" x14ac:dyDescent="0.2">
      <c r="K522" s="392"/>
      <c r="L522" s="392"/>
    </row>
    <row r="523" spans="11:12" ht="15.75" customHeight="1" x14ac:dyDescent="0.2">
      <c r="K523" s="392"/>
      <c r="L523" s="392"/>
    </row>
    <row r="524" spans="11:12" ht="15.75" customHeight="1" x14ac:dyDescent="0.2">
      <c r="K524" s="392"/>
      <c r="L524" s="392"/>
    </row>
    <row r="525" spans="11:12" ht="15.75" customHeight="1" x14ac:dyDescent="0.2">
      <c r="K525" s="392"/>
      <c r="L525" s="392"/>
    </row>
    <row r="526" spans="11:12" ht="15.75" customHeight="1" x14ac:dyDescent="0.2">
      <c r="K526" s="392"/>
      <c r="L526" s="392"/>
    </row>
    <row r="527" spans="11:12" ht="15.75" customHeight="1" x14ac:dyDescent="0.2">
      <c r="K527" s="392"/>
      <c r="L527" s="392"/>
    </row>
    <row r="528" spans="11:12" ht="15.75" customHeight="1" x14ac:dyDescent="0.2">
      <c r="K528" s="392"/>
      <c r="L528" s="392"/>
    </row>
    <row r="529" spans="11:12" ht="15.75" customHeight="1" x14ac:dyDescent="0.2">
      <c r="K529" s="392"/>
      <c r="L529" s="392"/>
    </row>
    <row r="530" spans="11:12" ht="15.75" customHeight="1" x14ac:dyDescent="0.2">
      <c r="K530" s="392"/>
      <c r="L530" s="392"/>
    </row>
    <row r="531" spans="11:12" ht="15.75" customHeight="1" x14ac:dyDescent="0.2">
      <c r="K531" s="392"/>
      <c r="L531" s="392"/>
    </row>
    <row r="532" spans="11:12" ht="15.75" customHeight="1" x14ac:dyDescent="0.2">
      <c r="K532" s="392"/>
      <c r="L532" s="392"/>
    </row>
    <row r="533" spans="11:12" ht="15.75" customHeight="1" x14ac:dyDescent="0.2">
      <c r="K533" s="392"/>
      <c r="L533" s="392"/>
    </row>
    <row r="534" spans="11:12" ht="15.75" customHeight="1" x14ac:dyDescent="0.2">
      <c r="K534" s="392"/>
      <c r="L534" s="392"/>
    </row>
    <row r="535" spans="11:12" ht="15.75" customHeight="1" x14ac:dyDescent="0.2">
      <c r="K535" s="392"/>
      <c r="L535" s="392"/>
    </row>
    <row r="536" spans="11:12" ht="15.75" customHeight="1" x14ac:dyDescent="0.2">
      <c r="K536" s="392"/>
      <c r="L536" s="392"/>
    </row>
    <row r="537" spans="11:12" ht="15.75" customHeight="1" x14ac:dyDescent="0.2">
      <c r="K537" s="392"/>
      <c r="L537" s="392"/>
    </row>
    <row r="538" spans="11:12" ht="15.75" customHeight="1" x14ac:dyDescent="0.2">
      <c r="K538" s="392"/>
      <c r="L538" s="392"/>
    </row>
    <row r="539" spans="11:12" ht="15.75" customHeight="1" x14ac:dyDescent="0.2">
      <c r="K539" s="392"/>
      <c r="L539" s="392"/>
    </row>
    <row r="540" spans="11:12" ht="15.75" customHeight="1" x14ac:dyDescent="0.2">
      <c r="K540" s="392"/>
      <c r="L540" s="392"/>
    </row>
    <row r="541" spans="11:12" ht="15.75" customHeight="1" x14ac:dyDescent="0.2">
      <c r="K541" s="392"/>
      <c r="L541" s="392"/>
    </row>
    <row r="542" spans="11:12" ht="15.75" customHeight="1" x14ac:dyDescent="0.2">
      <c r="K542" s="392"/>
      <c r="L542" s="392"/>
    </row>
    <row r="543" spans="11:12" ht="15.75" customHeight="1" x14ac:dyDescent="0.2">
      <c r="K543" s="392"/>
      <c r="L543" s="392"/>
    </row>
    <row r="544" spans="11:12" ht="15.75" customHeight="1" x14ac:dyDescent="0.2">
      <c r="K544" s="392"/>
      <c r="L544" s="392"/>
    </row>
    <row r="545" spans="11:12" ht="15.75" customHeight="1" x14ac:dyDescent="0.2">
      <c r="K545" s="392"/>
      <c r="L545" s="392"/>
    </row>
    <row r="546" spans="11:12" ht="15.75" customHeight="1" x14ac:dyDescent="0.2">
      <c r="K546" s="392"/>
      <c r="L546" s="392"/>
    </row>
    <row r="547" spans="11:12" ht="15.75" customHeight="1" x14ac:dyDescent="0.2">
      <c r="K547" s="392"/>
      <c r="L547" s="392"/>
    </row>
    <row r="548" spans="11:12" ht="15.75" customHeight="1" x14ac:dyDescent="0.2">
      <c r="K548" s="392"/>
      <c r="L548" s="392"/>
    </row>
    <row r="549" spans="11:12" ht="15.75" customHeight="1" x14ac:dyDescent="0.2">
      <c r="K549" s="392"/>
      <c r="L549" s="392"/>
    </row>
    <row r="550" spans="11:12" ht="15.75" customHeight="1" x14ac:dyDescent="0.2">
      <c r="K550" s="392"/>
      <c r="L550" s="392"/>
    </row>
    <row r="551" spans="11:12" ht="15.75" customHeight="1" x14ac:dyDescent="0.2">
      <c r="K551" s="392"/>
      <c r="L551" s="392"/>
    </row>
    <row r="552" spans="11:12" ht="15.75" customHeight="1" x14ac:dyDescent="0.2">
      <c r="K552" s="392"/>
      <c r="L552" s="392"/>
    </row>
    <row r="553" spans="11:12" ht="15.75" customHeight="1" x14ac:dyDescent="0.2">
      <c r="K553" s="392"/>
      <c r="L553" s="392"/>
    </row>
    <row r="554" spans="11:12" ht="15.75" customHeight="1" x14ac:dyDescent="0.2">
      <c r="K554" s="392"/>
      <c r="L554" s="392"/>
    </row>
    <row r="555" spans="11:12" ht="15.75" customHeight="1" x14ac:dyDescent="0.2">
      <c r="K555" s="392"/>
      <c r="L555" s="392"/>
    </row>
    <row r="556" spans="11:12" ht="15.75" customHeight="1" x14ac:dyDescent="0.2">
      <c r="K556" s="392"/>
      <c r="L556" s="392"/>
    </row>
    <row r="557" spans="11:12" ht="15.75" customHeight="1" x14ac:dyDescent="0.2">
      <c r="K557" s="392"/>
      <c r="L557" s="392"/>
    </row>
    <row r="558" spans="11:12" ht="15.75" customHeight="1" x14ac:dyDescent="0.2">
      <c r="K558" s="392"/>
      <c r="L558" s="392"/>
    </row>
    <row r="559" spans="11:12" ht="15.75" customHeight="1" x14ac:dyDescent="0.2">
      <c r="K559" s="392"/>
      <c r="L559" s="392"/>
    </row>
    <row r="560" spans="11:12" ht="15.75" customHeight="1" x14ac:dyDescent="0.2">
      <c r="K560" s="392"/>
      <c r="L560" s="392"/>
    </row>
    <row r="561" spans="11:12" ht="15.75" customHeight="1" x14ac:dyDescent="0.2">
      <c r="K561" s="392"/>
      <c r="L561" s="392"/>
    </row>
    <row r="562" spans="11:12" ht="15.75" customHeight="1" x14ac:dyDescent="0.2">
      <c r="K562" s="392"/>
      <c r="L562" s="392"/>
    </row>
    <row r="563" spans="11:12" ht="15.75" customHeight="1" x14ac:dyDescent="0.2">
      <c r="K563" s="392"/>
      <c r="L563" s="392"/>
    </row>
    <row r="564" spans="11:12" ht="15.75" customHeight="1" x14ac:dyDescent="0.2">
      <c r="K564" s="392"/>
      <c r="L564" s="392"/>
    </row>
    <row r="565" spans="11:12" ht="15.75" customHeight="1" x14ac:dyDescent="0.2">
      <c r="K565" s="392"/>
      <c r="L565" s="392"/>
    </row>
    <row r="566" spans="11:12" ht="15.75" customHeight="1" x14ac:dyDescent="0.2">
      <c r="K566" s="392"/>
      <c r="L566" s="392"/>
    </row>
    <row r="567" spans="11:12" ht="15.75" customHeight="1" x14ac:dyDescent="0.2">
      <c r="K567" s="392"/>
      <c r="L567" s="392"/>
    </row>
    <row r="568" spans="11:12" ht="15.75" customHeight="1" x14ac:dyDescent="0.2">
      <c r="K568" s="392"/>
      <c r="L568" s="392"/>
    </row>
    <row r="569" spans="11:12" ht="15.75" customHeight="1" x14ac:dyDescent="0.2">
      <c r="K569" s="392"/>
      <c r="L569" s="392"/>
    </row>
    <row r="570" spans="11:12" ht="15.75" customHeight="1" x14ac:dyDescent="0.2">
      <c r="K570" s="392"/>
      <c r="L570" s="392"/>
    </row>
    <row r="571" spans="11:12" ht="15.75" customHeight="1" x14ac:dyDescent="0.2">
      <c r="K571" s="392"/>
      <c r="L571" s="392"/>
    </row>
    <row r="572" spans="11:12" ht="15.75" customHeight="1" x14ac:dyDescent="0.2">
      <c r="K572" s="392"/>
      <c r="L572" s="392"/>
    </row>
    <row r="573" spans="11:12" ht="15.75" customHeight="1" x14ac:dyDescent="0.2">
      <c r="K573" s="392"/>
      <c r="L573" s="392"/>
    </row>
    <row r="574" spans="11:12" ht="15.75" customHeight="1" x14ac:dyDescent="0.2">
      <c r="K574" s="392"/>
      <c r="L574" s="392"/>
    </row>
    <row r="575" spans="11:12" ht="15.75" customHeight="1" x14ac:dyDescent="0.2">
      <c r="K575" s="392"/>
      <c r="L575" s="392"/>
    </row>
    <row r="576" spans="11:12" ht="15.75" customHeight="1" x14ac:dyDescent="0.2">
      <c r="K576" s="392"/>
      <c r="L576" s="392"/>
    </row>
    <row r="577" spans="11:12" ht="15.75" customHeight="1" x14ac:dyDescent="0.2">
      <c r="K577" s="392"/>
      <c r="L577" s="392"/>
    </row>
    <row r="578" spans="11:12" ht="15.75" customHeight="1" x14ac:dyDescent="0.2">
      <c r="K578" s="392"/>
      <c r="L578" s="392"/>
    </row>
    <row r="579" spans="11:12" ht="15.75" customHeight="1" x14ac:dyDescent="0.2">
      <c r="K579" s="392"/>
      <c r="L579" s="392"/>
    </row>
    <row r="580" spans="11:12" ht="15.75" customHeight="1" x14ac:dyDescent="0.2">
      <c r="K580" s="392"/>
      <c r="L580" s="392"/>
    </row>
    <row r="581" spans="11:12" ht="15.75" customHeight="1" x14ac:dyDescent="0.2">
      <c r="K581" s="392"/>
      <c r="L581" s="392"/>
    </row>
    <row r="582" spans="11:12" ht="15.75" customHeight="1" x14ac:dyDescent="0.2">
      <c r="K582" s="392"/>
      <c r="L582" s="392"/>
    </row>
    <row r="583" spans="11:12" ht="15.75" customHeight="1" x14ac:dyDescent="0.2">
      <c r="K583" s="392"/>
      <c r="L583" s="392"/>
    </row>
    <row r="584" spans="11:12" ht="15.75" customHeight="1" x14ac:dyDescent="0.2">
      <c r="K584" s="392"/>
      <c r="L584" s="392"/>
    </row>
    <row r="585" spans="11:12" ht="15.75" customHeight="1" x14ac:dyDescent="0.2">
      <c r="K585" s="392"/>
      <c r="L585" s="392"/>
    </row>
    <row r="586" spans="11:12" ht="15.75" customHeight="1" x14ac:dyDescent="0.2">
      <c r="K586" s="392"/>
      <c r="L586" s="392"/>
    </row>
    <row r="587" spans="11:12" ht="15.75" customHeight="1" x14ac:dyDescent="0.2">
      <c r="K587" s="392"/>
      <c r="L587" s="392"/>
    </row>
    <row r="588" spans="11:12" ht="15.75" customHeight="1" x14ac:dyDescent="0.2">
      <c r="K588" s="392"/>
      <c r="L588" s="392"/>
    </row>
    <row r="589" spans="11:12" ht="15.75" customHeight="1" x14ac:dyDescent="0.2">
      <c r="K589" s="392"/>
      <c r="L589" s="392"/>
    </row>
    <row r="590" spans="11:12" ht="15.75" customHeight="1" x14ac:dyDescent="0.2">
      <c r="K590" s="392"/>
      <c r="L590" s="392"/>
    </row>
    <row r="591" spans="11:12" ht="15.75" customHeight="1" x14ac:dyDescent="0.2">
      <c r="K591" s="392"/>
      <c r="L591" s="392"/>
    </row>
    <row r="592" spans="11:12" ht="15.75" customHeight="1" x14ac:dyDescent="0.2">
      <c r="K592" s="392"/>
      <c r="L592" s="392"/>
    </row>
    <row r="593" spans="11:12" ht="15.75" customHeight="1" x14ac:dyDescent="0.2">
      <c r="K593" s="392"/>
      <c r="L593" s="392"/>
    </row>
    <row r="594" spans="11:12" ht="15.75" customHeight="1" x14ac:dyDescent="0.2">
      <c r="K594" s="392"/>
      <c r="L594" s="392"/>
    </row>
    <row r="595" spans="11:12" ht="15.75" customHeight="1" x14ac:dyDescent="0.2">
      <c r="K595" s="392"/>
      <c r="L595" s="392"/>
    </row>
    <row r="596" spans="11:12" ht="15.75" customHeight="1" x14ac:dyDescent="0.2">
      <c r="K596" s="392"/>
      <c r="L596" s="392"/>
    </row>
    <row r="597" spans="11:12" ht="15.75" customHeight="1" x14ac:dyDescent="0.2">
      <c r="K597" s="392"/>
      <c r="L597" s="392"/>
    </row>
    <row r="598" spans="11:12" ht="15.75" customHeight="1" x14ac:dyDescent="0.2">
      <c r="K598" s="392"/>
      <c r="L598" s="392"/>
    </row>
    <row r="599" spans="11:12" ht="15.75" customHeight="1" x14ac:dyDescent="0.2">
      <c r="K599" s="392"/>
      <c r="L599" s="392"/>
    </row>
    <row r="600" spans="11:12" ht="15.75" customHeight="1" x14ac:dyDescent="0.2">
      <c r="K600" s="392"/>
      <c r="L600" s="392"/>
    </row>
    <row r="601" spans="11:12" ht="15.75" customHeight="1" x14ac:dyDescent="0.2">
      <c r="K601" s="392"/>
      <c r="L601" s="392"/>
    </row>
    <row r="602" spans="11:12" ht="15.75" customHeight="1" x14ac:dyDescent="0.2">
      <c r="K602" s="392"/>
      <c r="L602" s="392"/>
    </row>
    <row r="603" spans="11:12" ht="15.75" customHeight="1" x14ac:dyDescent="0.2">
      <c r="K603" s="392"/>
      <c r="L603" s="392"/>
    </row>
    <row r="604" spans="11:12" ht="15.75" customHeight="1" x14ac:dyDescent="0.2">
      <c r="K604" s="392"/>
      <c r="L604" s="392"/>
    </row>
    <row r="605" spans="11:12" ht="15.75" customHeight="1" x14ac:dyDescent="0.2">
      <c r="K605" s="392"/>
      <c r="L605" s="392"/>
    </row>
    <row r="606" spans="11:12" ht="15.75" customHeight="1" x14ac:dyDescent="0.2">
      <c r="K606" s="392"/>
      <c r="L606" s="392"/>
    </row>
    <row r="607" spans="11:12" ht="15.75" customHeight="1" x14ac:dyDescent="0.2">
      <c r="K607" s="392"/>
      <c r="L607" s="392"/>
    </row>
    <row r="608" spans="11:12" ht="15.75" customHeight="1" x14ac:dyDescent="0.2">
      <c r="K608" s="392"/>
      <c r="L608" s="392"/>
    </row>
    <row r="609" spans="11:12" ht="15.75" customHeight="1" x14ac:dyDescent="0.2">
      <c r="K609" s="392"/>
      <c r="L609" s="392"/>
    </row>
    <row r="610" spans="11:12" ht="15.75" customHeight="1" x14ac:dyDescent="0.2">
      <c r="K610" s="392"/>
      <c r="L610" s="392"/>
    </row>
    <row r="611" spans="11:12" ht="15.75" customHeight="1" x14ac:dyDescent="0.2">
      <c r="K611" s="392"/>
      <c r="L611" s="392"/>
    </row>
    <row r="612" spans="11:12" ht="15.75" customHeight="1" x14ac:dyDescent="0.2">
      <c r="K612" s="392"/>
      <c r="L612" s="392"/>
    </row>
    <row r="613" spans="11:12" ht="15.75" customHeight="1" x14ac:dyDescent="0.2">
      <c r="K613" s="392"/>
      <c r="L613" s="392"/>
    </row>
    <row r="614" spans="11:12" ht="15.75" customHeight="1" x14ac:dyDescent="0.2">
      <c r="K614" s="392"/>
      <c r="L614" s="392"/>
    </row>
    <row r="615" spans="11:12" ht="15.75" customHeight="1" x14ac:dyDescent="0.2">
      <c r="K615" s="392"/>
      <c r="L615" s="392"/>
    </row>
    <row r="616" spans="11:12" ht="15.75" customHeight="1" x14ac:dyDescent="0.2">
      <c r="K616" s="392"/>
      <c r="L616" s="392"/>
    </row>
    <row r="617" spans="11:12" ht="15.75" customHeight="1" x14ac:dyDescent="0.2">
      <c r="K617" s="392"/>
      <c r="L617" s="392"/>
    </row>
    <row r="618" spans="11:12" ht="15.75" customHeight="1" x14ac:dyDescent="0.2">
      <c r="K618" s="392"/>
      <c r="L618" s="392"/>
    </row>
    <row r="619" spans="11:12" ht="15.75" customHeight="1" x14ac:dyDescent="0.2">
      <c r="K619" s="392"/>
      <c r="L619" s="392"/>
    </row>
    <row r="620" spans="11:12" ht="15.75" customHeight="1" x14ac:dyDescent="0.2">
      <c r="K620" s="392"/>
      <c r="L620" s="392"/>
    </row>
    <row r="621" spans="11:12" ht="15.75" customHeight="1" x14ac:dyDescent="0.2">
      <c r="K621" s="392"/>
      <c r="L621" s="392"/>
    </row>
    <row r="622" spans="11:12" ht="15.75" customHeight="1" x14ac:dyDescent="0.2">
      <c r="K622" s="392"/>
      <c r="L622" s="392"/>
    </row>
    <row r="623" spans="11:12" ht="15.75" customHeight="1" x14ac:dyDescent="0.2">
      <c r="K623" s="392"/>
      <c r="L623" s="392"/>
    </row>
    <row r="624" spans="11:12" ht="15.75" customHeight="1" x14ac:dyDescent="0.2">
      <c r="K624" s="392"/>
      <c r="L624" s="392"/>
    </row>
    <row r="625" spans="11:12" ht="15.75" customHeight="1" x14ac:dyDescent="0.2">
      <c r="K625" s="392"/>
      <c r="L625" s="392"/>
    </row>
    <row r="626" spans="11:12" ht="15.75" customHeight="1" x14ac:dyDescent="0.2">
      <c r="K626" s="392"/>
      <c r="L626" s="392"/>
    </row>
    <row r="627" spans="11:12" ht="15.75" customHeight="1" x14ac:dyDescent="0.2">
      <c r="K627" s="392"/>
      <c r="L627" s="392"/>
    </row>
    <row r="628" spans="11:12" ht="15.75" customHeight="1" x14ac:dyDescent="0.2">
      <c r="K628" s="392"/>
      <c r="L628" s="392"/>
    </row>
    <row r="629" spans="11:12" ht="15.75" customHeight="1" x14ac:dyDescent="0.2">
      <c r="K629" s="392"/>
      <c r="L629" s="392"/>
    </row>
    <row r="630" spans="11:12" ht="15.75" customHeight="1" x14ac:dyDescent="0.2">
      <c r="K630" s="392"/>
      <c r="L630" s="392"/>
    </row>
    <row r="631" spans="11:12" ht="15.75" customHeight="1" x14ac:dyDescent="0.2">
      <c r="K631" s="392"/>
      <c r="L631" s="392"/>
    </row>
    <row r="632" spans="11:12" ht="15.75" customHeight="1" x14ac:dyDescent="0.2">
      <c r="K632" s="392"/>
      <c r="L632" s="392"/>
    </row>
    <row r="633" spans="11:12" ht="15.75" customHeight="1" x14ac:dyDescent="0.2">
      <c r="K633" s="392"/>
      <c r="L633" s="392"/>
    </row>
    <row r="634" spans="11:12" ht="15.75" customHeight="1" x14ac:dyDescent="0.2">
      <c r="K634" s="392"/>
      <c r="L634" s="392"/>
    </row>
    <row r="635" spans="11:12" ht="15.75" customHeight="1" x14ac:dyDescent="0.2">
      <c r="K635" s="392"/>
      <c r="L635" s="392"/>
    </row>
    <row r="636" spans="11:12" ht="15.75" customHeight="1" x14ac:dyDescent="0.2">
      <c r="K636" s="392"/>
      <c r="L636" s="392"/>
    </row>
    <row r="637" spans="11:12" ht="15.75" customHeight="1" x14ac:dyDescent="0.2">
      <c r="K637" s="392"/>
      <c r="L637" s="392"/>
    </row>
    <row r="638" spans="11:12" ht="15.75" customHeight="1" x14ac:dyDescent="0.2">
      <c r="K638" s="392"/>
      <c r="L638" s="392"/>
    </row>
    <row r="639" spans="11:12" ht="15.75" customHeight="1" x14ac:dyDescent="0.2">
      <c r="K639" s="392"/>
      <c r="L639" s="392"/>
    </row>
    <row r="640" spans="11:12" ht="15.75" customHeight="1" x14ac:dyDescent="0.2">
      <c r="K640" s="392"/>
      <c r="L640" s="392"/>
    </row>
    <row r="641" spans="11:12" ht="15.75" customHeight="1" x14ac:dyDescent="0.2">
      <c r="K641" s="392"/>
      <c r="L641" s="392"/>
    </row>
    <row r="642" spans="11:12" ht="15.75" customHeight="1" x14ac:dyDescent="0.2">
      <c r="K642" s="392"/>
      <c r="L642" s="392"/>
    </row>
    <row r="643" spans="11:12" ht="15.75" customHeight="1" x14ac:dyDescent="0.2">
      <c r="K643" s="392"/>
      <c r="L643" s="392"/>
    </row>
    <row r="644" spans="11:12" ht="15.75" customHeight="1" x14ac:dyDescent="0.2">
      <c r="K644" s="392"/>
      <c r="L644" s="392"/>
    </row>
    <row r="645" spans="11:12" ht="15.75" customHeight="1" x14ac:dyDescent="0.2">
      <c r="K645" s="392"/>
      <c r="L645" s="392"/>
    </row>
    <row r="646" spans="11:12" ht="15.75" customHeight="1" x14ac:dyDescent="0.2">
      <c r="K646" s="392"/>
      <c r="L646" s="392"/>
    </row>
    <row r="647" spans="11:12" ht="15.75" customHeight="1" x14ac:dyDescent="0.2">
      <c r="K647" s="392"/>
      <c r="L647" s="392"/>
    </row>
    <row r="648" spans="11:12" ht="15.75" customHeight="1" x14ac:dyDescent="0.2">
      <c r="K648" s="392"/>
      <c r="L648" s="392"/>
    </row>
    <row r="649" spans="11:12" ht="15.75" customHeight="1" x14ac:dyDescent="0.2">
      <c r="K649" s="392"/>
      <c r="L649" s="392"/>
    </row>
    <row r="650" spans="11:12" ht="15.75" customHeight="1" x14ac:dyDescent="0.2">
      <c r="K650" s="392"/>
      <c r="L650" s="392"/>
    </row>
    <row r="651" spans="11:12" ht="15.75" customHeight="1" x14ac:dyDescent="0.2">
      <c r="K651" s="392"/>
      <c r="L651" s="392"/>
    </row>
    <row r="652" spans="11:12" ht="15.75" customHeight="1" x14ac:dyDescent="0.2">
      <c r="K652" s="392"/>
      <c r="L652" s="392"/>
    </row>
    <row r="653" spans="11:12" ht="15.75" customHeight="1" x14ac:dyDescent="0.2">
      <c r="K653" s="392"/>
      <c r="L653" s="392"/>
    </row>
    <row r="654" spans="11:12" ht="15.75" customHeight="1" x14ac:dyDescent="0.2">
      <c r="K654" s="392"/>
      <c r="L654" s="392"/>
    </row>
    <row r="655" spans="11:12" ht="15.75" customHeight="1" x14ac:dyDescent="0.2">
      <c r="K655" s="392"/>
      <c r="L655" s="392"/>
    </row>
    <row r="656" spans="11:12" ht="15.75" customHeight="1" x14ac:dyDescent="0.2">
      <c r="K656" s="392"/>
      <c r="L656" s="392"/>
    </row>
    <row r="657" spans="11:12" ht="15.75" customHeight="1" x14ac:dyDescent="0.2">
      <c r="K657" s="392"/>
      <c r="L657" s="392"/>
    </row>
    <row r="658" spans="11:12" ht="15.75" customHeight="1" x14ac:dyDescent="0.2">
      <c r="K658" s="392"/>
      <c r="L658" s="392"/>
    </row>
    <row r="659" spans="11:12" ht="15.75" customHeight="1" x14ac:dyDescent="0.2">
      <c r="K659" s="392"/>
      <c r="L659" s="392"/>
    </row>
    <row r="660" spans="11:12" ht="15.75" customHeight="1" x14ac:dyDescent="0.2">
      <c r="K660" s="392"/>
      <c r="L660" s="392"/>
    </row>
    <row r="661" spans="11:12" ht="15.75" customHeight="1" x14ac:dyDescent="0.2">
      <c r="K661" s="392"/>
      <c r="L661" s="392"/>
    </row>
    <row r="662" spans="11:12" ht="15.75" customHeight="1" x14ac:dyDescent="0.2">
      <c r="K662" s="392"/>
      <c r="L662" s="392"/>
    </row>
    <row r="663" spans="11:12" ht="15.75" customHeight="1" x14ac:dyDescent="0.2">
      <c r="K663" s="392"/>
      <c r="L663" s="392"/>
    </row>
    <row r="664" spans="11:12" ht="15.75" customHeight="1" x14ac:dyDescent="0.2">
      <c r="K664" s="392"/>
      <c r="L664" s="392"/>
    </row>
    <row r="665" spans="11:12" ht="15.75" customHeight="1" x14ac:dyDescent="0.2">
      <c r="K665" s="392"/>
      <c r="L665" s="392"/>
    </row>
    <row r="666" spans="11:12" ht="15.75" customHeight="1" x14ac:dyDescent="0.2">
      <c r="K666" s="392"/>
      <c r="L666" s="392"/>
    </row>
    <row r="667" spans="11:12" ht="15.75" customHeight="1" x14ac:dyDescent="0.2">
      <c r="K667" s="392"/>
      <c r="L667" s="392"/>
    </row>
    <row r="668" spans="11:12" ht="15.75" customHeight="1" x14ac:dyDescent="0.2">
      <c r="K668" s="392"/>
      <c r="L668" s="392"/>
    </row>
    <row r="669" spans="11:12" ht="15.75" customHeight="1" x14ac:dyDescent="0.2">
      <c r="K669" s="392"/>
      <c r="L669" s="392"/>
    </row>
    <row r="670" spans="11:12" ht="15.75" customHeight="1" x14ac:dyDescent="0.2">
      <c r="K670" s="392"/>
      <c r="L670" s="392"/>
    </row>
    <row r="671" spans="11:12" ht="15.75" customHeight="1" x14ac:dyDescent="0.2">
      <c r="K671" s="392"/>
      <c r="L671" s="392"/>
    </row>
    <row r="672" spans="11:12" ht="15.75" customHeight="1" x14ac:dyDescent="0.2">
      <c r="K672" s="392"/>
      <c r="L672" s="392"/>
    </row>
    <row r="673" spans="11:12" ht="15.75" customHeight="1" x14ac:dyDescent="0.2">
      <c r="K673" s="392"/>
      <c r="L673" s="392"/>
    </row>
    <row r="674" spans="11:12" ht="15.75" customHeight="1" x14ac:dyDescent="0.2">
      <c r="K674" s="392"/>
      <c r="L674" s="392"/>
    </row>
    <row r="675" spans="11:12" ht="15.75" customHeight="1" x14ac:dyDescent="0.2">
      <c r="K675" s="392"/>
      <c r="L675" s="392"/>
    </row>
    <row r="676" spans="11:12" ht="15.75" customHeight="1" x14ac:dyDescent="0.2">
      <c r="K676" s="392"/>
      <c r="L676" s="392"/>
    </row>
    <row r="677" spans="11:12" ht="15.75" customHeight="1" x14ac:dyDescent="0.2">
      <c r="K677" s="392"/>
      <c r="L677" s="392"/>
    </row>
    <row r="678" spans="11:12" ht="15.75" customHeight="1" x14ac:dyDescent="0.2">
      <c r="K678" s="392"/>
      <c r="L678" s="392"/>
    </row>
    <row r="679" spans="11:12" ht="15.75" customHeight="1" x14ac:dyDescent="0.2">
      <c r="K679" s="392"/>
      <c r="L679" s="392"/>
    </row>
    <row r="680" spans="11:12" ht="15.75" customHeight="1" x14ac:dyDescent="0.2">
      <c r="K680" s="392"/>
      <c r="L680" s="392"/>
    </row>
    <row r="681" spans="11:12" ht="15.75" customHeight="1" x14ac:dyDescent="0.2">
      <c r="K681" s="392"/>
      <c r="L681" s="392"/>
    </row>
    <row r="682" spans="11:12" ht="15.75" customHeight="1" x14ac:dyDescent="0.2">
      <c r="K682" s="392"/>
      <c r="L682" s="392"/>
    </row>
    <row r="683" spans="11:12" ht="15.75" customHeight="1" x14ac:dyDescent="0.2">
      <c r="K683" s="392"/>
      <c r="L683" s="392"/>
    </row>
    <row r="684" spans="11:12" ht="15.75" customHeight="1" x14ac:dyDescent="0.2">
      <c r="K684" s="392"/>
      <c r="L684" s="392"/>
    </row>
    <row r="685" spans="11:12" ht="15.75" customHeight="1" x14ac:dyDescent="0.2">
      <c r="K685" s="392"/>
      <c r="L685" s="392"/>
    </row>
    <row r="686" spans="11:12" ht="15.75" customHeight="1" x14ac:dyDescent="0.2">
      <c r="K686" s="392"/>
      <c r="L686" s="392"/>
    </row>
    <row r="687" spans="11:12" ht="15.75" customHeight="1" x14ac:dyDescent="0.2">
      <c r="K687" s="392"/>
      <c r="L687" s="392"/>
    </row>
    <row r="688" spans="11:12" ht="15.75" customHeight="1" x14ac:dyDescent="0.2">
      <c r="K688" s="392"/>
      <c r="L688" s="392"/>
    </row>
    <row r="689" spans="11:12" ht="15.75" customHeight="1" x14ac:dyDescent="0.2">
      <c r="K689" s="392"/>
      <c r="L689" s="392"/>
    </row>
    <row r="690" spans="11:12" ht="15.75" customHeight="1" x14ac:dyDescent="0.2">
      <c r="K690" s="392"/>
      <c r="L690" s="392"/>
    </row>
    <row r="691" spans="11:12" ht="15.75" customHeight="1" x14ac:dyDescent="0.2">
      <c r="K691" s="392"/>
      <c r="L691" s="392"/>
    </row>
    <row r="692" spans="11:12" ht="15.75" customHeight="1" x14ac:dyDescent="0.2">
      <c r="K692" s="392"/>
      <c r="L692" s="392"/>
    </row>
    <row r="693" spans="11:12" ht="15.75" customHeight="1" x14ac:dyDescent="0.2">
      <c r="K693" s="392"/>
      <c r="L693" s="392"/>
    </row>
    <row r="694" spans="11:12" ht="15.75" customHeight="1" x14ac:dyDescent="0.2">
      <c r="K694" s="392"/>
      <c r="L694" s="392"/>
    </row>
    <row r="695" spans="11:12" ht="15.75" customHeight="1" x14ac:dyDescent="0.2">
      <c r="K695" s="392"/>
      <c r="L695" s="392"/>
    </row>
    <row r="696" spans="11:12" ht="15.75" customHeight="1" x14ac:dyDescent="0.2">
      <c r="K696" s="392"/>
      <c r="L696" s="392"/>
    </row>
    <row r="697" spans="11:12" ht="15.75" customHeight="1" x14ac:dyDescent="0.2">
      <c r="K697" s="392"/>
      <c r="L697" s="392"/>
    </row>
    <row r="698" spans="11:12" ht="15.75" customHeight="1" x14ac:dyDescent="0.2">
      <c r="K698" s="392"/>
      <c r="L698" s="392"/>
    </row>
    <row r="699" spans="11:12" ht="15.75" customHeight="1" x14ac:dyDescent="0.2">
      <c r="K699" s="392"/>
      <c r="L699" s="392"/>
    </row>
    <row r="700" spans="11:12" ht="15.75" customHeight="1" x14ac:dyDescent="0.2">
      <c r="K700" s="392"/>
      <c r="L700" s="392"/>
    </row>
    <row r="701" spans="11:12" ht="15.75" customHeight="1" x14ac:dyDescent="0.2">
      <c r="K701" s="392"/>
      <c r="L701" s="392"/>
    </row>
    <row r="702" spans="11:12" ht="15.75" customHeight="1" x14ac:dyDescent="0.2">
      <c r="K702" s="392"/>
      <c r="L702" s="392"/>
    </row>
    <row r="703" spans="11:12" ht="15.75" customHeight="1" x14ac:dyDescent="0.2">
      <c r="K703" s="392"/>
      <c r="L703" s="392"/>
    </row>
    <row r="704" spans="11:12" ht="15.75" customHeight="1" x14ac:dyDescent="0.2">
      <c r="K704" s="392"/>
      <c r="L704" s="392"/>
    </row>
    <row r="705" spans="11:12" ht="15.75" customHeight="1" x14ac:dyDescent="0.2">
      <c r="K705" s="392"/>
      <c r="L705" s="392"/>
    </row>
    <row r="706" spans="11:12" ht="15.75" customHeight="1" x14ac:dyDescent="0.2">
      <c r="K706" s="392"/>
      <c r="L706" s="392"/>
    </row>
    <row r="707" spans="11:12" ht="15.75" customHeight="1" x14ac:dyDescent="0.2">
      <c r="K707" s="392"/>
      <c r="L707" s="392"/>
    </row>
    <row r="708" spans="11:12" ht="15.75" customHeight="1" x14ac:dyDescent="0.2">
      <c r="K708" s="392"/>
      <c r="L708" s="392"/>
    </row>
    <row r="709" spans="11:12" ht="15.75" customHeight="1" x14ac:dyDescent="0.2">
      <c r="K709" s="392"/>
      <c r="L709" s="392"/>
    </row>
    <row r="710" spans="11:12" ht="15.75" customHeight="1" x14ac:dyDescent="0.2">
      <c r="K710" s="392"/>
      <c r="L710" s="392"/>
    </row>
    <row r="711" spans="11:12" ht="15.75" customHeight="1" x14ac:dyDescent="0.2">
      <c r="K711" s="392"/>
      <c r="L711" s="392"/>
    </row>
    <row r="712" spans="11:12" ht="15.75" customHeight="1" x14ac:dyDescent="0.2">
      <c r="K712" s="392"/>
      <c r="L712" s="392"/>
    </row>
    <row r="713" spans="11:12" ht="15.75" customHeight="1" x14ac:dyDescent="0.2">
      <c r="K713" s="392"/>
      <c r="L713" s="392"/>
    </row>
    <row r="714" spans="11:12" ht="15.75" customHeight="1" x14ac:dyDescent="0.2">
      <c r="K714" s="392"/>
      <c r="L714" s="392"/>
    </row>
    <row r="715" spans="11:12" ht="15.75" customHeight="1" x14ac:dyDescent="0.2">
      <c r="K715" s="392"/>
      <c r="L715" s="392"/>
    </row>
    <row r="716" spans="11:12" ht="15.75" customHeight="1" x14ac:dyDescent="0.2">
      <c r="K716" s="392"/>
      <c r="L716" s="392"/>
    </row>
    <row r="717" spans="11:12" ht="15.75" customHeight="1" x14ac:dyDescent="0.2">
      <c r="K717" s="392"/>
      <c r="L717" s="392"/>
    </row>
    <row r="718" spans="11:12" ht="15.75" customHeight="1" x14ac:dyDescent="0.2">
      <c r="K718" s="392"/>
      <c r="L718" s="392"/>
    </row>
    <row r="719" spans="11:12" ht="15.75" customHeight="1" x14ac:dyDescent="0.2">
      <c r="K719" s="392"/>
      <c r="L719" s="392"/>
    </row>
    <row r="720" spans="11:12" ht="15.75" customHeight="1" x14ac:dyDescent="0.2">
      <c r="K720" s="392"/>
      <c r="L720" s="392"/>
    </row>
    <row r="721" spans="11:12" ht="15.75" customHeight="1" x14ac:dyDescent="0.2">
      <c r="K721" s="392"/>
      <c r="L721" s="392"/>
    </row>
    <row r="722" spans="11:12" ht="15.75" customHeight="1" x14ac:dyDescent="0.2">
      <c r="K722" s="392"/>
      <c r="L722" s="392"/>
    </row>
    <row r="723" spans="11:12" ht="15.75" customHeight="1" x14ac:dyDescent="0.2">
      <c r="K723" s="392"/>
      <c r="L723" s="392"/>
    </row>
    <row r="724" spans="11:12" ht="15.75" customHeight="1" x14ac:dyDescent="0.2">
      <c r="K724" s="392"/>
      <c r="L724" s="392"/>
    </row>
    <row r="725" spans="11:12" ht="15.75" customHeight="1" x14ac:dyDescent="0.2">
      <c r="K725" s="392"/>
      <c r="L725" s="392"/>
    </row>
    <row r="726" spans="11:12" ht="15.75" customHeight="1" x14ac:dyDescent="0.2">
      <c r="K726" s="392"/>
      <c r="L726" s="392"/>
    </row>
    <row r="727" spans="11:12" ht="15.75" customHeight="1" x14ac:dyDescent="0.2">
      <c r="K727" s="392"/>
      <c r="L727" s="392"/>
    </row>
    <row r="728" spans="11:12" ht="15.75" customHeight="1" x14ac:dyDescent="0.2">
      <c r="K728" s="392"/>
      <c r="L728" s="392"/>
    </row>
    <row r="729" spans="11:12" ht="15.75" customHeight="1" x14ac:dyDescent="0.2">
      <c r="K729" s="392"/>
      <c r="L729" s="392"/>
    </row>
    <row r="730" spans="11:12" ht="15.75" customHeight="1" x14ac:dyDescent="0.2">
      <c r="K730" s="392"/>
      <c r="L730" s="392"/>
    </row>
    <row r="731" spans="11:12" ht="15.75" customHeight="1" x14ac:dyDescent="0.2">
      <c r="K731" s="392"/>
      <c r="L731" s="392"/>
    </row>
    <row r="732" spans="11:12" ht="15.75" customHeight="1" x14ac:dyDescent="0.2">
      <c r="K732" s="392"/>
      <c r="L732" s="392"/>
    </row>
    <row r="733" spans="11:12" ht="15.75" customHeight="1" x14ac:dyDescent="0.2">
      <c r="K733" s="392"/>
      <c r="L733" s="392"/>
    </row>
    <row r="734" spans="11:12" ht="15.75" customHeight="1" x14ac:dyDescent="0.2">
      <c r="K734" s="392"/>
      <c r="L734" s="392"/>
    </row>
    <row r="735" spans="11:12" ht="15.75" customHeight="1" x14ac:dyDescent="0.2">
      <c r="K735" s="392"/>
      <c r="L735" s="392"/>
    </row>
    <row r="736" spans="11:12" ht="15.75" customHeight="1" x14ac:dyDescent="0.2">
      <c r="K736" s="392"/>
      <c r="L736" s="392"/>
    </row>
    <row r="737" spans="11:12" ht="15.75" customHeight="1" x14ac:dyDescent="0.2">
      <c r="K737" s="392"/>
      <c r="L737" s="392"/>
    </row>
    <row r="738" spans="11:12" ht="15.75" customHeight="1" x14ac:dyDescent="0.2">
      <c r="K738" s="392"/>
      <c r="L738" s="392"/>
    </row>
    <row r="739" spans="11:12" ht="15.75" customHeight="1" x14ac:dyDescent="0.2">
      <c r="K739" s="392"/>
      <c r="L739" s="392"/>
    </row>
    <row r="740" spans="11:12" ht="15.75" customHeight="1" x14ac:dyDescent="0.2">
      <c r="K740" s="392"/>
      <c r="L740" s="392"/>
    </row>
    <row r="741" spans="11:12" ht="15.75" customHeight="1" x14ac:dyDescent="0.2">
      <c r="K741" s="392"/>
      <c r="L741" s="392"/>
    </row>
    <row r="742" spans="11:12" ht="15.75" customHeight="1" x14ac:dyDescent="0.2">
      <c r="K742" s="392"/>
      <c r="L742" s="392"/>
    </row>
    <row r="743" spans="11:12" ht="15.75" customHeight="1" x14ac:dyDescent="0.2">
      <c r="K743" s="392"/>
      <c r="L743" s="392"/>
    </row>
    <row r="744" spans="11:12" ht="15.75" customHeight="1" x14ac:dyDescent="0.2">
      <c r="K744" s="392"/>
      <c r="L744" s="392"/>
    </row>
    <row r="745" spans="11:12" ht="15.75" customHeight="1" x14ac:dyDescent="0.2">
      <c r="K745" s="392"/>
      <c r="L745" s="392"/>
    </row>
    <row r="746" spans="11:12" ht="15.75" customHeight="1" x14ac:dyDescent="0.2">
      <c r="K746" s="392"/>
      <c r="L746" s="392"/>
    </row>
    <row r="747" spans="11:12" ht="15.75" customHeight="1" x14ac:dyDescent="0.2">
      <c r="K747" s="392"/>
      <c r="L747" s="392"/>
    </row>
    <row r="748" spans="11:12" ht="15.75" customHeight="1" x14ac:dyDescent="0.2">
      <c r="K748" s="392"/>
      <c r="L748" s="392"/>
    </row>
    <row r="749" spans="11:12" ht="15.75" customHeight="1" x14ac:dyDescent="0.2">
      <c r="K749" s="392"/>
      <c r="L749" s="392"/>
    </row>
    <row r="750" spans="11:12" ht="15.75" customHeight="1" x14ac:dyDescent="0.2">
      <c r="K750" s="392"/>
      <c r="L750" s="392"/>
    </row>
    <row r="751" spans="11:12" ht="15.75" customHeight="1" x14ac:dyDescent="0.2">
      <c r="K751" s="392"/>
      <c r="L751" s="392"/>
    </row>
    <row r="752" spans="11:12" ht="15.75" customHeight="1" x14ac:dyDescent="0.2">
      <c r="K752" s="392"/>
      <c r="L752" s="392"/>
    </row>
    <row r="753" spans="11:12" ht="15.75" customHeight="1" x14ac:dyDescent="0.2">
      <c r="K753" s="392"/>
      <c r="L753" s="392"/>
    </row>
    <row r="754" spans="11:12" ht="15.75" customHeight="1" x14ac:dyDescent="0.2">
      <c r="K754" s="392"/>
      <c r="L754" s="392"/>
    </row>
    <row r="755" spans="11:12" ht="15.75" customHeight="1" x14ac:dyDescent="0.2">
      <c r="K755" s="392"/>
      <c r="L755" s="392"/>
    </row>
    <row r="756" spans="11:12" ht="15.75" customHeight="1" x14ac:dyDescent="0.2">
      <c r="K756" s="392"/>
      <c r="L756" s="392"/>
    </row>
    <row r="757" spans="11:12" ht="15.75" customHeight="1" x14ac:dyDescent="0.2">
      <c r="K757" s="392"/>
      <c r="L757" s="392"/>
    </row>
    <row r="758" spans="11:12" ht="15.75" customHeight="1" x14ac:dyDescent="0.2">
      <c r="K758" s="392"/>
      <c r="L758" s="392"/>
    </row>
    <row r="759" spans="11:12" ht="15.75" customHeight="1" x14ac:dyDescent="0.2">
      <c r="K759" s="392"/>
      <c r="L759" s="392"/>
    </row>
    <row r="760" spans="11:12" ht="15.75" customHeight="1" x14ac:dyDescent="0.2">
      <c r="K760" s="392"/>
      <c r="L760" s="392"/>
    </row>
    <row r="761" spans="11:12" ht="15.75" customHeight="1" x14ac:dyDescent="0.2">
      <c r="K761" s="392"/>
      <c r="L761" s="392"/>
    </row>
    <row r="762" spans="11:12" ht="15.75" customHeight="1" x14ac:dyDescent="0.2">
      <c r="K762" s="392"/>
      <c r="L762" s="392"/>
    </row>
    <row r="763" spans="11:12" ht="15.75" customHeight="1" x14ac:dyDescent="0.2">
      <c r="K763" s="392"/>
      <c r="L763" s="392"/>
    </row>
    <row r="764" spans="11:12" ht="15.75" customHeight="1" x14ac:dyDescent="0.2">
      <c r="K764" s="392"/>
      <c r="L764" s="392"/>
    </row>
    <row r="765" spans="11:12" ht="15.75" customHeight="1" x14ac:dyDescent="0.2">
      <c r="K765" s="392"/>
      <c r="L765" s="392"/>
    </row>
    <row r="766" spans="11:12" ht="15.75" customHeight="1" x14ac:dyDescent="0.2">
      <c r="K766" s="392"/>
      <c r="L766" s="392"/>
    </row>
    <row r="767" spans="11:12" ht="15.75" customHeight="1" x14ac:dyDescent="0.2">
      <c r="K767" s="392"/>
      <c r="L767" s="392"/>
    </row>
    <row r="768" spans="11:12" ht="15.75" customHeight="1" x14ac:dyDescent="0.2">
      <c r="K768" s="392"/>
      <c r="L768" s="392"/>
    </row>
    <row r="769" spans="11:12" ht="15.75" customHeight="1" x14ac:dyDescent="0.2">
      <c r="K769" s="392"/>
      <c r="L769" s="392"/>
    </row>
    <row r="770" spans="11:12" ht="15.75" customHeight="1" x14ac:dyDescent="0.2">
      <c r="K770" s="392"/>
      <c r="L770" s="392"/>
    </row>
    <row r="771" spans="11:12" ht="15.75" customHeight="1" x14ac:dyDescent="0.2">
      <c r="K771" s="392"/>
      <c r="L771" s="392"/>
    </row>
    <row r="772" spans="11:12" ht="15.75" customHeight="1" x14ac:dyDescent="0.2">
      <c r="K772" s="392"/>
      <c r="L772" s="392"/>
    </row>
    <row r="773" spans="11:12" ht="15.75" customHeight="1" x14ac:dyDescent="0.2">
      <c r="K773" s="392"/>
      <c r="L773" s="392"/>
    </row>
    <row r="774" spans="11:12" ht="15.75" customHeight="1" x14ac:dyDescent="0.2">
      <c r="K774" s="392"/>
      <c r="L774" s="392"/>
    </row>
    <row r="775" spans="11:12" ht="15.75" customHeight="1" x14ac:dyDescent="0.2">
      <c r="K775" s="392"/>
      <c r="L775" s="392"/>
    </row>
    <row r="776" spans="11:12" ht="15.75" customHeight="1" x14ac:dyDescent="0.2">
      <c r="K776" s="392"/>
      <c r="L776" s="392"/>
    </row>
    <row r="777" spans="11:12" ht="15.75" customHeight="1" x14ac:dyDescent="0.2">
      <c r="K777" s="392"/>
      <c r="L777" s="392"/>
    </row>
    <row r="778" spans="11:12" ht="15.75" customHeight="1" x14ac:dyDescent="0.2">
      <c r="K778" s="392"/>
      <c r="L778" s="392"/>
    </row>
    <row r="779" spans="11:12" ht="15.75" customHeight="1" x14ac:dyDescent="0.2">
      <c r="K779" s="392"/>
      <c r="L779" s="392"/>
    </row>
    <row r="780" spans="11:12" ht="15.75" customHeight="1" x14ac:dyDescent="0.2">
      <c r="K780" s="392"/>
      <c r="L780" s="392"/>
    </row>
    <row r="781" spans="11:12" ht="15.75" customHeight="1" x14ac:dyDescent="0.2">
      <c r="K781" s="392"/>
      <c r="L781" s="392"/>
    </row>
    <row r="782" spans="11:12" ht="15.75" customHeight="1" x14ac:dyDescent="0.2">
      <c r="K782" s="392"/>
      <c r="L782" s="392"/>
    </row>
    <row r="783" spans="11:12" ht="15.75" customHeight="1" x14ac:dyDescent="0.2">
      <c r="K783" s="392"/>
      <c r="L783" s="392"/>
    </row>
    <row r="784" spans="11:12" ht="15.75" customHeight="1" x14ac:dyDescent="0.2">
      <c r="K784" s="392"/>
      <c r="L784" s="392"/>
    </row>
    <row r="785" spans="11:12" ht="15.75" customHeight="1" x14ac:dyDescent="0.2">
      <c r="K785" s="392"/>
      <c r="L785" s="392"/>
    </row>
    <row r="786" spans="11:12" ht="15.75" customHeight="1" x14ac:dyDescent="0.2">
      <c r="K786" s="392"/>
      <c r="L786" s="392"/>
    </row>
    <row r="787" spans="11:12" ht="15.75" customHeight="1" x14ac:dyDescent="0.2">
      <c r="K787" s="392"/>
      <c r="L787" s="392"/>
    </row>
    <row r="788" spans="11:12" ht="15.75" customHeight="1" x14ac:dyDescent="0.2">
      <c r="K788" s="392"/>
      <c r="L788" s="392"/>
    </row>
    <row r="789" spans="11:12" ht="15.75" customHeight="1" x14ac:dyDescent="0.2">
      <c r="K789" s="392"/>
      <c r="L789" s="392"/>
    </row>
    <row r="790" spans="11:12" ht="15.75" customHeight="1" x14ac:dyDescent="0.2">
      <c r="K790" s="392"/>
      <c r="L790" s="392"/>
    </row>
    <row r="791" spans="11:12" ht="15.75" customHeight="1" x14ac:dyDescent="0.2">
      <c r="K791" s="392"/>
      <c r="L791" s="392"/>
    </row>
    <row r="792" spans="11:12" ht="15.75" customHeight="1" x14ac:dyDescent="0.2">
      <c r="K792" s="392"/>
      <c r="L792" s="392"/>
    </row>
    <row r="793" spans="11:12" ht="15.75" customHeight="1" x14ac:dyDescent="0.2">
      <c r="K793" s="392"/>
      <c r="L793" s="392"/>
    </row>
    <row r="794" spans="11:12" ht="15.75" customHeight="1" x14ac:dyDescent="0.2">
      <c r="K794" s="392"/>
      <c r="L794" s="392"/>
    </row>
    <row r="795" spans="11:12" ht="15.75" customHeight="1" x14ac:dyDescent="0.2">
      <c r="K795" s="392"/>
      <c r="L795" s="392"/>
    </row>
    <row r="796" spans="11:12" ht="15.75" customHeight="1" x14ac:dyDescent="0.2">
      <c r="K796" s="392"/>
      <c r="L796" s="392"/>
    </row>
    <row r="797" spans="11:12" ht="15.75" customHeight="1" x14ac:dyDescent="0.2">
      <c r="K797" s="392"/>
      <c r="L797" s="392"/>
    </row>
    <row r="798" spans="11:12" ht="15.75" customHeight="1" x14ac:dyDescent="0.2">
      <c r="K798" s="392"/>
      <c r="L798" s="392"/>
    </row>
    <row r="799" spans="11:12" ht="15.75" customHeight="1" x14ac:dyDescent="0.2">
      <c r="K799" s="392"/>
      <c r="L799" s="392"/>
    </row>
    <row r="800" spans="11:12" ht="15.75" customHeight="1" x14ac:dyDescent="0.2">
      <c r="K800" s="392"/>
      <c r="L800" s="392"/>
    </row>
    <row r="801" spans="11:12" ht="15.75" customHeight="1" x14ac:dyDescent="0.2">
      <c r="K801" s="392"/>
      <c r="L801" s="392"/>
    </row>
    <row r="802" spans="11:12" ht="15.75" customHeight="1" x14ac:dyDescent="0.2">
      <c r="K802" s="392"/>
      <c r="L802" s="392"/>
    </row>
    <row r="803" spans="11:12" ht="15.75" customHeight="1" x14ac:dyDescent="0.2">
      <c r="K803" s="392"/>
      <c r="L803" s="392"/>
    </row>
    <row r="804" spans="11:12" ht="15.75" customHeight="1" x14ac:dyDescent="0.2">
      <c r="K804" s="392"/>
      <c r="L804" s="392"/>
    </row>
    <row r="805" spans="11:12" ht="15.75" customHeight="1" x14ac:dyDescent="0.2">
      <c r="K805" s="392"/>
      <c r="L805" s="392"/>
    </row>
    <row r="806" spans="11:12" ht="15.75" customHeight="1" x14ac:dyDescent="0.2">
      <c r="K806" s="392"/>
      <c r="L806" s="392"/>
    </row>
    <row r="807" spans="11:12" ht="15.75" customHeight="1" x14ac:dyDescent="0.2">
      <c r="K807" s="392"/>
      <c r="L807" s="392"/>
    </row>
    <row r="808" spans="11:12" ht="15.75" customHeight="1" x14ac:dyDescent="0.2">
      <c r="K808" s="392"/>
      <c r="L808" s="392"/>
    </row>
    <row r="809" spans="11:12" ht="15.75" customHeight="1" x14ac:dyDescent="0.2">
      <c r="K809" s="392"/>
      <c r="L809" s="392"/>
    </row>
    <row r="810" spans="11:12" ht="15.75" customHeight="1" x14ac:dyDescent="0.2">
      <c r="K810" s="392"/>
      <c r="L810" s="392"/>
    </row>
    <row r="811" spans="11:12" ht="15.75" customHeight="1" x14ac:dyDescent="0.2">
      <c r="K811" s="392"/>
      <c r="L811" s="392"/>
    </row>
    <row r="812" spans="11:12" ht="15.75" customHeight="1" x14ac:dyDescent="0.2">
      <c r="K812" s="392"/>
      <c r="L812" s="392"/>
    </row>
    <row r="813" spans="11:12" ht="15.75" customHeight="1" x14ac:dyDescent="0.2">
      <c r="K813" s="392"/>
      <c r="L813" s="392"/>
    </row>
    <row r="814" spans="11:12" ht="15.75" customHeight="1" x14ac:dyDescent="0.2">
      <c r="K814" s="392"/>
      <c r="L814" s="392"/>
    </row>
    <row r="815" spans="11:12" ht="15.75" customHeight="1" x14ac:dyDescent="0.2">
      <c r="K815" s="392"/>
      <c r="L815" s="392"/>
    </row>
    <row r="816" spans="11:12" ht="15.75" customHeight="1" x14ac:dyDescent="0.2">
      <c r="K816" s="392"/>
      <c r="L816" s="392"/>
    </row>
    <row r="817" spans="11:12" ht="15.75" customHeight="1" x14ac:dyDescent="0.2">
      <c r="K817" s="392"/>
      <c r="L817" s="392"/>
    </row>
    <row r="818" spans="11:12" ht="15.75" customHeight="1" x14ac:dyDescent="0.2">
      <c r="K818" s="392"/>
      <c r="L818" s="392"/>
    </row>
    <row r="819" spans="11:12" ht="15.75" customHeight="1" x14ac:dyDescent="0.2">
      <c r="K819" s="392"/>
      <c r="L819" s="392"/>
    </row>
    <row r="820" spans="11:12" ht="15.75" customHeight="1" x14ac:dyDescent="0.2">
      <c r="K820" s="392"/>
      <c r="L820" s="392"/>
    </row>
    <row r="821" spans="11:12" ht="15.75" customHeight="1" x14ac:dyDescent="0.2">
      <c r="K821" s="392"/>
      <c r="L821" s="392"/>
    </row>
    <row r="822" spans="11:12" ht="15.75" customHeight="1" x14ac:dyDescent="0.2">
      <c r="K822" s="392"/>
      <c r="L822" s="392"/>
    </row>
    <row r="823" spans="11:12" ht="15.75" customHeight="1" x14ac:dyDescent="0.2">
      <c r="K823" s="392"/>
      <c r="L823" s="392"/>
    </row>
    <row r="824" spans="11:12" ht="15.75" customHeight="1" x14ac:dyDescent="0.2">
      <c r="K824" s="392"/>
      <c r="L824" s="392"/>
    </row>
    <row r="825" spans="11:12" ht="15.75" customHeight="1" x14ac:dyDescent="0.2">
      <c r="K825" s="392"/>
      <c r="L825" s="392"/>
    </row>
    <row r="826" spans="11:12" ht="15.75" customHeight="1" x14ac:dyDescent="0.2">
      <c r="K826" s="392"/>
      <c r="L826" s="392"/>
    </row>
    <row r="827" spans="11:12" ht="15.75" customHeight="1" x14ac:dyDescent="0.2">
      <c r="K827" s="392"/>
      <c r="L827" s="392"/>
    </row>
    <row r="828" spans="11:12" ht="15.75" customHeight="1" x14ac:dyDescent="0.2">
      <c r="K828" s="392"/>
      <c r="L828" s="392"/>
    </row>
    <row r="829" spans="11:12" ht="15.75" customHeight="1" x14ac:dyDescent="0.2">
      <c r="K829" s="392"/>
      <c r="L829" s="392"/>
    </row>
    <row r="830" spans="11:12" ht="15.75" customHeight="1" x14ac:dyDescent="0.2">
      <c r="K830" s="392"/>
      <c r="L830" s="392"/>
    </row>
    <row r="831" spans="11:12" ht="15.75" customHeight="1" x14ac:dyDescent="0.2">
      <c r="K831" s="392"/>
      <c r="L831" s="392"/>
    </row>
    <row r="832" spans="11:12" ht="15.75" customHeight="1" x14ac:dyDescent="0.2">
      <c r="K832" s="392"/>
      <c r="L832" s="392"/>
    </row>
    <row r="833" spans="11:12" ht="15.75" customHeight="1" x14ac:dyDescent="0.2">
      <c r="K833" s="392"/>
      <c r="L833" s="392"/>
    </row>
    <row r="834" spans="11:12" ht="15.75" customHeight="1" x14ac:dyDescent="0.2">
      <c r="K834" s="392"/>
      <c r="L834" s="392"/>
    </row>
    <row r="835" spans="11:12" ht="15.75" customHeight="1" x14ac:dyDescent="0.2">
      <c r="K835" s="392"/>
      <c r="L835" s="392"/>
    </row>
    <row r="836" spans="11:12" ht="15.75" customHeight="1" x14ac:dyDescent="0.2">
      <c r="K836" s="392"/>
      <c r="L836" s="392"/>
    </row>
    <row r="837" spans="11:12" ht="15.75" customHeight="1" x14ac:dyDescent="0.2">
      <c r="K837" s="392"/>
      <c r="L837" s="392"/>
    </row>
    <row r="838" spans="11:12" ht="15.75" customHeight="1" x14ac:dyDescent="0.2">
      <c r="K838" s="392"/>
      <c r="L838" s="392"/>
    </row>
    <row r="839" spans="11:12" ht="15.75" customHeight="1" x14ac:dyDescent="0.2">
      <c r="K839" s="392"/>
      <c r="L839" s="392"/>
    </row>
    <row r="840" spans="11:12" ht="15.75" customHeight="1" x14ac:dyDescent="0.2">
      <c r="K840" s="392"/>
      <c r="L840" s="392"/>
    </row>
    <row r="841" spans="11:12" ht="15.75" customHeight="1" x14ac:dyDescent="0.2">
      <c r="K841" s="392"/>
      <c r="L841" s="392"/>
    </row>
    <row r="842" spans="11:12" ht="15.75" customHeight="1" x14ac:dyDescent="0.2">
      <c r="K842" s="392"/>
      <c r="L842" s="392"/>
    </row>
    <row r="843" spans="11:12" ht="15.75" customHeight="1" x14ac:dyDescent="0.2">
      <c r="K843" s="392"/>
      <c r="L843" s="392"/>
    </row>
    <row r="844" spans="11:12" ht="15.75" customHeight="1" x14ac:dyDescent="0.2">
      <c r="K844" s="392"/>
      <c r="L844" s="392"/>
    </row>
    <row r="845" spans="11:12" ht="15.75" customHeight="1" x14ac:dyDescent="0.2">
      <c r="K845" s="392"/>
      <c r="L845" s="392"/>
    </row>
    <row r="846" spans="11:12" ht="15.75" customHeight="1" x14ac:dyDescent="0.2">
      <c r="K846" s="392"/>
      <c r="L846" s="392"/>
    </row>
    <row r="847" spans="11:12" ht="15.75" customHeight="1" x14ac:dyDescent="0.2">
      <c r="K847" s="392"/>
      <c r="L847" s="392"/>
    </row>
    <row r="848" spans="11:12" ht="15.75" customHeight="1" x14ac:dyDescent="0.2">
      <c r="K848" s="392"/>
      <c r="L848" s="392"/>
    </row>
    <row r="849" spans="11:12" ht="15.75" customHeight="1" x14ac:dyDescent="0.2">
      <c r="K849" s="392"/>
      <c r="L849" s="392"/>
    </row>
    <row r="850" spans="11:12" ht="15.75" customHeight="1" x14ac:dyDescent="0.2">
      <c r="K850" s="392"/>
      <c r="L850" s="392"/>
    </row>
    <row r="851" spans="11:12" ht="15.75" customHeight="1" x14ac:dyDescent="0.2">
      <c r="K851" s="392"/>
      <c r="L851" s="392"/>
    </row>
    <row r="852" spans="11:12" ht="15.75" customHeight="1" x14ac:dyDescent="0.2">
      <c r="K852" s="392"/>
      <c r="L852" s="392"/>
    </row>
    <row r="853" spans="11:12" ht="15.75" customHeight="1" x14ac:dyDescent="0.2">
      <c r="K853" s="392"/>
      <c r="L853" s="392"/>
    </row>
    <row r="854" spans="11:12" ht="15.75" customHeight="1" x14ac:dyDescent="0.2">
      <c r="K854" s="392"/>
      <c r="L854" s="392"/>
    </row>
    <row r="855" spans="11:12" ht="15.75" customHeight="1" x14ac:dyDescent="0.2">
      <c r="K855" s="392"/>
      <c r="L855" s="392"/>
    </row>
    <row r="856" spans="11:12" ht="15.75" customHeight="1" x14ac:dyDescent="0.2">
      <c r="K856" s="392"/>
      <c r="L856" s="392"/>
    </row>
    <row r="857" spans="11:12" ht="15.75" customHeight="1" x14ac:dyDescent="0.2">
      <c r="K857" s="392"/>
      <c r="L857" s="392"/>
    </row>
    <row r="858" spans="11:12" ht="15.75" customHeight="1" x14ac:dyDescent="0.2">
      <c r="K858" s="392"/>
      <c r="L858" s="392"/>
    </row>
    <row r="859" spans="11:12" ht="15.75" customHeight="1" x14ac:dyDescent="0.2">
      <c r="K859" s="392"/>
      <c r="L859" s="392"/>
    </row>
    <row r="860" spans="11:12" ht="15.75" customHeight="1" x14ac:dyDescent="0.2">
      <c r="K860" s="392"/>
      <c r="L860" s="392"/>
    </row>
    <row r="861" spans="11:12" ht="15.75" customHeight="1" x14ac:dyDescent="0.2">
      <c r="K861" s="392"/>
      <c r="L861" s="392"/>
    </row>
    <row r="862" spans="11:12" ht="15.75" customHeight="1" x14ac:dyDescent="0.2">
      <c r="K862" s="392"/>
      <c r="L862" s="392"/>
    </row>
    <row r="863" spans="11:12" ht="15.75" customHeight="1" x14ac:dyDescent="0.2">
      <c r="K863" s="392"/>
      <c r="L863" s="392"/>
    </row>
    <row r="864" spans="11:12" ht="15.75" customHeight="1" x14ac:dyDescent="0.2">
      <c r="K864" s="392"/>
      <c r="L864" s="392"/>
    </row>
    <row r="865" spans="11:12" ht="15.75" customHeight="1" x14ac:dyDescent="0.2">
      <c r="K865" s="392"/>
      <c r="L865" s="392"/>
    </row>
    <row r="866" spans="11:12" ht="15.75" customHeight="1" x14ac:dyDescent="0.2">
      <c r="K866" s="392"/>
      <c r="L866" s="392"/>
    </row>
    <row r="867" spans="11:12" ht="15.75" customHeight="1" x14ac:dyDescent="0.2">
      <c r="K867" s="392"/>
      <c r="L867" s="392"/>
    </row>
    <row r="868" spans="11:12" ht="15.75" customHeight="1" x14ac:dyDescent="0.2">
      <c r="K868" s="392"/>
      <c r="L868" s="392"/>
    </row>
    <row r="869" spans="11:12" ht="15.75" customHeight="1" x14ac:dyDescent="0.2">
      <c r="K869" s="392"/>
      <c r="L869" s="392"/>
    </row>
    <row r="870" spans="11:12" ht="15.75" customHeight="1" x14ac:dyDescent="0.2">
      <c r="K870" s="392"/>
      <c r="L870" s="392"/>
    </row>
    <row r="871" spans="11:12" ht="15.75" customHeight="1" x14ac:dyDescent="0.2">
      <c r="K871" s="392"/>
      <c r="L871" s="392"/>
    </row>
    <row r="872" spans="11:12" ht="15.75" customHeight="1" x14ac:dyDescent="0.2">
      <c r="K872" s="392"/>
      <c r="L872" s="392"/>
    </row>
    <row r="873" spans="11:12" ht="15.75" customHeight="1" x14ac:dyDescent="0.2">
      <c r="K873" s="392"/>
      <c r="L873" s="392"/>
    </row>
    <row r="874" spans="11:12" ht="15.75" customHeight="1" x14ac:dyDescent="0.2">
      <c r="K874" s="392"/>
      <c r="L874" s="392"/>
    </row>
    <row r="875" spans="11:12" ht="15.75" customHeight="1" x14ac:dyDescent="0.2">
      <c r="K875" s="392"/>
      <c r="L875" s="392"/>
    </row>
    <row r="876" spans="11:12" ht="15.75" customHeight="1" x14ac:dyDescent="0.2">
      <c r="K876" s="392"/>
      <c r="L876" s="392"/>
    </row>
    <row r="877" spans="11:12" ht="15.75" customHeight="1" x14ac:dyDescent="0.2">
      <c r="K877" s="392"/>
      <c r="L877" s="392"/>
    </row>
    <row r="878" spans="11:12" ht="15.75" customHeight="1" x14ac:dyDescent="0.2">
      <c r="K878" s="392"/>
      <c r="L878" s="392"/>
    </row>
    <row r="879" spans="11:12" ht="15.75" customHeight="1" x14ac:dyDescent="0.2">
      <c r="K879" s="392"/>
      <c r="L879" s="392"/>
    </row>
    <row r="880" spans="11:12" ht="15.75" customHeight="1" x14ac:dyDescent="0.2">
      <c r="K880" s="392"/>
      <c r="L880" s="392"/>
    </row>
    <row r="881" spans="11:12" ht="15.75" customHeight="1" x14ac:dyDescent="0.2">
      <c r="K881" s="392"/>
      <c r="L881" s="392"/>
    </row>
    <row r="882" spans="11:12" ht="15.75" customHeight="1" x14ac:dyDescent="0.2">
      <c r="K882" s="392"/>
      <c r="L882" s="392"/>
    </row>
    <row r="883" spans="11:12" ht="15.75" customHeight="1" x14ac:dyDescent="0.2">
      <c r="K883" s="392"/>
      <c r="L883" s="392"/>
    </row>
    <row r="884" spans="11:12" ht="15.75" customHeight="1" x14ac:dyDescent="0.2">
      <c r="K884" s="392"/>
      <c r="L884" s="392"/>
    </row>
    <row r="885" spans="11:12" ht="15.75" customHeight="1" x14ac:dyDescent="0.2">
      <c r="K885" s="392"/>
      <c r="L885" s="392"/>
    </row>
    <row r="886" spans="11:12" ht="15.75" customHeight="1" x14ac:dyDescent="0.2">
      <c r="K886" s="392"/>
      <c r="L886" s="392"/>
    </row>
    <row r="887" spans="11:12" ht="15.75" customHeight="1" x14ac:dyDescent="0.2">
      <c r="K887" s="392"/>
      <c r="L887" s="392"/>
    </row>
    <row r="888" spans="11:12" ht="15.75" customHeight="1" x14ac:dyDescent="0.2">
      <c r="K888" s="392"/>
      <c r="L888" s="392"/>
    </row>
    <row r="889" spans="11:12" ht="15.75" customHeight="1" x14ac:dyDescent="0.2">
      <c r="K889" s="392"/>
      <c r="L889" s="392"/>
    </row>
    <row r="890" spans="11:12" ht="15.75" customHeight="1" x14ac:dyDescent="0.2">
      <c r="K890" s="392"/>
      <c r="L890" s="392"/>
    </row>
    <row r="891" spans="11:12" ht="15.75" customHeight="1" x14ac:dyDescent="0.2">
      <c r="K891" s="392"/>
      <c r="L891" s="392"/>
    </row>
    <row r="892" spans="11:12" ht="15.75" customHeight="1" x14ac:dyDescent="0.2">
      <c r="K892" s="392"/>
      <c r="L892" s="392"/>
    </row>
    <row r="893" spans="11:12" ht="15.75" customHeight="1" x14ac:dyDescent="0.2">
      <c r="K893" s="392"/>
      <c r="L893" s="392"/>
    </row>
    <row r="894" spans="11:12" ht="15.75" customHeight="1" x14ac:dyDescent="0.2">
      <c r="K894" s="392"/>
      <c r="L894" s="392"/>
    </row>
    <row r="895" spans="11:12" ht="15.75" customHeight="1" x14ac:dyDescent="0.2">
      <c r="K895" s="392"/>
      <c r="L895" s="392"/>
    </row>
    <row r="896" spans="11:12" ht="15.75" customHeight="1" x14ac:dyDescent="0.2">
      <c r="K896" s="392"/>
      <c r="L896" s="392"/>
    </row>
    <row r="897" spans="11:12" ht="15.75" customHeight="1" x14ac:dyDescent="0.2">
      <c r="K897" s="392"/>
      <c r="L897" s="392"/>
    </row>
    <row r="898" spans="11:12" ht="15.75" customHeight="1" x14ac:dyDescent="0.2">
      <c r="K898" s="392"/>
      <c r="L898" s="392"/>
    </row>
    <row r="899" spans="11:12" ht="15.75" customHeight="1" x14ac:dyDescent="0.2">
      <c r="K899" s="392"/>
      <c r="L899" s="392"/>
    </row>
    <row r="900" spans="11:12" ht="15.75" customHeight="1" x14ac:dyDescent="0.2">
      <c r="K900" s="392"/>
      <c r="L900" s="392"/>
    </row>
    <row r="901" spans="11:12" ht="15.75" customHeight="1" x14ac:dyDescent="0.2">
      <c r="K901" s="392"/>
      <c r="L901" s="392"/>
    </row>
    <row r="902" spans="11:12" ht="15.75" customHeight="1" x14ac:dyDescent="0.2">
      <c r="K902" s="392"/>
      <c r="L902" s="392"/>
    </row>
    <row r="903" spans="11:12" ht="15.75" customHeight="1" x14ac:dyDescent="0.2">
      <c r="K903" s="392"/>
      <c r="L903" s="392"/>
    </row>
    <row r="904" spans="11:12" ht="15.75" customHeight="1" x14ac:dyDescent="0.2">
      <c r="K904" s="392"/>
      <c r="L904" s="392"/>
    </row>
    <row r="905" spans="11:12" ht="15.75" customHeight="1" x14ac:dyDescent="0.2">
      <c r="K905" s="392"/>
      <c r="L905" s="392"/>
    </row>
    <row r="906" spans="11:12" ht="15.75" customHeight="1" x14ac:dyDescent="0.2">
      <c r="K906" s="392"/>
      <c r="L906" s="392"/>
    </row>
    <row r="907" spans="11:12" ht="15.75" customHeight="1" x14ac:dyDescent="0.2">
      <c r="K907" s="392"/>
      <c r="L907" s="392"/>
    </row>
    <row r="908" spans="11:12" ht="15.75" customHeight="1" x14ac:dyDescent="0.2">
      <c r="K908" s="392"/>
      <c r="L908" s="392"/>
    </row>
    <row r="909" spans="11:12" ht="15.75" customHeight="1" x14ac:dyDescent="0.2">
      <c r="K909" s="392"/>
      <c r="L909" s="392"/>
    </row>
    <row r="910" spans="11:12" ht="15.75" customHeight="1" x14ac:dyDescent="0.2">
      <c r="K910" s="392"/>
      <c r="L910" s="392"/>
    </row>
    <row r="911" spans="11:12" ht="15.75" customHeight="1" x14ac:dyDescent="0.2">
      <c r="K911" s="392"/>
      <c r="L911" s="392"/>
    </row>
    <row r="912" spans="11:12" ht="15.75" customHeight="1" x14ac:dyDescent="0.2">
      <c r="K912" s="392"/>
      <c r="L912" s="392"/>
    </row>
    <row r="913" spans="11:12" ht="15.75" customHeight="1" x14ac:dyDescent="0.2">
      <c r="K913" s="392"/>
      <c r="L913" s="392"/>
    </row>
    <row r="914" spans="11:12" ht="15.75" customHeight="1" x14ac:dyDescent="0.2">
      <c r="K914" s="392"/>
      <c r="L914" s="392"/>
    </row>
    <row r="915" spans="11:12" ht="15.75" customHeight="1" x14ac:dyDescent="0.2">
      <c r="K915" s="392"/>
      <c r="L915" s="392"/>
    </row>
    <row r="916" spans="11:12" ht="15.75" customHeight="1" x14ac:dyDescent="0.2">
      <c r="K916" s="392"/>
      <c r="L916" s="392"/>
    </row>
    <row r="917" spans="11:12" ht="15.75" customHeight="1" x14ac:dyDescent="0.2">
      <c r="K917" s="392"/>
      <c r="L917" s="392"/>
    </row>
    <row r="918" spans="11:12" ht="15.75" customHeight="1" x14ac:dyDescent="0.2">
      <c r="K918" s="392"/>
      <c r="L918" s="392"/>
    </row>
    <row r="919" spans="11:12" ht="15.75" customHeight="1" x14ac:dyDescent="0.2">
      <c r="K919" s="392"/>
      <c r="L919" s="392"/>
    </row>
    <row r="920" spans="11:12" ht="15.75" customHeight="1" x14ac:dyDescent="0.2">
      <c r="K920" s="392"/>
      <c r="L920" s="392"/>
    </row>
    <row r="921" spans="11:12" ht="15.75" customHeight="1" x14ac:dyDescent="0.2">
      <c r="K921" s="392"/>
      <c r="L921" s="392"/>
    </row>
    <row r="922" spans="11:12" ht="15.75" customHeight="1" x14ac:dyDescent="0.2">
      <c r="K922" s="392"/>
      <c r="L922" s="392"/>
    </row>
    <row r="923" spans="11:12" ht="15.75" customHeight="1" x14ac:dyDescent="0.2">
      <c r="K923" s="392"/>
      <c r="L923" s="392"/>
    </row>
    <row r="924" spans="11:12" ht="15.75" customHeight="1" x14ac:dyDescent="0.2">
      <c r="K924" s="392"/>
      <c r="L924" s="392"/>
    </row>
    <row r="925" spans="11:12" ht="15.75" customHeight="1" x14ac:dyDescent="0.2">
      <c r="K925" s="392"/>
      <c r="L925" s="392"/>
    </row>
    <row r="926" spans="11:12" ht="15.75" customHeight="1" x14ac:dyDescent="0.2">
      <c r="K926" s="392"/>
      <c r="L926" s="392"/>
    </row>
    <row r="927" spans="11:12" ht="15.75" customHeight="1" x14ac:dyDescent="0.2">
      <c r="K927" s="392"/>
      <c r="L927" s="392"/>
    </row>
    <row r="928" spans="11:12" ht="15.75" customHeight="1" x14ac:dyDescent="0.2">
      <c r="K928" s="392"/>
      <c r="L928" s="392"/>
    </row>
    <row r="929" spans="11:12" ht="15.75" customHeight="1" x14ac:dyDescent="0.2">
      <c r="K929" s="392"/>
      <c r="L929" s="392"/>
    </row>
    <row r="930" spans="11:12" ht="15.75" customHeight="1" x14ac:dyDescent="0.2">
      <c r="K930" s="392"/>
      <c r="L930" s="392"/>
    </row>
    <row r="931" spans="11:12" ht="15.75" customHeight="1" x14ac:dyDescent="0.2">
      <c r="K931" s="392"/>
      <c r="L931" s="392"/>
    </row>
    <row r="932" spans="11:12" ht="15.75" customHeight="1" x14ac:dyDescent="0.2">
      <c r="K932" s="392"/>
      <c r="L932" s="392"/>
    </row>
    <row r="933" spans="11:12" ht="15.75" customHeight="1" x14ac:dyDescent="0.2">
      <c r="K933" s="392"/>
      <c r="L933" s="392"/>
    </row>
    <row r="934" spans="11:12" ht="15.75" customHeight="1" x14ac:dyDescent="0.2">
      <c r="K934" s="392"/>
      <c r="L934" s="392"/>
    </row>
    <row r="935" spans="11:12" ht="15.75" customHeight="1" x14ac:dyDescent="0.2">
      <c r="K935" s="392"/>
      <c r="L935" s="392"/>
    </row>
    <row r="936" spans="11:12" ht="15.75" customHeight="1" x14ac:dyDescent="0.2">
      <c r="K936" s="392"/>
      <c r="L936" s="392"/>
    </row>
    <row r="937" spans="11:12" ht="15.75" customHeight="1" x14ac:dyDescent="0.2">
      <c r="K937" s="392"/>
      <c r="L937" s="392"/>
    </row>
    <row r="938" spans="11:12" ht="15.75" customHeight="1" x14ac:dyDescent="0.2">
      <c r="K938" s="392"/>
      <c r="L938" s="392"/>
    </row>
    <row r="939" spans="11:12" ht="15.75" customHeight="1" x14ac:dyDescent="0.2">
      <c r="K939" s="392"/>
      <c r="L939" s="392"/>
    </row>
    <row r="940" spans="11:12" ht="15.75" customHeight="1" x14ac:dyDescent="0.2">
      <c r="K940" s="392"/>
      <c r="L940" s="392"/>
    </row>
    <row r="941" spans="11:12" ht="15.75" customHeight="1" x14ac:dyDescent="0.2">
      <c r="K941" s="392"/>
      <c r="L941" s="392"/>
    </row>
    <row r="942" spans="11:12" ht="15.75" customHeight="1" x14ac:dyDescent="0.2">
      <c r="K942" s="392"/>
      <c r="L942" s="392"/>
    </row>
    <row r="943" spans="11:12" ht="15.75" customHeight="1" x14ac:dyDescent="0.2">
      <c r="K943" s="392"/>
      <c r="L943" s="392"/>
    </row>
    <row r="944" spans="11:12" ht="15.75" customHeight="1" x14ac:dyDescent="0.2">
      <c r="K944" s="392"/>
      <c r="L944" s="392"/>
    </row>
    <row r="945" spans="11:12" ht="15.75" customHeight="1" x14ac:dyDescent="0.2">
      <c r="K945" s="392"/>
      <c r="L945" s="392"/>
    </row>
    <row r="946" spans="11:12" ht="15.75" customHeight="1" x14ac:dyDescent="0.2">
      <c r="K946" s="392"/>
      <c r="L946" s="392"/>
    </row>
    <row r="947" spans="11:12" ht="15.75" customHeight="1" x14ac:dyDescent="0.2">
      <c r="K947" s="392"/>
      <c r="L947" s="392"/>
    </row>
    <row r="948" spans="11:12" ht="15.75" customHeight="1" x14ac:dyDescent="0.2">
      <c r="K948" s="392"/>
      <c r="L948" s="392"/>
    </row>
    <row r="949" spans="11:12" ht="15.75" customHeight="1" x14ac:dyDescent="0.2">
      <c r="K949" s="392"/>
      <c r="L949" s="392"/>
    </row>
    <row r="950" spans="11:12" ht="15.75" customHeight="1" x14ac:dyDescent="0.2">
      <c r="K950" s="392"/>
      <c r="L950" s="392"/>
    </row>
    <row r="951" spans="11:12" ht="15.75" customHeight="1" x14ac:dyDescent="0.2">
      <c r="K951" s="392"/>
      <c r="L951" s="392"/>
    </row>
    <row r="952" spans="11:12" ht="15.75" customHeight="1" x14ac:dyDescent="0.2">
      <c r="K952" s="392"/>
      <c r="L952" s="392"/>
    </row>
    <row r="953" spans="11:12" ht="15.75" customHeight="1" x14ac:dyDescent="0.2">
      <c r="K953" s="392"/>
      <c r="L953" s="392"/>
    </row>
    <row r="954" spans="11:12" ht="15.75" customHeight="1" x14ac:dyDescent="0.2">
      <c r="K954" s="392"/>
      <c r="L954" s="392"/>
    </row>
    <row r="955" spans="11:12" ht="15.75" customHeight="1" x14ac:dyDescent="0.2">
      <c r="K955" s="392"/>
      <c r="L955" s="392"/>
    </row>
    <row r="956" spans="11:12" ht="15.75" customHeight="1" x14ac:dyDescent="0.2">
      <c r="K956" s="392"/>
      <c r="L956" s="392"/>
    </row>
    <row r="957" spans="11:12" ht="15.75" customHeight="1" x14ac:dyDescent="0.2">
      <c r="K957" s="392"/>
      <c r="L957" s="392"/>
    </row>
    <row r="958" spans="11:12" ht="15.75" customHeight="1" x14ac:dyDescent="0.2">
      <c r="K958" s="392"/>
      <c r="L958" s="392"/>
    </row>
    <row r="959" spans="11:12" ht="15.75" customHeight="1" x14ac:dyDescent="0.2">
      <c r="K959" s="392"/>
      <c r="L959" s="392"/>
    </row>
    <row r="960" spans="11:12" ht="15.75" customHeight="1" x14ac:dyDescent="0.2">
      <c r="K960" s="392"/>
      <c r="L960" s="392"/>
    </row>
    <row r="961" spans="11:12" ht="15.75" customHeight="1" x14ac:dyDescent="0.2">
      <c r="K961" s="392"/>
      <c r="L961" s="392"/>
    </row>
    <row r="962" spans="11:12" ht="15.75" customHeight="1" x14ac:dyDescent="0.2">
      <c r="K962" s="392"/>
      <c r="L962" s="392"/>
    </row>
    <row r="963" spans="11:12" ht="15.75" customHeight="1" x14ac:dyDescent="0.2">
      <c r="K963" s="392"/>
      <c r="L963" s="392"/>
    </row>
    <row r="964" spans="11:12" ht="15.75" customHeight="1" x14ac:dyDescent="0.2">
      <c r="K964" s="392"/>
      <c r="L964" s="392"/>
    </row>
    <row r="965" spans="11:12" ht="15.75" customHeight="1" x14ac:dyDescent="0.2">
      <c r="K965" s="392"/>
      <c r="L965" s="392"/>
    </row>
    <row r="966" spans="11:12" ht="15.75" customHeight="1" x14ac:dyDescent="0.2">
      <c r="K966" s="392"/>
      <c r="L966" s="392"/>
    </row>
    <row r="967" spans="11:12" ht="15.75" customHeight="1" x14ac:dyDescent="0.2">
      <c r="K967" s="392"/>
      <c r="L967" s="392"/>
    </row>
    <row r="968" spans="11:12" ht="15.75" customHeight="1" x14ac:dyDescent="0.2">
      <c r="K968" s="392"/>
      <c r="L968" s="392"/>
    </row>
    <row r="969" spans="11:12" ht="15.75" customHeight="1" x14ac:dyDescent="0.2">
      <c r="K969" s="392"/>
      <c r="L969" s="392"/>
    </row>
    <row r="970" spans="11:12" ht="15.75" customHeight="1" x14ac:dyDescent="0.2">
      <c r="K970" s="392"/>
      <c r="L970" s="392"/>
    </row>
    <row r="971" spans="11:12" ht="15.75" customHeight="1" x14ac:dyDescent="0.2">
      <c r="K971" s="392"/>
      <c r="L971" s="392"/>
    </row>
    <row r="972" spans="11:12" ht="15.75" customHeight="1" x14ac:dyDescent="0.2">
      <c r="K972" s="392"/>
      <c r="L972" s="392"/>
    </row>
    <row r="973" spans="11:12" ht="15.75" customHeight="1" x14ac:dyDescent="0.2">
      <c r="K973" s="392"/>
      <c r="L973" s="392"/>
    </row>
    <row r="974" spans="11:12" ht="15.75" customHeight="1" x14ac:dyDescent="0.2">
      <c r="K974" s="392"/>
      <c r="L974" s="392"/>
    </row>
    <row r="975" spans="11:12" ht="15.75" customHeight="1" x14ac:dyDescent="0.2">
      <c r="K975" s="392"/>
      <c r="L975" s="392"/>
    </row>
    <row r="976" spans="11:12" ht="15.75" customHeight="1" x14ac:dyDescent="0.2">
      <c r="K976" s="392"/>
      <c r="L976" s="392"/>
    </row>
    <row r="977" spans="11:12" ht="15.75" customHeight="1" x14ac:dyDescent="0.2">
      <c r="K977" s="392"/>
      <c r="L977" s="392"/>
    </row>
    <row r="978" spans="11:12" ht="15.75" customHeight="1" x14ac:dyDescent="0.2">
      <c r="K978" s="392"/>
      <c r="L978" s="392"/>
    </row>
    <row r="979" spans="11:12" ht="15.75" customHeight="1" x14ac:dyDescent="0.2">
      <c r="K979" s="392"/>
      <c r="L979" s="392"/>
    </row>
    <row r="980" spans="11:12" ht="15.75" customHeight="1" x14ac:dyDescent="0.2">
      <c r="K980" s="392"/>
      <c r="L980" s="392"/>
    </row>
    <row r="981" spans="11:12" ht="15.75" customHeight="1" x14ac:dyDescent="0.2">
      <c r="K981" s="392"/>
      <c r="L981" s="392"/>
    </row>
    <row r="982" spans="11:12" ht="15.75" customHeight="1" x14ac:dyDescent="0.2">
      <c r="K982" s="392"/>
      <c r="L982" s="392"/>
    </row>
    <row r="983" spans="11:12" ht="15.75" customHeight="1" x14ac:dyDescent="0.2">
      <c r="K983" s="392"/>
      <c r="L983" s="392"/>
    </row>
    <row r="984" spans="11:12" ht="15.75" customHeight="1" x14ac:dyDescent="0.2">
      <c r="K984" s="392"/>
      <c r="L984" s="392"/>
    </row>
    <row r="985" spans="11:12" ht="15.75" customHeight="1" x14ac:dyDescent="0.2">
      <c r="K985" s="392"/>
      <c r="L985" s="392"/>
    </row>
    <row r="986" spans="11:12" ht="15.75" customHeight="1" x14ac:dyDescent="0.2">
      <c r="K986" s="392"/>
      <c r="L986" s="392"/>
    </row>
    <row r="987" spans="11:12" ht="15.75" customHeight="1" x14ac:dyDescent="0.2">
      <c r="K987" s="392"/>
      <c r="L987" s="392"/>
    </row>
    <row r="988" spans="11:12" ht="15.75" customHeight="1" x14ac:dyDescent="0.2">
      <c r="K988" s="392"/>
      <c r="L988" s="392"/>
    </row>
    <row r="989" spans="11:12" ht="15.75" customHeight="1" x14ac:dyDescent="0.2">
      <c r="K989" s="392"/>
      <c r="L989" s="392"/>
    </row>
    <row r="990" spans="11:12" ht="15.75" customHeight="1" x14ac:dyDescent="0.2">
      <c r="K990" s="392"/>
      <c r="L990" s="392"/>
    </row>
    <row r="991" spans="11:12" ht="15.75" customHeight="1" x14ac:dyDescent="0.2">
      <c r="K991" s="392"/>
      <c r="L991" s="392"/>
    </row>
    <row r="992" spans="11:12" ht="15.75" customHeight="1" x14ac:dyDescent="0.2">
      <c r="K992" s="392"/>
      <c r="L992" s="392"/>
    </row>
    <row r="993" spans="11:12" ht="15.75" customHeight="1" x14ac:dyDescent="0.2">
      <c r="K993" s="392"/>
      <c r="L993" s="392"/>
    </row>
    <row r="994" spans="11:12" ht="15.75" customHeight="1" x14ac:dyDescent="0.2">
      <c r="K994" s="392"/>
      <c r="L994" s="392"/>
    </row>
    <row r="995" spans="11:12" ht="15.75" customHeight="1" x14ac:dyDescent="0.2">
      <c r="K995" s="392"/>
      <c r="L995" s="392"/>
    </row>
    <row r="996" spans="11:12" ht="15.75" customHeight="1" x14ac:dyDescent="0.2">
      <c r="K996" s="392"/>
      <c r="L996" s="392"/>
    </row>
    <row r="997" spans="11:12" ht="15.75" customHeight="1" x14ac:dyDescent="0.2">
      <c r="K997" s="392"/>
      <c r="L997" s="392"/>
    </row>
    <row r="998" spans="11:12" ht="15.75" customHeight="1" x14ac:dyDescent="0.2">
      <c r="K998" s="392"/>
      <c r="L998" s="392"/>
    </row>
    <row r="999" spans="11:12" ht="15.75" customHeight="1" x14ac:dyDescent="0.2">
      <c r="K999" s="392"/>
      <c r="L999" s="392"/>
    </row>
    <row r="1000" spans="11:12" ht="15.75" customHeight="1" x14ac:dyDescent="0.2">
      <c r="K1000" s="392"/>
      <c r="L1000" s="392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53EA-ABA5-4524-AEA8-9AA70CDA6417}">
  <dimension ref="A1:I170"/>
  <sheetViews>
    <sheetView workbookViewId="0">
      <selection activeCell="I11" sqref="I11"/>
    </sheetView>
  </sheetViews>
  <sheetFormatPr baseColWidth="10" defaultRowHeight="15" x14ac:dyDescent="0.25"/>
  <cols>
    <col min="5" max="5" width="11.42578125" style="307"/>
  </cols>
  <sheetData>
    <row r="1" spans="1:9" x14ac:dyDescent="0.25">
      <c r="A1" t="s">
        <v>0</v>
      </c>
      <c r="B1" t="s">
        <v>107</v>
      </c>
      <c r="C1" t="s">
        <v>80</v>
      </c>
    </row>
    <row r="2" spans="1:9" x14ac:dyDescent="0.25">
      <c r="A2" s="307">
        <v>44013</v>
      </c>
      <c r="B2">
        <v>1</v>
      </c>
      <c r="E2" s="307">
        <v>44137</v>
      </c>
      <c r="F2" t="s">
        <v>318</v>
      </c>
      <c r="G2">
        <v>58</v>
      </c>
      <c r="H2" t="s">
        <v>8</v>
      </c>
      <c r="I2" t="s">
        <v>59</v>
      </c>
    </row>
    <row r="3" spans="1:9" x14ac:dyDescent="0.25">
      <c r="A3" s="307">
        <v>44025</v>
      </c>
      <c r="B3">
        <v>2</v>
      </c>
      <c r="E3" s="307">
        <v>44143</v>
      </c>
      <c r="F3" t="s">
        <v>318</v>
      </c>
      <c r="G3">
        <v>66</v>
      </c>
      <c r="H3" t="s">
        <v>8</v>
      </c>
      <c r="I3" t="s">
        <v>59</v>
      </c>
    </row>
    <row r="4" spans="1:9" x14ac:dyDescent="0.25">
      <c r="A4" s="307">
        <v>44064</v>
      </c>
      <c r="B4">
        <v>2</v>
      </c>
      <c r="H4" t="s">
        <v>8</v>
      </c>
      <c r="I4" t="s">
        <v>59</v>
      </c>
    </row>
    <row r="5" spans="1:9" x14ac:dyDescent="0.25">
      <c r="A5" s="307">
        <v>44065</v>
      </c>
      <c r="B5">
        <v>1</v>
      </c>
      <c r="H5" t="s">
        <v>8</v>
      </c>
      <c r="I5" t="s">
        <v>59</v>
      </c>
    </row>
    <row r="6" spans="1:9" x14ac:dyDescent="0.25">
      <c r="A6" s="307">
        <v>44067</v>
      </c>
      <c r="B6">
        <v>2</v>
      </c>
      <c r="H6" t="s">
        <v>8</v>
      </c>
      <c r="I6" t="s">
        <v>59</v>
      </c>
    </row>
    <row r="7" spans="1:9" x14ac:dyDescent="0.25">
      <c r="A7" s="307">
        <v>44069</v>
      </c>
      <c r="B7">
        <v>2</v>
      </c>
      <c r="H7" t="s">
        <v>8</v>
      </c>
      <c r="I7" t="s">
        <v>59</v>
      </c>
    </row>
    <row r="8" spans="1:9" x14ac:dyDescent="0.25">
      <c r="A8" s="307">
        <v>44070</v>
      </c>
      <c r="B8">
        <v>1</v>
      </c>
      <c r="H8" t="s">
        <v>8</v>
      </c>
      <c r="I8" t="s">
        <v>59</v>
      </c>
    </row>
    <row r="9" spans="1:9" x14ac:dyDescent="0.25">
      <c r="A9" s="307">
        <v>44074</v>
      </c>
      <c r="B9">
        <v>1</v>
      </c>
      <c r="H9" t="s">
        <v>8</v>
      </c>
      <c r="I9" t="s">
        <v>59</v>
      </c>
    </row>
    <row r="10" spans="1:9" x14ac:dyDescent="0.25">
      <c r="A10" s="307">
        <v>44075</v>
      </c>
      <c r="B10">
        <v>8</v>
      </c>
      <c r="H10" t="s">
        <v>8</v>
      </c>
      <c r="I10" t="s">
        <v>59</v>
      </c>
    </row>
    <row r="11" spans="1:9" x14ac:dyDescent="0.25">
      <c r="A11" s="307">
        <v>44077</v>
      </c>
      <c r="B11">
        <v>1</v>
      </c>
      <c r="E11" s="307">
        <v>44166</v>
      </c>
      <c r="F11" t="s">
        <v>317</v>
      </c>
      <c r="G11">
        <v>87</v>
      </c>
      <c r="H11" t="s">
        <v>8</v>
      </c>
      <c r="I11" t="s">
        <v>59</v>
      </c>
    </row>
    <row r="12" spans="1:9" x14ac:dyDescent="0.25">
      <c r="A12" s="307">
        <v>44079</v>
      </c>
      <c r="B12">
        <v>4</v>
      </c>
      <c r="E12" s="307">
        <v>44186</v>
      </c>
      <c r="F12" t="s">
        <v>318</v>
      </c>
      <c r="G12">
        <v>71</v>
      </c>
      <c r="H12" t="s">
        <v>8</v>
      </c>
      <c r="I12" t="s">
        <v>59</v>
      </c>
    </row>
    <row r="13" spans="1:9" x14ac:dyDescent="0.25">
      <c r="A13" s="307">
        <v>44080</v>
      </c>
      <c r="B13">
        <v>6</v>
      </c>
      <c r="E13" s="307">
        <v>44232</v>
      </c>
      <c r="F13" t="s">
        <v>318</v>
      </c>
      <c r="G13">
        <v>56</v>
      </c>
      <c r="H13" t="s">
        <v>8</v>
      </c>
      <c r="I13" t="s">
        <v>59</v>
      </c>
    </row>
    <row r="14" spans="1:9" x14ac:dyDescent="0.25">
      <c r="A14" s="307">
        <v>44082</v>
      </c>
      <c r="B14">
        <v>6</v>
      </c>
      <c r="E14" s="307">
        <v>44282</v>
      </c>
      <c r="F14" t="s">
        <v>318</v>
      </c>
      <c r="G14">
        <v>68</v>
      </c>
      <c r="H14" t="s">
        <v>8</v>
      </c>
      <c r="I14" t="s">
        <v>59</v>
      </c>
    </row>
    <row r="15" spans="1:9" x14ac:dyDescent="0.25">
      <c r="A15" s="307">
        <v>44084</v>
      </c>
      <c r="B15">
        <v>9</v>
      </c>
    </row>
    <row r="16" spans="1:9" x14ac:dyDescent="0.25">
      <c r="A16" s="307">
        <v>44085</v>
      </c>
      <c r="B16">
        <v>4</v>
      </c>
    </row>
    <row r="17" spans="1:2" x14ac:dyDescent="0.25">
      <c r="A17" s="307">
        <v>44086</v>
      </c>
      <c r="B17">
        <v>2</v>
      </c>
    </row>
    <row r="18" spans="1:2" x14ac:dyDescent="0.25">
      <c r="A18" s="307">
        <v>44087</v>
      </c>
      <c r="B18">
        <v>9</v>
      </c>
    </row>
    <row r="19" spans="1:2" x14ac:dyDescent="0.25">
      <c r="A19" s="307">
        <v>44088</v>
      </c>
      <c r="B19">
        <v>4</v>
      </c>
    </row>
    <row r="20" spans="1:2" x14ac:dyDescent="0.25">
      <c r="A20" s="307">
        <v>44089</v>
      </c>
      <c r="B20">
        <v>6</v>
      </c>
    </row>
    <row r="21" spans="1:2" x14ac:dyDescent="0.25">
      <c r="A21" s="307">
        <v>44090</v>
      </c>
      <c r="B21">
        <v>10</v>
      </c>
    </row>
    <row r="22" spans="1:2" x14ac:dyDescent="0.25">
      <c r="A22" s="307">
        <v>44092</v>
      </c>
      <c r="B22">
        <v>3</v>
      </c>
    </row>
    <row r="23" spans="1:2" x14ac:dyDescent="0.25">
      <c r="A23" s="307">
        <v>44093</v>
      </c>
      <c r="B23">
        <v>4</v>
      </c>
    </row>
    <row r="24" spans="1:2" x14ac:dyDescent="0.25">
      <c r="A24" s="307">
        <v>44094</v>
      </c>
      <c r="B24">
        <v>12</v>
      </c>
    </row>
    <row r="25" spans="1:2" x14ac:dyDescent="0.25">
      <c r="A25" s="307">
        <v>44095</v>
      </c>
      <c r="B25">
        <v>4</v>
      </c>
    </row>
    <row r="26" spans="1:2" x14ac:dyDescent="0.25">
      <c r="A26" s="307">
        <v>44096</v>
      </c>
      <c r="B26">
        <v>2</v>
      </c>
    </row>
    <row r="27" spans="1:2" x14ac:dyDescent="0.25">
      <c r="A27" s="307">
        <v>44097</v>
      </c>
      <c r="B27">
        <v>8</v>
      </c>
    </row>
    <row r="28" spans="1:2" x14ac:dyDescent="0.25">
      <c r="A28" s="307">
        <v>44098</v>
      </c>
      <c r="B28">
        <v>5</v>
      </c>
    </row>
    <row r="29" spans="1:2" x14ac:dyDescent="0.25">
      <c r="A29" s="307">
        <v>44099</v>
      </c>
      <c r="B29">
        <v>12</v>
      </c>
    </row>
    <row r="30" spans="1:2" x14ac:dyDescent="0.25">
      <c r="A30" s="307">
        <v>44100</v>
      </c>
      <c r="B30">
        <v>3</v>
      </c>
    </row>
    <row r="31" spans="1:2" x14ac:dyDescent="0.25">
      <c r="A31" s="307">
        <v>44101</v>
      </c>
      <c r="B31">
        <v>10</v>
      </c>
    </row>
    <row r="32" spans="1:2" x14ac:dyDescent="0.25">
      <c r="A32" s="307">
        <v>44102</v>
      </c>
      <c r="B32">
        <v>6</v>
      </c>
    </row>
    <row r="33" spans="1:2" x14ac:dyDescent="0.25">
      <c r="A33" s="307">
        <v>44103</v>
      </c>
      <c r="B33">
        <v>5</v>
      </c>
    </row>
    <row r="34" spans="1:2" x14ac:dyDescent="0.25">
      <c r="A34" s="307">
        <v>44104</v>
      </c>
      <c r="B34">
        <v>3</v>
      </c>
    </row>
    <row r="35" spans="1:2" x14ac:dyDescent="0.25">
      <c r="A35" s="307">
        <v>44105</v>
      </c>
      <c r="B35">
        <v>4</v>
      </c>
    </row>
    <row r="36" spans="1:2" x14ac:dyDescent="0.25">
      <c r="A36" s="307">
        <v>44106</v>
      </c>
      <c r="B36">
        <v>6</v>
      </c>
    </row>
    <row r="37" spans="1:2" x14ac:dyDescent="0.25">
      <c r="A37" s="307">
        <v>44107</v>
      </c>
      <c r="B37">
        <v>4</v>
      </c>
    </row>
    <row r="38" spans="1:2" x14ac:dyDescent="0.25">
      <c r="A38" s="307">
        <v>44108</v>
      </c>
      <c r="B38">
        <v>11</v>
      </c>
    </row>
    <row r="39" spans="1:2" x14ac:dyDescent="0.25">
      <c r="A39" s="307">
        <v>44109</v>
      </c>
      <c r="B39">
        <v>1</v>
      </c>
    </row>
    <row r="40" spans="1:2" x14ac:dyDescent="0.25">
      <c r="A40" s="307">
        <v>44110</v>
      </c>
      <c r="B40">
        <v>3</v>
      </c>
    </row>
    <row r="41" spans="1:2" x14ac:dyDescent="0.25">
      <c r="A41" s="307">
        <v>44111</v>
      </c>
      <c r="B41">
        <v>2</v>
      </c>
    </row>
    <row r="42" spans="1:2" x14ac:dyDescent="0.25">
      <c r="A42" s="307">
        <v>44113</v>
      </c>
      <c r="B42">
        <v>6</v>
      </c>
    </row>
    <row r="43" spans="1:2" x14ac:dyDescent="0.25">
      <c r="A43" s="307">
        <v>44114</v>
      </c>
      <c r="B43">
        <v>1</v>
      </c>
    </row>
    <row r="44" spans="1:2" x14ac:dyDescent="0.25">
      <c r="A44" s="307">
        <v>44115</v>
      </c>
      <c r="B44">
        <v>1</v>
      </c>
    </row>
    <row r="45" spans="1:2" x14ac:dyDescent="0.25">
      <c r="A45" s="307">
        <v>44116</v>
      </c>
      <c r="B45">
        <v>3</v>
      </c>
    </row>
    <row r="46" spans="1:2" x14ac:dyDescent="0.25">
      <c r="A46" s="307">
        <v>44117</v>
      </c>
      <c r="B46">
        <v>31</v>
      </c>
    </row>
    <row r="47" spans="1:2" x14ac:dyDescent="0.25">
      <c r="A47" s="307">
        <v>44118</v>
      </c>
      <c r="B47">
        <v>28</v>
      </c>
    </row>
    <row r="48" spans="1:2" x14ac:dyDescent="0.25">
      <c r="A48" s="307">
        <v>44119</v>
      </c>
      <c r="B48">
        <v>10</v>
      </c>
    </row>
    <row r="49" spans="1:2" x14ac:dyDescent="0.25">
      <c r="A49" s="307">
        <v>44120</v>
      </c>
      <c r="B49">
        <v>35</v>
      </c>
    </row>
    <row r="50" spans="1:2" x14ac:dyDescent="0.25">
      <c r="A50" s="307">
        <v>44121</v>
      </c>
      <c r="B50">
        <v>24</v>
      </c>
    </row>
    <row r="51" spans="1:2" x14ac:dyDescent="0.25">
      <c r="A51" s="307">
        <v>44122</v>
      </c>
      <c r="B51">
        <v>10</v>
      </c>
    </row>
    <row r="52" spans="1:2" x14ac:dyDescent="0.25">
      <c r="A52" s="307">
        <v>44123</v>
      </c>
      <c r="B52">
        <v>3</v>
      </c>
    </row>
    <row r="53" spans="1:2" x14ac:dyDescent="0.25">
      <c r="A53" s="307">
        <v>44124</v>
      </c>
      <c r="B53">
        <v>26</v>
      </c>
    </row>
    <row r="54" spans="1:2" x14ac:dyDescent="0.25">
      <c r="A54" s="307">
        <v>44125</v>
      </c>
      <c r="B54">
        <v>17</v>
      </c>
    </row>
    <row r="55" spans="1:2" x14ac:dyDescent="0.25">
      <c r="A55" s="307">
        <v>44126</v>
      </c>
      <c r="B55">
        <v>29</v>
      </c>
    </row>
    <row r="56" spans="1:2" x14ac:dyDescent="0.25">
      <c r="A56" s="307">
        <v>44127</v>
      </c>
      <c r="B56">
        <v>4</v>
      </c>
    </row>
    <row r="57" spans="1:2" x14ac:dyDescent="0.25">
      <c r="A57" s="307">
        <v>44128</v>
      </c>
      <c r="B57">
        <v>16</v>
      </c>
    </row>
    <row r="58" spans="1:2" x14ac:dyDescent="0.25">
      <c r="A58" s="307">
        <v>44129</v>
      </c>
      <c r="B58">
        <v>6</v>
      </c>
    </row>
    <row r="59" spans="1:2" x14ac:dyDescent="0.25">
      <c r="A59" s="307">
        <v>44130</v>
      </c>
      <c r="B59">
        <v>9</v>
      </c>
    </row>
    <row r="60" spans="1:2" x14ac:dyDescent="0.25">
      <c r="A60" s="307">
        <v>44131</v>
      </c>
      <c r="B60">
        <v>12</v>
      </c>
    </row>
    <row r="61" spans="1:2" x14ac:dyDescent="0.25">
      <c r="A61" s="307">
        <v>44132</v>
      </c>
      <c r="B61">
        <v>14</v>
      </c>
    </row>
    <row r="62" spans="1:2" x14ac:dyDescent="0.25">
      <c r="A62" s="307">
        <v>44133</v>
      </c>
      <c r="B62">
        <v>23</v>
      </c>
    </row>
    <row r="63" spans="1:2" x14ac:dyDescent="0.25">
      <c r="A63" s="307">
        <v>44134</v>
      </c>
      <c r="B63">
        <v>11</v>
      </c>
    </row>
    <row r="64" spans="1:2" x14ac:dyDescent="0.25">
      <c r="A64" s="307">
        <v>44135</v>
      </c>
      <c r="B64">
        <v>8</v>
      </c>
    </row>
    <row r="65" spans="1:2" x14ac:dyDescent="0.25">
      <c r="A65" s="307">
        <v>44136</v>
      </c>
      <c r="B65">
        <v>6</v>
      </c>
    </row>
    <row r="66" spans="1:2" x14ac:dyDescent="0.25">
      <c r="A66" s="307">
        <v>44137</v>
      </c>
      <c r="B66">
        <v>7</v>
      </c>
    </row>
    <row r="67" spans="1:2" x14ac:dyDescent="0.25">
      <c r="A67" s="307">
        <v>44138</v>
      </c>
      <c r="B67">
        <v>8</v>
      </c>
    </row>
    <row r="68" spans="1:2" x14ac:dyDescent="0.25">
      <c r="A68" s="307">
        <v>44139</v>
      </c>
      <c r="B68">
        <v>9</v>
      </c>
    </row>
    <row r="69" spans="1:2" x14ac:dyDescent="0.25">
      <c r="A69" s="307">
        <v>44140</v>
      </c>
      <c r="B69">
        <v>19</v>
      </c>
    </row>
    <row r="70" spans="1:2" x14ac:dyDescent="0.25">
      <c r="A70" s="307">
        <v>44141</v>
      </c>
      <c r="B70">
        <v>7</v>
      </c>
    </row>
    <row r="71" spans="1:2" x14ac:dyDescent="0.25">
      <c r="A71" s="307">
        <v>44142</v>
      </c>
      <c r="B71">
        <v>8</v>
      </c>
    </row>
    <row r="72" spans="1:2" x14ac:dyDescent="0.25">
      <c r="A72" s="307">
        <v>44143</v>
      </c>
      <c r="B72">
        <v>5</v>
      </c>
    </row>
    <row r="73" spans="1:2" x14ac:dyDescent="0.25">
      <c r="A73" s="307">
        <v>44145</v>
      </c>
      <c r="B73">
        <v>1</v>
      </c>
    </row>
    <row r="74" spans="1:2" x14ac:dyDescent="0.25">
      <c r="A74" s="307">
        <v>44146</v>
      </c>
      <c r="B74">
        <v>7</v>
      </c>
    </row>
    <row r="75" spans="1:2" x14ac:dyDescent="0.25">
      <c r="A75" s="307">
        <v>44147</v>
      </c>
      <c r="B75">
        <v>4</v>
      </c>
    </row>
    <row r="76" spans="1:2" x14ac:dyDescent="0.25">
      <c r="A76" s="307">
        <v>44148</v>
      </c>
      <c r="B76">
        <v>2</v>
      </c>
    </row>
    <row r="77" spans="1:2" x14ac:dyDescent="0.25">
      <c r="A77" s="307">
        <v>44149</v>
      </c>
      <c r="B77">
        <v>3</v>
      </c>
    </row>
    <row r="78" spans="1:2" x14ac:dyDescent="0.25">
      <c r="A78" s="307">
        <v>44150</v>
      </c>
      <c r="B78">
        <v>8</v>
      </c>
    </row>
    <row r="79" spans="1:2" x14ac:dyDescent="0.25">
      <c r="A79" s="307">
        <v>44152</v>
      </c>
      <c r="B79">
        <v>1</v>
      </c>
    </row>
    <row r="80" spans="1:2" x14ac:dyDescent="0.25">
      <c r="A80" s="307">
        <v>44153</v>
      </c>
      <c r="B80">
        <v>4</v>
      </c>
    </row>
    <row r="81" spans="1:2" x14ac:dyDescent="0.25">
      <c r="A81" s="307">
        <v>44154</v>
      </c>
      <c r="B81">
        <v>2</v>
      </c>
    </row>
    <row r="82" spans="1:2" x14ac:dyDescent="0.25">
      <c r="A82" s="307">
        <v>44155</v>
      </c>
      <c r="B82">
        <v>4</v>
      </c>
    </row>
    <row r="83" spans="1:2" x14ac:dyDescent="0.25">
      <c r="A83" s="307">
        <v>44156</v>
      </c>
      <c r="B83">
        <v>4</v>
      </c>
    </row>
    <row r="84" spans="1:2" x14ac:dyDescent="0.25">
      <c r="A84" s="307">
        <v>44157</v>
      </c>
      <c r="B84">
        <v>6</v>
      </c>
    </row>
    <row r="85" spans="1:2" x14ac:dyDescent="0.25">
      <c r="A85" s="307">
        <v>44160</v>
      </c>
      <c r="B85">
        <v>1</v>
      </c>
    </row>
    <row r="86" spans="1:2" x14ac:dyDescent="0.25">
      <c r="A86" s="307">
        <v>44161</v>
      </c>
      <c r="B86">
        <v>9</v>
      </c>
    </row>
    <row r="87" spans="1:2" x14ac:dyDescent="0.25">
      <c r="A87" s="307">
        <v>44162</v>
      </c>
      <c r="B87">
        <v>5</v>
      </c>
    </row>
    <row r="88" spans="1:2" x14ac:dyDescent="0.25">
      <c r="A88" s="307">
        <v>44163</v>
      </c>
      <c r="B88">
        <v>2</v>
      </c>
    </row>
    <row r="89" spans="1:2" x14ac:dyDescent="0.25">
      <c r="A89" s="307">
        <v>44165</v>
      </c>
      <c r="B89">
        <v>4</v>
      </c>
    </row>
    <row r="90" spans="1:2" x14ac:dyDescent="0.25">
      <c r="A90" s="307">
        <v>44166</v>
      </c>
      <c r="B90">
        <v>-9</v>
      </c>
    </row>
    <row r="91" spans="1:2" x14ac:dyDescent="0.25">
      <c r="A91" s="307">
        <v>44167</v>
      </c>
      <c r="B91">
        <v>4</v>
      </c>
    </row>
    <row r="92" spans="1:2" x14ac:dyDescent="0.25">
      <c r="A92" s="307">
        <v>44168</v>
      </c>
      <c r="B92">
        <v>1</v>
      </c>
    </row>
    <row r="93" spans="1:2" x14ac:dyDescent="0.25">
      <c r="A93" s="307">
        <v>44169</v>
      </c>
      <c r="B93">
        <v>2</v>
      </c>
    </row>
    <row r="94" spans="1:2" x14ac:dyDescent="0.25">
      <c r="A94" s="307">
        <v>44172</v>
      </c>
      <c r="B94">
        <v>1</v>
      </c>
    </row>
    <row r="95" spans="1:2" x14ac:dyDescent="0.25">
      <c r="A95" s="307">
        <v>44174</v>
      </c>
      <c r="B95">
        <v>1</v>
      </c>
    </row>
    <row r="96" spans="1:2" x14ac:dyDescent="0.25">
      <c r="A96" s="307">
        <v>44177</v>
      </c>
      <c r="B96">
        <v>2</v>
      </c>
    </row>
    <row r="97" spans="1:2" x14ac:dyDescent="0.25">
      <c r="A97" s="307">
        <v>44179</v>
      </c>
      <c r="B97">
        <v>3</v>
      </c>
    </row>
    <row r="98" spans="1:2" x14ac:dyDescent="0.25">
      <c r="A98" s="307">
        <v>44181</v>
      </c>
      <c r="B98">
        <v>1</v>
      </c>
    </row>
    <row r="99" spans="1:2" x14ac:dyDescent="0.25">
      <c r="A99" s="307">
        <v>44182</v>
      </c>
      <c r="B99">
        <v>3</v>
      </c>
    </row>
    <row r="100" spans="1:2" x14ac:dyDescent="0.25">
      <c r="A100" s="307">
        <v>44188</v>
      </c>
      <c r="B100">
        <v>2</v>
      </c>
    </row>
    <row r="101" spans="1:2" x14ac:dyDescent="0.25">
      <c r="A101" s="307">
        <v>44189</v>
      </c>
      <c r="B101">
        <v>1</v>
      </c>
    </row>
    <row r="102" spans="1:2" x14ac:dyDescent="0.25">
      <c r="A102" s="307">
        <v>44194</v>
      </c>
      <c r="B102">
        <v>2</v>
      </c>
    </row>
    <row r="103" spans="1:2" x14ac:dyDescent="0.25">
      <c r="A103" s="307">
        <v>44195</v>
      </c>
      <c r="B103">
        <v>1</v>
      </c>
    </row>
    <row r="104" spans="1:2" x14ac:dyDescent="0.25">
      <c r="A104" s="307">
        <v>44196</v>
      </c>
      <c r="B104">
        <v>6</v>
      </c>
    </row>
    <row r="105" spans="1:2" x14ac:dyDescent="0.25">
      <c r="A105" s="307">
        <v>44198</v>
      </c>
      <c r="B105">
        <v>11</v>
      </c>
    </row>
    <row r="106" spans="1:2" x14ac:dyDescent="0.25">
      <c r="A106" s="307">
        <v>44200</v>
      </c>
      <c r="B106">
        <v>4</v>
      </c>
    </row>
    <row r="107" spans="1:2" x14ac:dyDescent="0.25">
      <c r="A107" s="307">
        <v>44201</v>
      </c>
      <c r="B107">
        <v>9</v>
      </c>
    </row>
    <row r="108" spans="1:2" x14ac:dyDescent="0.25">
      <c r="A108" s="307">
        <v>44202</v>
      </c>
      <c r="B108">
        <v>11</v>
      </c>
    </row>
    <row r="109" spans="1:2" x14ac:dyDescent="0.25">
      <c r="A109" s="307">
        <v>44203</v>
      </c>
      <c r="B109">
        <v>22</v>
      </c>
    </row>
    <row r="110" spans="1:2" x14ac:dyDescent="0.25">
      <c r="A110" s="307">
        <v>44204</v>
      </c>
      <c r="B110">
        <v>13</v>
      </c>
    </row>
    <row r="111" spans="1:2" x14ac:dyDescent="0.25">
      <c r="A111" s="307">
        <v>44205</v>
      </c>
      <c r="B111">
        <v>12</v>
      </c>
    </row>
    <row r="112" spans="1:2" x14ac:dyDescent="0.25">
      <c r="A112" s="307">
        <v>44207</v>
      </c>
      <c r="B112">
        <v>12</v>
      </c>
    </row>
    <row r="113" spans="1:2" x14ac:dyDescent="0.25">
      <c r="A113" s="307">
        <v>44208</v>
      </c>
      <c r="B113">
        <v>1</v>
      </c>
    </row>
    <row r="114" spans="1:2" x14ac:dyDescent="0.25">
      <c r="A114" s="307">
        <v>44210</v>
      </c>
      <c r="B114">
        <v>8</v>
      </c>
    </row>
    <row r="115" spans="1:2" x14ac:dyDescent="0.25">
      <c r="A115" s="307">
        <v>44211</v>
      </c>
      <c r="B115">
        <v>1</v>
      </c>
    </row>
    <row r="116" spans="1:2" x14ac:dyDescent="0.25">
      <c r="A116" s="307">
        <v>44212</v>
      </c>
      <c r="B116">
        <v>12</v>
      </c>
    </row>
    <row r="117" spans="1:2" x14ac:dyDescent="0.25">
      <c r="A117" s="307">
        <v>44214</v>
      </c>
      <c r="B117">
        <v>5</v>
      </c>
    </row>
    <row r="118" spans="1:2" x14ac:dyDescent="0.25">
      <c r="A118" s="307">
        <v>44215</v>
      </c>
      <c r="B118">
        <v>5</v>
      </c>
    </row>
    <row r="119" spans="1:2" x14ac:dyDescent="0.25">
      <c r="A119" s="307">
        <v>44216</v>
      </c>
      <c r="B119">
        <v>6</v>
      </c>
    </row>
    <row r="120" spans="1:2" x14ac:dyDescent="0.25">
      <c r="A120" s="307">
        <v>44217</v>
      </c>
      <c r="B120">
        <v>4</v>
      </c>
    </row>
    <row r="121" spans="1:2" x14ac:dyDescent="0.25">
      <c r="A121" s="307">
        <v>44218</v>
      </c>
      <c r="B121">
        <v>7</v>
      </c>
    </row>
    <row r="122" spans="1:2" x14ac:dyDescent="0.25">
      <c r="A122" s="307">
        <v>44219</v>
      </c>
      <c r="B122">
        <v>4</v>
      </c>
    </row>
    <row r="123" spans="1:2" x14ac:dyDescent="0.25">
      <c r="A123" s="307">
        <v>44221</v>
      </c>
      <c r="B123">
        <v>4</v>
      </c>
    </row>
    <row r="124" spans="1:2" x14ac:dyDescent="0.25">
      <c r="A124" s="307">
        <v>44222</v>
      </c>
      <c r="B124">
        <v>2</v>
      </c>
    </row>
    <row r="125" spans="1:2" x14ac:dyDescent="0.25">
      <c r="A125" s="307">
        <v>44223</v>
      </c>
      <c r="B125">
        <v>6</v>
      </c>
    </row>
    <row r="126" spans="1:2" x14ac:dyDescent="0.25">
      <c r="A126" s="307">
        <v>44224</v>
      </c>
      <c r="B126">
        <v>2</v>
      </c>
    </row>
    <row r="127" spans="1:2" x14ac:dyDescent="0.25">
      <c r="A127" s="307">
        <v>44225</v>
      </c>
      <c r="B127">
        <v>4</v>
      </c>
    </row>
    <row r="128" spans="1:2" x14ac:dyDescent="0.25">
      <c r="A128" s="307">
        <v>44226</v>
      </c>
      <c r="B128">
        <v>6</v>
      </c>
    </row>
    <row r="129" spans="1:2" x14ac:dyDescent="0.25">
      <c r="A129" s="307">
        <v>44228</v>
      </c>
      <c r="B129">
        <v>1</v>
      </c>
    </row>
    <row r="130" spans="1:2" x14ac:dyDescent="0.25">
      <c r="A130" s="307">
        <v>44230</v>
      </c>
      <c r="B130">
        <v>3</v>
      </c>
    </row>
    <row r="131" spans="1:2" x14ac:dyDescent="0.25">
      <c r="A131" s="307">
        <v>44231</v>
      </c>
      <c r="B131">
        <v>4</v>
      </c>
    </row>
    <row r="132" spans="1:2" x14ac:dyDescent="0.25">
      <c r="A132" s="307">
        <v>44232</v>
      </c>
      <c r="B132">
        <v>1</v>
      </c>
    </row>
    <row r="133" spans="1:2" x14ac:dyDescent="0.25">
      <c r="A133" s="307">
        <v>44233</v>
      </c>
      <c r="B133">
        <v>1</v>
      </c>
    </row>
    <row r="134" spans="1:2" x14ac:dyDescent="0.25">
      <c r="A134" s="307">
        <v>44235</v>
      </c>
      <c r="B134">
        <v>1</v>
      </c>
    </row>
    <row r="135" spans="1:2" x14ac:dyDescent="0.25">
      <c r="A135" s="307">
        <v>44236</v>
      </c>
      <c r="B135">
        <v>1</v>
      </c>
    </row>
    <row r="136" spans="1:2" x14ac:dyDescent="0.25">
      <c r="A136" s="307">
        <v>44237</v>
      </c>
      <c r="B136">
        <v>2</v>
      </c>
    </row>
    <row r="137" spans="1:2" x14ac:dyDescent="0.25">
      <c r="A137" s="307">
        <v>44238</v>
      </c>
      <c r="B137">
        <v>1</v>
      </c>
    </row>
    <row r="138" spans="1:2" x14ac:dyDescent="0.25">
      <c r="A138" s="307">
        <v>44239</v>
      </c>
      <c r="B138">
        <v>1</v>
      </c>
    </row>
    <row r="139" spans="1:2" x14ac:dyDescent="0.25">
      <c r="A139" s="307">
        <v>44240</v>
      </c>
      <c r="B139">
        <v>1</v>
      </c>
    </row>
    <row r="140" spans="1:2" x14ac:dyDescent="0.25">
      <c r="A140" s="307">
        <v>44244</v>
      </c>
      <c r="B140">
        <v>1</v>
      </c>
    </row>
    <row r="141" spans="1:2" x14ac:dyDescent="0.25">
      <c r="A141" s="307">
        <v>44246</v>
      </c>
      <c r="B141">
        <v>1</v>
      </c>
    </row>
    <row r="142" spans="1:2" x14ac:dyDescent="0.25">
      <c r="A142" s="307">
        <v>44247</v>
      </c>
      <c r="B142">
        <v>1</v>
      </c>
    </row>
    <row r="143" spans="1:2" x14ac:dyDescent="0.25">
      <c r="A143" s="307">
        <v>44249</v>
      </c>
      <c r="B143">
        <v>1</v>
      </c>
    </row>
    <row r="144" spans="1:2" x14ac:dyDescent="0.25">
      <c r="A144" s="307">
        <v>44250</v>
      </c>
      <c r="B144">
        <v>1</v>
      </c>
    </row>
    <row r="145" spans="1:2" x14ac:dyDescent="0.25">
      <c r="A145" s="307">
        <v>44251</v>
      </c>
      <c r="B145">
        <v>2</v>
      </c>
    </row>
    <row r="146" spans="1:2" x14ac:dyDescent="0.25">
      <c r="A146" s="307">
        <v>44253</v>
      </c>
      <c r="B146">
        <v>1</v>
      </c>
    </row>
    <row r="147" spans="1:2" x14ac:dyDescent="0.25">
      <c r="A147" s="307">
        <v>44254</v>
      </c>
      <c r="B147">
        <v>1</v>
      </c>
    </row>
    <row r="148" spans="1:2" x14ac:dyDescent="0.25">
      <c r="A148" s="307">
        <v>44256</v>
      </c>
      <c r="B148">
        <v>2</v>
      </c>
    </row>
    <row r="149" spans="1:2" x14ac:dyDescent="0.25">
      <c r="A149" s="307">
        <v>44257</v>
      </c>
      <c r="B149">
        <v>4</v>
      </c>
    </row>
    <row r="150" spans="1:2" x14ac:dyDescent="0.25">
      <c r="A150" s="307">
        <v>44258</v>
      </c>
      <c r="B150">
        <v>2</v>
      </c>
    </row>
    <row r="151" spans="1:2" x14ac:dyDescent="0.25">
      <c r="A151" s="307">
        <v>44259</v>
      </c>
      <c r="B151">
        <v>5</v>
      </c>
    </row>
    <row r="152" spans="1:2" x14ac:dyDescent="0.25">
      <c r="A152" s="307">
        <v>44260</v>
      </c>
      <c r="B152">
        <v>4</v>
      </c>
    </row>
    <row r="153" spans="1:2" x14ac:dyDescent="0.25">
      <c r="A153" s="307">
        <v>44261</v>
      </c>
      <c r="B153">
        <v>3</v>
      </c>
    </row>
    <row r="154" spans="1:2" x14ac:dyDescent="0.25">
      <c r="A154" s="307">
        <v>44263</v>
      </c>
      <c r="B154">
        <v>11</v>
      </c>
    </row>
    <row r="155" spans="1:2" x14ac:dyDescent="0.25">
      <c r="A155" s="307">
        <v>44264</v>
      </c>
      <c r="B155">
        <v>3</v>
      </c>
    </row>
    <row r="156" spans="1:2" x14ac:dyDescent="0.25">
      <c r="A156" s="307">
        <v>44265</v>
      </c>
      <c r="B156">
        <v>2</v>
      </c>
    </row>
    <row r="157" spans="1:2" x14ac:dyDescent="0.25">
      <c r="A157" s="307">
        <v>44266</v>
      </c>
      <c r="B157">
        <v>8</v>
      </c>
    </row>
    <row r="158" spans="1:2" x14ac:dyDescent="0.25">
      <c r="A158" s="307">
        <v>44267</v>
      </c>
      <c r="B158">
        <v>1</v>
      </c>
    </row>
    <row r="159" spans="1:2" x14ac:dyDescent="0.25">
      <c r="A159" s="307">
        <v>44268</v>
      </c>
      <c r="B159">
        <v>3</v>
      </c>
    </row>
    <row r="160" spans="1:2" x14ac:dyDescent="0.25">
      <c r="A160" s="307">
        <v>44270</v>
      </c>
      <c r="B160">
        <v>3</v>
      </c>
    </row>
    <row r="161" spans="1:2" x14ac:dyDescent="0.25">
      <c r="A161" s="307">
        <v>44271</v>
      </c>
      <c r="B161">
        <v>5</v>
      </c>
    </row>
    <row r="162" spans="1:2" x14ac:dyDescent="0.25">
      <c r="A162" s="307">
        <v>44272</v>
      </c>
      <c r="B162">
        <v>7</v>
      </c>
    </row>
    <row r="163" spans="1:2" x14ac:dyDescent="0.25">
      <c r="A163" s="307">
        <v>44273</v>
      </c>
      <c r="B163">
        <v>3</v>
      </c>
    </row>
    <row r="164" spans="1:2" x14ac:dyDescent="0.25">
      <c r="A164" s="307">
        <v>44275</v>
      </c>
      <c r="B164">
        <v>4</v>
      </c>
    </row>
    <row r="165" spans="1:2" x14ac:dyDescent="0.25">
      <c r="A165" s="307">
        <v>44277</v>
      </c>
      <c r="B165">
        <v>1</v>
      </c>
    </row>
    <row r="166" spans="1:2" x14ac:dyDescent="0.25">
      <c r="A166" s="307">
        <v>44278</v>
      </c>
      <c r="B166">
        <v>1</v>
      </c>
    </row>
    <row r="167" spans="1:2" x14ac:dyDescent="0.25">
      <c r="A167" s="307">
        <v>44280</v>
      </c>
      <c r="B167">
        <v>1</v>
      </c>
    </row>
    <row r="168" spans="1:2" x14ac:dyDescent="0.25">
      <c r="A168" s="307">
        <v>44282</v>
      </c>
      <c r="B168">
        <v>4</v>
      </c>
    </row>
    <row r="169" spans="1:2" x14ac:dyDescent="0.25">
      <c r="A169" s="307">
        <v>44284</v>
      </c>
      <c r="B169">
        <v>2</v>
      </c>
    </row>
    <row r="170" spans="1:2" x14ac:dyDescent="0.25">
      <c r="A170" s="307">
        <v>44285</v>
      </c>
      <c r="B17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27"/>
  <sheetViews>
    <sheetView topLeftCell="A317" workbookViewId="0">
      <selection activeCell="A326" sqref="A326:A327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07">
        <v>43903</v>
      </c>
      <c r="B2">
        <v>1</v>
      </c>
    </row>
    <row r="3" spans="1:2" x14ac:dyDescent="0.25">
      <c r="A3" s="307">
        <v>43907</v>
      </c>
      <c r="B3">
        <v>1</v>
      </c>
    </row>
    <row r="4" spans="1:2" x14ac:dyDescent="0.25">
      <c r="A4" s="307">
        <v>43910</v>
      </c>
      <c r="B4">
        <v>2</v>
      </c>
    </row>
    <row r="5" spans="1:2" x14ac:dyDescent="0.25">
      <c r="A5" s="307">
        <v>43915</v>
      </c>
      <c r="B5">
        <v>2</v>
      </c>
    </row>
    <row r="6" spans="1:2" x14ac:dyDescent="0.25">
      <c r="A6" s="307">
        <v>43916</v>
      </c>
      <c r="B6">
        <v>3</v>
      </c>
    </row>
    <row r="7" spans="1:2" x14ac:dyDescent="0.25">
      <c r="A7" s="307">
        <v>43920</v>
      </c>
      <c r="B7">
        <v>2</v>
      </c>
    </row>
    <row r="8" spans="1:2" x14ac:dyDescent="0.25">
      <c r="A8" s="307">
        <v>43923</v>
      </c>
      <c r="B8">
        <v>2</v>
      </c>
    </row>
    <row r="9" spans="1:2" x14ac:dyDescent="0.25">
      <c r="A9" s="307">
        <v>43924</v>
      </c>
      <c r="B9">
        <v>2</v>
      </c>
    </row>
    <row r="10" spans="1:2" x14ac:dyDescent="0.25">
      <c r="A10" s="307">
        <v>43926</v>
      </c>
      <c r="B10">
        <v>1</v>
      </c>
    </row>
    <row r="11" spans="1:2" x14ac:dyDescent="0.25">
      <c r="A11" s="307">
        <v>43929</v>
      </c>
      <c r="B11">
        <v>1</v>
      </c>
    </row>
    <row r="12" spans="1:2" x14ac:dyDescent="0.25">
      <c r="A12" s="307">
        <v>43930</v>
      </c>
      <c r="B12">
        <v>1</v>
      </c>
    </row>
    <row r="13" spans="1:2" x14ac:dyDescent="0.25">
      <c r="A13" s="307">
        <v>43936</v>
      </c>
      <c r="B13">
        <v>1</v>
      </c>
    </row>
    <row r="14" spans="1:2" x14ac:dyDescent="0.25">
      <c r="A14" s="307">
        <v>43948</v>
      </c>
      <c r="B14">
        <v>1</v>
      </c>
    </row>
    <row r="15" spans="1:2" x14ac:dyDescent="0.25">
      <c r="A15" s="307">
        <v>43951</v>
      </c>
      <c r="B15">
        <v>2</v>
      </c>
    </row>
    <row r="16" spans="1:2" x14ac:dyDescent="0.25">
      <c r="A16" s="307">
        <v>43953</v>
      </c>
      <c r="B16">
        <v>2</v>
      </c>
    </row>
    <row r="17" spans="1:2" x14ac:dyDescent="0.25">
      <c r="A17" s="307">
        <v>43956</v>
      </c>
      <c r="B17">
        <v>2</v>
      </c>
    </row>
    <row r="18" spans="1:2" x14ac:dyDescent="0.25">
      <c r="A18" s="307">
        <v>43963</v>
      </c>
      <c r="B18">
        <v>1</v>
      </c>
    </row>
    <row r="19" spans="1:2" x14ac:dyDescent="0.25">
      <c r="A19" s="307">
        <v>43979</v>
      </c>
      <c r="B19">
        <v>1</v>
      </c>
    </row>
    <row r="20" spans="1:2" x14ac:dyDescent="0.25">
      <c r="A20" s="307">
        <v>43981</v>
      </c>
      <c r="B20">
        <v>2</v>
      </c>
    </row>
    <row r="21" spans="1:2" x14ac:dyDescent="0.25">
      <c r="A21" s="307">
        <v>43983</v>
      </c>
      <c r="B21">
        <v>2</v>
      </c>
    </row>
    <row r="22" spans="1:2" x14ac:dyDescent="0.25">
      <c r="A22" s="307">
        <v>43985</v>
      </c>
      <c r="B22">
        <v>2</v>
      </c>
    </row>
    <row r="23" spans="1:2" x14ac:dyDescent="0.25">
      <c r="A23" s="307">
        <v>43986</v>
      </c>
      <c r="B23">
        <v>4</v>
      </c>
    </row>
    <row r="24" spans="1:2" x14ac:dyDescent="0.25">
      <c r="A24" s="307">
        <v>43987</v>
      </c>
      <c r="B24">
        <v>7</v>
      </c>
    </row>
    <row r="25" spans="1:2" x14ac:dyDescent="0.25">
      <c r="A25" s="307">
        <v>43988</v>
      </c>
      <c r="B25">
        <v>5</v>
      </c>
    </row>
    <row r="26" spans="1:2" x14ac:dyDescent="0.25">
      <c r="A26" s="307">
        <v>43989</v>
      </c>
      <c r="B26">
        <v>2</v>
      </c>
    </row>
    <row r="27" spans="1:2" x14ac:dyDescent="0.25">
      <c r="A27" s="307">
        <v>43990</v>
      </c>
      <c r="B27">
        <v>2</v>
      </c>
    </row>
    <row r="28" spans="1:2" x14ac:dyDescent="0.25">
      <c r="A28" s="307">
        <v>43991</v>
      </c>
      <c r="B28">
        <v>3</v>
      </c>
    </row>
    <row r="29" spans="1:2" x14ac:dyDescent="0.25">
      <c r="A29" s="307">
        <v>43992</v>
      </c>
      <c r="B29">
        <v>6</v>
      </c>
    </row>
    <row r="30" spans="1:2" x14ac:dyDescent="0.25">
      <c r="A30" s="307">
        <v>43993</v>
      </c>
      <c r="B30">
        <v>8</v>
      </c>
    </row>
    <row r="31" spans="1:2" x14ac:dyDescent="0.25">
      <c r="A31" s="307">
        <v>43994</v>
      </c>
      <c r="B31">
        <v>3</v>
      </c>
    </row>
    <row r="32" spans="1:2" x14ac:dyDescent="0.25">
      <c r="A32" s="307">
        <v>43995</v>
      </c>
      <c r="B32">
        <v>18</v>
      </c>
    </row>
    <row r="33" spans="1:2" x14ac:dyDescent="0.25">
      <c r="A33" s="307">
        <v>43996</v>
      </c>
      <c r="B33">
        <v>1</v>
      </c>
    </row>
    <row r="34" spans="1:2" x14ac:dyDescent="0.25">
      <c r="A34" s="307">
        <v>43998</v>
      </c>
      <c r="B34">
        <v>14</v>
      </c>
    </row>
    <row r="35" spans="1:2" x14ac:dyDescent="0.25">
      <c r="A35" s="307">
        <v>43999</v>
      </c>
      <c r="B35">
        <v>5</v>
      </c>
    </row>
    <row r="36" spans="1:2" x14ac:dyDescent="0.25">
      <c r="A36" s="307">
        <v>44000</v>
      </c>
      <c r="B36">
        <v>3</v>
      </c>
    </row>
    <row r="37" spans="1:2" x14ac:dyDescent="0.25">
      <c r="A37" s="307">
        <v>44001</v>
      </c>
      <c r="B37">
        <v>3</v>
      </c>
    </row>
    <row r="38" spans="1:2" x14ac:dyDescent="0.25">
      <c r="A38" s="307">
        <v>44002</v>
      </c>
      <c r="B38">
        <v>17</v>
      </c>
    </row>
    <row r="39" spans="1:2" x14ac:dyDescent="0.25">
      <c r="A39" s="307">
        <v>44003</v>
      </c>
      <c r="B39">
        <v>9</v>
      </c>
    </row>
    <row r="40" spans="1:2" x14ac:dyDescent="0.25">
      <c r="A40" s="307">
        <v>44004</v>
      </c>
      <c r="B40">
        <v>14</v>
      </c>
    </row>
    <row r="41" spans="1:2" x14ac:dyDescent="0.25">
      <c r="A41" s="307">
        <v>44005</v>
      </c>
      <c r="B41">
        <v>16</v>
      </c>
    </row>
    <row r="42" spans="1:2" x14ac:dyDescent="0.25">
      <c r="A42" s="307">
        <v>44006</v>
      </c>
      <c r="B42">
        <v>19</v>
      </c>
    </row>
    <row r="43" spans="1:2" x14ac:dyDescent="0.25">
      <c r="A43" s="307">
        <v>44007</v>
      </c>
      <c r="B43">
        <v>16</v>
      </c>
    </row>
    <row r="44" spans="1:2" x14ac:dyDescent="0.25">
      <c r="A44" s="307">
        <v>44008</v>
      </c>
      <c r="B44">
        <v>20</v>
      </c>
    </row>
    <row r="45" spans="1:2" x14ac:dyDescent="0.25">
      <c r="A45" s="307">
        <v>44009</v>
      </c>
      <c r="B45">
        <v>10</v>
      </c>
    </row>
    <row r="46" spans="1:2" x14ac:dyDescent="0.25">
      <c r="A46" s="307">
        <v>44010</v>
      </c>
      <c r="B46">
        <v>25</v>
      </c>
    </row>
    <row r="47" spans="1:2" x14ac:dyDescent="0.25">
      <c r="A47" s="307">
        <v>44011</v>
      </c>
      <c r="B47">
        <v>7</v>
      </c>
    </row>
    <row r="48" spans="1:2" x14ac:dyDescent="0.25">
      <c r="A48" s="307">
        <v>44012</v>
      </c>
      <c r="B48">
        <v>7</v>
      </c>
    </row>
    <row r="49" spans="1:2" x14ac:dyDescent="0.25">
      <c r="A49" s="307">
        <v>44013</v>
      </c>
      <c r="B49">
        <v>10</v>
      </c>
    </row>
    <row r="50" spans="1:2" x14ac:dyDescent="0.25">
      <c r="A50" s="307">
        <v>44014</v>
      </c>
      <c r="B50">
        <v>17</v>
      </c>
    </row>
    <row r="51" spans="1:2" x14ac:dyDescent="0.25">
      <c r="A51" s="307">
        <v>44015</v>
      </c>
      <c r="B51">
        <v>9</v>
      </c>
    </row>
    <row r="52" spans="1:2" x14ac:dyDescent="0.25">
      <c r="A52" s="307">
        <v>44016</v>
      </c>
      <c r="B52">
        <v>6</v>
      </c>
    </row>
    <row r="53" spans="1:2" x14ac:dyDescent="0.25">
      <c r="A53" s="307">
        <v>44017</v>
      </c>
      <c r="B53">
        <v>6</v>
      </c>
    </row>
    <row r="54" spans="1:2" x14ac:dyDescent="0.25">
      <c r="A54" s="307">
        <v>44018</v>
      </c>
      <c r="B54">
        <v>5</v>
      </c>
    </row>
    <row r="55" spans="1:2" x14ac:dyDescent="0.25">
      <c r="A55" s="307">
        <v>44019</v>
      </c>
      <c r="B55">
        <v>8</v>
      </c>
    </row>
    <row r="56" spans="1:2" x14ac:dyDescent="0.25">
      <c r="A56" s="307">
        <v>44020</v>
      </c>
      <c r="B56">
        <v>10</v>
      </c>
    </row>
    <row r="57" spans="1:2" x14ac:dyDescent="0.25">
      <c r="A57" s="307">
        <v>44021</v>
      </c>
      <c r="B57">
        <v>20</v>
      </c>
    </row>
    <row r="58" spans="1:2" x14ac:dyDescent="0.25">
      <c r="A58" s="307">
        <v>44022</v>
      </c>
      <c r="B58">
        <v>20</v>
      </c>
    </row>
    <row r="59" spans="1:2" x14ac:dyDescent="0.25">
      <c r="A59" s="307">
        <v>44023</v>
      </c>
      <c r="B59">
        <v>30</v>
      </c>
    </row>
    <row r="60" spans="1:2" x14ac:dyDescent="0.25">
      <c r="A60" s="307">
        <v>44024</v>
      </c>
      <c r="B60">
        <v>57</v>
      </c>
    </row>
    <row r="61" spans="1:2" x14ac:dyDescent="0.25">
      <c r="A61" s="307">
        <v>44025</v>
      </c>
      <c r="B61">
        <v>43</v>
      </c>
    </row>
    <row r="62" spans="1:2" x14ac:dyDescent="0.25">
      <c r="A62" s="307">
        <v>44026</v>
      </c>
      <c r="B62">
        <v>20</v>
      </c>
    </row>
    <row r="63" spans="1:2" x14ac:dyDescent="0.25">
      <c r="A63" s="307">
        <v>44027</v>
      </c>
      <c r="B63">
        <v>10</v>
      </c>
    </row>
    <row r="64" spans="1:2" x14ac:dyDescent="0.25">
      <c r="A64" s="307">
        <v>44028</v>
      </c>
      <c r="B64">
        <v>12</v>
      </c>
    </row>
    <row r="65" spans="1:2" x14ac:dyDescent="0.25">
      <c r="A65" s="307">
        <v>44029</v>
      </c>
      <c r="B65">
        <v>24</v>
      </c>
    </row>
    <row r="66" spans="1:2" x14ac:dyDescent="0.25">
      <c r="A66" s="307">
        <v>44030</v>
      </c>
      <c r="B66">
        <v>14</v>
      </c>
    </row>
    <row r="67" spans="1:2" x14ac:dyDescent="0.25">
      <c r="A67" s="307">
        <v>44031</v>
      </c>
      <c r="B67">
        <v>13</v>
      </c>
    </row>
    <row r="68" spans="1:2" x14ac:dyDescent="0.25">
      <c r="A68" s="307">
        <v>44032</v>
      </c>
      <c r="B68">
        <v>18</v>
      </c>
    </row>
    <row r="69" spans="1:2" x14ac:dyDescent="0.25">
      <c r="A69" s="307">
        <v>44033</v>
      </c>
      <c r="B69">
        <v>10</v>
      </c>
    </row>
    <row r="70" spans="1:2" x14ac:dyDescent="0.25">
      <c r="A70" s="307">
        <v>44034</v>
      </c>
      <c r="B70">
        <v>24</v>
      </c>
    </row>
    <row r="71" spans="1:2" x14ac:dyDescent="0.25">
      <c r="A71" s="307">
        <v>44035</v>
      </c>
      <c r="B71">
        <v>18</v>
      </c>
    </row>
    <row r="72" spans="1:2" x14ac:dyDescent="0.25">
      <c r="A72" s="307">
        <v>44036</v>
      </c>
      <c r="B72">
        <v>21</v>
      </c>
    </row>
    <row r="73" spans="1:2" x14ac:dyDescent="0.25">
      <c r="A73" s="307">
        <v>44037</v>
      </c>
      <c r="B73">
        <v>17</v>
      </c>
    </row>
    <row r="74" spans="1:2" x14ac:dyDescent="0.25">
      <c r="A74" s="307">
        <v>44038</v>
      </c>
      <c r="B74">
        <v>19</v>
      </c>
    </row>
    <row r="75" spans="1:2" x14ac:dyDescent="0.25">
      <c r="A75" s="307">
        <v>44039</v>
      </c>
      <c r="B75">
        <v>3</v>
      </c>
    </row>
    <row r="76" spans="1:2" x14ac:dyDescent="0.25">
      <c r="A76" s="307">
        <v>44040</v>
      </c>
      <c r="B76">
        <v>7</v>
      </c>
    </row>
    <row r="77" spans="1:2" x14ac:dyDescent="0.25">
      <c r="A77" s="307">
        <v>44041</v>
      </c>
      <c r="B77">
        <v>13</v>
      </c>
    </row>
    <row r="78" spans="1:2" x14ac:dyDescent="0.25">
      <c r="A78" s="307">
        <v>44042</v>
      </c>
      <c r="B78">
        <v>21</v>
      </c>
    </row>
    <row r="79" spans="1:2" x14ac:dyDescent="0.25">
      <c r="A79" s="307">
        <v>44043</v>
      </c>
      <c r="B79">
        <v>9</v>
      </c>
    </row>
    <row r="80" spans="1:2" x14ac:dyDescent="0.25">
      <c r="A80" s="307">
        <v>44044</v>
      </c>
      <c r="B80">
        <v>15</v>
      </c>
    </row>
    <row r="81" spans="1:2" x14ac:dyDescent="0.25">
      <c r="A81" s="307">
        <v>44045</v>
      </c>
      <c r="B81">
        <v>21</v>
      </c>
    </row>
    <row r="82" spans="1:2" x14ac:dyDescent="0.25">
      <c r="A82" s="307">
        <v>44046</v>
      </c>
      <c r="B82">
        <v>27</v>
      </c>
    </row>
    <row r="83" spans="1:2" x14ac:dyDescent="0.25">
      <c r="A83" s="307">
        <v>44047</v>
      </c>
      <c r="B83">
        <v>20</v>
      </c>
    </row>
    <row r="84" spans="1:2" x14ac:dyDescent="0.25">
      <c r="A84" s="307">
        <v>44048</v>
      </c>
      <c r="B84">
        <v>20</v>
      </c>
    </row>
    <row r="85" spans="1:2" x14ac:dyDescent="0.25">
      <c r="A85" s="307">
        <v>44049</v>
      </c>
      <c r="B85">
        <v>64</v>
      </c>
    </row>
    <row r="86" spans="1:2" x14ac:dyDescent="0.25">
      <c r="A86" s="307">
        <v>44050</v>
      </c>
      <c r="B86">
        <v>63</v>
      </c>
    </row>
    <row r="87" spans="1:2" x14ac:dyDescent="0.25">
      <c r="A87" s="307">
        <v>44051</v>
      </c>
      <c r="B87">
        <v>36</v>
      </c>
    </row>
    <row r="88" spans="1:2" x14ac:dyDescent="0.25">
      <c r="A88" s="307">
        <v>44052</v>
      </c>
      <c r="B88">
        <v>48</v>
      </c>
    </row>
    <row r="89" spans="1:2" x14ac:dyDescent="0.25">
      <c r="A89" s="307">
        <v>44053</v>
      </c>
      <c r="B89">
        <v>67</v>
      </c>
    </row>
    <row r="90" spans="1:2" x14ac:dyDescent="0.25">
      <c r="A90" s="307">
        <v>44054</v>
      </c>
      <c r="B90">
        <v>35</v>
      </c>
    </row>
    <row r="91" spans="1:2" x14ac:dyDescent="0.25">
      <c r="A91" s="307">
        <v>44055</v>
      </c>
      <c r="B91">
        <v>60</v>
      </c>
    </row>
    <row r="92" spans="1:2" x14ac:dyDescent="0.25">
      <c r="A92" s="307">
        <v>44056</v>
      </c>
      <c r="B92">
        <v>46</v>
      </c>
    </row>
    <row r="93" spans="1:2" x14ac:dyDescent="0.25">
      <c r="A93" s="307">
        <v>44057</v>
      </c>
      <c r="B93">
        <v>101</v>
      </c>
    </row>
    <row r="94" spans="1:2" x14ac:dyDescent="0.25">
      <c r="A94" s="307">
        <v>44058</v>
      </c>
      <c r="B94">
        <v>98</v>
      </c>
    </row>
    <row r="95" spans="1:2" x14ac:dyDescent="0.25">
      <c r="A95" s="307">
        <v>44059</v>
      </c>
      <c r="B95">
        <v>83</v>
      </c>
    </row>
    <row r="96" spans="1:2" x14ac:dyDescent="0.25">
      <c r="A96" s="307">
        <v>44060</v>
      </c>
      <c r="B96">
        <v>51</v>
      </c>
    </row>
    <row r="97" spans="1:2" x14ac:dyDescent="0.25">
      <c r="A97" s="307">
        <v>44061</v>
      </c>
      <c r="B97">
        <v>63</v>
      </c>
    </row>
    <row r="98" spans="1:2" x14ac:dyDescent="0.25">
      <c r="A98" s="307">
        <v>44062</v>
      </c>
      <c r="B98">
        <v>45</v>
      </c>
    </row>
    <row r="99" spans="1:2" x14ac:dyDescent="0.25">
      <c r="A99" s="307">
        <v>44063</v>
      </c>
      <c r="B99">
        <v>41</v>
      </c>
    </row>
    <row r="100" spans="1:2" x14ac:dyDescent="0.25">
      <c r="A100" s="307">
        <v>44064</v>
      </c>
      <c r="B100">
        <v>128</v>
      </c>
    </row>
    <row r="101" spans="1:2" x14ac:dyDescent="0.25">
      <c r="A101" s="307">
        <v>44065</v>
      </c>
      <c r="B101">
        <v>131</v>
      </c>
    </row>
    <row r="102" spans="1:2" x14ac:dyDescent="0.25">
      <c r="A102" s="307">
        <v>44066</v>
      </c>
      <c r="B102">
        <v>136</v>
      </c>
    </row>
    <row r="103" spans="1:2" x14ac:dyDescent="0.25">
      <c r="A103" s="307">
        <v>44067</v>
      </c>
      <c r="B103">
        <v>118</v>
      </c>
    </row>
    <row r="104" spans="1:2" x14ac:dyDescent="0.25">
      <c r="A104" s="307">
        <v>44068</v>
      </c>
      <c r="B104">
        <v>115</v>
      </c>
    </row>
    <row r="105" spans="1:2" x14ac:dyDescent="0.25">
      <c r="A105" s="307">
        <v>44069</v>
      </c>
      <c r="B105">
        <v>97</v>
      </c>
    </row>
    <row r="106" spans="1:2" x14ac:dyDescent="0.25">
      <c r="A106" s="307">
        <v>44070</v>
      </c>
      <c r="B106">
        <v>167</v>
      </c>
    </row>
    <row r="107" spans="1:2" x14ac:dyDescent="0.25">
      <c r="A107" s="307">
        <v>44071</v>
      </c>
      <c r="B107">
        <v>118</v>
      </c>
    </row>
    <row r="108" spans="1:2" x14ac:dyDescent="0.25">
      <c r="A108" s="307">
        <v>44072</v>
      </c>
      <c r="B108">
        <v>160</v>
      </c>
    </row>
    <row r="109" spans="1:2" x14ac:dyDescent="0.25">
      <c r="A109" s="307">
        <v>44073</v>
      </c>
      <c r="B109">
        <v>119</v>
      </c>
    </row>
    <row r="110" spans="1:2" x14ac:dyDescent="0.25">
      <c r="A110" s="307">
        <v>44074</v>
      </c>
      <c r="B110">
        <v>192</v>
      </c>
    </row>
    <row r="111" spans="1:2" x14ac:dyDescent="0.25">
      <c r="A111" s="307">
        <v>44075</v>
      </c>
      <c r="B111">
        <v>262</v>
      </c>
    </row>
    <row r="112" spans="1:2" x14ac:dyDescent="0.25">
      <c r="A112" s="307">
        <v>44076</v>
      </c>
      <c r="B112">
        <v>223</v>
      </c>
    </row>
    <row r="113" spans="1:2" x14ac:dyDescent="0.25">
      <c r="A113" s="307">
        <v>44077</v>
      </c>
      <c r="B113">
        <v>125</v>
      </c>
    </row>
    <row r="114" spans="1:2" x14ac:dyDescent="0.25">
      <c r="A114" s="307">
        <v>44078</v>
      </c>
      <c r="B114">
        <v>135</v>
      </c>
    </row>
    <row r="115" spans="1:2" x14ac:dyDescent="0.25">
      <c r="A115" s="307">
        <v>44079</v>
      </c>
      <c r="B115">
        <v>131</v>
      </c>
    </row>
    <row r="116" spans="1:2" x14ac:dyDescent="0.25">
      <c r="A116" s="307">
        <v>44080</v>
      </c>
      <c r="B116">
        <v>95</v>
      </c>
    </row>
    <row r="117" spans="1:2" x14ac:dyDescent="0.25">
      <c r="A117" s="307">
        <v>44081</v>
      </c>
      <c r="B117">
        <v>81</v>
      </c>
    </row>
    <row r="118" spans="1:2" x14ac:dyDescent="0.25">
      <c r="A118" s="307">
        <v>44082</v>
      </c>
      <c r="B118">
        <v>149</v>
      </c>
    </row>
    <row r="119" spans="1:2" x14ac:dyDescent="0.25">
      <c r="A119" s="307">
        <v>44083</v>
      </c>
      <c r="B119">
        <v>190</v>
      </c>
    </row>
    <row r="120" spans="1:2" x14ac:dyDescent="0.25">
      <c r="A120" s="307">
        <v>44084</v>
      </c>
      <c r="B120">
        <v>133</v>
      </c>
    </row>
    <row r="121" spans="1:2" x14ac:dyDescent="0.25">
      <c r="A121" s="307">
        <v>44085</v>
      </c>
      <c r="B121">
        <v>213</v>
      </c>
    </row>
    <row r="122" spans="1:2" x14ac:dyDescent="0.25">
      <c r="A122" s="307">
        <v>44086</v>
      </c>
      <c r="B122">
        <v>194</v>
      </c>
    </row>
    <row r="123" spans="1:2" x14ac:dyDescent="0.25">
      <c r="A123" s="307">
        <v>44087</v>
      </c>
      <c r="B123">
        <v>161</v>
      </c>
    </row>
    <row r="124" spans="1:2" x14ac:dyDescent="0.25">
      <c r="A124" s="307">
        <v>44088</v>
      </c>
      <c r="B124">
        <v>65</v>
      </c>
    </row>
    <row r="125" spans="1:2" x14ac:dyDescent="0.25">
      <c r="A125" s="307">
        <v>44089</v>
      </c>
      <c r="B125">
        <v>182</v>
      </c>
    </row>
    <row r="126" spans="1:2" x14ac:dyDescent="0.25">
      <c r="A126" s="307">
        <v>44090</v>
      </c>
      <c r="B126">
        <v>140</v>
      </c>
    </row>
    <row r="127" spans="1:2" x14ac:dyDescent="0.25">
      <c r="A127" s="307">
        <v>44091</v>
      </c>
      <c r="B127">
        <v>132</v>
      </c>
    </row>
    <row r="128" spans="1:2" x14ac:dyDescent="0.25">
      <c r="A128" s="307">
        <v>44092</v>
      </c>
      <c r="B128">
        <v>173</v>
      </c>
    </row>
    <row r="129" spans="1:2" x14ac:dyDescent="0.25">
      <c r="A129" s="307">
        <v>44093</v>
      </c>
      <c r="B129">
        <v>145</v>
      </c>
    </row>
    <row r="130" spans="1:2" x14ac:dyDescent="0.25">
      <c r="A130" s="307">
        <v>44094</v>
      </c>
      <c r="B130">
        <v>132</v>
      </c>
    </row>
    <row r="131" spans="1:2" x14ac:dyDescent="0.25">
      <c r="A131" s="307">
        <v>44095</v>
      </c>
      <c r="B131">
        <v>78</v>
      </c>
    </row>
    <row r="132" spans="1:2" x14ac:dyDescent="0.25">
      <c r="A132" s="307">
        <v>44096</v>
      </c>
      <c r="B132">
        <v>122</v>
      </c>
    </row>
    <row r="133" spans="1:2" x14ac:dyDescent="0.25">
      <c r="A133" s="307">
        <v>44097</v>
      </c>
      <c r="B133">
        <v>118</v>
      </c>
    </row>
    <row r="134" spans="1:2" x14ac:dyDescent="0.25">
      <c r="A134" s="307">
        <v>44098</v>
      </c>
      <c r="B134">
        <v>100</v>
      </c>
    </row>
    <row r="135" spans="1:2" x14ac:dyDescent="0.25">
      <c r="A135" s="307">
        <v>44099</v>
      </c>
      <c r="B135">
        <v>186</v>
      </c>
    </row>
    <row r="136" spans="1:2" x14ac:dyDescent="0.25">
      <c r="A136" s="307">
        <v>44100</v>
      </c>
      <c r="B136">
        <v>81</v>
      </c>
    </row>
    <row r="137" spans="1:2" x14ac:dyDescent="0.25">
      <c r="A137" s="307">
        <v>44101</v>
      </c>
      <c r="B137">
        <v>165</v>
      </c>
    </row>
    <row r="138" spans="1:2" x14ac:dyDescent="0.25">
      <c r="A138" s="307">
        <v>44102</v>
      </c>
      <c r="B138">
        <v>107</v>
      </c>
    </row>
    <row r="139" spans="1:2" x14ac:dyDescent="0.25">
      <c r="A139" s="307">
        <v>44103</v>
      </c>
      <c r="B139">
        <v>127</v>
      </c>
    </row>
    <row r="140" spans="1:2" x14ac:dyDescent="0.25">
      <c r="A140" s="307">
        <v>44104</v>
      </c>
      <c r="B140">
        <v>147</v>
      </c>
    </row>
    <row r="141" spans="1:2" x14ac:dyDescent="0.25">
      <c r="A141" s="307">
        <v>44105</v>
      </c>
      <c r="B141">
        <v>196</v>
      </c>
    </row>
    <row r="142" spans="1:2" x14ac:dyDescent="0.25">
      <c r="A142" s="307">
        <v>44106</v>
      </c>
      <c r="B142">
        <v>156</v>
      </c>
    </row>
    <row r="143" spans="1:2" x14ac:dyDescent="0.25">
      <c r="A143" s="307">
        <v>44107</v>
      </c>
      <c r="B143">
        <v>182</v>
      </c>
    </row>
    <row r="144" spans="1:2" x14ac:dyDescent="0.25">
      <c r="A144" s="307">
        <v>44108</v>
      </c>
      <c r="B144">
        <v>149</v>
      </c>
    </row>
    <row r="145" spans="1:2" x14ac:dyDescent="0.25">
      <c r="A145" s="307">
        <v>44109</v>
      </c>
      <c r="B145">
        <v>107</v>
      </c>
    </row>
    <row r="146" spans="1:2" x14ac:dyDescent="0.25">
      <c r="A146" s="307">
        <v>44110</v>
      </c>
      <c r="B146">
        <v>186</v>
      </c>
    </row>
    <row r="147" spans="1:2" x14ac:dyDescent="0.25">
      <c r="A147" s="307">
        <v>44111</v>
      </c>
      <c r="B147">
        <v>126</v>
      </c>
    </row>
    <row r="148" spans="1:2" x14ac:dyDescent="0.25">
      <c r="A148" s="307">
        <v>44112</v>
      </c>
      <c r="B148">
        <v>150</v>
      </c>
    </row>
    <row r="149" spans="1:2" x14ac:dyDescent="0.25">
      <c r="A149" s="307">
        <v>44113</v>
      </c>
      <c r="B149">
        <v>232</v>
      </c>
    </row>
    <row r="150" spans="1:2" x14ac:dyDescent="0.25">
      <c r="A150" s="307">
        <v>44114</v>
      </c>
      <c r="B150">
        <v>236</v>
      </c>
    </row>
    <row r="151" spans="1:2" x14ac:dyDescent="0.25">
      <c r="A151" s="307">
        <v>44115</v>
      </c>
      <c r="B151">
        <v>203</v>
      </c>
    </row>
    <row r="152" spans="1:2" x14ac:dyDescent="0.25">
      <c r="A152" s="307">
        <v>44116</v>
      </c>
      <c r="B152">
        <v>131</v>
      </c>
    </row>
    <row r="153" spans="1:2" x14ac:dyDescent="0.25">
      <c r="A153" s="307">
        <v>44117</v>
      </c>
      <c r="B153">
        <v>221</v>
      </c>
    </row>
    <row r="154" spans="1:2" x14ac:dyDescent="0.25">
      <c r="A154" s="307">
        <v>44118</v>
      </c>
      <c r="B154">
        <v>316</v>
      </c>
    </row>
    <row r="155" spans="1:2" x14ac:dyDescent="0.25">
      <c r="A155" s="307">
        <v>44119</v>
      </c>
      <c r="B155">
        <v>289</v>
      </c>
    </row>
    <row r="156" spans="1:2" x14ac:dyDescent="0.25">
      <c r="A156" s="307">
        <v>44120</v>
      </c>
      <c r="B156">
        <v>360</v>
      </c>
    </row>
    <row r="157" spans="1:2" x14ac:dyDescent="0.25">
      <c r="A157" s="307">
        <v>44121</v>
      </c>
      <c r="B157">
        <v>378</v>
      </c>
    </row>
    <row r="158" spans="1:2" x14ac:dyDescent="0.25">
      <c r="A158" s="307">
        <v>44122</v>
      </c>
      <c r="B158">
        <v>295</v>
      </c>
    </row>
    <row r="159" spans="1:2" x14ac:dyDescent="0.25">
      <c r="A159" s="307">
        <v>44123</v>
      </c>
      <c r="B159">
        <v>193</v>
      </c>
    </row>
    <row r="160" spans="1:2" x14ac:dyDescent="0.25">
      <c r="A160" s="307">
        <v>44124</v>
      </c>
      <c r="B160">
        <v>349</v>
      </c>
    </row>
    <row r="161" spans="1:2" x14ac:dyDescent="0.25">
      <c r="A161" s="307">
        <v>44125</v>
      </c>
      <c r="B161">
        <v>435</v>
      </c>
    </row>
    <row r="162" spans="1:2" x14ac:dyDescent="0.25">
      <c r="A162" s="307">
        <v>44126</v>
      </c>
      <c r="B162">
        <v>427</v>
      </c>
    </row>
    <row r="163" spans="1:2" x14ac:dyDescent="0.25">
      <c r="A163" s="307">
        <v>44127</v>
      </c>
      <c r="B163">
        <v>479</v>
      </c>
    </row>
    <row r="164" spans="1:2" x14ac:dyDescent="0.25">
      <c r="A164" s="307">
        <v>44128</v>
      </c>
      <c r="B164">
        <v>406</v>
      </c>
    </row>
    <row r="165" spans="1:2" x14ac:dyDescent="0.25">
      <c r="A165" s="307">
        <v>44129</v>
      </c>
      <c r="B165">
        <v>246</v>
      </c>
    </row>
    <row r="166" spans="1:2" x14ac:dyDescent="0.25">
      <c r="A166" s="307">
        <v>44130</v>
      </c>
      <c r="B166">
        <v>282</v>
      </c>
    </row>
    <row r="167" spans="1:2" x14ac:dyDescent="0.25">
      <c r="A167" s="307">
        <v>44131</v>
      </c>
      <c r="B167">
        <v>388</v>
      </c>
    </row>
    <row r="168" spans="1:2" x14ac:dyDescent="0.25">
      <c r="A168" s="307">
        <v>44132</v>
      </c>
      <c r="B168">
        <v>399</v>
      </c>
    </row>
    <row r="169" spans="1:2" x14ac:dyDescent="0.25">
      <c r="A169" s="307">
        <v>44133</v>
      </c>
      <c r="B169">
        <v>355</v>
      </c>
    </row>
    <row r="170" spans="1:2" x14ac:dyDescent="0.25">
      <c r="A170" s="307">
        <v>44134</v>
      </c>
      <c r="B170">
        <v>405</v>
      </c>
    </row>
    <row r="171" spans="1:2" x14ac:dyDescent="0.25">
      <c r="A171" s="307">
        <v>44135</v>
      </c>
      <c r="B171">
        <v>312</v>
      </c>
    </row>
    <row r="172" spans="1:2" x14ac:dyDescent="0.25">
      <c r="A172" s="307">
        <v>44136</v>
      </c>
      <c r="B172">
        <v>206</v>
      </c>
    </row>
    <row r="173" spans="1:2" x14ac:dyDescent="0.25">
      <c r="A173" s="307">
        <v>44137</v>
      </c>
      <c r="B173">
        <v>163</v>
      </c>
    </row>
    <row r="174" spans="1:2" x14ac:dyDescent="0.25">
      <c r="A174" s="307">
        <v>44138</v>
      </c>
      <c r="B174">
        <v>317</v>
      </c>
    </row>
    <row r="175" spans="1:2" x14ac:dyDescent="0.25">
      <c r="A175" s="307">
        <v>44139</v>
      </c>
      <c r="B175">
        <v>313</v>
      </c>
    </row>
    <row r="176" spans="1:2" x14ac:dyDescent="0.25">
      <c r="A176" s="307">
        <v>44140</v>
      </c>
      <c r="B176">
        <v>323</v>
      </c>
    </row>
    <row r="177" spans="1:2" x14ac:dyDescent="0.25">
      <c r="A177" s="307">
        <v>44141</v>
      </c>
      <c r="B177">
        <v>348</v>
      </c>
    </row>
    <row r="178" spans="1:2" x14ac:dyDescent="0.25">
      <c r="A178" s="307">
        <v>44142</v>
      </c>
      <c r="B178">
        <v>356</v>
      </c>
    </row>
    <row r="179" spans="1:2" x14ac:dyDescent="0.25">
      <c r="A179" s="307">
        <v>44143</v>
      </c>
      <c r="B179">
        <v>231</v>
      </c>
    </row>
    <row r="180" spans="1:2" x14ac:dyDescent="0.25">
      <c r="A180" s="307">
        <v>44144</v>
      </c>
      <c r="B180">
        <v>108</v>
      </c>
    </row>
    <row r="181" spans="1:2" x14ac:dyDescent="0.25">
      <c r="A181" s="307">
        <v>44145</v>
      </c>
      <c r="B181">
        <v>260</v>
      </c>
    </row>
    <row r="182" spans="1:2" x14ac:dyDescent="0.25">
      <c r="A182" s="307">
        <v>44146</v>
      </c>
      <c r="B182">
        <v>421</v>
      </c>
    </row>
    <row r="183" spans="1:2" x14ac:dyDescent="0.25">
      <c r="A183" s="307">
        <v>44147</v>
      </c>
      <c r="B183">
        <v>294</v>
      </c>
    </row>
    <row r="184" spans="1:2" x14ac:dyDescent="0.25">
      <c r="A184" s="307">
        <v>44148</v>
      </c>
      <c r="B184">
        <v>333</v>
      </c>
    </row>
    <row r="185" spans="1:2" x14ac:dyDescent="0.25">
      <c r="A185" s="307">
        <v>44149</v>
      </c>
      <c r="B185">
        <v>313</v>
      </c>
    </row>
    <row r="186" spans="1:2" x14ac:dyDescent="0.25">
      <c r="A186" s="307">
        <v>44150</v>
      </c>
      <c r="B186">
        <v>272</v>
      </c>
    </row>
    <row r="187" spans="1:2" x14ac:dyDescent="0.25">
      <c r="A187" s="307">
        <v>44151</v>
      </c>
      <c r="B187">
        <v>105</v>
      </c>
    </row>
    <row r="188" spans="1:2" x14ac:dyDescent="0.25">
      <c r="A188" s="307">
        <v>44152</v>
      </c>
      <c r="B188">
        <v>178</v>
      </c>
    </row>
    <row r="189" spans="1:2" x14ac:dyDescent="0.25">
      <c r="A189" s="307">
        <v>44153</v>
      </c>
      <c r="B189">
        <v>348</v>
      </c>
    </row>
    <row r="190" spans="1:2" x14ac:dyDescent="0.25">
      <c r="A190" s="307">
        <v>44154</v>
      </c>
      <c r="B190">
        <v>248</v>
      </c>
    </row>
    <row r="191" spans="1:2" x14ac:dyDescent="0.25">
      <c r="A191" s="307">
        <v>44155</v>
      </c>
      <c r="B191">
        <v>335</v>
      </c>
    </row>
    <row r="192" spans="1:2" x14ac:dyDescent="0.25">
      <c r="A192" s="307">
        <v>44156</v>
      </c>
      <c r="B192">
        <v>289</v>
      </c>
    </row>
    <row r="193" spans="1:2" x14ac:dyDescent="0.25">
      <c r="A193" s="307">
        <v>44157</v>
      </c>
      <c r="B193">
        <v>332</v>
      </c>
    </row>
    <row r="194" spans="1:2" x14ac:dyDescent="0.25">
      <c r="A194" s="307">
        <v>44158</v>
      </c>
      <c r="B194">
        <v>93</v>
      </c>
    </row>
    <row r="195" spans="1:2" x14ac:dyDescent="0.25">
      <c r="A195" s="307">
        <v>44159</v>
      </c>
      <c r="B195">
        <v>117</v>
      </c>
    </row>
    <row r="196" spans="1:2" x14ac:dyDescent="0.25">
      <c r="A196" s="307">
        <v>44160</v>
      </c>
      <c r="B196">
        <v>228</v>
      </c>
    </row>
    <row r="197" spans="1:2" x14ac:dyDescent="0.25">
      <c r="A197" s="307">
        <v>44161</v>
      </c>
      <c r="B197">
        <v>347</v>
      </c>
    </row>
    <row r="198" spans="1:2" x14ac:dyDescent="0.25">
      <c r="A198" s="307">
        <v>44162</v>
      </c>
      <c r="B198">
        <v>288</v>
      </c>
    </row>
    <row r="199" spans="1:2" x14ac:dyDescent="0.25">
      <c r="A199" s="307">
        <v>44163</v>
      </c>
      <c r="B199">
        <v>312</v>
      </c>
    </row>
    <row r="200" spans="1:2" x14ac:dyDescent="0.25">
      <c r="A200" s="307">
        <v>44164</v>
      </c>
      <c r="B200">
        <v>0</v>
      </c>
    </row>
    <row r="201" spans="1:2" x14ac:dyDescent="0.25">
      <c r="A201" s="307">
        <v>44165</v>
      </c>
      <c r="B201">
        <v>290</v>
      </c>
    </row>
    <row r="202" spans="1:2" x14ac:dyDescent="0.25">
      <c r="A202" s="307">
        <v>44166</v>
      </c>
      <c r="B202">
        <v>260</v>
      </c>
    </row>
    <row r="203" spans="1:2" x14ac:dyDescent="0.25">
      <c r="A203" s="307">
        <v>44167</v>
      </c>
      <c r="B203">
        <v>292</v>
      </c>
    </row>
    <row r="204" spans="1:2" x14ac:dyDescent="0.25">
      <c r="A204" s="307">
        <v>44168</v>
      </c>
      <c r="B204">
        <v>229</v>
      </c>
    </row>
    <row r="205" spans="1:2" x14ac:dyDescent="0.25">
      <c r="A205" s="307">
        <v>44169</v>
      </c>
      <c r="B205">
        <v>265</v>
      </c>
    </row>
    <row r="206" spans="1:2" x14ac:dyDescent="0.25">
      <c r="A206" s="307">
        <v>44170</v>
      </c>
      <c r="B206">
        <v>202</v>
      </c>
    </row>
    <row r="207" spans="1:2" x14ac:dyDescent="0.25">
      <c r="A207" s="307">
        <v>44171</v>
      </c>
      <c r="B207">
        <v>0</v>
      </c>
    </row>
    <row r="208" spans="1:2" x14ac:dyDescent="0.25">
      <c r="A208" s="307">
        <v>44172</v>
      </c>
      <c r="B208">
        <v>300</v>
      </c>
    </row>
    <row r="209" spans="1:3" x14ac:dyDescent="0.25">
      <c r="A209" s="307">
        <v>44173</v>
      </c>
      <c r="B209">
        <v>84</v>
      </c>
    </row>
    <row r="210" spans="1:3" x14ac:dyDescent="0.25">
      <c r="A210" s="307">
        <v>44174</v>
      </c>
      <c r="B210">
        <v>158</v>
      </c>
    </row>
    <row r="211" spans="1:3" x14ac:dyDescent="0.25">
      <c r="A211" s="307">
        <v>44175</v>
      </c>
      <c r="B211">
        <v>203</v>
      </c>
    </row>
    <row r="212" spans="1:3" x14ac:dyDescent="0.25">
      <c r="A212" s="307">
        <v>44176</v>
      </c>
      <c r="B212">
        <v>253</v>
      </c>
    </row>
    <row r="213" spans="1:3" x14ac:dyDescent="0.25">
      <c r="A213" s="307">
        <v>44177</v>
      </c>
      <c r="B213">
        <v>311</v>
      </c>
    </row>
    <row r="214" spans="1:3" x14ac:dyDescent="0.25">
      <c r="A214" s="307">
        <v>44178</v>
      </c>
      <c r="B214">
        <v>0</v>
      </c>
    </row>
    <row r="215" spans="1:3" x14ac:dyDescent="0.25">
      <c r="A215" s="307">
        <v>44179</v>
      </c>
      <c r="B215">
        <v>365</v>
      </c>
    </row>
    <row r="216" spans="1:3" x14ac:dyDescent="0.25">
      <c r="A216" s="307">
        <v>44180</v>
      </c>
      <c r="B216">
        <v>237</v>
      </c>
    </row>
    <row r="217" spans="1:3" x14ac:dyDescent="0.25">
      <c r="A217" s="307">
        <v>44181</v>
      </c>
      <c r="B217">
        <v>268</v>
      </c>
    </row>
    <row r="218" spans="1:3" x14ac:dyDescent="0.25">
      <c r="A218" s="307">
        <v>44182</v>
      </c>
      <c r="B218">
        <v>274</v>
      </c>
    </row>
    <row r="219" spans="1:3" x14ac:dyDescent="0.25">
      <c r="A219" s="307">
        <v>44183</v>
      </c>
      <c r="B219">
        <v>280</v>
      </c>
    </row>
    <row r="220" spans="1:3" x14ac:dyDescent="0.25">
      <c r="A220" s="307">
        <v>44184</v>
      </c>
      <c r="B220">
        <v>300</v>
      </c>
    </row>
    <row r="221" spans="1:3" x14ac:dyDescent="0.25">
      <c r="A221" s="307">
        <v>44185</v>
      </c>
      <c r="B221">
        <v>0</v>
      </c>
    </row>
    <row r="222" spans="1:3" x14ac:dyDescent="0.25">
      <c r="A222" s="307">
        <v>44186</v>
      </c>
      <c r="B222">
        <v>307</v>
      </c>
      <c r="C222" s="58"/>
    </row>
    <row r="223" spans="1:3" x14ac:dyDescent="0.25">
      <c r="A223" s="307">
        <v>44187</v>
      </c>
      <c r="B223">
        <v>240</v>
      </c>
      <c r="C223" s="58"/>
    </row>
    <row r="224" spans="1:3" x14ac:dyDescent="0.25">
      <c r="A224" s="307">
        <v>44188</v>
      </c>
      <c r="B224">
        <v>299</v>
      </c>
      <c r="C224" s="58"/>
    </row>
    <row r="225" spans="1:3" x14ac:dyDescent="0.25">
      <c r="A225" s="307">
        <v>44189</v>
      </c>
      <c r="B225">
        <v>253</v>
      </c>
      <c r="C225" s="58"/>
    </row>
    <row r="226" spans="1:3" x14ac:dyDescent="0.25">
      <c r="A226" s="307">
        <v>44190</v>
      </c>
      <c r="B226">
        <v>0</v>
      </c>
      <c r="C226" s="58"/>
    </row>
    <row r="227" spans="1:3" x14ac:dyDescent="0.25">
      <c r="A227" s="307">
        <v>44191</v>
      </c>
      <c r="B227">
        <v>309</v>
      </c>
      <c r="C227" s="58">
        <f>AVERAGE(B222:B227)</f>
        <v>234.66666666666666</v>
      </c>
    </row>
    <row r="228" spans="1:3" x14ac:dyDescent="0.25">
      <c r="A228" s="307">
        <v>44192</v>
      </c>
      <c r="B228">
        <v>0</v>
      </c>
      <c r="C228" s="58">
        <f t="shared" ref="C228:C280" si="0">AVERAGE(B222:B228)</f>
        <v>201.14285714285714</v>
      </c>
    </row>
    <row r="229" spans="1:3" x14ac:dyDescent="0.25">
      <c r="A229" s="307">
        <v>44193</v>
      </c>
      <c r="B229">
        <v>291</v>
      </c>
      <c r="C229" s="58">
        <f t="shared" si="0"/>
        <v>198.85714285714286</v>
      </c>
    </row>
    <row r="230" spans="1:3" x14ac:dyDescent="0.25">
      <c r="A230" s="307">
        <v>44194</v>
      </c>
      <c r="B230">
        <v>339</v>
      </c>
      <c r="C230" s="58">
        <f t="shared" si="0"/>
        <v>213</v>
      </c>
    </row>
    <row r="231" spans="1:3" x14ac:dyDescent="0.25">
      <c r="A231" s="307">
        <v>44195</v>
      </c>
      <c r="B231">
        <v>348</v>
      </c>
      <c r="C231" s="58">
        <f t="shared" si="0"/>
        <v>220</v>
      </c>
    </row>
    <row r="232" spans="1:3" x14ac:dyDescent="0.25">
      <c r="A232" s="307">
        <v>44196</v>
      </c>
      <c r="B232">
        <v>389</v>
      </c>
      <c r="C232" s="58">
        <f t="shared" si="0"/>
        <v>239.42857142857142</v>
      </c>
    </row>
    <row r="233" spans="1:3" x14ac:dyDescent="0.25">
      <c r="A233" s="307">
        <v>44197</v>
      </c>
      <c r="B233">
        <v>0</v>
      </c>
      <c r="C233" s="58">
        <f t="shared" si="0"/>
        <v>239.42857142857142</v>
      </c>
    </row>
    <row r="234" spans="1:3" x14ac:dyDescent="0.25">
      <c r="A234" s="307">
        <v>44198</v>
      </c>
      <c r="B234">
        <v>578</v>
      </c>
      <c r="C234" s="58">
        <f t="shared" si="0"/>
        <v>277.85714285714283</v>
      </c>
    </row>
    <row r="235" spans="1:3" x14ac:dyDescent="0.25">
      <c r="A235" s="307">
        <v>44199</v>
      </c>
      <c r="B235">
        <v>0</v>
      </c>
      <c r="C235" s="58">
        <f t="shared" si="0"/>
        <v>277.85714285714283</v>
      </c>
    </row>
    <row r="236" spans="1:3" x14ac:dyDescent="0.25">
      <c r="A236" s="307">
        <v>44200</v>
      </c>
      <c r="B236">
        <v>519</v>
      </c>
      <c r="C236" s="58">
        <f t="shared" si="0"/>
        <v>310.42857142857144</v>
      </c>
    </row>
    <row r="237" spans="1:3" x14ac:dyDescent="0.25">
      <c r="A237" s="307">
        <v>44201</v>
      </c>
      <c r="B237">
        <v>386</v>
      </c>
      <c r="C237" s="58">
        <f t="shared" si="0"/>
        <v>317.14285714285717</v>
      </c>
    </row>
    <row r="238" spans="1:3" x14ac:dyDescent="0.25">
      <c r="A238" s="307">
        <v>44202</v>
      </c>
      <c r="B238">
        <v>632</v>
      </c>
      <c r="C238" s="58">
        <f t="shared" si="0"/>
        <v>357.71428571428572</v>
      </c>
    </row>
    <row r="239" spans="1:3" x14ac:dyDescent="0.25">
      <c r="A239" s="307">
        <v>44203</v>
      </c>
      <c r="B239">
        <v>539</v>
      </c>
      <c r="C239" s="58">
        <f t="shared" si="0"/>
        <v>379.14285714285717</v>
      </c>
    </row>
    <row r="240" spans="1:3" x14ac:dyDescent="0.25">
      <c r="A240" s="307">
        <v>44204</v>
      </c>
      <c r="B240">
        <v>589</v>
      </c>
      <c r="C240" s="58">
        <f t="shared" si="0"/>
        <v>463.28571428571428</v>
      </c>
    </row>
    <row r="241" spans="1:4" x14ac:dyDescent="0.25">
      <c r="A241" s="307">
        <v>44205</v>
      </c>
      <c r="B241">
        <v>706</v>
      </c>
      <c r="C241" s="58">
        <f t="shared" si="0"/>
        <v>481.57142857142856</v>
      </c>
    </row>
    <row r="242" spans="1:4" x14ac:dyDescent="0.25">
      <c r="A242" s="307">
        <v>44206</v>
      </c>
      <c r="B242">
        <v>0</v>
      </c>
      <c r="C242" s="58">
        <f t="shared" si="0"/>
        <v>481.57142857142856</v>
      </c>
    </row>
    <row r="243" spans="1:4" x14ac:dyDescent="0.25">
      <c r="A243" s="307">
        <v>44207</v>
      </c>
      <c r="B243">
        <v>657</v>
      </c>
      <c r="C243" s="58">
        <f t="shared" si="0"/>
        <v>501.28571428571428</v>
      </c>
    </row>
    <row r="244" spans="1:4" x14ac:dyDescent="0.25">
      <c r="A244" s="307">
        <v>44208</v>
      </c>
      <c r="B244">
        <v>416</v>
      </c>
      <c r="C244" s="58">
        <f t="shared" si="0"/>
        <v>505.57142857142856</v>
      </c>
    </row>
    <row r="245" spans="1:4" x14ac:dyDescent="0.25">
      <c r="A245" s="307">
        <v>44209</v>
      </c>
      <c r="B245">
        <v>508</v>
      </c>
      <c r="C245" s="58">
        <f t="shared" si="0"/>
        <v>487.85714285714283</v>
      </c>
    </row>
    <row r="246" spans="1:4" x14ac:dyDescent="0.25">
      <c r="A246" s="307">
        <v>44210</v>
      </c>
      <c r="B246">
        <v>595</v>
      </c>
      <c r="C246" s="58">
        <f t="shared" si="0"/>
        <v>495.85714285714283</v>
      </c>
    </row>
    <row r="247" spans="1:4" x14ac:dyDescent="0.25">
      <c r="A247" s="307">
        <v>44211</v>
      </c>
      <c r="B247">
        <v>590</v>
      </c>
      <c r="C247" s="58">
        <f t="shared" si="0"/>
        <v>496</v>
      </c>
    </row>
    <row r="248" spans="1:4" x14ac:dyDescent="0.25">
      <c r="A248" s="307">
        <v>44212</v>
      </c>
      <c r="B248">
        <v>605</v>
      </c>
      <c r="C248" s="58">
        <f t="shared" si="0"/>
        <v>481.57142857142856</v>
      </c>
      <c r="D248" s="59">
        <f>C248/C241</f>
        <v>1</v>
      </c>
    </row>
    <row r="249" spans="1:4" x14ac:dyDescent="0.25">
      <c r="A249" s="307">
        <v>44213</v>
      </c>
      <c r="B249">
        <v>0</v>
      </c>
      <c r="C249" s="58">
        <f t="shared" si="0"/>
        <v>481.57142857142856</v>
      </c>
      <c r="D249" s="59"/>
    </row>
    <row r="250" spans="1:4" x14ac:dyDescent="0.25">
      <c r="A250" s="307">
        <v>44214</v>
      </c>
      <c r="B250">
        <v>556</v>
      </c>
      <c r="C250" s="58">
        <f t="shared" si="0"/>
        <v>467.14285714285717</v>
      </c>
      <c r="D250" s="59"/>
    </row>
    <row r="251" spans="1:4" x14ac:dyDescent="0.25">
      <c r="A251" s="307">
        <v>44215</v>
      </c>
      <c r="B251">
        <v>475</v>
      </c>
      <c r="C251" s="58">
        <f t="shared" si="0"/>
        <v>475.57142857142856</v>
      </c>
      <c r="D251" s="59"/>
    </row>
    <row r="252" spans="1:4" x14ac:dyDescent="0.25">
      <c r="A252" s="307">
        <v>44216</v>
      </c>
      <c r="B252">
        <v>484</v>
      </c>
      <c r="C252" s="58">
        <f t="shared" si="0"/>
        <v>472.14285714285717</v>
      </c>
      <c r="D252" s="59"/>
    </row>
    <row r="253" spans="1:4" x14ac:dyDescent="0.25">
      <c r="A253" s="307">
        <v>44217</v>
      </c>
      <c r="B253">
        <v>580</v>
      </c>
      <c r="C253" s="58">
        <f t="shared" si="0"/>
        <v>470</v>
      </c>
      <c r="D253" s="59"/>
    </row>
    <row r="254" spans="1:4" x14ac:dyDescent="0.25">
      <c r="A254" s="307">
        <v>44218</v>
      </c>
      <c r="B254">
        <v>502</v>
      </c>
      <c r="C254" s="58">
        <f t="shared" si="0"/>
        <v>457.42857142857144</v>
      </c>
      <c r="D254" s="59"/>
    </row>
    <row r="255" spans="1:4" x14ac:dyDescent="0.25">
      <c r="A255" s="307">
        <v>44219</v>
      </c>
      <c r="B255">
        <v>427</v>
      </c>
      <c r="C255" s="58">
        <f t="shared" si="0"/>
        <v>432</v>
      </c>
      <c r="D255" s="59">
        <f>C255/C248</f>
        <v>0.8970631859982201</v>
      </c>
    </row>
    <row r="256" spans="1:4" x14ac:dyDescent="0.25">
      <c r="A256" s="307">
        <v>44220</v>
      </c>
      <c r="B256">
        <v>0</v>
      </c>
      <c r="C256" s="58">
        <f t="shared" si="0"/>
        <v>432</v>
      </c>
      <c r="D256" s="59"/>
    </row>
    <row r="257" spans="1:5" x14ac:dyDescent="0.25">
      <c r="A257" s="307">
        <v>44221</v>
      </c>
      <c r="B257">
        <v>422</v>
      </c>
      <c r="C257" s="58">
        <f t="shared" si="0"/>
        <v>412.85714285714283</v>
      </c>
      <c r="D257" s="59"/>
    </row>
    <row r="258" spans="1:5" x14ac:dyDescent="0.25">
      <c r="A258" s="307">
        <v>44222</v>
      </c>
      <c r="B258">
        <v>472</v>
      </c>
      <c r="C258" s="58">
        <f t="shared" si="0"/>
        <v>412.42857142857144</v>
      </c>
      <c r="D258" s="59"/>
    </row>
    <row r="259" spans="1:5" x14ac:dyDescent="0.25">
      <c r="A259" s="307">
        <v>44223</v>
      </c>
      <c r="B259">
        <v>262</v>
      </c>
      <c r="C259" s="58">
        <f t="shared" si="0"/>
        <v>380.71428571428572</v>
      </c>
      <c r="D259" s="59"/>
    </row>
    <row r="260" spans="1:5" x14ac:dyDescent="0.25">
      <c r="A260" s="307">
        <v>44224</v>
      </c>
      <c r="B260">
        <v>279</v>
      </c>
      <c r="C260" s="58">
        <f t="shared" si="0"/>
        <v>337.71428571428572</v>
      </c>
      <c r="D260" s="59"/>
    </row>
    <row r="261" spans="1:5" x14ac:dyDescent="0.25">
      <c r="A261" s="307">
        <v>44225</v>
      </c>
      <c r="B261">
        <v>275</v>
      </c>
      <c r="C261" s="58">
        <f t="shared" si="0"/>
        <v>305.28571428571428</v>
      </c>
      <c r="D261" s="59"/>
    </row>
    <row r="262" spans="1:5" x14ac:dyDescent="0.25">
      <c r="A262" s="307">
        <v>44226</v>
      </c>
      <c r="B262">
        <v>287</v>
      </c>
      <c r="C262" s="58">
        <f t="shared" si="0"/>
        <v>285.28571428571428</v>
      </c>
      <c r="D262" s="59">
        <f>C262/C255</f>
        <v>0.66038359788359791</v>
      </c>
    </row>
    <row r="263" spans="1:5" x14ac:dyDescent="0.25">
      <c r="A263" s="307">
        <v>44227</v>
      </c>
      <c r="B263">
        <v>0</v>
      </c>
      <c r="C263" s="58">
        <f t="shared" si="0"/>
        <v>285.28571428571428</v>
      </c>
      <c r="D263" s="59"/>
    </row>
    <row r="264" spans="1:5" x14ac:dyDescent="0.25">
      <c r="A264" s="307">
        <v>44228</v>
      </c>
      <c r="B264">
        <v>127</v>
      </c>
      <c r="C264" s="58">
        <f t="shared" si="0"/>
        <v>243.14285714285714</v>
      </c>
      <c r="D264" s="59"/>
    </row>
    <row r="265" spans="1:5" x14ac:dyDescent="0.25">
      <c r="A265" s="307">
        <v>44229</v>
      </c>
      <c r="B265">
        <v>179</v>
      </c>
      <c r="C265" s="58">
        <f t="shared" si="0"/>
        <v>201.28571428571428</v>
      </c>
      <c r="D265" s="59"/>
    </row>
    <row r="266" spans="1:5" x14ac:dyDescent="0.25">
      <c r="A266" s="307">
        <v>44230</v>
      </c>
      <c r="B266" s="22">
        <v>180</v>
      </c>
      <c r="C266" s="58">
        <f t="shared" si="0"/>
        <v>189.57142857142858</v>
      </c>
      <c r="D266" s="59"/>
      <c r="E266" s="308">
        <f>SUM(B253:B266)/SUM(B239:B252)</f>
        <v>0.59404761904761905</v>
      </c>
    </row>
    <row r="267" spans="1:5" x14ac:dyDescent="0.25">
      <c r="A267" s="307">
        <v>44231</v>
      </c>
      <c r="B267">
        <v>265</v>
      </c>
      <c r="C267" s="58">
        <f t="shared" si="0"/>
        <v>187.57142857142858</v>
      </c>
      <c r="D267" s="59"/>
    </row>
    <row r="268" spans="1:5" x14ac:dyDescent="0.25">
      <c r="A268" s="307">
        <v>44232</v>
      </c>
      <c r="B268">
        <v>218</v>
      </c>
      <c r="C268" s="58">
        <f t="shared" si="0"/>
        <v>179.42857142857142</v>
      </c>
      <c r="D268" s="59"/>
    </row>
    <row r="269" spans="1:5" x14ac:dyDescent="0.25">
      <c r="A269" s="307">
        <v>44233</v>
      </c>
      <c r="B269">
        <v>254</v>
      </c>
      <c r="C269" s="58">
        <f t="shared" si="0"/>
        <v>174.71428571428572</v>
      </c>
      <c r="D269" s="59">
        <f>C269/C262</f>
        <v>0.61241862794191293</v>
      </c>
    </row>
    <row r="270" spans="1:5" x14ac:dyDescent="0.25">
      <c r="A270" s="307">
        <v>44234</v>
      </c>
      <c r="B270">
        <v>0</v>
      </c>
      <c r="C270" s="58">
        <f t="shared" si="0"/>
        <v>174.71428571428572</v>
      </c>
      <c r="D270" s="59"/>
    </row>
    <row r="271" spans="1:5" x14ac:dyDescent="0.25">
      <c r="A271" s="307">
        <v>44235</v>
      </c>
      <c r="B271">
        <v>105</v>
      </c>
      <c r="C271" s="58">
        <f t="shared" si="0"/>
        <v>171.57142857142858</v>
      </c>
      <c r="D271" s="59"/>
    </row>
    <row r="272" spans="1:5" x14ac:dyDescent="0.25">
      <c r="A272" s="307">
        <v>44236</v>
      </c>
      <c r="B272">
        <v>179</v>
      </c>
      <c r="C272" s="58">
        <f t="shared" si="0"/>
        <v>171.57142857142858</v>
      </c>
      <c r="D272" s="59"/>
    </row>
    <row r="273" spans="1:4" x14ac:dyDescent="0.25">
      <c r="A273" s="307">
        <v>44237</v>
      </c>
      <c r="B273">
        <v>200</v>
      </c>
      <c r="C273" s="58">
        <f t="shared" si="0"/>
        <v>174.42857142857142</v>
      </c>
      <c r="D273" s="59"/>
    </row>
    <row r="274" spans="1:4" x14ac:dyDescent="0.25">
      <c r="A274" s="307">
        <v>44238</v>
      </c>
      <c r="B274">
        <v>196</v>
      </c>
      <c r="C274" s="58">
        <f t="shared" si="0"/>
        <v>164.57142857142858</v>
      </c>
      <c r="D274" s="59"/>
    </row>
    <row r="275" spans="1:4" x14ac:dyDescent="0.25">
      <c r="A275" s="307">
        <v>44239</v>
      </c>
      <c r="B275">
        <v>165</v>
      </c>
      <c r="C275" s="58">
        <f t="shared" si="0"/>
        <v>157</v>
      </c>
      <c r="D275" s="59"/>
    </row>
    <row r="276" spans="1:4" x14ac:dyDescent="0.25">
      <c r="A276" s="307">
        <v>44240</v>
      </c>
      <c r="B276">
        <v>167</v>
      </c>
      <c r="C276" s="58">
        <f t="shared" si="0"/>
        <v>144.57142857142858</v>
      </c>
      <c r="D276" s="59">
        <f t="shared" ref="D276:D296" si="1">C276/C269</f>
        <v>0.82747342600163531</v>
      </c>
    </row>
    <row r="277" spans="1:4" x14ac:dyDescent="0.25">
      <c r="A277" s="307">
        <v>44241</v>
      </c>
      <c r="B277">
        <v>0</v>
      </c>
      <c r="C277" s="58">
        <f t="shared" si="0"/>
        <v>144.57142857142858</v>
      </c>
      <c r="D277" s="59">
        <f t="shared" si="1"/>
        <v>0.82747342600163531</v>
      </c>
    </row>
    <row r="278" spans="1:4" x14ac:dyDescent="0.25">
      <c r="A278" s="307">
        <v>44242</v>
      </c>
      <c r="B278">
        <v>115</v>
      </c>
      <c r="C278" s="58">
        <f t="shared" si="0"/>
        <v>146</v>
      </c>
      <c r="D278" s="59">
        <f t="shared" si="1"/>
        <v>0.85095753538717733</v>
      </c>
    </row>
    <row r="279" spans="1:4" x14ac:dyDescent="0.25">
      <c r="A279" s="307">
        <v>44243</v>
      </c>
      <c r="B279">
        <v>0</v>
      </c>
      <c r="C279" s="58">
        <f t="shared" si="0"/>
        <v>120.42857142857143</v>
      </c>
      <c r="D279" s="59">
        <f t="shared" si="1"/>
        <v>0.70191507077435467</v>
      </c>
    </row>
    <row r="280" spans="1:4" x14ac:dyDescent="0.25">
      <c r="A280" s="307">
        <v>44244</v>
      </c>
      <c r="B280">
        <v>136</v>
      </c>
      <c r="C280" s="58">
        <f t="shared" si="0"/>
        <v>111.28571428571429</v>
      </c>
      <c r="D280" s="59">
        <f t="shared" si="1"/>
        <v>0.63800163800163812</v>
      </c>
    </row>
    <row r="281" spans="1:4" x14ac:dyDescent="0.25">
      <c r="A281" s="307">
        <v>44245</v>
      </c>
      <c r="B281">
        <v>85</v>
      </c>
      <c r="C281" s="58">
        <f t="shared" ref="C281:C298" si="2">AVERAGE(B275:B281)</f>
        <v>95.428571428571431</v>
      </c>
      <c r="D281" s="59">
        <f t="shared" si="1"/>
        <v>0.57986111111111105</v>
      </c>
    </row>
    <row r="282" spans="1:4" x14ac:dyDescent="0.25">
      <c r="A282" s="307">
        <v>44246</v>
      </c>
      <c r="B282">
        <v>193</v>
      </c>
      <c r="C282" s="58">
        <f t="shared" si="2"/>
        <v>99.428571428571431</v>
      </c>
      <c r="D282" s="59">
        <f t="shared" si="1"/>
        <v>0.63330300272975437</v>
      </c>
    </row>
    <row r="283" spans="1:4" x14ac:dyDescent="0.25">
      <c r="A283" s="307">
        <v>44247</v>
      </c>
      <c r="B283">
        <v>155</v>
      </c>
      <c r="C283" s="58">
        <f t="shared" si="2"/>
        <v>97.714285714285708</v>
      </c>
      <c r="D283" s="59">
        <f t="shared" si="1"/>
        <v>0.67588932806324098</v>
      </c>
    </row>
    <row r="284" spans="1:4" x14ac:dyDescent="0.25">
      <c r="A284" s="307">
        <v>44248</v>
      </c>
      <c r="B284">
        <v>0</v>
      </c>
      <c r="C284" s="58">
        <f t="shared" si="2"/>
        <v>97.714285714285708</v>
      </c>
      <c r="D284" s="59">
        <f t="shared" si="1"/>
        <v>0.67588932806324098</v>
      </c>
    </row>
    <row r="285" spans="1:4" x14ac:dyDescent="0.25">
      <c r="A285" s="307">
        <v>44249</v>
      </c>
      <c r="B285">
        <v>203</v>
      </c>
      <c r="C285" s="58">
        <f t="shared" si="2"/>
        <v>110.28571428571429</v>
      </c>
      <c r="D285" s="59">
        <f t="shared" si="1"/>
        <v>0.75538160469667326</v>
      </c>
    </row>
    <row r="286" spans="1:4" x14ac:dyDescent="0.25">
      <c r="A286" s="307">
        <v>44250</v>
      </c>
      <c r="B286">
        <v>110</v>
      </c>
      <c r="C286" s="58">
        <f t="shared" si="2"/>
        <v>126</v>
      </c>
      <c r="D286" s="59">
        <f t="shared" si="1"/>
        <v>1.0462633451957295</v>
      </c>
    </row>
    <row r="287" spans="1:4" x14ac:dyDescent="0.25">
      <c r="A287" s="307">
        <v>44251</v>
      </c>
      <c r="B287">
        <v>144</v>
      </c>
      <c r="C287" s="58">
        <f t="shared" si="2"/>
        <v>127.14285714285714</v>
      </c>
      <c r="D287" s="59">
        <f t="shared" si="1"/>
        <v>1.1424903722721438</v>
      </c>
    </row>
    <row r="288" spans="1:4" x14ac:dyDescent="0.25">
      <c r="A288" s="307">
        <v>44252</v>
      </c>
      <c r="B288">
        <v>179</v>
      </c>
      <c r="C288" s="58">
        <f t="shared" si="2"/>
        <v>140.57142857142858</v>
      </c>
      <c r="D288" s="59">
        <f t="shared" si="1"/>
        <v>1.4730538922155689</v>
      </c>
    </row>
    <row r="289" spans="1:4" x14ac:dyDescent="0.25">
      <c r="A289" s="307">
        <v>44253</v>
      </c>
      <c r="B289">
        <v>160</v>
      </c>
      <c r="C289" s="58">
        <f t="shared" si="2"/>
        <v>135.85714285714286</v>
      </c>
      <c r="D289" s="59">
        <f t="shared" si="1"/>
        <v>1.3663793103448276</v>
      </c>
    </row>
    <row r="290" spans="1:4" x14ac:dyDescent="0.25">
      <c r="A290" s="307">
        <v>44254</v>
      </c>
      <c r="B290">
        <v>92</v>
      </c>
      <c r="C290" s="58">
        <f t="shared" si="2"/>
        <v>126.85714285714286</v>
      </c>
      <c r="D290" s="59">
        <f t="shared" si="1"/>
        <v>1.2982456140350878</v>
      </c>
    </row>
    <row r="291" spans="1:4" x14ac:dyDescent="0.25">
      <c r="A291" s="307">
        <v>44255</v>
      </c>
      <c r="B291">
        <v>0</v>
      </c>
      <c r="C291" s="58">
        <f t="shared" si="2"/>
        <v>126.85714285714286</v>
      </c>
      <c r="D291" s="59">
        <f t="shared" si="1"/>
        <v>1.2982456140350878</v>
      </c>
    </row>
    <row r="292" spans="1:4" x14ac:dyDescent="0.25">
      <c r="A292" s="307">
        <v>44256</v>
      </c>
      <c r="B292">
        <v>164</v>
      </c>
      <c r="C292" s="58">
        <f t="shared" si="2"/>
        <v>121.28571428571429</v>
      </c>
      <c r="D292" s="59">
        <f t="shared" si="1"/>
        <v>1.099740932642487</v>
      </c>
    </row>
    <row r="293" spans="1:4" x14ac:dyDescent="0.25">
      <c r="A293" s="307">
        <v>44257</v>
      </c>
      <c r="B293">
        <v>92</v>
      </c>
      <c r="C293" s="58">
        <f t="shared" si="2"/>
        <v>118.71428571428571</v>
      </c>
      <c r="D293" s="59">
        <f t="shared" si="1"/>
        <v>0.94217687074829926</v>
      </c>
    </row>
    <row r="294" spans="1:4" x14ac:dyDescent="0.25">
      <c r="A294" s="307">
        <v>44258</v>
      </c>
      <c r="B294">
        <v>99</v>
      </c>
      <c r="C294" s="58">
        <f t="shared" si="2"/>
        <v>112.28571428571429</v>
      </c>
      <c r="D294" s="59">
        <f t="shared" si="1"/>
        <v>0.88314606741573043</v>
      </c>
    </row>
    <row r="295" spans="1:4" x14ac:dyDescent="0.25">
      <c r="A295" s="307">
        <v>44259</v>
      </c>
      <c r="B295">
        <v>161</v>
      </c>
      <c r="C295" s="58">
        <f t="shared" si="2"/>
        <v>109.71428571428571</v>
      </c>
      <c r="D295" s="59">
        <f t="shared" si="1"/>
        <v>0.7804878048780487</v>
      </c>
    </row>
    <row r="296" spans="1:4" x14ac:dyDescent="0.25">
      <c r="A296" s="307">
        <v>44260</v>
      </c>
      <c r="B296">
        <v>144</v>
      </c>
      <c r="C296" s="58">
        <f t="shared" si="2"/>
        <v>107.42857142857143</v>
      </c>
      <c r="D296" s="59">
        <f t="shared" si="1"/>
        <v>0.79074658254468977</v>
      </c>
    </row>
    <row r="297" spans="1:4" x14ac:dyDescent="0.25">
      <c r="A297" s="307">
        <v>44261</v>
      </c>
      <c r="B297">
        <v>120</v>
      </c>
      <c r="C297" s="58">
        <f t="shared" si="2"/>
        <v>111.42857142857143</v>
      </c>
      <c r="D297" s="59">
        <f>C297/C290</f>
        <v>0.8783783783783784</v>
      </c>
    </row>
    <row r="298" spans="1:4" x14ac:dyDescent="0.25">
      <c r="A298" s="307">
        <v>44262</v>
      </c>
      <c r="B298">
        <v>0</v>
      </c>
      <c r="C298" s="58">
        <f t="shared" si="2"/>
        <v>111.42857142857143</v>
      </c>
      <c r="D298" s="59">
        <f t="shared" ref="D298:D312" si="3">SUM(B292:B298)/SUM(B285:B291)</f>
        <v>0.8783783783783784</v>
      </c>
    </row>
    <row r="299" spans="1:4" x14ac:dyDescent="0.25">
      <c r="A299" s="307">
        <v>44263</v>
      </c>
      <c r="B299">
        <v>157</v>
      </c>
      <c r="C299" s="58">
        <f>AVERAGE(B293:B299)</f>
        <v>110.42857142857143</v>
      </c>
      <c r="D299" s="59">
        <f t="shared" si="3"/>
        <v>0.91048292108362783</v>
      </c>
    </row>
    <row r="300" spans="1:4" x14ac:dyDescent="0.25">
      <c r="A300" s="307">
        <v>44264</v>
      </c>
      <c r="B300">
        <v>85</v>
      </c>
      <c r="C300" s="58">
        <f>AVERAGE(B294:B300)</f>
        <v>109.42857142857143</v>
      </c>
      <c r="D300" s="59">
        <f t="shared" si="3"/>
        <v>0.92178098676293618</v>
      </c>
    </row>
    <row r="301" spans="1:4" x14ac:dyDescent="0.25">
      <c r="A301" s="307">
        <v>44265</v>
      </c>
      <c r="B301">
        <v>159</v>
      </c>
      <c r="C301" s="58">
        <f>AVERAGE(B295:B301)</f>
        <v>118</v>
      </c>
      <c r="D301" s="59">
        <f t="shared" si="3"/>
        <v>1.0508905852417303</v>
      </c>
    </row>
    <row r="302" spans="1:4" x14ac:dyDescent="0.25">
      <c r="A302" s="307">
        <v>44266</v>
      </c>
      <c r="B302">
        <v>173</v>
      </c>
      <c r="C302" s="58">
        <f>AVERAGE(B296:B302)</f>
        <v>119.71428571428571</v>
      </c>
      <c r="D302" s="59">
        <f t="shared" si="3"/>
        <v>1.0911458333333333</v>
      </c>
    </row>
    <row r="303" spans="1:4" x14ac:dyDescent="0.25">
      <c r="A303" s="307">
        <v>44267</v>
      </c>
      <c r="B303">
        <v>141</v>
      </c>
      <c r="C303" s="58">
        <f t="shared" ref="C303:C322" si="4">AVERAGE(B297:B303)</f>
        <v>119.28571428571429</v>
      </c>
      <c r="D303" s="59">
        <f t="shared" si="3"/>
        <v>1.1103723404255319</v>
      </c>
    </row>
    <row r="304" spans="1:4" x14ac:dyDescent="0.25">
      <c r="A304" s="307">
        <v>44268</v>
      </c>
      <c r="B304">
        <v>151</v>
      </c>
      <c r="C304" s="58">
        <f t="shared" si="4"/>
        <v>123.71428571428571</v>
      </c>
      <c r="D304" s="59">
        <f t="shared" si="3"/>
        <v>1.1102564102564103</v>
      </c>
    </row>
    <row r="305" spans="1:5" x14ac:dyDescent="0.25">
      <c r="A305" s="307">
        <v>44269</v>
      </c>
      <c r="B305">
        <v>0</v>
      </c>
      <c r="C305" s="58">
        <f t="shared" si="4"/>
        <v>123.71428571428571</v>
      </c>
      <c r="D305" s="59">
        <f t="shared" si="3"/>
        <v>1.1102564102564103</v>
      </c>
    </row>
    <row r="306" spans="1:5" x14ac:dyDescent="0.25">
      <c r="A306" s="307">
        <v>44270</v>
      </c>
      <c r="B306">
        <v>170</v>
      </c>
      <c r="C306" s="58">
        <f t="shared" si="4"/>
        <v>125.57142857142857</v>
      </c>
      <c r="D306" s="59">
        <f t="shared" si="3"/>
        <v>1.1371280724450195</v>
      </c>
    </row>
    <row r="307" spans="1:5" x14ac:dyDescent="0.25">
      <c r="A307" s="307">
        <v>44271</v>
      </c>
      <c r="B307">
        <v>121</v>
      </c>
      <c r="C307" s="58">
        <f t="shared" si="4"/>
        <v>130.71428571428572</v>
      </c>
      <c r="D307" s="59">
        <f t="shared" si="3"/>
        <v>1.1945169712793733</v>
      </c>
    </row>
    <row r="308" spans="1:5" x14ac:dyDescent="0.25">
      <c r="A308" s="307">
        <v>44272</v>
      </c>
      <c r="B308">
        <v>200</v>
      </c>
      <c r="C308" s="58">
        <f t="shared" si="4"/>
        <v>136.57142857142858</v>
      </c>
      <c r="D308" s="59">
        <f t="shared" si="3"/>
        <v>1.1573849878934626</v>
      </c>
    </row>
    <row r="309" spans="1:5" x14ac:dyDescent="0.25">
      <c r="A309" s="307">
        <v>44273</v>
      </c>
      <c r="B309">
        <v>173</v>
      </c>
      <c r="C309" s="58">
        <f t="shared" si="4"/>
        <v>136.57142857142858</v>
      </c>
      <c r="D309" s="59">
        <f t="shared" si="3"/>
        <v>1.1408114558472553</v>
      </c>
    </row>
    <row r="310" spans="1:5" x14ac:dyDescent="0.25">
      <c r="A310" s="307">
        <v>44274</v>
      </c>
      <c r="B310">
        <v>141</v>
      </c>
      <c r="C310" s="58">
        <f t="shared" si="4"/>
        <v>136.57142857142858</v>
      </c>
      <c r="D310" s="59">
        <f t="shared" si="3"/>
        <v>1.1449101796407186</v>
      </c>
    </row>
    <row r="311" spans="1:5" x14ac:dyDescent="0.25">
      <c r="A311" s="307">
        <v>44275</v>
      </c>
      <c r="B311">
        <v>140</v>
      </c>
      <c r="C311" s="58">
        <f t="shared" si="4"/>
        <v>135</v>
      </c>
      <c r="D311" s="59">
        <f t="shared" si="3"/>
        <v>1.0912240184757507</v>
      </c>
    </row>
    <row r="312" spans="1:5" x14ac:dyDescent="0.25">
      <c r="A312" s="307">
        <v>44276</v>
      </c>
      <c r="B312">
        <v>0</v>
      </c>
      <c r="C312" s="58">
        <f t="shared" si="4"/>
        <v>135</v>
      </c>
      <c r="D312" s="59">
        <f t="shared" si="3"/>
        <v>1.0912240184757507</v>
      </c>
      <c r="E312" s="59"/>
    </row>
    <row r="313" spans="1:5" x14ac:dyDescent="0.25">
      <c r="A313" s="307">
        <v>44277</v>
      </c>
      <c r="B313">
        <v>231</v>
      </c>
      <c r="C313" s="58">
        <f t="shared" si="4"/>
        <v>143.71428571428572</v>
      </c>
      <c r="D313" s="59">
        <f>SUM(B307:B313)/SUM(B300:B306)</f>
        <v>1.1444823663253698</v>
      </c>
      <c r="E313" s="59"/>
    </row>
    <row r="314" spans="1:5" x14ac:dyDescent="0.25">
      <c r="A314" s="307">
        <v>44278</v>
      </c>
      <c r="B314">
        <v>119</v>
      </c>
      <c r="C314" s="58">
        <f t="shared" si="4"/>
        <v>143.42857142857142</v>
      </c>
      <c r="D314" s="59">
        <f t="shared" ref="D314:D320" si="5">SUM(B308:B314)/SUM(B301:B307)</f>
        <v>1.0972677595628415</v>
      </c>
      <c r="E314" s="59"/>
    </row>
    <row r="315" spans="1:5" x14ac:dyDescent="0.25">
      <c r="A315" s="307">
        <v>44279</v>
      </c>
      <c r="B315">
        <v>149</v>
      </c>
      <c r="C315" s="58">
        <f t="shared" si="4"/>
        <v>136.14285714285714</v>
      </c>
      <c r="D315" s="59">
        <f t="shared" si="5"/>
        <v>0.9968619246861925</v>
      </c>
      <c r="E315" s="59"/>
    </row>
    <row r="316" spans="1:5" x14ac:dyDescent="0.25">
      <c r="A316" s="307">
        <v>44280</v>
      </c>
      <c r="B316">
        <v>127</v>
      </c>
      <c r="C316" s="58">
        <f t="shared" si="4"/>
        <v>129.57142857142858</v>
      </c>
      <c r="D316" s="59">
        <f t="shared" si="5"/>
        <v>0.94874476987447698</v>
      </c>
      <c r="E316" s="59"/>
    </row>
    <row r="317" spans="1:5" x14ac:dyDescent="0.25">
      <c r="A317" s="307">
        <v>44281</v>
      </c>
      <c r="B317">
        <v>109</v>
      </c>
      <c r="C317" s="58">
        <f t="shared" si="4"/>
        <v>125</v>
      </c>
      <c r="D317" s="59">
        <f t="shared" si="5"/>
        <v>0.91527196652719667</v>
      </c>
      <c r="E317" s="59"/>
    </row>
    <row r="318" spans="1:5" x14ac:dyDescent="0.25">
      <c r="A318" s="307">
        <v>44282</v>
      </c>
      <c r="B318">
        <v>187</v>
      </c>
      <c r="C318" s="58">
        <f t="shared" si="4"/>
        <v>131.71428571428572</v>
      </c>
      <c r="D318" s="59">
        <f t="shared" si="5"/>
        <v>0.97566137566137567</v>
      </c>
      <c r="E318" s="59"/>
    </row>
    <row r="319" spans="1:5" x14ac:dyDescent="0.25">
      <c r="A319" s="307">
        <v>44283</v>
      </c>
      <c r="B319">
        <v>0</v>
      </c>
      <c r="C319" s="58">
        <f t="shared" si="4"/>
        <v>131.71428571428572</v>
      </c>
      <c r="D319" s="59">
        <f t="shared" si="5"/>
        <v>0.97566137566137567</v>
      </c>
    </row>
    <row r="320" spans="1:5" x14ac:dyDescent="0.25">
      <c r="A320" s="307">
        <v>44284</v>
      </c>
      <c r="B320">
        <v>252</v>
      </c>
      <c r="C320" s="58">
        <f t="shared" si="4"/>
        <v>134.71428571428572</v>
      </c>
      <c r="D320" s="59">
        <f t="shared" si="5"/>
        <v>0.937375745526839</v>
      </c>
    </row>
    <row r="321" spans="1:5" x14ac:dyDescent="0.25">
      <c r="A321" s="307">
        <v>44285</v>
      </c>
      <c r="B321">
        <v>196</v>
      </c>
      <c r="C321" s="58">
        <f t="shared" si="4"/>
        <v>145.71428571428572</v>
      </c>
      <c r="D321" s="59">
        <f>SUM(B315:B321)/SUM(B308:B314)</f>
        <v>1.0159362549800797</v>
      </c>
      <c r="E321" s="437">
        <f>SUM(C308:C321)/SUM(C294:C307)</f>
        <v>1.1644794400699914</v>
      </c>
    </row>
    <row r="322" spans="1:5" x14ac:dyDescent="0.25">
      <c r="A322" s="307">
        <v>44286</v>
      </c>
      <c r="B322">
        <v>156</v>
      </c>
      <c r="C322" s="58">
        <f t="shared" si="4"/>
        <v>146.71428571428572</v>
      </c>
      <c r="D322" s="59">
        <f>SUM(B316:B322)/SUM(B309:B315)</f>
        <v>1.0776495278069256</v>
      </c>
      <c r="E322" s="437">
        <f>SUM(C309:C322)/SUM(C295:C308)</f>
        <v>1.1535344827586207</v>
      </c>
    </row>
    <row r="323" spans="1:5" x14ac:dyDescent="0.25">
      <c r="A323" s="307">
        <v>44287</v>
      </c>
    </row>
    <row r="324" spans="1:5" x14ac:dyDescent="0.25">
      <c r="A324" s="307">
        <v>44288</v>
      </c>
    </row>
    <row r="325" spans="1:5" x14ac:dyDescent="0.25">
      <c r="A325" s="307">
        <v>44289</v>
      </c>
    </row>
    <row r="326" spans="1:5" x14ac:dyDescent="0.25">
      <c r="A326" s="307">
        <v>44290</v>
      </c>
    </row>
    <row r="327" spans="1:5" x14ac:dyDescent="0.25">
      <c r="A327" s="307">
        <v>44291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U32"/>
  <sheetViews>
    <sheetView topLeftCell="A4" zoomScale="55" zoomScaleNormal="55" workbookViewId="0">
      <selection activeCell="D4" sqref="D4:H4"/>
    </sheetView>
  </sheetViews>
  <sheetFormatPr baseColWidth="10" defaultRowHeight="15" x14ac:dyDescent="0.25"/>
  <cols>
    <col min="1" max="1" width="2.42578125" style="9" customWidth="1"/>
    <col min="2" max="2" width="25.85546875" style="52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12.7109375" style="8" customWidth="1"/>
    <col min="9" max="9" width="15" style="8" hidden="1" customWidth="1"/>
    <col min="10" max="10" width="13.140625" style="8" hidden="1" customWidth="1"/>
    <col min="11" max="11" width="16.140625" style="5" hidden="1" customWidth="1"/>
    <col min="12" max="12" width="18" style="5" hidden="1" customWidth="1"/>
    <col min="13" max="13" width="17.85546875" style="5" customWidth="1"/>
    <col min="14" max="14" width="15" style="5" customWidth="1"/>
    <col min="15" max="15" width="13.42578125" style="1" hidden="1" customWidth="1"/>
    <col min="16" max="16" width="18.7109375" style="1" customWidth="1"/>
    <col min="17" max="17" width="16.5703125" style="1" hidden="1" customWidth="1"/>
    <col min="18" max="18" width="14.140625" style="1" hidden="1" customWidth="1"/>
    <col min="19" max="19" width="19.42578125" style="1" customWidth="1"/>
    <col min="20" max="20" width="18" style="1" hidden="1" customWidth="1"/>
    <col min="21" max="21" width="16.28515625" style="1" customWidth="1"/>
    <col min="22" max="22" width="17" style="58" customWidth="1"/>
    <col min="23" max="23" width="21.140625" style="58" customWidth="1"/>
    <col min="24" max="24" width="23.140625" style="52" hidden="1" customWidth="1"/>
    <col min="25" max="25" width="15.7109375" style="99" hidden="1" customWidth="1"/>
    <col min="26" max="26" width="22.42578125" style="50" hidden="1" customWidth="1"/>
    <col min="27" max="28" width="0" style="1" hidden="1" customWidth="1"/>
    <col min="29" max="29" width="0" hidden="1" customWidth="1"/>
    <col min="30" max="30" width="27" hidden="1" customWidth="1"/>
    <col min="31" max="34" width="0" hidden="1" customWidth="1"/>
  </cols>
  <sheetData>
    <row r="1" spans="1:47" s="3" customFormat="1" ht="15.75" thickBot="1" x14ac:dyDescent="0.3">
      <c r="A1" s="9"/>
      <c r="B1" s="173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X1" s="209">
        <f ca="1">TODAY()-1</f>
        <v>44292</v>
      </c>
      <c r="Y1" s="97"/>
      <c r="Z1" s="98"/>
      <c r="AA1" s="5"/>
      <c r="AB1" s="5"/>
    </row>
    <row r="2" spans="1:47" s="6" customFormat="1" ht="66.75" customHeight="1" thickBot="1" x14ac:dyDescent="0.3">
      <c r="A2" s="14"/>
      <c r="B2" s="119" t="s">
        <v>1</v>
      </c>
      <c r="C2" s="120" t="s">
        <v>774</v>
      </c>
      <c r="D2" s="324" t="s">
        <v>52</v>
      </c>
      <c r="E2" s="324" t="s">
        <v>860</v>
      </c>
      <c r="F2" s="324" t="s">
        <v>861</v>
      </c>
      <c r="G2" s="324" t="s">
        <v>46</v>
      </c>
      <c r="H2" s="324" t="s">
        <v>921</v>
      </c>
      <c r="I2" s="324" t="s">
        <v>1022</v>
      </c>
      <c r="J2" s="324" t="s">
        <v>922</v>
      </c>
      <c r="K2" s="325" t="s">
        <v>106</v>
      </c>
      <c r="L2" s="326" t="s">
        <v>879</v>
      </c>
      <c r="M2" s="325" t="s">
        <v>1033</v>
      </c>
      <c r="N2" s="325" t="s">
        <v>1032</v>
      </c>
      <c r="O2" s="324" t="s">
        <v>1025</v>
      </c>
      <c r="P2" s="325" t="s">
        <v>53</v>
      </c>
      <c r="Q2" s="325" t="s">
        <v>775</v>
      </c>
      <c r="R2" s="324" t="s">
        <v>1018</v>
      </c>
      <c r="S2" s="325" t="s">
        <v>351</v>
      </c>
      <c r="T2" s="325" t="s">
        <v>72</v>
      </c>
      <c r="U2" s="325" t="s">
        <v>91</v>
      </c>
      <c r="V2" s="327" t="s">
        <v>364</v>
      </c>
      <c r="W2" s="327" t="s">
        <v>1146</v>
      </c>
      <c r="X2" s="195" t="s">
        <v>862</v>
      </c>
      <c r="Y2" s="196" t="s">
        <v>840</v>
      </c>
      <c r="Z2" s="196" t="s">
        <v>841</v>
      </c>
      <c r="AA2" s="197" t="s">
        <v>863</v>
      </c>
      <c r="AB2" s="197" t="s">
        <v>864</v>
      </c>
      <c r="AC2" s="197" t="s">
        <v>859</v>
      </c>
      <c r="AD2" s="198"/>
      <c r="AJ2" s="6" t="s">
        <v>1149</v>
      </c>
    </row>
    <row r="3" spans="1:47" s="52" customFormat="1" ht="30.75" customHeight="1" x14ac:dyDescent="0.25">
      <c r="A3" s="174"/>
      <c r="B3" s="176" t="s">
        <v>14</v>
      </c>
      <c r="C3" s="328">
        <v>7</v>
      </c>
      <c r="D3" s="461">
        <v>3106</v>
      </c>
      <c r="E3" s="462">
        <v>0.1368421052631579</v>
      </c>
      <c r="F3" s="462">
        <v>0.86315789473684212</v>
      </c>
      <c r="G3" s="463">
        <v>553</v>
      </c>
      <c r="H3" s="463">
        <v>27</v>
      </c>
      <c r="I3" s="332">
        <v>792</v>
      </c>
      <c r="J3" s="332">
        <v>7</v>
      </c>
      <c r="K3" s="333">
        <v>77039</v>
      </c>
      <c r="L3" s="334">
        <v>1350</v>
      </c>
      <c r="M3" s="346">
        <v>1.9</v>
      </c>
      <c r="N3" s="347">
        <v>523</v>
      </c>
      <c r="O3" s="335">
        <v>55.8</v>
      </c>
      <c r="P3" s="336">
        <f t="shared" ref="P3:P19" si="0">D3/K3*100000</f>
        <v>4031.7241916431935</v>
      </c>
      <c r="Q3" s="336">
        <f t="shared" ref="Q3:Q19" si="1">C3/K3*100000</f>
        <v>9.0863069354482793</v>
      </c>
      <c r="R3" s="337">
        <v>0.37842617152961983</v>
      </c>
      <c r="S3" s="338">
        <v>58</v>
      </c>
      <c r="T3" s="337">
        <v>1.4084507042253521E-2</v>
      </c>
      <c r="U3" s="339">
        <f t="shared" ref="U3:U21" si="2">H3/D3</f>
        <v>8.6928525434642624E-3</v>
      </c>
      <c r="V3" s="340">
        <f t="shared" ref="V3:V19" si="3">H3/K3*1000000</f>
        <v>350.47183893871937</v>
      </c>
      <c r="W3" s="439">
        <v>3.7</v>
      </c>
      <c r="X3" s="199">
        <f t="shared" ref="X3:X21" si="4">D3-G3-J3</f>
        <v>2546</v>
      </c>
      <c r="Y3" s="193">
        <f ca="1">TODAY()+S3</f>
        <v>44351</v>
      </c>
      <c r="Z3" s="190">
        <f>D3*2</f>
        <v>6212</v>
      </c>
      <c r="AA3" s="192">
        <v>3</v>
      </c>
      <c r="AB3" s="192">
        <v>4</v>
      </c>
      <c r="AC3" s="192">
        <v>12</v>
      </c>
      <c r="AD3" s="200" t="s">
        <v>14</v>
      </c>
    </row>
    <row r="4" spans="1:47" s="52" customFormat="1" ht="30.75" customHeight="1" x14ac:dyDescent="0.25">
      <c r="A4" s="174"/>
      <c r="B4" s="177" t="s">
        <v>20</v>
      </c>
      <c r="C4" s="329">
        <v>197</v>
      </c>
      <c r="D4" s="466">
        <v>7543</v>
      </c>
      <c r="E4" s="12">
        <v>7.5099741844637413E-2</v>
      </c>
      <c r="F4" s="12">
        <v>0.92490025815536259</v>
      </c>
      <c r="G4" s="467">
        <v>3580</v>
      </c>
      <c r="H4" s="467">
        <v>106</v>
      </c>
      <c r="I4" s="104">
        <v>4427</v>
      </c>
      <c r="J4" s="104">
        <v>28</v>
      </c>
      <c r="K4" s="185">
        <v>191117</v>
      </c>
      <c r="L4" s="186">
        <v>2747</v>
      </c>
      <c r="M4" s="348">
        <v>0.9</v>
      </c>
      <c r="N4" s="349">
        <v>70</v>
      </c>
      <c r="O4" s="295">
        <v>85.3</v>
      </c>
      <c r="P4" s="64">
        <f t="shared" si="0"/>
        <v>3946.7969882323396</v>
      </c>
      <c r="Q4" s="65">
        <f t="shared" si="1"/>
        <v>103.07821910138816</v>
      </c>
      <c r="R4" s="12">
        <v>0.62882500993509072</v>
      </c>
      <c r="S4" s="108">
        <v>535</v>
      </c>
      <c r="T4" s="11">
        <v>0.36774193548387096</v>
      </c>
      <c r="U4" s="62">
        <f t="shared" si="2"/>
        <v>1.4052764152194088E-2</v>
      </c>
      <c r="V4" s="341">
        <f t="shared" si="3"/>
        <v>554.63407232219004</v>
      </c>
      <c r="W4" s="440">
        <v>7</v>
      </c>
      <c r="X4" s="199">
        <f t="shared" si="4"/>
        <v>3935</v>
      </c>
      <c r="Y4" s="194">
        <f t="shared" ref="Y4:Y21" ca="1" si="5">TODAY()+S4</f>
        <v>44828</v>
      </c>
      <c r="Z4" s="191">
        <f t="shared" ref="Z4:Z21" si="6">D4*2</f>
        <v>15086</v>
      </c>
      <c r="AA4" s="175">
        <v>29</v>
      </c>
      <c r="AB4" s="175">
        <v>37</v>
      </c>
      <c r="AC4" s="175">
        <v>36</v>
      </c>
      <c r="AD4" s="201" t="s">
        <v>20</v>
      </c>
      <c r="AJ4" s="52" t="s">
        <v>1149</v>
      </c>
    </row>
    <row r="5" spans="1:47" s="52" customFormat="1" ht="30.75" customHeight="1" x14ac:dyDescent="0.25">
      <c r="A5" s="174"/>
      <c r="B5" s="177" t="s">
        <v>13</v>
      </c>
      <c r="C5" s="329">
        <v>196</v>
      </c>
      <c r="D5" s="456">
        <v>1821</v>
      </c>
      <c r="E5" s="13">
        <v>7.1948261924009702E-2</v>
      </c>
      <c r="F5" s="13">
        <v>0.92805173807599028</v>
      </c>
      <c r="G5" s="457">
        <v>1030</v>
      </c>
      <c r="H5" s="457">
        <v>44</v>
      </c>
      <c r="I5" s="104">
        <v>1240</v>
      </c>
      <c r="J5" s="104">
        <v>41</v>
      </c>
      <c r="K5" s="185">
        <v>51384</v>
      </c>
      <c r="L5" s="104">
        <v>1152</v>
      </c>
      <c r="M5" s="348">
        <v>1.6</v>
      </c>
      <c r="N5" s="349">
        <v>245</v>
      </c>
      <c r="O5" s="296">
        <v>15.6</v>
      </c>
      <c r="P5" s="63">
        <f t="shared" si="0"/>
        <v>3543.9047174217653</v>
      </c>
      <c r="Q5" s="65">
        <f t="shared" si="1"/>
        <v>381.44169391250199</v>
      </c>
      <c r="R5" s="12">
        <v>0.51839603141794133</v>
      </c>
      <c r="S5" s="48">
        <v>104</v>
      </c>
      <c r="T5" s="12">
        <v>0.16666666666666666</v>
      </c>
      <c r="U5" s="62">
        <f t="shared" si="2"/>
        <v>2.416254805052169E-2</v>
      </c>
      <c r="V5" s="341">
        <f t="shared" si="3"/>
        <v>856.29768021173902</v>
      </c>
      <c r="W5" s="440">
        <v>8.4</v>
      </c>
      <c r="X5" s="199">
        <f t="shared" si="4"/>
        <v>750</v>
      </c>
      <c r="Y5" s="194">
        <f t="shared" ca="1" si="5"/>
        <v>44397</v>
      </c>
      <c r="Z5" s="191">
        <f t="shared" si="6"/>
        <v>3642</v>
      </c>
      <c r="AA5" s="175">
        <v>21</v>
      </c>
      <c r="AB5" s="175">
        <v>25</v>
      </c>
      <c r="AC5" s="175">
        <v>12</v>
      </c>
      <c r="AD5" s="201" t="s">
        <v>13</v>
      </c>
      <c r="AS5" s="454"/>
    </row>
    <row r="6" spans="1:47" s="52" customFormat="1" ht="30.75" customHeight="1" x14ac:dyDescent="0.25">
      <c r="A6" s="174"/>
      <c r="B6" s="177" t="s">
        <v>24</v>
      </c>
      <c r="C6" s="329">
        <v>221</v>
      </c>
      <c r="D6" s="466">
        <v>3039</v>
      </c>
      <c r="E6" s="12">
        <v>0.21721518987341773</v>
      </c>
      <c r="F6" s="12">
        <v>0.7827848101265823</v>
      </c>
      <c r="G6" s="467">
        <v>1749</v>
      </c>
      <c r="H6" s="467">
        <v>41</v>
      </c>
      <c r="I6" s="104">
        <v>2004</v>
      </c>
      <c r="J6" s="104">
        <v>26</v>
      </c>
      <c r="K6" s="185">
        <v>83341</v>
      </c>
      <c r="L6" s="104">
        <v>1019</v>
      </c>
      <c r="M6" s="348">
        <v>0.8</v>
      </c>
      <c r="N6" s="349">
        <v>56</v>
      </c>
      <c r="O6" s="295">
        <v>52.8</v>
      </c>
      <c r="P6" s="64">
        <f t="shared" si="0"/>
        <v>3646.4645252636756</v>
      </c>
      <c r="Q6" s="65">
        <f t="shared" si="1"/>
        <v>265.1756038444463</v>
      </c>
      <c r="R6" s="12">
        <v>0.66997757129125279</v>
      </c>
      <c r="S6" s="108">
        <v>506</v>
      </c>
      <c r="T6" s="11">
        <v>0.44186046511627908</v>
      </c>
      <c r="U6" s="62">
        <f t="shared" si="2"/>
        <v>1.3491280026324449E-2</v>
      </c>
      <c r="V6" s="341">
        <f t="shared" si="3"/>
        <v>491.95474016390494</v>
      </c>
      <c r="W6" s="440">
        <v>3.3</v>
      </c>
      <c r="X6" s="199">
        <f t="shared" si="4"/>
        <v>1264</v>
      </c>
      <c r="Y6" s="194">
        <f t="shared" ca="1" si="5"/>
        <v>44799</v>
      </c>
      <c r="Z6" s="191">
        <f t="shared" si="6"/>
        <v>6078</v>
      </c>
      <c r="AA6" s="175">
        <v>28</v>
      </c>
      <c r="AB6" s="175">
        <v>26</v>
      </c>
      <c r="AC6" s="175">
        <v>13</v>
      </c>
      <c r="AD6" s="201" t="s">
        <v>24</v>
      </c>
      <c r="AJ6" s="52" t="s">
        <v>1150</v>
      </c>
      <c r="AK6" s="52" t="s">
        <v>1151</v>
      </c>
      <c r="AL6" s="52" t="s">
        <v>860</v>
      </c>
      <c r="AM6" s="52" t="s">
        <v>1152</v>
      </c>
      <c r="AN6" s="52" t="s">
        <v>1153</v>
      </c>
      <c r="AO6" s="52" t="s">
        <v>1154</v>
      </c>
      <c r="AP6" s="52" t="s">
        <v>1155</v>
      </c>
      <c r="AQ6" s="52" t="s">
        <v>1156</v>
      </c>
      <c r="AR6" s="52" t="s">
        <v>1157</v>
      </c>
      <c r="AS6" s="454" t="s">
        <v>1158</v>
      </c>
      <c r="AT6" s="52" t="s">
        <v>1159</v>
      </c>
      <c r="AU6" s="52" t="s">
        <v>1160</v>
      </c>
    </row>
    <row r="7" spans="1:47" s="52" customFormat="1" ht="30.75" customHeight="1" x14ac:dyDescent="0.25">
      <c r="A7" s="174"/>
      <c r="B7" s="177" t="s">
        <v>47</v>
      </c>
      <c r="C7" s="329">
        <v>3</v>
      </c>
      <c r="D7" s="466">
        <v>424</v>
      </c>
      <c r="E7" s="12">
        <v>1.098901098901099E-2</v>
      </c>
      <c r="F7" s="12">
        <v>0.98901098901098905</v>
      </c>
      <c r="G7" s="467">
        <v>55</v>
      </c>
      <c r="H7" s="467">
        <v>6</v>
      </c>
      <c r="I7" s="104">
        <v>94</v>
      </c>
      <c r="J7" s="104">
        <v>1</v>
      </c>
      <c r="K7" s="185">
        <v>28189</v>
      </c>
      <c r="L7" s="104">
        <v>207</v>
      </c>
      <c r="M7" s="348">
        <v>0.9</v>
      </c>
      <c r="N7" s="349">
        <v>131</v>
      </c>
      <c r="O7" s="47">
        <v>7.1</v>
      </c>
      <c r="P7" s="65">
        <f t="shared" si="0"/>
        <v>1504.1328177657952</v>
      </c>
      <c r="Q7" s="65">
        <f t="shared" si="1"/>
        <v>10.642449182305155</v>
      </c>
      <c r="R7" s="12">
        <v>0.33855799373040751</v>
      </c>
      <c r="S7" s="298">
        <v>168</v>
      </c>
      <c r="T7" s="12">
        <v>6.6666666666666666E-2</v>
      </c>
      <c r="U7" s="62">
        <f t="shared" si="2"/>
        <v>1.4150943396226415E-2</v>
      </c>
      <c r="V7" s="341">
        <f t="shared" si="3"/>
        <v>212.84898364610308</v>
      </c>
      <c r="W7" s="440">
        <v>4.2</v>
      </c>
      <c r="X7" s="199">
        <f t="shared" si="4"/>
        <v>368</v>
      </c>
      <c r="Y7" s="194">
        <f t="shared" ca="1" si="5"/>
        <v>44461</v>
      </c>
      <c r="Z7" s="191">
        <f t="shared" si="6"/>
        <v>848</v>
      </c>
      <c r="AA7" s="175">
        <v>1</v>
      </c>
      <c r="AB7" s="175">
        <v>2</v>
      </c>
      <c r="AC7" s="175">
        <v>2</v>
      </c>
      <c r="AD7" s="201" t="s">
        <v>47</v>
      </c>
      <c r="AJ7" s="52" t="s">
        <v>14</v>
      </c>
      <c r="AK7" s="52">
        <v>3106</v>
      </c>
      <c r="AL7" s="52">
        <v>20</v>
      </c>
      <c r="AM7" s="52">
        <v>3030</v>
      </c>
      <c r="AN7" s="52">
        <v>2116</v>
      </c>
      <c r="AO7" s="52">
        <v>27</v>
      </c>
      <c r="AP7" s="52">
        <v>27</v>
      </c>
      <c r="AQ7" s="52">
        <v>3116</v>
      </c>
      <c r="AR7" s="52">
        <v>362</v>
      </c>
      <c r="AS7" s="454">
        <v>61</v>
      </c>
      <c r="AT7" s="52">
        <v>1.9</v>
      </c>
      <c r="AU7" s="52">
        <v>523</v>
      </c>
    </row>
    <row r="8" spans="1:47" s="52" customFormat="1" ht="30.75" customHeight="1" x14ac:dyDescent="0.25">
      <c r="A8" s="174"/>
      <c r="B8" s="177" t="s">
        <v>48</v>
      </c>
      <c r="C8" s="329"/>
      <c r="D8" s="466">
        <v>246</v>
      </c>
      <c r="E8" s="12">
        <v>1.2500000000000001E-2</v>
      </c>
      <c r="F8" s="12">
        <v>0.98750000000000004</v>
      </c>
      <c r="G8" s="467">
        <v>54</v>
      </c>
      <c r="H8" s="467">
        <v>5</v>
      </c>
      <c r="I8" s="104">
        <v>89</v>
      </c>
      <c r="J8" s="104">
        <v>2</v>
      </c>
      <c r="K8" s="185">
        <v>16468</v>
      </c>
      <c r="L8" s="104">
        <v>104</v>
      </c>
      <c r="M8" s="348">
        <v>0.3</v>
      </c>
      <c r="N8" s="349">
        <v>49</v>
      </c>
      <c r="O8" s="47">
        <v>72.900000000000006</v>
      </c>
      <c r="P8" s="65">
        <f t="shared" si="0"/>
        <v>1493.8061695409278</v>
      </c>
      <c r="Q8" s="65">
        <f t="shared" si="1"/>
        <v>0</v>
      </c>
      <c r="R8" s="12">
        <v>0.46078431372549017</v>
      </c>
      <c r="S8" s="298">
        <v>196</v>
      </c>
      <c r="T8" s="12">
        <v>0</v>
      </c>
      <c r="U8" s="62">
        <f t="shared" si="2"/>
        <v>2.032520325203252E-2</v>
      </c>
      <c r="V8" s="341">
        <f t="shared" si="3"/>
        <v>303.61914015059511</v>
      </c>
      <c r="W8" s="440">
        <v>6.9</v>
      </c>
      <c r="X8" s="199">
        <f t="shared" si="4"/>
        <v>190</v>
      </c>
      <c r="Y8" s="194">
        <f t="shared" ca="1" si="5"/>
        <v>44489</v>
      </c>
      <c r="Z8" s="191">
        <f t="shared" si="6"/>
        <v>492</v>
      </c>
      <c r="AA8" s="175"/>
      <c r="AB8" s="175"/>
      <c r="AC8" s="175"/>
      <c r="AD8" s="201" t="s">
        <v>48</v>
      </c>
      <c r="AJ8" s="52" t="s">
        <v>20</v>
      </c>
      <c r="AK8" s="52">
        <v>7543</v>
      </c>
      <c r="AL8" s="52">
        <v>20</v>
      </c>
      <c r="AM8" s="52">
        <v>7599</v>
      </c>
      <c r="AN8" s="52">
        <v>6503</v>
      </c>
      <c r="AO8" s="52">
        <v>106</v>
      </c>
      <c r="AP8" s="52">
        <v>100</v>
      </c>
      <c r="AQ8" s="52">
        <v>5102</v>
      </c>
      <c r="AR8" s="52">
        <v>1910</v>
      </c>
      <c r="AS8" s="454">
        <v>569</v>
      </c>
      <c r="AT8" s="52">
        <v>0.9</v>
      </c>
      <c r="AU8" s="52">
        <v>70</v>
      </c>
    </row>
    <row r="9" spans="1:47" s="52" customFormat="1" ht="30.75" customHeight="1" x14ac:dyDescent="0.25">
      <c r="A9" s="174"/>
      <c r="B9" s="177" t="s">
        <v>7</v>
      </c>
      <c r="C9" s="329">
        <v>184</v>
      </c>
      <c r="D9" s="456">
        <v>1412</v>
      </c>
      <c r="E9" s="13">
        <v>4.7562425683709865E-3</v>
      </c>
      <c r="F9" s="13">
        <v>0.99524375743162896</v>
      </c>
      <c r="G9" s="457">
        <v>660</v>
      </c>
      <c r="H9" s="457">
        <v>33</v>
      </c>
      <c r="I9" s="104">
        <v>857</v>
      </c>
      <c r="J9" s="104">
        <v>24</v>
      </c>
      <c r="K9" s="185">
        <v>58565</v>
      </c>
      <c r="L9" s="104">
        <v>1015</v>
      </c>
      <c r="M9" s="348">
        <v>2.2000000000000002</v>
      </c>
      <c r="N9" s="349">
        <v>208</v>
      </c>
      <c r="O9" s="295">
        <v>37.6</v>
      </c>
      <c r="P9" s="64">
        <f t="shared" si="0"/>
        <v>2410.9963288653635</v>
      </c>
      <c r="Q9" s="65">
        <f t="shared" si="1"/>
        <v>314.18082472466494</v>
      </c>
      <c r="R9" s="12">
        <v>0.45624999999999999</v>
      </c>
      <c r="S9" s="48">
        <v>80</v>
      </c>
      <c r="T9" s="11">
        <v>0.46875</v>
      </c>
      <c r="U9" s="62">
        <f t="shared" si="2"/>
        <v>2.3371104815864022E-2</v>
      </c>
      <c r="V9" s="341">
        <f t="shared" si="3"/>
        <v>563.47647912575769</v>
      </c>
      <c r="W9" s="440">
        <v>5.6</v>
      </c>
      <c r="X9" s="199">
        <f t="shared" si="4"/>
        <v>728</v>
      </c>
      <c r="Y9" s="194">
        <f t="shared" ca="1" si="5"/>
        <v>44373</v>
      </c>
      <c r="Z9" s="191">
        <f t="shared" si="6"/>
        <v>2824</v>
      </c>
      <c r="AA9" s="175">
        <v>21</v>
      </c>
      <c r="AB9" s="175">
        <v>15</v>
      </c>
      <c r="AC9" s="175">
        <v>13</v>
      </c>
      <c r="AD9" s="201" t="s">
        <v>7</v>
      </c>
      <c r="AJ9" s="52" t="s">
        <v>13</v>
      </c>
      <c r="AK9" s="52">
        <v>1821</v>
      </c>
      <c r="AL9" s="52">
        <v>18</v>
      </c>
      <c r="AM9" s="52">
        <v>1733</v>
      </c>
      <c r="AN9" s="52">
        <v>1340</v>
      </c>
      <c r="AO9" s="52">
        <v>44</v>
      </c>
      <c r="AP9" s="52">
        <v>46</v>
      </c>
      <c r="AQ9" s="52">
        <v>1566</v>
      </c>
      <c r="AR9" s="52">
        <v>877</v>
      </c>
      <c r="AS9" s="454">
        <v>104</v>
      </c>
      <c r="AT9" s="52">
        <v>1.6</v>
      </c>
      <c r="AU9" s="52">
        <v>245</v>
      </c>
    </row>
    <row r="10" spans="1:47" s="52" customFormat="1" ht="30.75" customHeight="1" x14ac:dyDescent="0.25">
      <c r="A10" s="174"/>
      <c r="B10" s="177" t="s">
        <v>9</v>
      </c>
      <c r="C10" s="329">
        <v>291</v>
      </c>
      <c r="D10" s="456">
        <v>6726</v>
      </c>
      <c r="E10" s="13">
        <v>0.18885096700796358</v>
      </c>
      <c r="F10" s="13">
        <v>0.81114903299203645</v>
      </c>
      <c r="G10" s="457">
        <v>2809</v>
      </c>
      <c r="H10" s="457">
        <v>129</v>
      </c>
      <c r="I10" s="104">
        <v>3555</v>
      </c>
      <c r="J10" s="104">
        <v>70</v>
      </c>
      <c r="K10" s="185">
        <v>124231</v>
      </c>
      <c r="L10" s="104">
        <v>3600</v>
      </c>
      <c r="M10" s="348">
        <v>1.5</v>
      </c>
      <c r="N10" s="349">
        <v>225</v>
      </c>
      <c r="O10" s="296">
        <v>38.6</v>
      </c>
      <c r="P10" s="63">
        <f t="shared" si="0"/>
        <v>5414.1075898930221</v>
      </c>
      <c r="Q10" s="65">
        <f t="shared" si="1"/>
        <v>234.24105094541622</v>
      </c>
      <c r="R10" s="12">
        <v>0.49932759548144162</v>
      </c>
      <c r="S10" s="108">
        <v>216</v>
      </c>
      <c r="T10" s="12">
        <v>9.7134870719776376E-2</v>
      </c>
      <c r="U10" s="62">
        <f t="shared" si="2"/>
        <v>1.9179304192685102E-2</v>
      </c>
      <c r="V10" s="341">
        <f t="shared" si="3"/>
        <v>1038.3881639848348</v>
      </c>
      <c r="W10" s="440">
        <v>8</v>
      </c>
      <c r="X10" s="199">
        <f t="shared" si="4"/>
        <v>3847</v>
      </c>
      <c r="Y10" s="194">
        <f t="shared" ca="1" si="5"/>
        <v>44509</v>
      </c>
      <c r="Z10" s="191">
        <f t="shared" si="6"/>
        <v>13452</v>
      </c>
      <c r="AA10" s="175">
        <v>26</v>
      </c>
      <c r="AB10" s="175">
        <v>28</v>
      </c>
      <c r="AC10" s="175">
        <v>29</v>
      </c>
      <c r="AD10" s="201" t="s">
        <v>9</v>
      </c>
      <c r="AJ10" s="52" t="s">
        <v>24</v>
      </c>
      <c r="AK10" s="52">
        <v>3039</v>
      </c>
      <c r="AL10" s="52">
        <v>13</v>
      </c>
      <c r="AM10" s="52">
        <v>2960</v>
      </c>
      <c r="AN10" s="52">
        <v>2148</v>
      </c>
      <c r="AO10" s="52">
        <v>41</v>
      </c>
      <c r="AP10" s="52">
        <v>42</v>
      </c>
      <c r="AQ10" s="52">
        <v>1477</v>
      </c>
      <c r="AR10" s="52">
        <v>889</v>
      </c>
      <c r="AS10" s="454">
        <v>700</v>
      </c>
      <c r="AT10" s="52">
        <v>0.8</v>
      </c>
      <c r="AU10" s="52">
        <v>56</v>
      </c>
    </row>
    <row r="11" spans="1:47" s="52" customFormat="1" ht="30.75" customHeight="1" x14ac:dyDescent="0.25">
      <c r="A11" s="174"/>
      <c r="B11" s="177" t="s">
        <v>15</v>
      </c>
      <c r="C11" s="330">
        <v>19</v>
      </c>
      <c r="D11" s="458">
        <v>496</v>
      </c>
      <c r="E11" s="459">
        <v>0</v>
      </c>
      <c r="F11" s="459">
        <v>1</v>
      </c>
      <c r="G11" s="460">
        <v>219</v>
      </c>
      <c r="H11" s="460">
        <v>4</v>
      </c>
      <c r="I11" s="105">
        <v>246</v>
      </c>
      <c r="J11" s="105">
        <v>3</v>
      </c>
      <c r="K11" s="185">
        <v>13420</v>
      </c>
      <c r="L11" s="104">
        <v>655</v>
      </c>
      <c r="M11" s="348">
        <v>3</v>
      </c>
      <c r="N11" s="349">
        <v>410</v>
      </c>
      <c r="O11" s="296">
        <v>29.8</v>
      </c>
      <c r="P11" s="63">
        <f t="shared" si="0"/>
        <v>3695.9761549925488</v>
      </c>
      <c r="Q11" s="65">
        <f t="shared" si="1"/>
        <v>141.57973174366617</v>
      </c>
      <c r="R11" s="12">
        <v>0.28091106290672452</v>
      </c>
      <c r="S11" s="108">
        <v>118</v>
      </c>
      <c r="T11" s="12">
        <v>6.8627450980392163E-2</v>
      </c>
      <c r="U11" s="62">
        <f t="shared" si="2"/>
        <v>8.0645161290322578E-3</v>
      </c>
      <c r="V11" s="341">
        <f t="shared" si="3"/>
        <v>298.06259314456037</v>
      </c>
      <c r="W11" s="440">
        <v>10</v>
      </c>
      <c r="X11" s="199">
        <f t="shared" si="4"/>
        <v>274</v>
      </c>
      <c r="Y11" s="194">
        <f t="shared" ca="1" si="5"/>
        <v>44411</v>
      </c>
      <c r="Z11" s="191">
        <f t="shared" si="6"/>
        <v>992</v>
      </c>
      <c r="AA11" s="175">
        <v>3</v>
      </c>
      <c r="AB11" s="175">
        <v>3</v>
      </c>
      <c r="AC11" s="175">
        <v>6</v>
      </c>
      <c r="AD11" s="201" t="s">
        <v>15</v>
      </c>
      <c r="AJ11" s="52" t="s">
        <v>47</v>
      </c>
      <c r="AK11" s="52">
        <v>424</v>
      </c>
      <c r="AL11" s="52">
        <v>3</v>
      </c>
      <c r="AM11" s="52">
        <v>429</v>
      </c>
      <c r="AN11" s="52">
        <v>324</v>
      </c>
      <c r="AO11" s="52">
        <v>6</v>
      </c>
      <c r="AP11" s="52">
        <v>5</v>
      </c>
      <c r="AQ11" s="52">
        <v>459</v>
      </c>
      <c r="AR11" s="52">
        <v>24</v>
      </c>
      <c r="AS11" s="454">
        <v>135</v>
      </c>
      <c r="AT11" s="52">
        <v>0.9</v>
      </c>
      <c r="AU11" s="52">
        <v>131</v>
      </c>
    </row>
    <row r="12" spans="1:47" s="52" customFormat="1" ht="30.75" customHeight="1" x14ac:dyDescent="0.25">
      <c r="A12" s="174"/>
      <c r="B12" s="177" t="s">
        <v>11</v>
      </c>
      <c r="C12" s="329">
        <v>67</v>
      </c>
      <c r="D12" s="464">
        <v>1728</v>
      </c>
      <c r="E12" s="11">
        <v>9.3174431202600216E-2</v>
      </c>
      <c r="F12" s="11">
        <v>0.90682556879739973</v>
      </c>
      <c r="G12" s="465">
        <v>752</v>
      </c>
      <c r="H12" s="465">
        <v>37</v>
      </c>
      <c r="I12" s="104">
        <v>955</v>
      </c>
      <c r="J12" s="104">
        <v>17</v>
      </c>
      <c r="K12" s="185">
        <v>72051</v>
      </c>
      <c r="L12" s="104">
        <v>693</v>
      </c>
      <c r="M12" s="348">
        <v>2.6</v>
      </c>
      <c r="N12" s="349">
        <v>114</v>
      </c>
      <c r="O12" s="295">
        <v>48.6</v>
      </c>
      <c r="P12" s="64">
        <f t="shared" si="0"/>
        <v>2398.3012033143191</v>
      </c>
      <c r="Q12" s="65">
        <f t="shared" si="1"/>
        <v>92.989687859988067</v>
      </c>
      <c r="R12" s="12">
        <v>0.57714285714285718</v>
      </c>
      <c r="S12" s="108">
        <v>152</v>
      </c>
      <c r="T12" s="12">
        <v>0.1875</v>
      </c>
      <c r="U12" s="62">
        <f t="shared" si="2"/>
        <v>2.1412037037037038E-2</v>
      </c>
      <c r="V12" s="341">
        <f t="shared" si="3"/>
        <v>513.52514191336695</v>
      </c>
      <c r="W12" s="440">
        <v>6.2</v>
      </c>
      <c r="X12" s="199">
        <f t="shared" si="4"/>
        <v>959</v>
      </c>
      <c r="Y12" s="194">
        <f t="shared" ca="1" si="5"/>
        <v>44445</v>
      </c>
      <c r="Z12" s="191">
        <f t="shared" si="6"/>
        <v>3456</v>
      </c>
      <c r="AA12" s="175">
        <v>9</v>
      </c>
      <c r="AB12" s="175">
        <v>13</v>
      </c>
      <c r="AC12" s="175">
        <v>14</v>
      </c>
      <c r="AD12" s="201" t="s">
        <v>11</v>
      </c>
      <c r="AJ12" s="52" t="s">
        <v>48</v>
      </c>
      <c r="AK12" s="52">
        <v>246</v>
      </c>
      <c r="AM12" s="52">
        <v>246</v>
      </c>
      <c r="AN12" s="52">
        <v>210</v>
      </c>
      <c r="AO12" s="52">
        <v>5</v>
      </c>
      <c r="AP12" s="52">
        <v>5</v>
      </c>
      <c r="AQ12" s="52">
        <v>246</v>
      </c>
      <c r="AR12" s="52">
        <v>79</v>
      </c>
      <c r="AS12" s="454">
        <v>236</v>
      </c>
      <c r="AT12" s="52">
        <v>0.3</v>
      </c>
      <c r="AU12" s="52">
        <v>49</v>
      </c>
    </row>
    <row r="13" spans="1:47" s="52" customFormat="1" ht="30.75" customHeight="1" x14ac:dyDescent="0.25">
      <c r="A13" s="174"/>
      <c r="B13" s="177" t="s">
        <v>12</v>
      </c>
      <c r="C13" s="329">
        <v>60</v>
      </c>
      <c r="D13" s="466">
        <v>976</v>
      </c>
      <c r="E13" s="12">
        <v>9.0370370370370365E-2</v>
      </c>
      <c r="F13" s="12">
        <v>0.90962962962962968</v>
      </c>
      <c r="G13" s="467">
        <v>612</v>
      </c>
      <c r="H13" s="467">
        <v>20</v>
      </c>
      <c r="I13" s="104">
        <v>684</v>
      </c>
      <c r="J13" s="104">
        <v>15</v>
      </c>
      <c r="K13" s="185">
        <v>41304</v>
      </c>
      <c r="L13" s="104">
        <v>425</v>
      </c>
      <c r="M13" s="348">
        <v>0.6</v>
      </c>
      <c r="N13" s="349">
        <v>39</v>
      </c>
      <c r="O13" s="295">
        <v>31.5</v>
      </c>
      <c r="P13" s="64">
        <f t="shared" si="0"/>
        <v>2362.9672670927757</v>
      </c>
      <c r="Q13" s="65">
        <f t="shared" si="1"/>
        <v>145.26438117373621</v>
      </c>
      <c r="R13" s="12">
        <v>0.61524978089395266</v>
      </c>
      <c r="S13" s="48">
        <v>787</v>
      </c>
      <c r="T13" s="11">
        <v>0.1891891891891892</v>
      </c>
      <c r="U13" s="62">
        <f t="shared" si="2"/>
        <v>2.0491803278688523E-2</v>
      </c>
      <c r="V13" s="341">
        <f t="shared" si="3"/>
        <v>484.21460391245404</v>
      </c>
      <c r="W13" s="440">
        <v>5.6</v>
      </c>
      <c r="X13" s="199">
        <f t="shared" si="4"/>
        <v>349</v>
      </c>
      <c r="Y13" s="194">
        <f t="shared" ca="1" si="5"/>
        <v>45080</v>
      </c>
      <c r="Z13" s="191">
        <f t="shared" si="6"/>
        <v>1952</v>
      </c>
      <c r="AA13" s="175">
        <v>6</v>
      </c>
      <c r="AB13" s="175">
        <v>16</v>
      </c>
      <c r="AC13" s="175">
        <v>11</v>
      </c>
      <c r="AD13" s="201" t="s">
        <v>12</v>
      </c>
      <c r="AJ13" s="52" t="s">
        <v>7</v>
      </c>
      <c r="AK13" s="52">
        <v>1412</v>
      </c>
      <c r="AL13" s="52">
        <v>4</v>
      </c>
      <c r="AM13" s="52">
        <v>1353</v>
      </c>
      <c r="AN13" s="52">
        <v>1063</v>
      </c>
      <c r="AO13" s="52">
        <v>33</v>
      </c>
      <c r="AP13" s="52">
        <v>33</v>
      </c>
      <c r="AQ13" s="52">
        <v>1485</v>
      </c>
      <c r="AR13" s="52">
        <v>641</v>
      </c>
      <c r="AS13" s="454">
        <v>101</v>
      </c>
      <c r="AT13" s="52">
        <v>2.2000000000000002</v>
      </c>
      <c r="AU13" s="52">
        <v>208</v>
      </c>
    </row>
    <row r="14" spans="1:47" s="52" customFormat="1" ht="30.75" customHeight="1" x14ac:dyDescent="0.25">
      <c r="A14" s="174"/>
      <c r="B14" s="177" t="s">
        <v>8</v>
      </c>
      <c r="C14" s="329">
        <v>1499</v>
      </c>
      <c r="D14" s="466">
        <v>16498</v>
      </c>
      <c r="E14" s="12">
        <v>0.25350563651361013</v>
      </c>
      <c r="F14" s="12">
        <v>0.74649436348638987</v>
      </c>
      <c r="G14" s="467">
        <v>9428</v>
      </c>
      <c r="H14" s="467">
        <v>338</v>
      </c>
      <c r="I14" s="104">
        <v>11009</v>
      </c>
      <c r="J14" s="104">
        <v>253</v>
      </c>
      <c r="K14" s="185">
        <v>376912</v>
      </c>
      <c r="L14" s="104">
        <v>9957</v>
      </c>
      <c r="M14" s="348">
        <v>0.8</v>
      </c>
      <c r="N14" s="349">
        <v>136</v>
      </c>
      <c r="O14" s="296">
        <v>34.799999999999997</v>
      </c>
      <c r="P14" s="63">
        <f t="shared" si="0"/>
        <v>4377.1490427473791</v>
      </c>
      <c r="Q14" s="65">
        <f t="shared" si="1"/>
        <v>397.70556522477398</v>
      </c>
      <c r="R14" s="12">
        <v>0.52347363012098846</v>
      </c>
      <c r="S14" s="47">
        <v>283</v>
      </c>
      <c r="T14" s="12">
        <v>0.12526056471480007</v>
      </c>
      <c r="U14" s="62">
        <f t="shared" si="2"/>
        <v>2.0487331797793672E-2</v>
      </c>
      <c r="V14" s="341">
        <f t="shared" si="3"/>
        <v>896.76104767160507</v>
      </c>
      <c r="W14" s="440">
        <v>7.1</v>
      </c>
      <c r="X14" s="199">
        <f t="shared" si="4"/>
        <v>6817</v>
      </c>
      <c r="Y14" s="194">
        <f t="shared" ca="1" si="5"/>
        <v>44576</v>
      </c>
      <c r="Z14" s="191">
        <f t="shared" si="6"/>
        <v>32996</v>
      </c>
      <c r="AA14" s="175">
        <v>159</v>
      </c>
      <c r="AB14" s="175">
        <v>144</v>
      </c>
      <c r="AC14" s="175">
        <v>101</v>
      </c>
      <c r="AD14" s="201" t="s">
        <v>8</v>
      </c>
      <c r="AJ14" s="52" t="s">
        <v>9</v>
      </c>
      <c r="AK14" s="52">
        <v>6726</v>
      </c>
      <c r="AL14" s="52">
        <v>84</v>
      </c>
      <c r="AM14" s="52">
        <v>5980</v>
      </c>
      <c r="AN14" s="52">
        <v>3908</v>
      </c>
      <c r="AO14" s="52">
        <v>129</v>
      </c>
      <c r="AP14" s="52">
        <v>128</v>
      </c>
      <c r="AQ14" s="52">
        <v>5634</v>
      </c>
      <c r="AR14" s="52">
        <v>1445</v>
      </c>
      <c r="AS14" s="454">
        <v>221</v>
      </c>
      <c r="AT14" s="52">
        <v>1.5</v>
      </c>
      <c r="AU14" s="52">
        <v>225</v>
      </c>
    </row>
    <row r="15" spans="1:47" s="52" customFormat="1" ht="30.75" customHeight="1" x14ac:dyDescent="0.25">
      <c r="A15" s="174"/>
      <c r="B15" s="177" t="s">
        <v>49</v>
      </c>
      <c r="C15" s="329">
        <v>43</v>
      </c>
      <c r="D15" s="464">
        <v>371</v>
      </c>
      <c r="E15" s="11">
        <v>7.7519379844961239E-3</v>
      </c>
      <c r="F15" s="11">
        <v>0.99224806201550386</v>
      </c>
      <c r="G15" s="465">
        <v>84</v>
      </c>
      <c r="H15" s="465">
        <v>4</v>
      </c>
      <c r="I15" s="104">
        <v>130</v>
      </c>
      <c r="J15" s="104">
        <v>1</v>
      </c>
      <c r="K15" s="185">
        <v>19804</v>
      </c>
      <c r="L15" s="104">
        <v>104</v>
      </c>
      <c r="M15" s="348">
        <v>6</v>
      </c>
      <c r="N15" s="349">
        <v>61</v>
      </c>
      <c r="O15" s="47">
        <v>5</v>
      </c>
      <c r="P15" s="65">
        <f t="shared" si="0"/>
        <v>1873.3589173904261</v>
      </c>
      <c r="Q15" s="65">
        <f t="shared" si="1"/>
        <v>217.12785295899818</v>
      </c>
      <c r="R15" s="12">
        <v>0.55600000000000005</v>
      </c>
      <c r="S15" s="298">
        <v>198</v>
      </c>
      <c r="T15" s="13">
        <v>1.3333333333333333</v>
      </c>
      <c r="U15" s="62">
        <f t="shared" si="2"/>
        <v>1.078167115902965E-2</v>
      </c>
      <c r="V15" s="341">
        <f t="shared" si="3"/>
        <v>201.97939810139366</v>
      </c>
      <c r="W15" s="440">
        <v>4.8</v>
      </c>
      <c r="X15" s="199">
        <f t="shared" si="4"/>
        <v>286</v>
      </c>
      <c r="Y15" s="194">
        <f t="shared" ca="1" si="5"/>
        <v>44491</v>
      </c>
      <c r="Z15" s="191">
        <f t="shared" si="6"/>
        <v>742</v>
      </c>
      <c r="AA15" s="175">
        <v>7</v>
      </c>
      <c r="AB15" s="175">
        <v>6</v>
      </c>
      <c r="AC15" s="175">
        <v>3</v>
      </c>
      <c r="AD15" s="201" t="s">
        <v>49</v>
      </c>
      <c r="AJ15" s="52" t="s">
        <v>15</v>
      </c>
      <c r="AK15" s="52">
        <v>496</v>
      </c>
      <c r="AM15" s="52">
        <v>464</v>
      </c>
      <c r="AN15" s="52">
        <v>422</v>
      </c>
      <c r="AO15" s="52">
        <v>4</v>
      </c>
      <c r="AP15" s="52">
        <v>3</v>
      </c>
      <c r="AQ15" s="52">
        <v>963</v>
      </c>
      <c r="AR15" s="52">
        <v>170</v>
      </c>
      <c r="AS15" s="454">
        <v>158</v>
      </c>
      <c r="AT15" s="52">
        <v>3</v>
      </c>
      <c r="AU15" s="52">
        <v>410</v>
      </c>
    </row>
    <row r="16" spans="1:47" s="52" customFormat="1" ht="30.75" customHeight="1" x14ac:dyDescent="0.25">
      <c r="A16" s="174"/>
      <c r="B16" s="177" t="s">
        <v>50</v>
      </c>
      <c r="C16" s="329">
        <v>61</v>
      </c>
      <c r="D16" s="456">
        <v>712</v>
      </c>
      <c r="E16" s="13">
        <v>0.17826086956521739</v>
      </c>
      <c r="F16" s="13">
        <v>0.82173913043478264</v>
      </c>
      <c r="G16" s="457">
        <v>199</v>
      </c>
      <c r="H16" s="457">
        <v>13</v>
      </c>
      <c r="I16" s="104">
        <v>234</v>
      </c>
      <c r="J16" s="104">
        <v>7</v>
      </c>
      <c r="K16" s="185">
        <v>26659</v>
      </c>
      <c r="L16" s="104">
        <v>289</v>
      </c>
      <c r="M16" s="348">
        <v>1.2</v>
      </c>
      <c r="N16" s="349">
        <v>233</v>
      </c>
      <c r="O16" s="295">
        <v>26.3</v>
      </c>
      <c r="P16" s="64">
        <f t="shared" si="0"/>
        <v>2670.7678457556549</v>
      </c>
      <c r="Q16" s="65">
        <f t="shared" si="1"/>
        <v>228.81578453805471</v>
      </c>
      <c r="R16" s="12">
        <v>0.4577205882352941</v>
      </c>
      <c r="S16" s="108">
        <v>96</v>
      </c>
      <c r="T16" s="13">
        <v>0.80952380952380953</v>
      </c>
      <c r="U16" s="62">
        <f t="shared" si="2"/>
        <v>1.8258426966292134E-2</v>
      </c>
      <c r="V16" s="341">
        <f t="shared" si="3"/>
        <v>487.64019655651003</v>
      </c>
      <c r="W16" s="440">
        <v>8.6</v>
      </c>
      <c r="X16" s="199">
        <f t="shared" si="4"/>
        <v>506</v>
      </c>
      <c r="Y16" s="194">
        <f t="shared" ca="1" si="5"/>
        <v>44389</v>
      </c>
      <c r="Z16" s="191">
        <f t="shared" si="6"/>
        <v>1424</v>
      </c>
      <c r="AA16" s="175">
        <v>6</v>
      </c>
      <c r="AB16" s="175">
        <v>4</v>
      </c>
      <c r="AC16" s="175">
        <v>3</v>
      </c>
      <c r="AD16" s="201" t="s">
        <v>50</v>
      </c>
      <c r="AJ16" s="1" t="s">
        <v>11</v>
      </c>
      <c r="AK16" s="1">
        <v>1728</v>
      </c>
      <c r="AL16" s="1">
        <v>19</v>
      </c>
      <c r="AM16" s="1">
        <v>1715</v>
      </c>
      <c r="AN16" s="1">
        <v>1327</v>
      </c>
      <c r="AO16" s="1">
        <v>37</v>
      </c>
      <c r="AP16" s="1">
        <v>36</v>
      </c>
      <c r="AQ16" s="52">
        <v>1284</v>
      </c>
      <c r="AR16" s="52">
        <v>362</v>
      </c>
      <c r="AS16" s="454">
        <v>165</v>
      </c>
      <c r="AT16" s="52">
        <v>2.6</v>
      </c>
      <c r="AU16" s="52">
        <v>114</v>
      </c>
    </row>
    <row r="17" spans="1:47" s="52" customFormat="1" ht="30.75" customHeight="1" x14ac:dyDescent="0.25">
      <c r="A17" s="187"/>
      <c r="B17" s="177" t="s">
        <v>27</v>
      </c>
      <c r="C17" s="329">
        <v>190</v>
      </c>
      <c r="D17" s="456">
        <v>4454</v>
      </c>
      <c r="E17" s="13">
        <v>0.20763636363636365</v>
      </c>
      <c r="F17" s="13">
        <v>0.79236363636363638</v>
      </c>
      <c r="G17" s="457">
        <v>2499</v>
      </c>
      <c r="H17" s="457">
        <v>77</v>
      </c>
      <c r="I17" s="104">
        <v>2811</v>
      </c>
      <c r="J17" s="104">
        <v>46</v>
      </c>
      <c r="K17" s="185">
        <v>113161</v>
      </c>
      <c r="L17" s="104">
        <v>1847</v>
      </c>
      <c r="M17" s="348">
        <v>1.5</v>
      </c>
      <c r="N17" s="349">
        <v>183</v>
      </c>
      <c r="O17" s="295">
        <v>53</v>
      </c>
      <c r="P17" s="64">
        <f t="shared" si="0"/>
        <v>3935.9850125043081</v>
      </c>
      <c r="Q17" s="65">
        <f t="shared" si="1"/>
        <v>167.90236919079894</v>
      </c>
      <c r="R17" s="12">
        <v>0.60376175548589339</v>
      </c>
      <c r="S17" s="108">
        <v>188</v>
      </c>
      <c r="T17" s="11">
        <v>0.38461538461538464</v>
      </c>
      <c r="U17" s="62">
        <f t="shared" si="2"/>
        <v>1.7287831162999551E-2</v>
      </c>
      <c r="V17" s="341">
        <f t="shared" si="3"/>
        <v>680.44644356271158</v>
      </c>
      <c r="W17" s="440">
        <v>5.4</v>
      </c>
      <c r="X17" s="199">
        <f t="shared" si="4"/>
        <v>1909</v>
      </c>
      <c r="Y17" s="194">
        <f t="shared" ca="1" si="5"/>
        <v>44481</v>
      </c>
      <c r="Z17" s="210">
        <f t="shared" si="6"/>
        <v>8908</v>
      </c>
      <c r="AA17" s="175">
        <v>21</v>
      </c>
      <c r="AB17" s="175">
        <v>27</v>
      </c>
      <c r="AC17" s="175">
        <v>34</v>
      </c>
      <c r="AD17" s="201" t="s">
        <v>27</v>
      </c>
      <c r="AE17"/>
      <c r="AF17" s="1"/>
      <c r="AG17" s="1"/>
      <c r="AH17" s="1"/>
      <c r="AI17" s="1"/>
      <c r="AJ17" s="1" t="s">
        <v>12</v>
      </c>
      <c r="AK17" s="1">
        <v>976</v>
      </c>
      <c r="AL17" s="1">
        <v>8</v>
      </c>
      <c r="AM17" s="1">
        <v>959</v>
      </c>
      <c r="AN17" s="1">
        <v>783</v>
      </c>
      <c r="AO17" s="1">
        <v>20</v>
      </c>
      <c r="AP17" s="1">
        <v>20</v>
      </c>
      <c r="AQ17" s="52">
        <v>777</v>
      </c>
      <c r="AR17" s="52">
        <v>244</v>
      </c>
      <c r="AS17" s="454">
        <v>787</v>
      </c>
      <c r="AT17" s="52">
        <v>0.6</v>
      </c>
      <c r="AU17" s="52">
        <v>39</v>
      </c>
    </row>
    <row r="18" spans="1:47" s="52" customFormat="1" ht="30.75" customHeight="1" x14ac:dyDescent="0.25">
      <c r="A18" s="174"/>
      <c r="B18" s="177" t="s">
        <v>51</v>
      </c>
      <c r="C18" s="329">
        <v>110</v>
      </c>
      <c r="D18" s="466">
        <v>1261</v>
      </c>
      <c r="E18" s="12">
        <v>1.948051948051948E-2</v>
      </c>
      <c r="F18" s="12">
        <v>0.98051948051948057</v>
      </c>
      <c r="G18" s="467">
        <v>781</v>
      </c>
      <c r="H18" s="467">
        <v>40</v>
      </c>
      <c r="I18" s="104">
        <v>952</v>
      </c>
      <c r="J18" s="104">
        <v>31</v>
      </c>
      <c r="K18" s="185">
        <v>39665</v>
      </c>
      <c r="L18" s="104">
        <v>651</v>
      </c>
      <c r="M18" s="348">
        <v>1.1000000000000001</v>
      </c>
      <c r="N18" s="349">
        <v>40</v>
      </c>
      <c r="O18" s="296">
        <v>70.599999999999994</v>
      </c>
      <c r="P18" s="63">
        <f t="shared" si="0"/>
        <v>3179.1251733266099</v>
      </c>
      <c r="Q18" s="65">
        <f t="shared" si="1"/>
        <v>277.32257657884787</v>
      </c>
      <c r="R18" s="12">
        <v>0.59485924112607103</v>
      </c>
      <c r="S18" s="108">
        <v>468</v>
      </c>
      <c r="T18" s="12">
        <v>0.26136363636363635</v>
      </c>
      <c r="U18" s="62">
        <f t="shared" si="2"/>
        <v>3.1720856463124503E-2</v>
      </c>
      <c r="V18" s="341">
        <f t="shared" si="3"/>
        <v>1008.4457330139921</v>
      </c>
      <c r="W18" s="440">
        <v>6.9</v>
      </c>
      <c r="X18" s="199">
        <f t="shared" si="4"/>
        <v>449</v>
      </c>
      <c r="Y18" s="194">
        <f t="shared" ca="1" si="5"/>
        <v>44761</v>
      </c>
      <c r="Z18" s="191">
        <f t="shared" si="6"/>
        <v>2522</v>
      </c>
      <c r="AA18" s="175">
        <v>13</v>
      </c>
      <c r="AB18" s="175">
        <v>15</v>
      </c>
      <c r="AC18" s="175">
        <v>11</v>
      </c>
      <c r="AD18" s="201" t="s">
        <v>51</v>
      </c>
      <c r="AE18"/>
      <c r="AF18" s="1"/>
      <c r="AG18" s="1"/>
      <c r="AH18" s="1"/>
      <c r="AI18" s="1"/>
      <c r="AJ18" t="s">
        <v>8</v>
      </c>
      <c r="AK18">
        <v>16498</v>
      </c>
      <c r="AL18">
        <v>313</v>
      </c>
      <c r="AM18">
        <v>15178</v>
      </c>
      <c r="AN18">
        <v>9619</v>
      </c>
      <c r="AO18">
        <v>339</v>
      </c>
      <c r="AP18">
        <v>343</v>
      </c>
      <c r="AQ18" s="9">
        <v>15193</v>
      </c>
      <c r="AR18" s="7">
        <v>3827</v>
      </c>
      <c r="AS18" s="454">
        <v>300</v>
      </c>
      <c r="AT18" s="7">
        <v>0.8</v>
      </c>
      <c r="AU18" s="7">
        <v>136</v>
      </c>
    </row>
    <row r="19" spans="1:47" s="52" customFormat="1" ht="30.75" customHeight="1" x14ac:dyDescent="0.35">
      <c r="A19" s="174"/>
      <c r="B19" s="178" t="s">
        <v>10</v>
      </c>
      <c r="C19" s="331">
        <v>20</v>
      </c>
      <c r="D19" s="466">
        <v>849</v>
      </c>
      <c r="E19" s="12">
        <v>1.4184397163120567E-2</v>
      </c>
      <c r="F19" s="12">
        <v>0.98581560283687941</v>
      </c>
      <c r="G19" s="467">
        <v>278</v>
      </c>
      <c r="H19" s="467">
        <v>27</v>
      </c>
      <c r="I19" s="104">
        <v>436</v>
      </c>
      <c r="J19" s="104">
        <v>16</v>
      </c>
      <c r="K19" s="185">
        <v>52651</v>
      </c>
      <c r="L19" s="104">
        <v>603</v>
      </c>
      <c r="M19" s="348">
        <v>0.9</v>
      </c>
      <c r="N19" s="349">
        <v>87</v>
      </c>
      <c r="O19" s="47">
        <v>22.8</v>
      </c>
      <c r="P19" s="65">
        <f t="shared" si="0"/>
        <v>1612.5049856602911</v>
      </c>
      <c r="Q19" s="65">
        <f t="shared" si="1"/>
        <v>37.985983172209451</v>
      </c>
      <c r="R19" s="12">
        <v>0.42240587695133147</v>
      </c>
      <c r="S19" s="295">
        <v>162</v>
      </c>
      <c r="T19" s="12">
        <v>6.7226890756302518E-2</v>
      </c>
      <c r="U19" s="62">
        <f t="shared" si="2"/>
        <v>3.1802120141342753E-2</v>
      </c>
      <c r="V19" s="341">
        <f t="shared" si="3"/>
        <v>512.81077282482761</v>
      </c>
      <c r="W19" s="440">
        <v>5.5</v>
      </c>
      <c r="X19" s="199">
        <f t="shared" si="4"/>
        <v>555</v>
      </c>
      <c r="Y19" s="194">
        <f t="shared" ca="1" si="5"/>
        <v>44455</v>
      </c>
      <c r="Z19" s="191">
        <f t="shared" si="6"/>
        <v>1698</v>
      </c>
      <c r="AA19" s="189">
        <v>3</v>
      </c>
      <c r="AB19" s="189">
        <v>8</v>
      </c>
      <c r="AC19" s="189">
        <v>7</v>
      </c>
      <c r="AD19" s="202" t="s">
        <v>10</v>
      </c>
      <c r="AE19"/>
      <c r="AF19" s="1"/>
      <c r="AG19" s="1"/>
      <c r="AH19" s="1"/>
      <c r="AI19" s="1"/>
      <c r="AJ19" t="s">
        <v>49</v>
      </c>
      <c r="AK19">
        <v>371</v>
      </c>
      <c r="AL19">
        <v>2</v>
      </c>
      <c r="AM19">
        <v>365</v>
      </c>
      <c r="AN19">
        <v>268</v>
      </c>
      <c r="AO19">
        <v>4</v>
      </c>
      <c r="AP19">
        <v>3</v>
      </c>
      <c r="AQ19">
        <v>261</v>
      </c>
      <c r="AR19">
        <v>44</v>
      </c>
      <c r="AS19" s="455">
        <v>223</v>
      </c>
      <c r="AT19">
        <v>6</v>
      </c>
      <c r="AU19">
        <v>61</v>
      </c>
    </row>
    <row r="20" spans="1:47" s="52" customFormat="1" ht="30.75" customHeight="1" thickBot="1" x14ac:dyDescent="0.4">
      <c r="A20" s="174"/>
      <c r="B20" s="177" t="s">
        <v>1065</v>
      </c>
      <c r="C20" s="329"/>
      <c r="D20" s="342">
        <v>128</v>
      </c>
      <c r="E20" s="343"/>
      <c r="F20" s="343"/>
      <c r="G20" s="344"/>
      <c r="H20" s="344"/>
      <c r="I20" s="344"/>
      <c r="J20" s="344"/>
      <c r="K20" s="344"/>
      <c r="L20" s="344"/>
      <c r="M20" s="344"/>
      <c r="N20" s="344">
        <v>87</v>
      </c>
      <c r="O20" s="344"/>
      <c r="P20" s="344"/>
      <c r="Q20" s="344"/>
      <c r="R20" s="344"/>
      <c r="S20" s="344"/>
      <c r="T20" s="344"/>
      <c r="U20" s="344"/>
      <c r="V20" s="345"/>
      <c r="W20" s="345"/>
      <c r="X20" s="309"/>
      <c r="Y20" s="310"/>
      <c r="Z20" s="311">
        <f t="shared" si="6"/>
        <v>256</v>
      </c>
      <c r="AA20" s="312"/>
      <c r="AB20" s="313"/>
      <c r="AC20" s="314"/>
      <c r="AD20" s="202"/>
      <c r="AE20"/>
      <c r="AF20" s="1"/>
      <c r="AG20" s="1"/>
      <c r="AH20" s="1"/>
      <c r="AI20" s="1"/>
      <c r="AJ20" t="s">
        <v>50</v>
      </c>
      <c r="AK20">
        <v>712</v>
      </c>
      <c r="AL20">
        <v>5</v>
      </c>
      <c r="AM20">
        <v>679</v>
      </c>
      <c r="AN20">
        <v>466</v>
      </c>
      <c r="AO20">
        <v>13</v>
      </c>
      <c r="AP20">
        <v>11</v>
      </c>
      <c r="AQ20">
        <v>666</v>
      </c>
      <c r="AR20">
        <v>89</v>
      </c>
      <c r="AS20" s="455">
        <v>155</v>
      </c>
      <c r="AT20">
        <v>1.2</v>
      </c>
      <c r="AU20">
        <v>233</v>
      </c>
    </row>
    <row r="21" spans="1:47" s="7" customFormat="1" ht="26.1" customHeight="1" thickBot="1" x14ac:dyDescent="0.3">
      <c r="A21" s="10"/>
      <c r="B21" s="315" t="s">
        <v>54</v>
      </c>
      <c r="C21" s="316">
        <f>SUM(C3:C19)</f>
        <v>3168</v>
      </c>
      <c r="D21" s="316">
        <f>SUM(D3:D20)</f>
        <v>51790</v>
      </c>
      <c r="E21" s="317">
        <v>0.1706067231484012</v>
      </c>
      <c r="F21" s="317">
        <v>0.8293932768515988</v>
      </c>
      <c r="G21" s="316">
        <f t="shared" ref="G21:L21" si="7">SUM(G3:G19)</f>
        <v>25342</v>
      </c>
      <c r="H21" s="316">
        <f t="shared" si="7"/>
        <v>951</v>
      </c>
      <c r="I21" s="316">
        <f t="shared" si="7"/>
        <v>30515</v>
      </c>
      <c r="J21" s="316">
        <f t="shared" si="7"/>
        <v>588</v>
      </c>
      <c r="K21" s="318">
        <f t="shared" si="7"/>
        <v>1385961</v>
      </c>
      <c r="L21" s="318">
        <f t="shared" si="7"/>
        <v>26418</v>
      </c>
      <c r="M21" s="441">
        <v>1.1499999999999999</v>
      </c>
      <c r="N21" s="299">
        <f>1980/K21*100000</f>
        <v>142.86116275999109</v>
      </c>
      <c r="O21" s="294"/>
      <c r="P21" s="319">
        <f>D21/K21*100000</f>
        <v>3736.7573835050189</v>
      </c>
      <c r="Q21" s="320">
        <v>94</v>
      </c>
      <c r="R21" s="224">
        <f>D21*F21/(D21+L21)</f>
        <v>0.54923125266141959</v>
      </c>
      <c r="S21" s="321">
        <f ca="1">VLOOKUP(X1,DIA!B:BV,73)</f>
        <v>56.82070574659803</v>
      </c>
      <c r="T21" s="317">
        <v>0.15200093611046103</v>
      </c>
      <c r="U21" s="322">
        <f t="shared" si="2"/>
        <v>1.8362618266074531E-2</v>
      </c>
      <c r="V21" s="323">
        <f>H21/K21*1000000</f>
        <v>686.16649386238146</v>
      </c>
      <c r="W21" s="442">
        <f>92536/K21</f>
        <v>6.6766669480598659E-2</v>
      </c>
      <c r="X21" s="203">
        <f t="shared" si="4"/>
        <v>25860</v>
      </c>
      <c r="Y21" s="225">
        <f t="shared" ca="1" si="5"/>
        <v>44349.820705746599</v>
      </c>
      <c r="Z21" s="204">
        <f t="shared" si="6"/>
        <v>103580</v>
      </c>
      <c r="AA21" s="205">
        <v>348</v>
      </c>
      <c r="AB21" s="206">
        <v>365</v>
      </c>
      <c r="AC21" s="207">
        <v>291</v>
      </c>
      <c r="AD21" s="208" t="s">
        <v>865</v>
      </c>
      <c r="AE21"/>
      <c r="AF21"/>
      <c r="AG21"/>
      <c r="AH21"/>
      <c r="AI21"/>
      <c r="AJ21" t="s">
        <v>27</v>
      </c>
      <c r="AK21">
        <v>4454</v>
      </c>
      <c r="AL21">
        <v>25</v>
      </c>
      <c r="AM21">
        <v>4390</v>
      </c>
      <c r="AN21">
        <v>3165</v>
      </c>
      <c r="AO21">
        <v>77</v>
      </c>
      <c r="AP21">
        <v>74</v>
      </c>
      <c r="AQ21">
        <v>3256</v>
      </c>
      <c r="AR21">
        <v>503</v>
      </c>
      <c r="AS21">
        <v>201</v>
      </c>
      <c r="AT21">
        <v>1.5</v>
      </c>
      <c r="AU21">
        <v>183</v>
      </c>
    </row>
    <row r="22" spans="1:47" x14ac:dyDescent="0.25">
      <c r="B22" s="179"/>
      <c r="C22" s="122"/>
      <c r="G22" s="50"/>
      <c r="H22" s="50"/>
      <c r="I22" s="50"/>
      <c r="K22" s="366">
        <v>60132</v>
      </c>
      <c r="AJ22" t="s">
        <v>51</v>
      </c>
      <c r="AK22">
        <v>1261</v>
      </c>
      <c r="AL22">
        <v>3</v>
      </c>
      <c r="AM22">
        <v>1255</v>
      </c>
      <c r="AN22">
        <v>1125</v>
      </c>
      <c r="AO22">
        <v>40</v>
      </c>
      <c r="AP22">
        <v>41</v>
      </c>
      <c r="AQ22">
        <v>1003</v>
      </c>
      <c r="AR22">
        <v>618</v>
      </c>
      <c r="AS22">
        <v>507</v>
      </c>
      <c r="AT22">
        <v>1.1000000000000001</v>
      </c>
      <c r="AU22">
        <v>40</v>
      </c>
    </row>
    <row r="23" spans="1:47" ht="23.25" x14ac:dyDescent="0.35">
      <c r="B23" s="179"/>
      <c r="D23" s="8">
        <f>51712-D21</f>
        <v>-78</v>
      </c>
      <c r="J23" s="367" t="s">
        <v>1087</v>
      </c>
      <c r="K23" s="368">
        <f>K22/K21</f>
        <v>4.3386502217594866E-2</v>
      </c>
      <c r="AJ23" t="s">
        <v>10</v>
      </c>
      <c r="AK23">
        <v>849</v>
      </c>
      <c r="AL23">
        <v>1</v>
      </c>
      <c r="AM23">
        <v>862</v>
      </c>
      <c r="AN23">
        <v>651</v>
      </c>
      <c r="AO23">
        <v>27</v>
      </c>
      <c r="AP23">
        <v>26</v>
      </c>
      <c r="AQ23">
        <v>1091</v>
      </c>
      <c r="AR23">
        <v>139</v>
      </c>
      <c r="AS23">
        <v>169</v>
      </c>
      <c r="AT23">
        <v>0.9</v>
      </c>
      <c r="AU23">
        <v>87</v>
      </c>
    </row>
    <row r="24" spans="1:47" ht="21" x14ac:dyDescent="0.25">
      <c r="B24" s="179"/>
      <c r="J24" s="369" t="s">
        <v>1088</v>
      </c>
      <c r="K24" s="372" t="s">
        <v>1089</v>
      </c>
      <c r="L24" s="173"/>
      <c r="P24" s="118"/>
    </row>
    <row r="25" spans="1:47" ht="20.25" x14ac:dyDescent="0.25">
      <c r="B25" s="174"/>
      <c r="C25" s="18"/>
      <c r="D25" s="18"/>
      <c r="E25" s="18"/>
      <c r="F25" s="18"/>
      <c r="G25" s="18"/>
      <c r="H25" s="18"/>
      <c r="I25" s="18"/>
      <c r="J25" s="370">
        <v>113450</v>
      </c>
      <c r="K25" s="370">
        <v>76312</v>
      </c>
      <c r="L25" s="371">
        <f>K25/J25</f>
        <v>0.67264874394006169</v>
      </c>
      <c r="M25" s="19"/>
      <c r="N25" s="19"/>
      <c r="P25" s="2"/>
    </row>
    <row r="26" spans="1:47" x14ac:dyDescent="0.25">
      <c r="B26" s="174"/>
      <c r="C26" s="18"/>
      <c r="D26" s="18"/>
      <c r="E26" s="18"/>
      <c r="F26" s="18"/>
      <c r="G26" s="18"/>
      <c r="H26" s="18"/>
      <c r="I26" s="18"/>
      <c r="J26" s="18"/>
      <c r="K26" s="19"/>
      <c r="L26" s="19"/>
      <c r="M26" s="19"/>
      <c r="N26" s="19"/>
      <c r="S26" s="226"/>
      <c r="T26" s="226"/>
      <c r="U26" s="226"/>
      <c r="V26" s="227"/>
      <c r="W26" s="227"/>
      <c r="X26" s="228"/>
    </row>
    <row r="27" spans="1:47" x14ac:dyDescent="0.25">
      <c r="S27" s="226"/>
      <c r="T27" s="226"/>
      <c r="U27" s="226"/>
      <c r="V27" s="227"/>
      <c r="W27" s="227"/>
      <c r="X27" s="228"/>
    </row>
    <row r="28" spans="1:47" s="22" customFormat="1" x14ac:dyDescent="0.25">
      <c r="A28" s="9"/>
      <c r="B28" s="52"/>
      <c r="C28" s="8"/>
      <c r="D28" s="8"/>
      <c r="E28" s="8"/>
      <c r="F28" s="188"/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58"/>
      <c r="W28" s="58"/>
      <c r="X28" s="52"/>
      <c r="Y28" s="99"/>
      <c r="Z28" s="50"/>
      <c r="AA28" s="1"/>
      <c r="AB28" s="1"/>
    </row>
    <row r="29" spans="1:47" x14ac:dyDescent="0.25">
      <c r="F29" s="188"/>
    </row>
    <row r="30" spans="1:47" x14ac:dyDescent="0.25">
      <c r="F30" s="188"/>
    </row>
    <row r="31" spans="1:47" x14ac:dyDescent="0.25">
      <c r="F31" s="188"/>
    </row>
    <row r="32" spans="1:47" x14ac:dyDescent="0.25">
      <c r="F32" s="188"/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P3:P19">
    <cfRule type="colorScale" priority="3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2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8" operator="lessThan">
      <formula>1.2</formula>
    </cfRule>
    <cfRule type="cellIs" dxfId="2" priority="9" operator="greaterThanOrEqual">
      <formula>1.2</formula>
    </cfRule>
  </conditionalFormatting>
  <conditionalFormatting sqref="N3:N19">
    <cfRule type="cellIs" dxfId="1" priority="6" operator="lessThan">
      <formula>150</formula>
    </cfRule>
    <cfRule type="cellIs" dxfId="0" priority="7" operator="greaterThanOrEqual">
      <formula>150</formula>
    </cfRule>
  </conditionalFormatting>
  <conditionalFormatting sqref="W3:W19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zoomScale="85" zoomScaleNormal="85" workbookViewId="0">
      <selection activeCell="H7" sqref="H7"/>
    </sheetView>
  </sheetViews>
  <sheetFormatPr baseColWidth="10" defaultRowHeight="15" x14ac:dyDescent="0.25"/>
  <cols>
    <col min="1" max="1" width="15" style="247" customWidth="1"/>
    <col min="2" max="2" width="23.28515625" style="247" bestFit="1" customWidth="1"/>
    <col min="3" max="3" width="5.5703125" style="268" customWidth="1"/>
    <col min="4" max="5" width="7" style="268" customWidth="1"/>
    <col min="6" max="6" width="6.5703125" style="268" customWidth="1"/>
    <col min="7" max="7" width="16.28515625" style="262" bestFit="1" customWidth="1"/>
    <col min="8" max="16384" width="11.42578125" style="247"/>
  </cols>
  <sheetData>
    <row r="1" spans="1:7" s="245" customFormat="1" x14ac:dyDescent="0.25">
      <c r="A1" s="244" t="s">
        <v>1</v>
      </c>
      <c r="B1" s="244" t="s">
        <v>2</v>
      </c>
      <c r="C1" s="244" t="s">
        <v>185</v>
      </c>
      <c r="D1" s="244" t="s">
        <v>186</v>
      </c>
      <c r="E1" s="244" t="s">
        <v>5</v>
      </c>
      <c r="F1" s="244" t="s">
        <v>6</v>
      </c>
      <c r="G1" s="244" t="s">
        <v>106</v>
      </c>
    </row>
    <row r="2" spans="1:7" x14ac:dyDescent="0.25">
      <c r="A2" s="145" t="s">
        <v>14</v>
      </c>
      <c r="B2" s="145" t="s">
        <v>955</v>
      </c>
      <c r="C2" s="263">
        <v>-31.866114</v>
      </c>
      <c r="D2" s="263">
        <v>-58.446311000000001</v>
      </c>
      <c r="E2" s="263" t="s">
        <v>973</v>
      </c>
      <c r="F2" s="263" t="s">
        <v>974</v>
      </c>
      <c r="G2" s="255">
        <v>632</v>
      </c>
    </row>
    <row r="3" spans="1:7" x14ac:dyDescent="0.25">
      <c r="A3" s="248" t="s">
        <v>14</v>
      </c>
      <c r="B3" s="248" t="s">
        <v>224</v>
      </c>
      <c r="C3" s="264">
        <v>-32.166699999999999</v>
      </c>
      <c r="D3" s="264">
        <v>-58.55</v>
      </c>
      <c r="E3" s="264" t="s">
        <v>55</v>
      </c>
      <c r="F3" s="264" t="s">
        <v>56</v>
      </c>
      <c r="G3" s="255">
        <v>311</v>
      </c>
    </row>
    <row r="4" spans="1:7" x14ac:dyDescent="0.25">
      <c r="A4" s="145" t="s">
        <v>14</v>
      </c>
      <c r="B4" s="145" t="s">
        <v>959</v>
      </c>
      <c r="C4" s="263">
        <v>-31.993610038</v>
      </c>
      <c r="D4" s="263">
        <v>-58.550952228</v>
      </c>
      <c r="E4" s="263" t="s">
        <v>975</v>
      </c>
      <c r="F4" s="263" t="s">
        <v>976</v>
      </c>
      <c r="G4" s="256">
        <v>902</v>
      </c>
    </row>
    <row r="5" spans="1:7" x14ac:dyDescent="0.25">
      <c r="A5" s="248" t="s">
        <v>14</v>
      </c>
      <c r="B5" s="248" t="s">
        <v>14</v>
      </c>
      <c r="C5" s="264">
        <v>-32.225023234100803</v>
      </c>
      <c r="D5" s="264">
        <v>-58.142272902901702</v>
      </c>
      <c r="E5" s="264" t="s">
        <v>154</v>
      </c>
      <c r="F5" s="264" t="s">
        <v>155</v>
      </c>
      <c r="G5" s="256">
        <v>24835</v>
      </c>
    </row>
    <row r="6" spans="1:7" x14ac:dyDescent="0.25">
      <c r="A6" s="145" t="s">
        <v>14</v>
      </c>
      <c r="B6" s="145" t="s">
        <v>948</v>
      </c>
      <c r="C6" s="263" t="s">
        <v>963</v>
      </c>
      <c r="D6" s="263" t="s">
        <v>964</v>
      </c>
      <c r="E6" s="263" t="s">
        <v>961</v>
      </c>
      <c r="F6" s="263" t="s">
        <v>962</v>
      </c>
      <c r="G6" s="256">
        <v>770</v>
      </c>
    </row>
    <row r="7" spans="1:7" x14ac:dyDescent="0.25">
      <c r="A7" s="248" t="s">
        <v>14</v>
      </c>
      <c r="B7" s="248" t="s">
        <v>16</v>
      </c>
      <c r="C7" s="264">
        <v>-32.207718176721798</v>
      </c>
      <c r="D7" s="264">
        <v>-58.218798208492501</v>
      </c>
      <c r="E7" s="264" t="s">
        <v>156</v>
      </c>
      <c r="F7" s="264" t="s">
        <v>157</v>
      </c>
      <c r="G7" s="256">
        <v>18178</v>
      </c>
    </row>
    <row r="8" spans="1:7" x14ac:dyDescent="0.25">
      <c r="A8" s="145" t="s">
        <v>14</v>
      </c>
      <c r="B8" s="249" t="s">
        <v>808</v>
      </c>
      <c r="C8" s="263" t="s">
        <v>815</v>
      </c>
      <c r="D8" s="263" t="s">
        <v>816</v>
      </c>
      <c r="E8" s="263" t="s">
        <v>813</v>
      </c>
      <c r="F8" s="263" t="s">
        <v>814</v>
      </c>
      <c r="G8" s="255">
        <v>3507</v>
      </c>
    </row>
    <row r="9" spans="1:7" x14ac:dyDescent="0.25">
      <c r="A9" s="248" t="s">
        <v>14</v>
      </c>
      <c r="B9" s="248" t="s">
        <v>86</v>
      </c>
      <c r="C9" s="264">
        <v>-32.166666999999997</v>
      </c>
      <c r="D9" s="264">
        <v>-58.4</v>
      </c>
      <c r="E9" s="264" t="s">
        <v>87</v>
      </c>
      <c r="F9" s="264" t="s">
        <v>88</v>
      </c>
      <c r="G9" s="256">
        <v>11117</v>
      </c>
    </row>
    <row r="10" spans="1:7" x14ac:dyDescent="0.25">
      <c r="A10" s="60" t="s">
        <v>20</v>
      </c>
      <c r="B10" s="60" t="s">
        <v>1024</v>
      </c>
      <c r="C10" s="263"/>
      <c r="D10" s="263"/>
      <c r="E10" s="263"/>
      <c r="F10" s="263"/>
      <c r="G10" s="256">
        <v>879</v>
      </c>
    </row>
    <row r="11" spans="1:7" x14ac:dyDescent="0.25">
      <c r="A11" s="145" t="s">
        <v>20</v>
      </c>
      <c r="B11" s="145" t="s">
        <v>854</v>
      </c>
      <c r="C11" s="263" t="s">
        <v>872</v>
      </c>
      <c r="D11" s="263" t="s">
        <v>873</v>
      </c>
      <c r="E11" s="263" t="s">
        <v>870</v>
      </c>
      <c r="F11" s="263" t="s">
        <v>871</v>
      </c>
      <c r="G11" s="255">
        <v>2770</v>
      </c>
    </row>
    <row r="12" spans="1:7" x14ac:dyDescent="0.25">
      <c r="A12" s="145" t="s">
        <v>20</v>
      </c>
      <c r="B12" s="145" t="s">
        <v>953</v>
      </c>
      <c r="C12" s="263">
        <v>-31.333100000000002</v>
      </c>
      <c r="D12" s="263">
        <v>-58.106900000000003</v>
      </c>
      <c r="E12" s="263" t="s">
        <v>977</v>
      </c>
      <c r="F12" s="263" t="s">
        <v>978</v>
      </c>
      <c r="G12" s="255">
        <v>969</v>
      </c>
    </row>
    <row r="13" spans="1:7" x14ac:dyDescent="0.25">
      <c r="A13" s="248" t="s">
        <v>20</v>
      </c>
      <c r="B13" s="248" t="s">
        <v>20</v>
      </c>
      <c r="C13" s="264">
        <v>-31.392222</v>
      </c>
      <c r="D13" s="264">
        <v>-58.016944000000002</v>
      </c>
      <c r="E13" s="264" t="s">
        <v>21</v>
      </c>
      <c r="F13" s="264" t="s">
        <v>22</v>
      </c>
      <c r="G13" s="256">
        <v>152282</v>
      </c>
    </row>
    <row r="14" spans="1:7" x14ac:dyDescent="0.25">
      <c r="A14" s="249" t="s">
        <v>20</v>
      </c>
      <c r="B14" s="249" t="s">
        <v>680</v>
      </c>
      <c r="C14" s="264" t="s">
        <v>655</v>
      </c>
      <c r="D14" s="264" t="s">
        <v>656</v>
      </c>
      <c r="E14" s="264" t="s">
        <v>653</v>
      </c>
      <c r="F14" s="264" t="s">
        <v>654</v>
      </c>
      <c r="G14" s="256">
        <v>2512</v>
      </c>
    </row>
    <row r="15" spans="1:7" x14ac:dyDescent="0.25">
      <c r="A15" s="145" t="s">
        <v>20</v>
      </c>
      <c r="B15" s="145" t="s">
        <v>933</v>
      </c>
      <c r="C15" s="263">
        <v>-31.383299999999998</v>
      </c>
      <c r="D15" s="263">
        <v>-58.119199999999999</v>
      </c>
      <c r="E15" s="263" t="s">
        <v>979</v>
      </c>
      <c r="F15" s="263" t="s">
        <v>980</v>
      </c>
      <c r="G15" s="255">
        <v>190</v>
      </c>
    </row>
    <row r="16" spans="1:7" x14ac:dyDescent="0.25">
      <c r="A16" s="249" t="s">
        <v>20</v>
      </c>
      <c r="B16" s="249" t="s">
        <v>366</v>
      </c>
      <c r="C16" s="264" t="s">
        <v>379</v>
      </c>
      <c r="D16" s="264" t="s">
        <v>380</v>
      </c>
      <c r="E16" s="264" t="s">
        <v>373</v>
      </c>
      <c r="F16" s="264" t="s">
        <v>374</v>
      </c>
      <c r="G16" s="256">
        <v>2382</v>
      </c>
    </row>
    <row r="17" spans="1:7" x14ac:dyDescent="0.25">
      <c r="A17" s="249" t="s">
        <v>20</v>
      </c>
      <c r="B17" s="249" t="s">
        <v>652</v>
      </c>
      <c r="C17" s="264" t="s">
        <v>655</v>
      </c>
      <c r="D17" s="264" t="s">
        <v>656</v>
      </c>
      <c r="E17" s="264" t="s">
        <v>653</v>
      </c>
      <c r="F17" s="264" t="s">
        <v>654</v>
      </c>
      <c r="G17" s="257">
        <v>3774</v>
      </c>
    </row>
    <row r="18" spans="1:7" x14ac:dyDescent="0.25">
      <c r="A18" s="249" t="s">
        <v>20</v>
      </c>
      <c r="B18" s="249" t="s">
        <v>877</v>
      </c>
      <c r="C18" s="264" t="s">
        <v>883</v>
      </c>
      <c r="D18" s="264" t="s">
        <v>884</v>
      </c>
      <c r="E18" s="264" t="s">
        <v>881</v>
      </c>
      <c r="F18" s="264" t="s">
        <v>882</v>
      </c>
      <c r="G18" s="257">
        <v>528</v>
      </c>
    </row>
    <row r="19" spans="1:7" x14ac:dyDescent="0.25">
      <c r="A19" s="249" t="s">
        <v>20</v>
      </c>
      <c r="B19" s="249" t="s">
        <v>713</v>
      </c>
      <c r="C19" s="264" t="s">
        <v>749</v>
      </c>
      <c r="D19" s="264" t="s">
        <v>750</v>
      </c>
      <c r="E19" s="264" t="s">
        <v>747</v>
      </c>
      <c r="F19" s="264" t="s">
        <v>748</v>
      </c>
      <c r="G19" s="256">
        <v>1696</v>
      </c>
    </row>
    <row r="20" spans="1:7" x14ac:dyDescent="0.25">
      <c r="A20" s="60" t="s">
        <v>13</v>
      </c>
      <c r="B20" s="60" t="s">
        <v>1028</v>
      </c>
      <c r="C20" s="263"/>
      <c r="D20" s="263"/>
      <c r="E20" s="263"/>
      <c r="F20" s="263"/>
      <c r="G20" s="256">
        <v>895</v>
      </c>
    </row>
    <row r="21" spans="1:7" x14ac:dyDescent="0.25">
      <c r="A21" s="249" t="s">
        <v>13</v>
      </c>
      <c r="B21" s="249" t="s">
        <v>312</v>
      </c>
      <c r="C21" s="264" t="s">
        <v>315</v>
      </c>
      <c r="D21" s="264" t="s">
        <v>316</v>
      </c>
      <c r="E21" s="264" t="s">
        <v>313</v>
      </c>
      <c r="F21" s="264" t="s">
        <v>314</v>
      </c>
      <c r="G21" s="256">
        <v>174</v>
      </c>
    </row>
    <row r="22" spans="1:7" x14ac:dyDescent="0.25">
      <c r="A22" s="249" t="s">
        <v>13</v>
      </c>
      <c r="B22" s="249" t="s">
        <v>321</v>
      </c>
      <c r="C22" s="264" t="s">
        <v>324</v>
      </c>
      <c r="D22" s="264" t="s">
        <v>325</v>
      </c>
      <c r="E22" s="264" t="s">
        <v>322</v>
      </c>
      <c r="F22" s="264" t="s">
        <v>323</v>
      </c>
      <c r="G22" s="256">
        <v>805</v>
      </c>
    </row>
    <row r="23" spans="1:7" x14ac:dyDescent="0.25">
      <c r="A23" s="249" t="s">
        <v>13</v>
      </c>
      <c r="B23" s="249" t="s">
        <v>352</v>
      </c>
      <c r="C23" s="264" t="s">
        <v>358</v>
      </c>
      <c r="D23" s="264" t="s">
        <v>359</v>
      </c>
      <c r="E23" s="264" t="s">
        <v>82</v>
      </c>
      <c r="F23" s="264" t="s">
        <v>354</v>
      </c>
      <c r="G23" s="256">
        <v>57</v>
      </c>
    </row>
    <row r="24" spans="1:7" x14ac:dyDescent="0.25">
      <c r="A24" s="249" t="s">
        <v>13</v>
      </c>
      <c r="B24" s="249" t="s">
        <v>612</v>
      </c>
      <c r="C24" s="264" t="s">
        <v>745</v>
      </c>
      <c r="D24" s="264" t="s">
        <v>746</v>
      </c>
      <c r="E24" s="264" t="s">
        <v>743</v>
      </c>
      <c r="F24" s="264" t="s">
        <v>744</v>
      </c>
      <c r="G24" s="256">
        <v>2427</v>
      </c>
    </row>
    <row r="25" spans="1:7" x14ac:dyDescent="0.25">
      <c r="A25" s="248" t="s">
        <v>13</v>
      </c>
      <c r="B25" s="248" t="s">
        <v>95</v>
      </c>
      <c r="C25" s="264">
        <v>-31.89</v>
      </c>
      <c r="D25" s="264">
        <v>-60.59</v>
      </c>
      <c r="E25" s="264" t="s">
        <v>96</v>
      </c>
      <c r="F25" s="264" t="s">
        <v>97</v>
      </c>
      <c r="G25" s="256">
        <v>1135</v>
      </c>
    </row>
    <row r="26" spans="1:7" x14ac:dyDescent="0.25">
      <c r="A26" s="248" t="s">
        <v>13</v>
      </c>
      <c r="B26" s="248" t="s">
        <v>92</v>
      </c>
      <c r="C26" s="264">
        <v>-31.946472</v>
      </c>
      <c r="D26" s="264">
        <v>-60.581000000000003</v>
      </c>
      <c r="E26" s="264" t="s">
        <v>93</v>
      </c>
      <c r="F26" s="264" t="s">
        <v>94</v>
      </c>
      <c r="G26" s="256">
        <v>541</v>
      </c>
    </row>
    <row r="27" spans="1:7" x14ac:dyDescent="0.25">
      <c r="A27" s="248" t="s">
        <v>13</v>
      </c>
      <c r="B27" s="248" t="s">
        <v>708</v>
      </c>
      <c r="C27" s="264" t="s">
        <v>741</v>
      </c>
      <c r="D27" s="264" t="s">
        <v>742</v>
      </c>
      <c r="E27" s="264" t="s">
        <v>739</v>
      </c>
      <c r="F27" s="264" t="s">
        <v>740</v>
      </c>
      <c r="G27" s="256">
        <v>554</v>
      </c>
    </row>
    <row r="28" spans="1:7" x14ac:dyDescent="0.25">
      <c r="A28" s="248" t="s">
        <v>13</v>
      </c>
      <c r="B28" s="248" t="s">
        <v>225</v>
      </c>
      <c r="C28" s="264">
        <v>-31.863900000000001</v>
      </c>
      <c r="D28" s="264">
        <v>-60.573900000000002</v>
      </c>
      <c r="E28" s="264" t="s">
        <v>89</v>
      </c>
      <c r="F28" s="264" t="s">
        <v>90</v>
      </c>
      <c r="G28" s="256">
        <v>543</v>
      </c>
    </row>
    <row r="29" spans="1:7" x14ac:dyDescent="0.25">
      <c r="A29" s="145" t="s">
        <v>13</v>
      </c>
      <c r="B29" s="249" t="s">
        <v>817</v>
      </c>
      <c r="C29" s="263" t="s">
        <v>830</v>
      </c>
      <c r="D29" s="263" t="s">
        <v>831</v>
      </c>
      <c r="E29" s="263" t="s">
        <v>828</v>
      </c>
      <c r="F29" s="263" t="s">
        <v>829</v>
      </c>
      <c r="G29" s="256">
        <v>731</v>
      </c>
    </row>
    <row r="30" spans="1:7" x14ac:dyDescent="0.25">
      <c r="A30" s="248" t="s">
        <v>13</v>
      </c>
      <c r="B30" s="248" t="s">
        <v>13</v>
      </c>
      <c r="C30" s="264">
        <v>-32.074450123916399</v>
      </c>
      <c r="D30" s="264">
        <v>-60.465935078081898</v>
      </c>
      <c r="E30" s="264" t="s">
        <v>158</v>
      </c>
      <c r="F30" s="264" t="s">
        <v>159</v>
      </c>
      <c r="G30" s="256">
        <v>19930</v>
      </c>
    </row>
    <row r="31" spans="1:7" x14ac:dyDescent="0.25">
      <c r="A31" s="248" t="s">
        <v>13</v>
      </c>
      <c r="B31" s="248" t="s">
        <v>674</v>
      </c>
      <c r="C31" s="264" t="s">
        <v>673</v>
      </c>
      <c r="D31" s="264" t="s">
        <v>672</v>
      </c>
      <c r="E31" s="264" t="s">
        <v>670</v>
      </c>
      <c r="F31" s="264" t="s">
        <v>671</v>
      </c>
      <c r="G31" s="256">
        <v>538</v>
      </c>
    </row>
    <row r="32" spans="1:7" x14ac:dyDescent="0.25">
      <c r="A32" s="248" t="s">
        <v>13</v>
      </c>
      <c r="B32" s="248" t="s">
        <v>226</v>
      </c>
      <c r="C32" s="264">
        <v>-32.183332999999998</v>
      </c>
      <c r="D32" s="264">
        <v>-60.2</v>
      </c>
      <c r="E32" s="264" t="s">
        <v>104</v>
      </c>
      <c r="F32" s="264" t="s">
        <v>105</v>
      </c>
      <c r="G32" s="256">
        <v>9222</v>
      </c>
    </row>
    <row r="33" spans="1:7" x14ac:dyDescent="0.25">
      <c r="A33" s="249" t="s">
        <v>13</v>
      </c>
      <c r="B33" s="249" t="s">
        <v>327</v>
      </c>
      <c r="C33" s="264" t="s">
        <v>330</v>
      </c>
      <c r="D33" s="264" t="s">
        <v>331</v>
      </c>
      <c r="E33" s="264" t="s">
        <v>328</v>
      </c>
      <c r="F33" s="264" t="s">
        <v>329</v>
      </c>
      <c r="G33" s="256">
        <v>629</v>
      </c>
    </row>
    <row r="34" spans="1:7" x14ac:dyDescent="0.25">
      <c r="A34" s="249" t="s">
        <v>13</v>
      </c>
      <c r="B34" s="249" t="s">
        <v>637</v>
      </c>
      <c r="C34" s="264" t="s">
        <v>641</v>
      </c>
      <c r="D34" s="264" t="s">
        <v>642</v>
      </c>
      <c r="E34" s="264" t="s">
        <v>639</v>
      </c>
      <c r="F34" s="264" t="s">
        <v>640</v>
      </c>
      <c r="G34" s="257">
        <v>1094</v>
      </c>
    </row>
    <row r="35" spans="1:7" x14ac:dyDescent="0.25">
      <c r="A35" s="249" t="s">
        <v>13</v>
      </c>
      <c r="B35" s="249" t="s">
        <v>712</v>
      </c>
      <c r="C35" s="264" t="s">
        <v>720</v>
      </c>
      <c r="D35" s="264" t="s">
        <v>721</v>
      </c>
      <c r="E35" s="264" t="s">
        <v>718</v>
      </c>
      <c r="F35" s="264" t="s">
        <v>719</v>
      </c>
      <c r="G35" s="256">
        <v>85</v>
      </c>
    </row>
    <row r="36" spans="1:7" s="250" customFormat="1" x14ac:dyDescent="0.25">
      <c r="A36" s="249" t="s">
        <v>13</v>
      </c>
      <c r="B36" s="249" t="s">
        <v>305</v>
      </c>
      <c r="C36" s="264" t="s">
        <v>308</v>
      </c>
      <c r="D36" s="264" t="s">
        <v>309</v>
      </c>
      <c r="E36" s="264" t="s">
        <v>306</v>
      </c>
      <c r="F36" s="264" t="s">
        <v>307</v>
      </c>
      <c r="G36" s="256">
        <v>648</v>
      </c>
    </row>
    <row r="37" spans="1:7" x14ac:dyDescent="0.25">
      <c r="A37" s="248" t="s">
        <v>13</v>
      </c>
      <c r="B37" s="248" t="s">
        <v>139</v>
      </c>
      <c r="C37" s="264">
        <v>-32.053899999999999</v>
      </c>
      <c r="D37" s="264">
        <v>-60.613100000000003</v>
      </c>
      <c r="E37" s="264" t="s">
        <v>140</v>
      </c>
      <c r="F37" s="264" t="s">
        <v>160</v>
      </c>
      <c r="G37" s="256">
        <v>1864</v>
      </c>
    </row>
    <row r="38" spans="1:7" x14ac:dyDescent="0.25">
      <c r="A38" s="248" t="s">
        <v>13</v>
      </c>
      <c r="B38" s="248" t="s">
        <v>223</v>
      </c>
      <c r="C38" s="264">
        <v>-32.066667000000002</v>
      </c>
      <c r="D38" s="264">
        <v>-60.466667000000001</v>
      </c>
      <c r="E38" s="264" t="s">
        <v>73</v>
      </c>
      <c r="F38" s="264" t="s">
        <v>161</v>
      </c>
      <c r="G38" s="256">
        <v>6545</v>
      </c>
    </row>
    <row r="39" spans="1:7" x14ac:dyDescent="0.25">
      <c r="A39" s="248" t="s">
        <v>24</v>
      </c>
      <c r="B39" s="248" t="s">
        <v>23</v>
      </c>
      <c r="C39" s="264">
        <v>-30.766667000000002</v>
      </c>
      <c r="D39" s="264">
        <v>-57.983333000000002</v>
      </c>
      <c r="E39" s="264" t="s">
        <v>25</v>
      </c>
      <c r="F39" s="264" t="s">
        <v>26</v>
      </c>
      <c r="G39" s="256">
        <v>34848</v>
      </c>
    </row>
    <row r="40" spans="1:7" x14ac:dyDescent="0.25">
      <c r="A40" s="145" t="s">
        <v>24</v>
      </c>
      <c r="B40" s="145" t="s">
        <v>949</v>
      </c>
      <c r="C40" s="263">
        <v>-30.904670100000001</v>
      </c>
      <c r="D40" s="263">
        <v>-57.999242500000001</v>
      </c>
      <c r="E40" s="263" t="s">
        <v>981</v>
      </c>
      <c r="F40" s="263" t="s">
        <v>982</v>
      </c>
      <c r="G40" s="255">
        <v>395</v>
      </c>
    </row>
    <row r="41" spans="1:7" x14ac:dyDescent="0.25">
      <c r="A41" s="248" t="s">
        <v>24</v>
      </c>
      <c r="B41" s="248" t="s">
        <v>930</v>
      </c>
      <c r="C41" s="264">
        <v>-31.073899999999998</v>
      </c>
      <c r="D41" s="264">
        <v>-58.025799999999997</v>
      </c>
      <c r="E41" s="264" t="s">
        <v>78</v>
      </c>
      <c r="F41" s="264" t="s">
        <v>79</v>
      </c>
      <c r="G41" s="258">
        <v>458</v>
      </c>
    </row>
    <row r="42" spans="1:7" x14ac:dyDescent="0.25">
      <c r="A42" s="145" t="s">
        <v>24</v>
      </c>
      <c r="B42" s="145" t="s">
        <v>927</v>
      </c>
      <c r="C42" s="263" t="s">
        <v>1030</v>
      </c>
      <c r="D42" s="263" t="s">
        <v>1031</v>
      </c>
      <c r="E42" s="263" t="s">
        <v>1030</v>
      </c>
      <c r="F42" s="263" t="s">
        <v>1031</v>
      </c>
      <c r="G42" s="256"/>
    </row>
    <row r="43" spans="1:7" x14ac:dyDescent="0.25">
      <c r="A43" s="145" t="s">
        <v>24</v>
      </c>
      <c r="B43" s="145" t="s">
        <v>780</v>
      </c>
      <c r="C43" s="263" t="s">
        <v>983</v>
      </c>
      <c r="D43" s="263" t="s">
        <v>984</v>
      </c>
      <c r="E43" s="263" t="s">
        <v>987</v>
      </c>
      <c r="F43" s="263" t="s">
        <v>988</v>
      </c>
      <c r="G43" s="256"/>
    </row>
    <row r="44" spans="1:7" x14ac:dyDescent="0.25">
      <c r="A44" s="249" t="s">
        <v>24</v>
      </c>
      <c r="B44" s="251" t="s">
        <v>658</v>
      </c>
      <c r="C44" s="264" t="s">
        <v>661</v>
      </c>
      <c r="D44" s="264" t="s">
        <v>662</v>
      </c>
      <c r="E44" s="264" t="s">
        <v>660</v>
      </c>
      <c r="F44" s="264" t="s">
        <v>659</v>
      </c>
      <c r="G44" s="256">
        <v>522</v>
      </c>
    </row>
    <row r="45" spans="1:7" x14ac:dyDescent="0.25">
      <c r="A45" s="248" t="s">
        <v>24</v>
      </c>
      <c r="B45" s="248" t="s">
        <v>227</v>
      </c>
      <c r="C45" s="264">
        <v>-30.841699999999999</v>
      </c>
      <c r="D45" s="264">
        <v>-58.008299999999998</v>
      </c>
      <c r="E45" s="264" t="s">
        <v>102</v>
      </c>
      <c r="F45" s="264" t="s">
        <v>103</v>
      </c>
      <c r="G45" s="258">
        <v>406</v>
      </c>
    </row>
    <row r="46" spans="1:7" x14ac:dyDescent="0.25">
      <c r="A46" s="249" t="s">
        <v>24</v>
      </c>
      <c r="B46" s="249" t="s">
        <v>638</v>
      </c>
      <c r="C46" s="264" t="s">
        <v>645</v>
      </c>
      <c r="D46" s="264" t="s">
        <v>646</v>
      </c>
      <c r="E46" s="264" t="s">
        <v>643</v>
      </c>
      <c r="F46" s="264" t="s">
        <v>644</v>
      </c>
      <c r="G46" s="258">
        <v>336</v>
      </c>
    </row>
    <row r="47" spans="1:7" x14ac:dyDescent="0.25">
      <c r="A47" s="249" t="s">
        <v>24</v>
      </c>
      <c r="B47" s="249" t="s">
        <v>210</v>
      </c>
      <c r="C47" s="264" t="s">
        <v>213</v>
      </c>
      <c r="D47" s="264" t="s">
        <v>214</v>
      </c>
      <c r="E47" s="264" t="s">
        <v>211</v>
      </c>
      <c r="F47" s="264" t="s">
        <v>212</v>
      </c>
      <c r="G47" s="256">
        <v>395</v>
      </c>
    </row>
    <row r="48" spans="1:7" x14ac:dyDescent="0.25">
      <c r="A48" s="60" t="s">
        <v>24</v>
      </c>
      <c r="B48" s="60" t="s">
        <v>958</v>
      </c>
      <c r="C48" s="263"/>
      <c r="D48" s="263"/>
      <c r="E48" s="263"/>
      <c r="F48" s="263"/>
      <c r="G48" s="256"/>
    </row>
    <row r="49" spans="1:7" ht="25.5" customHeight="1" x14ac:dyDescent="0.25">
      <c r="A49" s="248" t="s">
        <v>24</v>
      </c>
      <c r="B49" s="248" t="s">
        <v>868</v>
      </c>
      <c r="C49" s="265" t="s">
        <v>887</v>
      </c>
      <c r="D49" s="263" t="s">
        <v>888</v>
      </c>
      <c r="E49" s="265" t="s">
        <v>885</v>
      </c>
      <c r="F49" s="263" t="s">
        <v>886</v>
      </c>
      <c r="G49" s="256">
        <v>228</v>
      </c>
    </row>
    <row r="50" spans="1:7" x14ac:dyDescent="0.25">
      <c r="A50" s="145" t="s">
        <v>24</v>
      </c>
      <c r="B50" s="145" t="s">
        <v>776</v>
      </c>
      <c r="C50" s="263" t="s">
        <v>777</v>
      </c>
      <c r="D50" s="263" t="s">
        <v>778</v>
      </c>
      <c r="E50" s="263" t="s">
        <v>102</v>
      </c>
      <c r="F50" s="263" t="s">
        <v>103</v>
      </c>
      <c r="G50" s="255">
        <v>380</v>
      </c>
    </row>
    <row r="51" spans="1:7" x14ac:dyDescent="0.25">
      <c r="A51" s="145" t="s">
        <v>24</v>
      </c>
      <c r="B51" s="145" t="s">
        <v>950</v>
      </c>
      <c r="C51" s="263" t="s">
        <v>985</v>
      </c>
      <c r="D51" s="263" t="s">
        <v>986</v>
      </c>
      <c r="E51" s="263" t="s">
        <v>989</v>
      </c>
      <c r="F51" s="263" t="s">
        <v>990</v>
      </c>
      <c r="G51" s="256">
        <v>127</v>
      </c>
    </row>
    <row r="52" spans="1:7" x14ac:dyDescent="0.25">
      <c r="A52" s="248" t="s">
        <v>24</v>
      </c>
      <c r="B52" s="248" t="s">
        <v>24</v>
      </c>
      <c r="C52" s="264" t="s">
        <v>669</v>
      </c>
      <c r="D52" s="264">
        <v>-57.918075000000002</v>
      </c>
      <c r="E52" s="264" t="s">
        <v>668</v>
      </c>
      <c r="F52" s="264" t="s">
        <v>667</v>
      </c>
      <c r="G52" s="256">
        <v>17547</v>
      </c>
    </row>
    <row r="53" spans="1:7" x14ac:dyDescent="0.25">
      <c r="A53" s="248" t="s">
        <v>24</v>
      </c>
      <c r="B53" s="248" t="s">
        <v>707</v>
      </c>
      <c r="C53" s="264" t="s">
        <v>737</v>
      </c>
      <c r="D53" s="264" t="s">
        <v>738</v>
      </c>
      <c r="E53" s="264" t="s">
        <v>735</v>
      </c>
      <c r="F53" s="264" t="s">
        <v>736</v>
      </c>
      <c r="G53" s="258">
        <v>308</v>
      </c>
    </row>
    <row r="54" spans="1:7" x14ac:dyDescent="0.25">
      <c r="A54" s="145" t="s">
        <v>24</v>
      </c>
      <c r="B54" s="145" t="s">
        <v>944</v>
      </c>
      <c r="C54" s="263" t="s">
        <v>991</v>
      </c>
      <c r="D54" s="263" t="s">
        <v>992</v>
      </c>
      <c r="E54" s="263" t="s">
        <v>993</v>
      </c>
      <c r="F54" s="263" t="s">
        <v>994</v>
      </c>
      <c r="G54" s="256"/>
    </row>
    <row r="55" spans="1:7" x14ac:dyDescent="0.25">
      <c r="A55" s="145" t="s">
        <v>24</v>
      </c>
      <c r="B55" s="145" t="s">
        <v>943</v>
      </c>
      <c r="C55" s="263" t="s">
        <v>995</v>
      </c>
      <c r="D55" s="263" t="s">
        <v>996</v>
      </c>
      <c r="E55" s="263" t="s">
        <v>997</v>
      </c>
      <c r="F55" s="263" t="s">
        <v>998</v>
      </c>
      <c r="G55" s="256">
        <v>1290</v>
      </c>
    </row>
    <row r="56" spans="1:7" x14ac:dyDescent="0.25">
      <c r="A56" s="145" t="s">
        <v>24</v>
      </c>
      <c r="B56" s="145" t="s">
        <v>765</v>
      </c>
      <c r="C56" s="263" t="s">
        <v>772</v>
      </c>
      <c r="D56" s="263" t="s">
        <v>773</v>
      </c>
      <c r="E56" s="263" t="s">
        <v>770</v>
      </c>
      <c r="F56" s="263" t="s">
        <v>771</v>
      </c>
      <c r="G56" s="256">
        <v>4337</v>
      </c>
    </row>
    <row r="57" spans="1:7" x14ac:dyDescent="0.25">
      <c r="A57" s="249" t="s">
        <v>24</v>
      </c>
      <c r="B57" s="249" t="s">
        <v>657</v>
      </c>
      <c r="C57" s="264" t="s">
        <v>665</v>
      </c>
      <c r="D57" s="264" t="s">
        <v>666</v>
      </c>
      <c r="E57" s="264" t="s">
        <v>663</v>
      </c>
      <c r="F57" s="264" t="s">
        <v>664</v>
      </c>
      <c r="G57" s="258">
        <v>1003</v>
      </c>
    </row>
    <row r="58" spans="1:7" x14ac:dyDescent="0.25">
      <c r="A58" s="249" t="s">
        <v>24</v>
      </c>
      <c r="B58" s="249" t="s">
        <v>194</v>
      </c>
      <c r="C58" s="264" t="s">
        <v>195</v>
      </c>
      <c r="D58" s="264" t="s">
        <v>196</v>
      </c>
      <c r="E58" s="264" t="s">
        <v>197</v>
      </c>
      <c r="F58" s="264" t="s">
        <v>198</v>
      </c>
      <c r="G58" s="258">
        <v>458</v>
      </c>
    </row>
    <row r="59" spans="1:7" x14ac:dyDescent="0.25">
      <c r="A59" s="248" t="s">
        <v>24</v>
      </c>
      <c r="B59" s="248" t="s">
        <v>37</v>
      </c>
      <c r="C59" s="264">
        <v>-30.9</v>
      </c>
      <c r="D59" s="264">
        <v>-57.933332999999998</v>
      </c>
      <c r="E59" s="264" t="s">
        <v>38</v>
      </c>
      <c r="F59" s="264" t="s">
        <v>39</v>
      </c>
      <c r="G59" s="256">
        <v>1795</v>
      </c>
    </row>
    <row r="60" spans="1:7" x14ac:dyDescent="0.25">
      <c r="A60" s="248" t="s">
        <v>24</v>
      </c>
      <c r="B60" s="248" t="s">
        <v>36</v>
      </c>
      <c r="C60" s="264">
        <v>-30.783332999999999</v>
      </c>
      <c r="D60" s="264">
        <v>-57.916666999999997</v>
      </c>
      <c r="E60" s="264" t="s">
        <v>34</v>
      </c>
      <c r="F60" s="264" t="s">
        <v>35</v>
      </c>
      <c r="G60" s="257">
        <v>3973</v>
      </c>
    </row>
    <row r="61" spans="1:7" x14ac:dyDescent="0.25">
      <c r="A61" s="145" t="s">
        <v>47</v>
      </c>
      <c r="B61" s="145" t="s">
        <v>957</v>
      </c>
      <c r="C61" s="263" t="s">
        <v>999</v>
      </c>
      <c r="D61" s="263" t="s">
        <v>1000</v>
      </c>
      <c r="E61" s="263" t="s">
        <v>1001</v>
      </c>
      <c r="F61" s="263" t="s">
        <v>1002</v>
      </c>
      <c r="G61" s="256">
        <v>604</v>
      </c>
    </row>
    <row r="62" spans="1:7" x14ac:dyDescent="0.25">
      <c r="A62" s="60" t="s">
        <v>47</v>
      </c>
      <c r="B62" s="60" t="s">
        <v>1026</v>
      </c>
      <c r="C62" s="263"/>
      <c r="D62" s="263"/>
      <c r="E62" s="263"/>
      <c r="F62" s="263"/>
      <c r="G62" s="256"/>
    </row>
    <row r="63" spans="1:7" x14ac:dyDescent="0.25">
      <c r="A63" s="248" t="s">
        <v>47</v>
      </c>
      <c r="B63" s="248" t="s">
        <v>47</v>
      </c>
      <c r="C63" s="264">
        <v>-30.95</v>
      </c>
      <c r="D63" s="264">
        <v>-58.8</v>
      </c>
      <c r="E63" s="264" t="s">
        <v>70</v>
      </c>
      <c r="F63" s="264" t="s">
        <v>71</v>
      </c>
      <c r="G63" s="256">
        <v>18015</v>
      </c>
    </row>
    <row r="64" spans="1:7" x14ac:dyDescent="0.25">
      <c r="A64" s="249" t="s">
        <v>47</v>
      </c>
      <c r="B64" s="249" t="s">
        <v>682</v>
      </c>
      <c r="C64" s="264" t="s">
        <v>685</v>
      </c>
      <c r="D64" s="264" t="s">
        <v>686</v>
      </c>
      <c r="E64" s="264" t="s">
        <v>683</v>
      </c>
      <c r="F64" s="264" t="s">
        <v>684</v>
      </c>
      <c r="G64" s="258">
        <v>36</v>
      </c>
    </row>
    <row r="65" spans="1:7" x14ac:dyDescent="0.25">
      <c r="A65" s="145" t="s">
        <v>47</v>
      </c>
      <c r="B65" s="145" t="s">
        <v>925</v>
      </c>
      <c r="C65" s="263" t="s">
        <v>1003</v>
      </c>
      <c r="D65" s="263" t="s">
        <v>1004</v>
      </c>
      <c r="E65" s="263" t="s">
        <v>1005</v>
      </c>
      <c r="F65" s="263" t="s">
        <v>1006</v>
      </c>
      <c r="G65" s="256">
        <v>3000</v>
      </c>
    </row>
    <row r="66" spans="1:7" x14ac:dyDescent="0.25">
      <c r="A66" s="145" t="s">
        <v>48</v>
      </c>
      <c r="B66" s="145" t="s">
        <v>951</v>
      </c>
      <c r="C66" s="263" t="s">
        <v>1007</v>
      </c>
      <c r="D66" s="263" t="s">
        <v>1008</v>
      </c>
      <c r="E66" s="263" t="s">
        <v>1009</v>
      </c>
      <c r="F66" s="263" t="s">
        <v>1010</v>
      </c>
      <c r="G66" s="256">
        <v>1200</v>
      </c>
    </row>
    <row r="67" spans="1:7" x14ac:dyDescent="0.25">
      <c r="A67" s="249" t="s">
        <v>48</v>
      </c>
      <c r="B67" s="249" t="s">
        <v>48</v>
      </c>
      <c r="C67" s="264" t="s">
        <v>218</v>
      </c>
      <c r="D67" s="264" t="s">
        <v>219</v>
      </c>
      <c r="E67" s="264" t="s">
        <v>216</v>
      </c>
      <c r="F67" s="264" t="s">
        <v>217</v>
      </c>
      <c r="G67" s="256">
        <v>12084</v>
      </c>
    </row>
    <row r="68" spans="1:7" x14ac:dyDescent="0.25">
      <c r="A68" s="60" t="s">
        <v>7</v>
      </c>
      <c r="B68" s="60" t="s">
        <v>924</v>
      </c>
      <c r="C68" s="263"/>
      <c r="D68" s="263"/>
      <c r="E68" s="263"/>
      <c r="F68" s="263"/>
      <c r="G68" s="256"/>
    </row>
    <row r="69" spans="1:7" x14ac:dyDescent="0.25">
      <c r="A69" s="248" t="s">
        <v>7</v>
      </c>
      <c r="B69" s="248" t="s">
        <v>116</v>
      </c>
      <c r="C69" s="264">
        <v>-32.716667000000001</v>
      </c>
      <c r="D69" s="264">
        <v>-59.4</v>
      </c>
      <c r="E69" s="264" t="s">
        <v>127</v>
      </c>
      <c r="F69" s="264" t="s">
        <v>128</v>
      </c>
      <c r="G69" s="256">
        <v>4896</v>
      </c>
    </row>
    <row r="70" spans="1:7" x14ac:dyDescent="0.25">
      <c r="A70" s="248" t="s">
        <v>7</v>
      </c>
      <c r="B70" s="248" t="s">
        <v>7</v>
      </c>
      <c r="C70" s="264">
        <v>-33.150430938120799</v>
      </c>
      <c r="D70" s="264">
        <v>-59.310575121916202</v>
      </c>
      <c r="E70" s="264" t="s">
        <v>162</v>
      </c>
      <c r="F70" s="264" t="s">
        <v>163</v>
      </c>
      <c r="G70" s="256">
        <v>43009</v>
      </c>
    </row>
    <row r="71" spans="1:7" x14ac:dyDescent="0.25">
      <c r="A71" s="249" t="s">
        <v>9</v>
      </c>
      <c r="B71" s="249" t="s">
        <v>613</v>
      </c>
      <c r="C71" s="264" t="s">
        <v>620</v>
      </c>
      <c r="D71" s="264" t="s">
        <v>621</v>
      </c>
      <c r="E71" s="264" t="s">
        <v>63</v>
      </c>
      <c r="F71" s="264" t="s">
        <v>619</v>
      </c>
      <c r="G71" s="256">
        <v>1483</v>
      </c>
    </row>
    <row r="72" spans="1:7" x14ac:dyDescent="0.25">
      <c r="A72" s="145" t="s">
        <v>9</v>
      </c>
      <c r="B72" s="145" t="s">
        <v>941</v>
      </c>
      <c r="C72" s="263">
        <v>-32.683300000000003</v>
      </c>
      <c r="D72" s="263">
        <v>-58.7667</v>
      </c>
      <c r="E72" s="263" t="s">
        <v>971</v>
      </c>
      <c r="F72" s="263" t="s">
        <v>972</v>
      </c>
      <c r="G72" s="256">
        <v>387</v>
      </c>
    </row>
    <row r="73" spans="1:7" x14ac:dyDescent="0.25">
      <c r="A73" s="60" t="s">
        <v>9</v>
      </c>
      <c r="B73" s="60" t="s">
        <v>934</v>
      </c>
      <c r="C73" s="263"/>
      <c r="D73" s="263"/>
      <c r="E73" s="263"/>
      <c r="F73" s="263"/>
      <c r="G73" s="256"/>
    </row>
    <row r="74" spans="1:7" x14ac:dyDescent="0.25">
      <c r="A74" s="60" t="s">
        <v>9</v>
      </c>
      <c r="B74" s="60" t="s">
        <v>935</v>
      </c>
      <c r="C74" s="263"/>
      <c r="D74" s="263"/>
      <c r="E74" s="263"/>
      <c r="F74" s="263"/>
      <c r="G74" s="256"/>
    </row>
    <row r="75" spans="1:7" x14ac:dyDescent="0.25">
      <c r="A75" s="248" t="s">
        <v>9</v>
      </c>
      <c r="B75" s="248" t="s">
        <v>856</v>
      </c>
      <c r="C75" s="263" t="s">
        <v>891</v>
      </c>
      <c r="D75" s="263" t="s">
        <v>892</v>
      </c>
      <c r="E75" s="263" t="s">
        <v>889</v>
      </c>
      <c r="F75" s="263" t="s">
        <v>890</v>
      </c>
      <c r="G75" s="256">
        <v>153</v>
      </c>
    </row>
    <row r="76" spans="1:7" x14ac:dyDescent="0.25">
      <c r="A76" s="248" t="s">
        <v>9</v>
      </c>
      <c r="B76" s="248" t="s">
        <v>632</v>
      </c>
      <c r="C76" s="264" t="s">
        <v>635</v>
      </c>
      <c r="D76" s="264" t="s">
        <v>636</v>
      </c>
      <c r="E76" s="264" t="s">
        <v>633</v>
      </c>
      <c r="F76" s="264" t="s">
        <v>634</v>
      </c>
      <c r="G76" s="256">
        <v>1193</v>
      </c>
    </row>
    <row r="77" spans="1:7" x14ac:dyDescent="0.25">
      <c r="A77" s="60" t="s">
        <v>9</v>
      </c>
      <c r="B77" s="60" t="s">
        <v>1020</v>
      </c>
      <c r="C77" s="263"/>
      <c r="D77" s="263"/>
      <c r="E77" s="263"/>
      <c r="F77" s="263"/>
      <c r="G77" s="256"/>
    </row>
    <row r="78" spans="1:7" x14ac:dyDescent="0.25">
      <c r="A78" s="249" t="s">
        <v>9</v>
      </c>
      <c r="B78" s="249" t="s">
        <v>365</v>
      </c>
      <c r="C78" s="264" t="s">
        <v>371</v>
      </c>
      <c r="D78" s="264" t="s">
        <v>372</v>
      </c>
      <c r="E78" s="264" t="s">
        <v>369</v>
      </c>
      <c r="F78" s="264" t="s">
        <v>370</v>
      </c>
      <c r="G78" s="256">
        <v>1097</v>
      </c>
    </row>
    <row r="79" spans="1:7" x14ac:dyDescent="0.25">
      <c r="A79" s="248" t="s">
        <v>9</v>
      </c>
      <c r="B79" s="248" t="s">
        <v>9</v>
      </c>
      <c r="C79" s="264">
        <v>-33.007781712247301</v>
      </c>
      <c r="D79" s="264">
        <v>-58.5106813050649</v>
      </c>
      <c r="E79" s="264" t="s">
        <v>164</v>
      </c>
      <c r="F79" s="264" t="s">
        <v>165</v>
      </c>
      <c r="G79" s="256">
        <v>83116</v>
      </c>
    </row>
    <row r="80" spans="1:7" x14ac:dyDescent="0.25">
      <c r="A80" s="249" t="s">
        <v>9</v>
      </c>
      <c r="B80" s="249" t="s">
        <v>710</v>
      </c>
      <c r="C80" s="264" t="s">
        <v>716</v>
      </c>
      <c r="D80" s="264" t="s">
        <v>717</v>
      </c>
      <c r="E80" s="264" t="s">
        <v>714</v>
      </c>
      <c r="F80" s="264" t="s">
        <v>715</v>
      </c>
      <c r="G80" s="258">
        <v>309</v>
      </c>
    </row>
    <row r="81" spans="1:7" x14ac:dyDescent="0.25">
      <c r="A81" s="248" t="s">
        <v>9</v>
      </c>
      <c r="B81" s="248" t="s">
        <v>17</v>
      </c>
      <c r="C81" s="264">
        <v>-33.033332999999999</v>
      </c>
      <c r="D81" s="264">
        <v>-59.016666999999998</v>
      </c>
      <c r="E81" s="264" t="s">
        <v>18</v>
      </c>
      <c r="F81" s="264" t="s">
        <v>19</v>
      </c>
      <c r="G81" s="256">
        <v>6451</v>
      </c>
    </row>
    <row r="82" spans="1:7" x14ac:dyDescent="0.25">
      <c r="A82" s="60" t="s">
        <v>9</v>
      </c>
      <c r="B82" s="60" t="s">
        <v>1019</v>
      </c>
      <c r="C82" s="263"/>
      <c r="D82" s="263"/>
      <c r="E82" s="263"/>
      <c r="F82" s="263"/>
      <c r="G82" s="256">
        <v>96</v>
      </c>
    </row>
    <row r="83" spans="1:7" x14ac:dyDescent="0.25">
      <c r="A83" s="248" t="s">
        <v>9</v>
      </c>
      <c r="B83" s="248" t="s">
        <v>100</v>
      </c>
      <c r="C83" s="264">
        <v>-33.087555600000002</v>
      </c>
      <c r="D83" s="264">
        <v>-58.930473200000002</v>
      </c>
      <c r="E83" s="264" t="s">
        <v>98</v>
      </c>
      <c r="F83" s="264" t="s">
        <v>99</v>
      </c>
      <c r="G83" s="255">
        <v>190</v>
      </c>
    </row>
    <row r="84" spans="1:7" x14ac:dyDescent="0.25">
      <c r="A84" s="60" t="s">
        <v>9</v>
      </c>
      <c r="B84" s="60" t="s">
        <v>952</v>
      </c>
      <c r="C84" s="263"/>
      <c r="D84" s="263"/>
      <c r="E84" s="263"/>
      <c r="F84" s="263"/>
      <c r="G84" s="256"/>
    </row>
    <row r="85" spans="1:7" x14ac:dyDescent="0.25">
      <c r="A85" s="248" t="s">
        <v>9</v>
      </c>
      <c r="B85" s="248" t="s">
        <v>149</v>
      </c>
      <c r="C85" s="264" t="s">
        <v>342</v>
      </c>
      <c r="D85" s="264" t="s">
        <v>203</v>
      </c>
      <c r="E85" s="264" t="s">
        <v>341</v>
      </c>
      <c r="F85" s="264" t="s">
        <v>204</v>
      </c>
      <c r="G85" s="256">
        <v>2179</v>
      </c>
    </row>
    <row r="86" spans="1:7" x14ac:dyDescent="0.25">
      <c r="A86" s="248" t="s">
        <v>9</v>
      </c>
      <c r="B86" s="248" t="s">
        <v>1015</v>
      </c>
      <c r="C86" s="264"/>
      <c r="D86" s="264"/>
      <c r="E86" s="264"/>
      <c r="F86" s="264"/>
      <c r="G86" s="256">
        <v>36</v>
      </c>
    </row>
    <row r="87" spans="1:7" x14ac:dyDescent="0.25">
      <c r="A87" s="60" t="s">
        <v>9</v>
      </c>
      <c r="B87" s="60" t="s">
        <v>1016</v>
      </c>
      <c r="C87" s="263"/>
      <c r="D87" s="263"/>
      <c r="E87" s="263"/>
      <c r="F87" s="263"/>
      <c r="G87" s="256"/>
    </row>
    <row r="88" spans="1:7" x14ac:dyDescent="0.25">
      <c r="A88" s="248" t="s">
        <v>9</v>
      </c>
      <c r="B88" s="248" t="s">
        <v>145</v>
      </c>
      <c r="C88" s="264" t="s">
        <v>147</v>
      </c>
      <c r="D88" s="266">
        <v>-58.886667000000003</v>
      </c>
      <c r="E88" s="264" t="s">
        <v>179</v>
      </c>
      <c r="F88" s="266" t="s">
        <v>180</v>
      </c>
      <c r="G88" s="256">
        <v>8986</v>
      </c>
    </row>
    <row r="89" spans="1:7" x14ac:dyDescent="0.25">
      <c r="A89" s="145" t="s">
        <v>15</v>
      </c>
      <c r="B89" s="145" t="s">
        <v>960</v>
      </c>
      <c r="C89" s="263" t="s">
        <v>1011</v>
      </c>
      <c r="D89" s="263" t="s">
        <v>1012</v>
      </c>
      <c r="E89" s="263" t="s">
        <v>1013</v>
      </c>
      <c r="F89" s="263" t="s">
        <v>1014</v>
      </c>
      <c r="G89" s="256"/>
    </row>
    <row r="90" spans="1:7" x14ac:dyDescent="0.25">
      <c r="A90" s="248" t="s">
        <v>15</v>
      </c>
      <c r="B90" s="248" t="s">
        <v>109</v>
      </c>
      <c r="C90" s="264">
        <v>-33.499122999999997</v>
      </c>
      <c r="D90" s="264">
        <v>-58.797777000000004</v>
      </c>
      <c r="E90" s="264" t="s">
        <v>118</v>
      </c>
      <c r="F90" s="264" t="s">
        <v>119</v>
      </c>
      <c r="G90" s="256">
        <v>1773</v>
      </c>
    </row>
    <row r="91" spans="1:7" x14ac:dyDescent="0.25">
      <c r="A91" s="248" t="s">
        <v>15</v>
      </c>
      <c r="B91" s="248" t="s">
        <v>61</v>
      </c>
      <c r="C91" s="264">
        <v>-33.794361600000002</v>
      </c>
      <c r="D91" s="264">
        <v>-59.122607100000003</v>
      </c>
      <c r="E91" s="264" t="s">
        <v>60</v>
      </c>
      <c r="F91" s="264" t="s">
        <v>62</v>
      </c>
      <c r="G91" s="256">
        <v>4900</v>
      </c>
    </row>
    <row r="92" spans="1:7" x14ac:dyDescent="0.25">
      <c r="A92" s="60" t="s">
        <v>15</v>
      </c>
      <c r="B92" s="60" t="s">
        <v>1029</v>
      </c>
      <c r="C92" s="263"/>
      <c r="D92" s="263"/>
      <c r="E92" s="263"/>
      <c r="F92" s="263"/>
      <c r="G92" s="256"/>
    </row>
    <row r="93" spans="1:7" x14ac:dyDescent="0.25">
      <c r="A93" s="249" t="s">
        <v>15</v>
      </c>
      <c r="B93" s="249" t="s">
        <v>623</v>
      </c>
      <c r="C93" s="264" t="s">
        <v>626</v>
      </c>
      <c r="D93" s="264" t="s">
        <v>627</v>
      </c>
      <c r="E93" s="264" t="s">
        <v>624</v>
      </c>
      <c r="F93" s="264" t="s">
        <v>625</v>
      </c>
      <c r="G93" s="258">
        <v>574</v>
      </c>
    </row>
    <row r="94" spans="1:7" x14ac:dyDescent="0.25">
      <c r="A94" s="249" t="s">
        <v>15</v>
      </c>
      <c r="B94" s="249" t="s">
        <v>285</v>
      </c>
      <c r="C94" s="264" t="s">
        <v>292</v>
      </c>
      <c r="D94" s="264" t="s">
        <v>293</v>
      </c>
      <c r="E94" s="264" t="s">
        <v>290</v>
      </c>
      <c r="F94" s="264" t="s">
        <v>291</v>
      </c>
      <c r="G94" s="256">
        <v>4215</v>
      </c>
    </row>
    <row r="95" spans="1:7" x14ac:dyDescent="0.25">
      <c r="A95" s="248" t="s">
        <v>11</v>
      </c>
      <c r="B95" s="248" t="s">
        <v>65</v>
      </c>
      <c r="C95" s="264">
        <v>-31.4575</v>
      </c>
      <c r="D95" s="264">
        <v>-59.598300000000002</v>
      </c>
      <c r="E95" s="264" t="s">
        <v>66</v>
      </c>
      <c r="F95" s="264" t="s">
        <v>67</v>
      </c>
      <c r="G95" s="256">
        <v>2578</v>
      </c>
    </row>
    <row r="96" spans="1:7" x14ac:dyDescent="0.25">
      <c r="A96" s="249" t="s">
        <v>11</v>
      </c>
      <c r="B96" s="249" t="s">
        <v>336</v>
      </c>
      <c r="C96" s="264" t="s">
        <v>339</v>
      </c>
      <c r="D96" s="264" t="s">
        <v>340</v>
      </c>
      <c r="E96" s="264" t="s">
        <v>337</v>
      </c>
      <c r="F96" s="264" t="s">
        <v>338</v>
      </c>
      <c r="G96" s="256">
        <v>8790</v>
      </c>
    </row>
    <row r="97" spans="1:7" x14ac:dyDescent="0.25">
      <c r="A97" s="248" t="s">
        <v>11</v>
      </c>
      <c r="B97" s="248" t="s">
        <v>857</v>
      </c>
      <c r="C97" s="263" t="s">
        <v>899</v>
      </c>
      <c r="D97" s="263" t="s">
        <v>900</v>
      </c>
      <c r="E97" s="263" t="s">
        <v>897</v>
      </c>
      <c r="F97" s="263" t="s">
        <v>898</v>
      </c>
      <c r="G97" s="256"/>
    </row>
    <row r="98" spans="1:7" x14ac:dyDescent="0.25">
      <c r="A98" s="248" t="s">
        <v>11</v>
      </c>
      <c r="B98" s="248" t="s">
        <v>858</v>
      </c>
      <c r="C98" s="263" t="s">
        <v>903</v>
      </c>
      <c r="D98" s="263" t="s">
        <v>904</v>
      </c>
      <c r="E98" s="263" t="s">
        <v>901</v>
      </c>
      <c r="F98" s="263" t="s">
        <v>902</v>
      </c>
      <c r="G98" s="256">
        <v>311</v>
      </c>
    </row>
    <row r="99" spans="1:7" x14ac:dyDescent="0.25">
      <c r="A99" s="248" t="s">
        <v>11</v>
      </c>
      <c r="B99" s="248" t="s">
        <v>143</v>
      </c>
      <c r="C99" s="264">
        <v>-31.176100000000002</v>
      </c>
      <c r="D99" s="264">
        <v>-59.7331</v>
      </c>
      <c r="E99" s="264" t="s">
        <v>175</v>
      </c>
      <c r="F99" s="264" t="s">
        <v>176</v>
      </c>
      <c r="G99" s="258">
        <v>534</v>
      </c>
    </row>
    <row r="100" spans="1:7" x14ac:dyDescent="0.25">
      <c r="A100" s="60" t="s">
        <v>11</v>
      </c>
      <c r="B100" s="60" t="s">
        <v>945</v>
      </c>
      <c r="C100" s="263"/>
      <c r="D100" s="263"/>
      <c r="E100" s="263"/>
      <c r="F100" s="263"/>
      <c r="G100" s="256"/>
    </row>
    <row r="101" spans="1:7" x14ac:dyDescent="0.25">
      <c r="A101" s="248" t="s">
        <v>11</v>
      </c>
      <c r="B101" s="248" t="s">
        <v>11</v>
      </c>
      <c r="C101" s="264">
        <v>-30.740468112748001</v>
      </c>
      <c r="D101" s="264">
        <v>-59.644298877664099</v>
      </c>
      <c r="E101" s="264" t="s">
        <v>166</v>
      </c>
      <c r="F101" s="264" t="s">
        <v>167</v>
      </c>
      <c r="G101" s="256">
        <v>25808</v>
      </c>
    </row>
    <row r="102" spans="1:7" x14ac:dyDescent="0.25">
      <c r="A102" s="60" t="s">
        <v>11</v>
      </c>
      <c r="B102" s="60" t="s">
        <v>936</v>
      </c>
      <c r="C102" s="263"/>
      <c r="D102" s="263"/>
      <c r="E102" s="263"/>
      <c r="F102" s="263"/>
      <c r="G102" s="256"/>
    </row>
    <row r="103" spans="1:7" x14ac:dyDescent="0.25">
      <c r="A103" s="60" t="s">
        <v>11</v>
      </c>
      <c r="B103" s="60" t="s">
        <v>880</v>
      </c>
      <c r="C103" s="263"/>
      <c r="D103" s="263"/>
      <c r="E103" s="263"/>
      <c r="F103" s="263"/>
      <c r="G103" s="256"/>
    </row>
    <row r="104" spans="1:7" x14ac:dyDescent="0.25">
      <c r="A104" s="248" t="s">
        <v>11</v>
      </c>
      <c r="B104" s="248" t="s">
        <v>855</v>
      </c>
      <c r="C104" s="263" t="s">
        <v>895</v>
      </c>
      <c r="D104" s="263" t="s">
        <v>896</v>
      </c>
      <c r="E104" s="263" t="s">
        <v>893</v>
      </c>
      <c r="F104" s="263" t="s">
        <v>894</v>
      </c>
      <c r="G104" s="256">
        <v>1767</v>
      </c>
    </row>
    <row r="105" spans="1:7" x14ac:dyDescent="0.25">
      <c r="A105" s="248" t="s">
        <v>11</v>
      </c>
      <c r="B105" s="248" t="s">
        <v>878</v>
      </c>
      <c r="C105" s="263" t="s">
        <v>911</v>
      </c>
      <c r="D105" s="263" t="s">
        <v>912</v>
      </c>
      <c r="E105" s="263" t="s">
        <v>909</v>
      </c>
      <c r="F105" s="263" t="s">
        <v>910</v>
      </c>
      <c r="G105" s="256">
        <v>330</v>
      </c>
    </row>
    <row r="106" spans="1:7" x14ac:dyDescent="0.25">
      <c r="A106" s="246" t="s">
        <v>11</v>
      </c>
      <c r="B106" s="246" t="s">
        <v>764</v>
      </c>
      <c r="C106" s="263" t="s">
        <v>768</v>
      </c>
      <c r="D106" s="263" t="s">
        <v>769</v>
      </c>
      <c r="E106" s="263" t="s">
        <v>766</v>
      </c>
      <c r="F106" s="263" t="s">
        <v>767</v>
      </c>
      <c r="G106" s="256">
        <v>1618</v>
      </c>
    </row>
    <row r="107" spans="1:7" x14ac:dyDescent="0.25">
      <c r="A107" s="248" t="s">
        <v>11</v>
      </c>
      <c r="B107" s="248" t="s">
        <v>135</v>
      </c>
      <c r="C107" s="264">
        <v>-30.95</v>
      </c>
      <c r="D107" s="264">
        <v>-59.8</v>
      </c>
      <c r="E107" s="264" t="s">
        <v>70</v>
      </c>
      <c r="F107" s="264" t="s">
        <v>136</v>
      </c>
      <c r="G107" s="256">
        <v>17883</v>
      </c>
    </row>
    <row r="108" spans="1:7" x14ac:dyDescent="0.25">
      <c r="A108" s="248" t="s">
        <v>11</v>
      </c>
      <c r="B108" s="248" t="s">
        <v>866</v>
      </c>
      <c r="C108" s="263" t="s">
        <v>907</v>
      </c>
      <c r="D108" s="263" t="s">
        <v>908</v>
      </c>
      <c r="E108" s="263" t="s">
        <v>905</v>
      </c>
      <c r="F108" s="263" t="s">
        <v>906</v>
      </c>
      <c r="G108" s="256">
        <v>604</v>
      </c>
    </row>
    <row r="109" spans="1:7" x14ac:dyDescent="0.25">
      <c r="A109" s="145" t="s">
        <v>12</v>
      </c>
      <c r="B109" s="249" t="s">
        <v>784</v>
      </c>
      <c r="C109" s="263" t="s">
        <v>801</v>
      </c>
      <c r="D109" s="263" t="s">
        <v>802</v>
      </c>
      <c r="E109" s="263" t="s">
        <v>799</v>
      </c>
      <c r="F109" s="263" t="s">
        <v>800</v>
      </c>
      <c r="G109" s="258">
        <v>416</v>
      </c>
    </row>
    <row r="110" spans="1:7" x14ac:dyDescent="0.25">
      <c r="A110" s="249" t="s">
        <v>12</v>
      </c>
      <c r="B110" s="249" t="s">
        <v>691</v>
      </c>
      <c r="C110" s="264" t="s">
        <v>695</v>
      </c>
      <c r="D110" s="264" t="s">
        <v>696</v>
      </c>
      <c r="E110" s="264" t="s">
        <v>693</v>
      </c>
      <c r="F110" s="264" t="s">
        <v>694</v>
      </c>
      <c r="G110" s="258">
        <v>390</v>
      </c>
    </row>
    <row r="111" spans="1:7" x14ac:dyDescent="0.25">
      <c r="A111" s="248" t="s">
        <v>12</v>
      </c>
      <c r="B111" s="248" t="s">
        <v>75</v>
      </c>
      <c r="C111" s="264">
        <v>-32.25</v>
      </c>
      <c r="D111" s="264">
        <v>-60.166699999999999</v>
      </c>
      <c r="E111" s="264" t="s">
        <v>76</v>
      </c>
      <c r="F111" s="264" t="s">
        <v>77</v>
      </c>
      <c r="G111" s="256">
        <v>1878</v>
      </c>
    </row>
    <row r="112" spans="1:7" x14ac:dyDescent="0.25">
      <c r="A112" s="145" t="s">
        <v>12</v>
      </c>
      <c r="B112" s="145" t="s">
        <v>956</v>
      </c>
      <c r="C112" s="263"/>
      <c r="D112" s="263"/>
      <c r="E112" s="263"/>
      <c r="F112" s="263"/>
      <c r="G112" s="256">
        <v>145</v>
      </c>
    </row>
    <row r="113" spans="1:7" x14ac:dyDescent="0.25">
      <c r="A113" s="60" t="s">
        <v>12</v>
      </c>
      <c r="B113" s="60" t="s">
        <v>1023</v>
      </c>
      <c r="C113" s="263"/>
      <c r="D113" s="263"/>
      <c r="E113" s="263"/>
      <c r="F113" s="263"/>
      <c r="G113" s="256"/>
    </row>
    <row r="114" spans="1:7" x14ac:dyDescent="0.25">
      <c r="A114" s="248" t="s">
        <v>12</v>
      </c>
      <c r="B114" s="248" t="s">
        <v>845</v>
      </c>
      <c r="C114" s="263" t="s">
        <v>915</v>
      </c>
      <c r="D114" s="263" t="s">
        <v>916</v>
      </c>
      <c r="E114" s="263" t="s">
        <v>913</v>
      </c>
      <c r="F114" s="263" t="s">
        <v>914</v>
      </c>
      <c r="G114" s="256"/>
    </row>
    <row r="115" spans="1:7" x14ac:dyDescent="0.25">
      <c r="A115" s="145" t="s">
        <v>12</v>
      </c>
      <c r="B115" s="249" t="s">
        <v>783</v>
      </c>
      <c r="C115" s="263" t="s">
        <v>795</v>
      </c>
      <c r="D115" s="263" t="s">
        <v>796</v>
      </c>
      <c r="E115" s="263" t="s">
        <v>793</v>
      </c>
      <c r="F115" s="263" t="s">
        <v>794</v>
      </c>
      <c r="G115" s="255">
        <v>806</v>
      </c>
    </row>
    <row r="116" spans="1:7" x14ac:dyDescent="0.25">
      <c r="A116" s="248" t="s">
        <v>12</v>
      </c>
      <c r="B116" s="248" t="s">
        <v>228</v>
      </c>
      <c r="C116" s="264">
        <v>-32.071460000000002</v>
      </c>
      <c r="D116" s="264">
        <v>-59.996619000000003</v>
      </c>
      <c r="E116" s="264" t="s">
        <v>110</v>
      </c>
      <c r="F116" s="264" t="s">
        <v>111</v>
      </c>
      <c r="G116" s="258">
        <v>427</v>
      </c>
    </row>
    <row r="117" spans="1:7" x14ac:dyDescent="0.25">
      <c r="A117" s="249" t="s">
        <v>12</v>
      </c>
      <c r="B117" s="249" t="s">
        <v>150</v>
      </c>
      <c r="C117" s="264" t="s">
        <v>151</v>
      </c>
      <c r="D117" s="264" t="s">
        <v>152</v>
      </c>
      <c r="E117" s="264" t="s">
        <v>183</v>
      </c>
      <c r="F117" s="264" t="s">
        <v>184</v>
      </c>
      <c r="G117" s="258">
        <v>735</v>
      </c>
    </row>
    <row r="118" spans="1:7" x14ac:dyDescent="0.25">
      <c r="A118" s="145" t="s">
        <v>12</v>
      </c>
      <c r="B118" s="249" t="s">
        <v>782</v>
      </c>
      <c r="C118" s="267" t="s">
        <v>787</v>
      </c>
      <c r="D118" s="263" t="s">
        <v>788</v>
      </c>
      <c r="E118" s="267" t="s">
        <v>785</v>
      </c>
      <c r="F118" s="263" t="s">
        <v>786</v>
      </c>
      <c r="G118" s="255">
        <v>382</v>
      </c>
    </row>
    <row r="119" spans="1:7" x14ac:dyDescent="0.25">
      <c r="A119" s="249" t="s">
        <v>12</v>
      </c>
      <c r="B119" s="249" t="s">
        <v>590</v>
      </c>
      <c r="C119" s="264" t="s">
        <v>593</v>
      </c>
      <c r="D119" s="264" t="s">
        <v>594</v>
      </c>
      <c r="E119" s="264" t="s">
        <v>591</v>
      </c>
      <c r="F119" s="264" t="s">
        <v>592</v>
      </c>
      <c r="G119" s="256">
        <v>1790</v>
      </c>
    </row>
    <row r="120" spans="1:7" x14ac:dyDescent="0.25">
      <c r="A120" s="248" t="s">
        <v>12</v>
      </c>
      <c r="B120" s="248" t="s">
        <v>117</v>
      </c>
      <c r="C120" s="264">
        <v>-32.4</v>
      </c>
      <c r="D120" s="264">
        <v>-59.55</v>
      </c>
      <c r="E120" s="264" t="s">
        <v>129</v>
      </c>
      <c r="F120" s="264" t="s">
        <v>130</v>
      </c>
      <c r="G120" s="256">
        <v>4588</v>
      </c>
    </row>
    <row r="121" spans="1:7" x14ac:dyDescent="0.25">
      <c r="A121" s="248" t="s">
        <v>12</v>
      </c>
      <c r="B121" s="248" t="s">
        <v>12</v>
      </c>
      <c r="C121" s="264">
        <v>-32.398960647920397</v>
      </c>
      <c r="D121" s="264">
        <v>-59.787693725776698</v>
      </c>
      <c r="E121" s="264" t="s">
        <v>168</v>
      </c>
      <c r="F121" s="264" t="s">
        <v>169</v>
      </c>
      <c r="G121" s="256">
        <v>23702</v>
      </c>
    </row>
    <row r="122" spans="1:7" x14ac:dyDescent="0.25">
      <c r="A122" s="249" t="s">
        <v>12</v>
      </c>
      <c r="B122" s="249" t="s">
        <v>692</v>
      </c>
      <c r="C122" s="264" t="s">
        <v>699</v>
      </c>
      <c r="D122" s="264" t="s">
        <v>700</v>
      </c>
      <c r="E122" s="264" t="s">
        <v>697</v>
      </c>
      <c r="F122" s="264" t="s">
        <v>698</v>
      </c>
      <c r="G122" s="258">
        <v>757</v>
      </c>
    </row>
    <row r="123" spans="1:7" ht="45" x14ac:dyDescent="0.25">
      <c r="A123" s="145" t="s">
        <v>8</v>
      </c>
      <c r="B123" s="145" t="s">
        <v>779</v>
      </c>
      <c r="C123" s="265" t="s">
        <v>826</v>
      </c>
      <c r="D123" s="263" t="s">
        <v>827</v>
      </c>
      <c r="E123" s="265" t="s">
        <v>824</v>
      </c>
      <c r="F123" s="263" t="s">
        <v>825</v>
      </c>
      <c r="G123" s="259">
        <v>146</v>
      </c>
    </row>
    <row r="124" spans="1:7" x14ac:dyDescent="0.25">
      <c r="A124" s="248" t="s">
        <v>8</v>
      </c>
      <c r="B124" s="248" t="s">
        <v>229</v>
      </c>
      <c r="C124" s="264">
        <v>-31.885000000000002</v>
      </c>
      <c r="D124" s="264">
        <v>-60.41</v>
      </c>
      <c r="E124" s="264" t="s">
        <v>120</v>
      </c>
      <c r="F124" s="264" t="s">
        <v>121</v>
      </c>
      <c r="G124" s="256">
        <v>1128</v>
      </c>
    </row>
    <row r="125" spans="1:7" x14ac:dyDescent="0.25">
      <c r="A125" s="249" t="s">
        <v>8</v>
      </c>
      <c r="B125" s="249" t="s">
        <v>326</v>
      </c>
      <c r="C125" s="264" t="s">
        <v>334</v>
      </c>
      <c r="D125" s="264" t="s">
        <v>335</v>
      </c>
      <c r="E125" s="264" t="s">
        <v>332</v>
      </c>
      <c r="F125" s="264" t="s">
        <v>333</v>
      </c>
      <c r="G125" s="258">
        <v>368</v>
      </c>
    </row>
    <row r="126" spans="1:7" x14ac:dyDescent="0.25">
      <c r="A126" s="249" t="s">
        <v>8</v>
      </c>
      <c r="B126" s="249" t="s">
        <v>844</v>
      </c>
      <c r="C126" s="263" t="s">
        <v>852</v>
      </c>
      <c r="D126" s="263" t="s">
        <v>853</v>
      </c>
      <c r="E126" s="263" t="s">
        <v>850</v>
      </c>
      <c r="F126" s="263" t="s">
        <v>851</v>
      </c>
      <c r="G126" s="260">
        <v>553</v>
      </c>
    </row>
    <row r="127" spans="1:7" x14ac:dyDescent="0.25">
      <c r="A127" s="248" t="s">
        <v>8</v>
      </c>
      <c r="B127" s="248" t="s">
        <v>74</v>
      </c>
      <c r="C127" s="264">
        <v>-31.583333</v>
      </c>
      <c r="D127" s="264">
        <v>-60.066667000000002</v>
      </c>
      <c r="E127" s="264" t="s">
        <v>84</v>
      </c>
      <c r="F127" s="264" t="s">
        <v>85</v>
      </c>
      <c r="G127" s="256">
        <v>5729</v>
      </c>
    </row>
    <row r="128" spans="1:7" x14ac:dyDescent="0.25">
      <c r="A128" s="248" t="s">
        <v>8</v>
      </c>
      <c r="B128" s="248" t="s">
        <v>230</v>
      </c>
      <c r="C128" s="264" t="s">
        <v>199</v>
      </c>
      <c r="D128" s="264" t="s">
        <v>200</v>
      </c>
      <c r="E128" s="264" t="s">
        <v>202</v>
      </c>
      <c r="F128" s="264" t="s">
        <v>201</v>
      </c>
      <c r="G128" s="256">
        <v>3084</v>
      </c>
    </row>
    <row r="129" spans="1:7" x14ac:dyDescent="0.25">
      <c r="A129" s="248" t="s">
        <v>8</v>
      </c>
      <c r="B129" s="248" t="s">
        <v>231</v>
      </c>
      <c r="C129" s="264">
        <v>-31.527799999999999</v>
      </c>
      <c r="D129" s="264">
        <v>-60.2333</v>
      </c>
      <c r="E129" s="264" t="s">
        <v>125</v>
      </c>
      <c r="F129" s="264" t="s">
        <v>124</v>
      </c>
      <c r="G129" s="258">
        <v>223</v>
      </c>
    </row>
    <row r="130" spans="1:7" x14ac:dyDescent="0.25">
      <c r="A130" s="60" t="s">
        <v>8</v>
      </c>
      <c r="B130" s="60" t="s">
        <v>931</v>
      </c>
      <c r="C130" s="263"/>
      <c r="D130" s="263"/>
      <c r="E130" s="263"/>
      <c r="F130" s="263"/>
      <c r="G130" s="256"/>
    </row>
    <row r="131" spans="1:7" x14ac:dyDescent="0.25">
      <c r="A131" s="249" t="s">
        <v>8</v>
      </c>
      <c r="B131" s="249" t="s">
        <v>675</v>
      </c>
      <c r="C131" s="264" t="s">
        <v>678</v>
      </c>
      <c r="D131" s="264" t="s">
        <v>679</v>
      </c>
      <c r="E131" s="264" t="s">
        <v>676</v>
      </c>
      <c r="F131" s="264" t="s">
        <v>677</v>
      </c>
      <c r="G131" s="256">
        <v>229</v>
      </c>
    </row>
    <row r="132" spans="1:7" x14ac:dyDescent="0.25">
      <c r="A132" s="249" t="s">
        <v>8</v>
      </c>
      <c r="B132" s="249" t="s">
        <v>781</v>
      </c>
      <c r="C132" s="263" t="s">
        <v>609</v>
      </c>
      <c r="D132" s="263" t="s">
        <v>798</v>
      </c>
      <c r="E132" s="263" t="s">
        <v>608</v>
      </c>
      <c r="F132" s="263" t="s">
        <v>797</v>
      </c>
      <c r="G132" s="261">
        <v>445</v>
      </c>
    </row>
    <row r="133" spans="1:7" x14ac:dyDescent="0.25">
      <c r="A133" s="248" t="s">
        <v>8</v>
      </c>
      <c r="B133" s="248" t="s">
        <v>59</v>
      </c>
      <c r="C133" s="264">
        <v>-32.023325900000003</v>
      </c>
      <c r="D133" s="264">
        <v>-60.337992499999999</v>
      </c>
      <c r="E133" s="264" t="s">
        <v>58</v>
      </c>
      <c r="F133" s="264" t="s">
        <v>57</v>
      </c>
      <c r="G133" s="256">
        <v>20203</v>
      </c>
    </row>
    <row r="134" spans="1:7" x14ac:dyDescent="0.25">
      <c r="A134" s="145" t="s">
        <v>8</v>
      </c>
      <c r="B134" s="145" t="s">
        <v>722</v>
      </c>
      <c r="C134" s="263" t="s">
        <v>822</v>
      </c>
      <c r="D134" s="263" t="s">
        <v>823</v>
      </c>
      <c r="E134" s="263" t="s">
        <v>821</v>
      </c>
      <c r="F134" s="263" t="s">
        <v>820</v>
      </c>
      <c r="G134" s="259">
        <v>521</v>
      </c>
    </row>
    <row r="135" spans="1:7" x14ac:dyDescent="0.25">
      <c r="A135" s="248" t="s">
        <v>8</v>
      </c>
      <c r="B135" s="248" t="s">
        <v>115</v>
      </c>
      <c r="C135" s="264">
        <v>-31.583333</v>
      </c>
      <c r="D135" s="264">
        <v>-59.883333</v>
      </c>
      <c r="E135" s="264" t="s">
        <v>84</v>
      </c>
      <c r="F135" s="264" t="s">
        <v>126</v>
      </c>
      <c r="G135" s="256">
        <v>931</v>
      </c>
    </row>
    <row r="136" spans="1:7" x14ac:dyDescent="0.25">
      <c r="A136" s="249" t="s">
        <v>8</v>
      </c>
      <c r="B136" s="249" t="s">
        <v>596</v>
      </c>
      <c r="C136" s="264" t="s">
        <v>599</v>
      </c>
      <c r="D136" s="264" t="s">
        <v>600</v>
      </c>
      <c r="E136" s="264" t="s">
        <v>597</v>
      </c>
      <c r="F136" s="264" t="s">
        <v>598</v>
      </c>
      <c r="G136" s="256">
        <v>82</v>
      </c>
    </row>
    <row r="137" spans="1:7" x14ac:dyDescent="0.25">
      <c r="A137" s="249" t="s">
        <v>8</v>
      </c>
      <c r="B137" s="249" t="s">
        <v>843</v>
      </c>
      <c r="C137" s="263" t="s">
        <v>848</v>
      </c>
      <c r="D137" s="263" t="s">
        <v>849</v>
      </c>
      <c r="E137" s="263" t="s">
        <v>846</v>
      </c>
      <c r="F137" s="263" t="s">
        <v>847</v>
      </c>
      <c r="G137" s="255">
        <v>616</v>
      </c>
    </row>
    <row r="138" spans="1:7" x14ac:dyDescent="0.25">
      <c r="A138" s="248" t="s">
        <v>8</v>
      </c>
      <c r="B138" s="249" t="s">
        <v>144</v>
      </c>
      <c r="C138" s="264">
        <v>-31.752638999999999</v>
      </c>
      <c r="D138" s="264">
        <v>-60.448749999999997</v>
      </c>
      <c r="E138" s="264" t="s">
        <v>177</v>
      </c>
      <c r="F138" s="264" t="s">
        <v>178</v>
      </c>
      <c r="G138" s="258">
        <v>195</v>
      </c>
    </row>
    <row r="139" spans="1:7" x14ac:dyDescent="0.25">
      <c r="A139" s="249" t="s">
        <v>8</v>
      </c>
      <c r="B139" s="249" t="s">
        <v>284</v>
      </c>
      <c r="C139" s="264" t="s">
        <v>288</v>
      </c>
      <c r="D139" s="264" t="s">
        <v>289</v>
      </c>
      <c r="E139" s="264" t="s">
        <v>286</v>
      </c>
      <c r="F139" s="264" t="s">
        <v>287</v>
      </c>
      <c r="G139" s="258">
        <v>370</v>
      </c>
    </row>
    <row r="140" spans="1:7" x14ac:dyDescent="0.25">
      <c r="A140" s="249" t="s">
        <v>8</v>
      </c>
      <c r="B140" s="249" t="s">
        <v>142</v>
      </c>
      <c r="C140" s="264">
        <v>-31.516667000000002</v>
      </c>
      <c r="D140" s="264">
        <v>-59.85</v>
      </c>
      <c r="E140" s="264" t="s">
        <v>174</v>
      </c>
      <c r="F140" s="264" t="s">
        <v>153</v>
      </c>
      <c r="G140" s="256">
        <v>4925</v>
      </c>
    </row>
    <row r="141" spans="1:7" x14ac:dyDescent="0.25">
      <c r="A141" s="248" t="s">
        <v>8</v>
      </c>
      <c r="B141" s="248" t="s">
        <v>134</v>
      </c>
      <c r="C141" s="264">
        <v>-31.216699999999999</v>
      </c>
      <c r="D141" s="264">
        <v>-59.9833</v>
      </c>
      <c r="E141" s="264" t="s">
        <v>137</v>
      </c>
      <c r="F141" s="264" t="s">
        <v>138</v>
      </c>
      <c r="G141" s="256">
        <v>5770</v>
      </c>
    </row>
    <row r="142" spans="1:7" x14ac:dyDescent="0.25">
      <c r="A142" s="248" t="s">
        <v>8</v>
      </c>
      <c r="B142" s="248" t="s">
        <v>234</v>
      </c>
      <c r="C142" s="264" t="s">
        <v>242</v>
      </c>
      <c r="D142" s="264" t="s">
        <v>243</v>
      </c>
      <c r="E142" s="264" t="s">
        <v>240</v>
      </c>
      <c r="F142" s="264" t="s">
        <v>241</v>
      </c>
      <c r="G142" s="258">
        <v>689</v>
      </c>
    </row>
    <row r="143" spans="1:7" x14ac:dyDescent="0.25">
      <c r="A143" s="60" t="s">
        <v>8</v>
      </c>
      <c r="B143" s="60" t="s">
        <v>926</v>
      </c>
      <c r="C143" s="263"/>
      <c r="D143" s="263"/>
      <c r="E143" s="263"/>
      <c r="F143" s="263"/>
      <c r="G143" s="256">
        <v>282</v>
      </c>
    </row>
    <row r="144" spans="1:7" x14ac:dyDescent="0.25">
      <c r="A144" s="248" t="s">
        <v>8</v>
      </c>
      <c r="B144" s="252" t="s">
        <v>205</v>
      </c>
      <c r="C144" s="264" t="s">
        <v>206</v>
      </c>
      <c r="D144" s="264" t="s">
        <v>207</v>
      </c>
      <c r="E144" s="264" t="s">
        <v>208</v>
      </c>
      <c r="F144" s="264" t="s">
        <v>209</v>
      </c>
      <c r="G144" s="256">
        <v>7694</v>
      </c>
    </row>
    <row r="145" spans="1:7" x14ac:dyDescent="0.25">
      <c r="A145" s="248" t="s">
        <v>8</v>
      </c>
      <c r="B145" s="248" t="s">
        <v>40</v>
      </c>
      <c r="C145" s="264">
        <v>-31.816666999999999</v>
      </c>
      <c r="D145" s="264">
        <v>-60.516666999999998</v>
      </c>
      <c r="E145" s="264" t="s">
        <v>41</v>
      </c>
      <c r="F145" s="264" t="s">
        <v>42</v>
      </c>
      <c r="G145" s="256">
        <v>4333</v>
      </c>
    </row>
    <row r="146" spans="1:7" x14ac:dyDescent="0.25">
      <c r="A146" s="248" t="s">
        <v>8</v>
      </c>
      <c r="B146" s="248" t="s">
        <v>8</v>
      </c>
      <c r="C146" s="264" t="s">
        <v>188</v>
      </c>
      <c r="D146" s="264" t="s">
        <v>189</v>
      </c>
      <c r="E146" s="264" t="s">
        <v>190</v>
      </c>
      <c r="F146" s="264" t="s">
        <v>191</v>
      </c>
      <c r="G146" s="256">
        <v>247863</v>
      </c>
    </row>
    <row r="147" spans="1:7" x14ac:dyDescent="0.25">
      <c r="A147" s="246" t="s">
        <v>8</v>
      </c>
      <c r="B147" s="246" t="s">
        <v>187</v>
      </c>
      <c r="C147" s="263" t="s">
        <v>791</v>
      </c>
      <c r="D147" s="263" t="s">
        <v>792</v>
      </c>
      <c r="E147" s="263" t="s">
        <v>789</v>
      </c>
      <c r="F147" s="263" t="s">
        <v>790</v>
      </c>
      <c r="G147" s="256">
        <v>1660</v>
      </c>
    </row>
    <row r="148" spans="1:7" x14ac:dyDescent="0.25">
      <c r="A148" s="248" t="s">
        <v>8</v>
      </c>
      <c r="B148" s="248" t="s">
        <v>31</v>
      </c>
      <c r="C148" s="264">
        <v>-31.783332999999999</v>
      </c>
      <c r="D148" s="264">
        <v>-60.433332999999998</v>
      </c>
      <c r="E148" s="264" t="s">
        <v>32</v>
      </c>
      <c r="F148" s="264" t="s">
        <v>33</v>
      </c>
      <c r="G148" s="256">
        <v>9324</v>
      </c>
    </row>
    <row r="149" spans="1:7" x14ac:dyDescent="0.25">
      <c r="A149" s="248" t="s">
        <v>8</v>
      </c>
      <c r="B149" s="248" t="s">
        <v>131</v>
      </c>
      <c r="C149" s="264">
        <v>-31.745000000000001</v>
      </c>
      <c r="D149" s="264">
        <v>-60.353900000000003</v>
      </c>
      <c r="E149" s="264" t="s">
        <v>132</v>
      </c>
      <c r="F149" s="264" t="s">
        <v>133</v>
      </c>
      <c r="G149" s="258">
        <v>837</v>
      </c>
    </row>
    <row r="150" spans="1:7" x14ac:dyDescent="0.25">
      <c r="A150" s="248" t="s">
        <v>8</v>
      </c>
      <c r="B150" s="248" t="s">
        <v>706</v>
      </c>
      <c r="C150" s="264" t="s">
        <v>733</v>
      </c>
      <c r="D150" s="264" t="s">
        <v>734</v>
      </c>
      <c r="E150" s="264" t="s">
        <v>731</v>
      </c>
      <c r="F150" s="264" t="s">
        <v>732</v>
      </c>
      <c r="G150" s="258">
        <v>177</v>
      </c>
    </row>
    <row r="151" spans="1:7" x14ac:dyDescent="0.25">
      <c r="A151" s="248" t="s">
        <v>8</v>
      </c>
      <c r="B151" s="248" t="s">
        <v>81</v>
      </c>
      <c r="C151" s="264">
        <v>-31.95</v>
      </c>
      <c r="D151" s="264">
        <v>-60.133333</v>
      </c>
      <c r="E151" s="264" t="s">
        <v>82</v>
      </c>
      <c r="F151" s="264" t="s">
        <v>83</v>
      </c>
      <c r="G151" s="256">
        <v>3885</v>
      </c>
    </row>
    <row r="152" spans="1:7" x14ac:dyDescent="0.25">
      <c r="A152" s="249" t="s">
        <v>8</v>
      </c>
      <c r="B152" s="249" t="s">
        <v>595</v>
      </c>
      <c r="C152" s="264" t="s">
        <v>603</v>
      </c>
      <c r="D152" s="264" t="s">
        <v>604</v>
      </c>
      <c r="E152" s="264" t="s">
        <v>601</v>
      </c>
      <c r="F152" s="264" t="s">
        <v>602</v>
      </c>
      <c r="G152" s="256">
        <v>1542</v>
      </c>
    </row>
    <row r="153" spans="1:7" x14ac:dyDescent="0.25">
      <c r="A153" s="249" t="s">
        <v>8</v>
      </c>
      <c r="B153" s="249" t="s">
        <v>605</v>
      </c>
      <c r="C153" s="264" t="s">
        <v>609</v>
      </c>
      <c r="D153" s="264" t="s">
        <v>607</v>
      </c>
      <c r="E153" s="264" t="s">
        <v>608</v>
      </c>
      <c r="F153" s="264" t="s">
        <v>606</v>
      </c>
      <c r="G153" s="258">
        <v>319</v>
      </c>
    </row>
    <row r="154" spans="1:7" x14ac:dyDescent="0.25">
      <c r="A154" s="248" t="s">
        <v>8</v>
      </c>
      <c r="B154" s="248" t="s">
        <v>112</v>
      </c>
      <c r="C154" s="264">
        <v>-31.866667</v>
      </c>
      <c r="D154" s="264">
        <v>-60.016666999999998</v>
      </c>
      <c r="E154" s="264" t="s">
        <v>113</v>
      </c>
      <c r="F154" s="264" t="s">
        <v>114</v>
      </c>
      <c r="G154" s="256">
        <v>9641</v>
      </c>
    </row>
    <row r="155" spans="1:7" x14ac:dyDescent="0.25">
      <c r="A155" s="248" t="s">
        <v>8</v>
      </c>
      <c r="B155" s="248" t="s">
        <v>611</v>
      </c>
      <c r="C155" s="264" t="s">
        <v>729</v>
      </c>
      <c r="D155" s="264" t="s">
        <v>730</v>
      </c>
      <c r="E155" s="264" t="s">
        <v>727</v>
      </c>
      <c r="F155" s="264" t="s">
        <v>728</v>
      </c>
      <c r="G155" s="258">
        <v>229</v>
      </c>
    </row>
    <row r="156" spans="1:7" x14ac:dyDescent="0.25">
      <c r="A156" s="249" t="s">
        <v>8</v>
      </c>
      <c r="B156" s="249" t="s">
        <v>348</v>
      </c>
      <c r="C156" s="264" t="s">
        <v>206</v>
      </c>
      <c r="D156" s="264" t="s">
        <v>350</v>
      </c>
      <c r="E156" s="264" t="s">
        <v>208</v>
      </c>
      <c r="F156" s="264" t="s">
        <v>349</v>
      </c>
      <c r="G156" s="256">
        <v>1615</v>
      </c>
    </row>
    <row r="157" spans="1:7" x14ac:dyDescent="0.25">
      <c r="A157" s="249" t="s">
        <v>49</v>
      </c>
      <c r="B157" s="249" t="s">
        <v>215</v>
      </c>
      <c r="C157" s="264" t="s">
        <v>221</v>
      </c>
      <c r="D157" s="264" t="s">
        <v>222</v>
      </c>
      <c r="E157" s="264" t="s">
        <v>220</v>
      </c>
      <c r="F157" s="264" t="s">
        <v>88</v>
      </c>
      <c r="G157" s="256">
        <v>3149</v>
      </c>
    </row>
    <row r="158" spans="1:7" x14ac:dyDescent="0.25">
      <c r="A158" s="248" t="s">
        <v>49</v>
      </c>
      <c r="B158" s="248" t="s">
        <v>49</v>
      </c>
      <c r="C158" s="264">
        <v>-31.616667</v>
      </c>
      <c r="D158" s="264">
        <v>-58.5</v>
      </c>
      <c r="E158" s="264" t="s">
        <v>122</v>
      </c>
      <c r="F158" s="264" t="s">
        <v>123</v>
      </c>
      <c r="G158" s="256">
        <v>13228</v>
      </c>
    </row>
    <row r="159" spans="1:7" x14ac:dyDescent="0.25">
      <c r="A159" s="145" t="s">
        <v>50</v>
      </c>
      <c r="B159" s="249" t="s">
        <v>818</v>
      </c>
      <c r="C159" s="263" t="s">
        <v>834</v>
      </c>
      <c r="D159" s="263" t="s">
        <v>835</v>
      </c>
      <c r="E159" s="263" t="s">
        <v>832</v>
      </c>
      <c r="F159" s="263" t="s">
        <v>833</v>
      </c>
      <c r="G159" s="256">
        <v>177</v>
      </c>
    </row>
    <row r="160" spans="1:7" x14ac:dyDescent="0.25">
      <c r="A160" s="248" t="s">
        <v>50</v>
      </c>
      <c r="B160" s="248" t="s">
        <v>232</v>
      </c>
      <c r="C160" s="264" t="s">
        <v>146</v>
      </c>
      <c r="D160" s="264" t="s">
        <v>148</v>
      </c>
      <c r="E160" s="264" t="s">
        <v>181</v>
      </c>
      <c r="F160" s="264" t="s">
        <v>182</v>
      </c>
      <c r="G160" s="256">
        <v>6306</v>
      </c>
    </row>
    <row r="161" spans="1:7" x14ac:dyDescent="0.25">
      <c r="A161" s="248" t="s">
        <v>50</v>
      </c>
      <c r="B161" s="248" t="s">
        <v>709</v>
      </c>
      <c r="C161" s="264" t="s">
        <v>725</v>
      </c>
      <c r="D161" s="264" t="s">
        <v>726</v>
      </c>
      <c r="E161" s="264" t="s">
        <v>723</v>
      </c>
      <c r="F161" s="264" t="s">
        <v>724</v>
      </c>
      <c r="G161" s="258">
        <v>533</v>
      </c>
    </row>
    <row r="162" spans="1:7" x14ac:dyDescent="0.25">
      <c r="A162" s="145" t="s">
        <v>50</v>
      </c>
      <c r="B162" s="249" t="s">
        <v>819</v>
      </c>
      <c r="C162" s="263" t="s">
        <v>838</v>
      </c>
      <c r="D162" s="263" t="s">
        <v>839</v>
      </c>
      <c r="E162" s="263" t="s">
        <v>836</v>
      </c>
      <c r="F162" s="263" t="s">
        <v>837</v>
      </c>
      <c r="G162" s="256">
        <v>163</v>
      </c>
    </row>
    <row r="163" spans="1:7" x14ac:dyDescent="0.25">
      <c r="A163" s="249" t="s">
        <v>50</v>
      </c>
      <c r="B163" s="249" t="s">
        <v>614</v>
      </c>
      <c r="C163" s="264" t="s">
        <v>617</v>
      </c>
      <c r="D163" s="264" t="s">
        <v>618</v>
      </c>
      <c r="E163" s="264" t="s">
        <v>615</v>
      </c>
      <c r="F163" s="264" t="s">
        <v>616</v>
      </c>
      <c r="G163" s="256">
        <v>2296</v>
      </c>
    </row>
    <row r="164" spans="1:7" x14ac:dyDescent="0.25">
      <c r="A164" s="249" t="s">
        <v>50</v>
      </c>
      <c r="B164" s="249" t="s">
        <v>368</v>
      </c>
      <c r="C164" s="264" t="s">
        <v>383</v>
      </c>
      <c r="D164" s="264" t="s">
        <v>384</v>
      </c>
      <c r="E164" s="264" t="s">
        <v>377</v>
      </c>
      <c r="F164" s="264" t="s">
        <v>378</v>
      </c>
      <c r="G164" s="256">
        <v>13723</v>
      </c>
    </row>
    <row r="165" spans="1:7" x14ac:dyDescent="0.25">
      <c r="A165" s="248" t="s">
        <v>27</v>
      </c>
      <c r="B165" s="248" t="s">
        <v>141</v>
      </c>
      <c r="C165" s="264">
        <v>-32.366667</v>
      </c>
      <c r="D165" s="264">
        <v>-58.883333</v>
      </c>
      <c r="E165" s="264" t="s">
        <v>172</v>
      </c>
      <c r="F165" s="264" t="s">
        <v>173</v>
      </c>
      <c r="G165" s="256">
        <v>9742</v>
      </c>
    </row>
    <row r="166" spans="1:7" x14ac:dyDescent="0.25">
      <c r="A166" s="248" t="s">
        <v>27</v>
      </c>
      <c r="B166" s="248" t="s">
        <v>235</v>
      </c>
      <c r="C166" s="264" t="s">
        <v>238</v>
      </c>
      <c r="D166" s="264" t="s">
        <v>239</v>
      </c>
      <c r="E166" s="264" t="s">
        <v>236</v>
      </c>
      <c r="F166" s="264" t="s">
        <v>237</v>
      </c>
      <c r="G166" s="256">
        <v>2339</v>
      </c>
    </row>
    <row r="167" spans="1:7" x14ac:dyDescent="0.25">
      <c r="A167" s="248" t="s">
        <v>27</v>
      </c>
      <c r="B167" s="248" t="s">
        <v>233</v>
      </c>
      <c r="C167" s="264">
        <v>-32.255178999999998</v>
      </c>
      <c r="D167" s="264">
        <v>-58.422789000000002</v>
      </c>
      <c r="E167" s="264" t="s">
        <v>68</v>
      </c>
      <c r="F167" s="264" t="s">
        <v>69</v>
      </c>
      <c r="G167" s="256">
        <v>1167</v>
      </c>
    </row>
    <row r="168" spans="1:7" x14ac:dyDescent="0.25">
      <c r="A168" s="145" t="s">
        <v>27</v>
      </c>
      <c r="B168" s="145" t="s">
        <v>946</v>
      </c>
      <c r="C168" s="263">
        <v>-32.671500000000002</v>
      </c>
      <c r="D168" s="263">
        <v>-58.325200000000002</v>
      </c>
      <c r="E168" s="263" t="s">
        <v>969</v>
      </c>
      <c r="F168" s="263" t="s">
        <v>970</v>
      </c>
      <c r="G168" s="256">
        <v>1566</v>
      </c>
    </row>
    <row r="169" spans="1:7" x14ac:dyDescent="0.25">
      <c r="A169" s="145" t="s">
        <v>27</v>
      </c>
      <c r="B169" s="145" t="s">
        <v>942</v>
      </c>
      <c r="C169" s="263" t="s">
        <v>967</v>
      </c>
      <c r="D169" s="263" t="s">
        <v>968</v>
      </c>
      <c r="E169" s="263" t="s">
        <v>965</v>
      </c>
      <c r="F169" s="263" t="s">
        <v>966</v>
      </c>
      <c r="G169" s="256"/>
    </row>
    <row r="170" spans="1:7" x14ac:dyDescent="0.25">
      <c r="A170" s="248" t="s">
        <v>27</v>
      </c>
      <c r="B170" s="248" t="s">
        <v>43</v>
      </c>
      <c r="C170" s="264">
        <v>-32.483333000000002</v>
      </c>
      <c r="D170" s="264">
        <v>-58.233333000000002</v>
      </c>
      <c r="E170" s="264" t="s">
        <v>44</v>
      </c>
      <c r="F170" s="264" t="s">
        <v>45</v>
      </c>
      <c r="G170" s="256">
        <v>73729</v>
      </c>
    </row>
    <row r="171" spans="1:7" x14ac:dyDescent="0.25">
      <c r="A171" s="145" t="s">
        <v>27</v>
      </c>
      <c r="B171" s="145" t="s">
        <v>940</v>
      </c>
      <c r="C171" s="263"/>
      <c r="D171" s="263"/>
      <c r="E171" s="263"/>
      <c r="F171" s="263"/>
      <c r="G171" s="256">
        <v>1767</v>
      </c>
    </row>
    <row r="172" spans="1:7" x14ac:dyDescent="0.25">
      <c r="A172" s="249" t="s">
        <v>27</v>
      </c>
      <c r="B172" s="249" t="s">
        <v>353</v>
      </c>
      <c r="C172" s="264" t="s">
        <v>362</v>
      </c>
      <c r="D172" s="264" t="s">
        <v>363</v>
      </c>
      <c r="E172" s="264" t="s">
        <v>356</v>
      </c>
      <c r="F172" s="264" t="s">
        <v>357</v>
      </c>
      <c r="G172" s="258">
        <v>447</v>
      </c>
    </row>
    <row r="173" spans="1:7" x14ac:dyDescent="0.25">
      <c r="A173" s="145" t="s">
        <v>27</v>
      </c>
      <c r="B173" s="145" t="s">
        <v>954</v>
      </c>
      <c r="C173" s="263"/>
      <c r="D173" s="263"/>
      <c r="E173" s="263"/>
      <c r="F173" s="263"/>
      <c r="G173" s="256"/>
    </row>
    <row r="174" spans="1:7" x14ac:dyDescent="0.25">
      <c r="A174" s="145" t="s">
        <v>27</v>
      </c>
      <c r="B174" s="145" t="s">
        <v>947</v>
      </c>
      <c r="C174" s="263"/>
      <c r="D174" s="263"/>
      <c r="E174" s="263"/>
      <c r="F174" s="263"/>
      <c r="G174" s="256">
        <v>1252</v>
      </c>
    </row>
    <row r="175" spans="1:7" x14ac:dyDescent="0.25">
      <c r="A175" s="248" t="s">
        <v>27</v>
      </c>
      <c r="B175" s="248" t="s">
        <v>867</v>
      </c>
      <c r="C175" s="263" t="s">
        <v>919</v>
      </c>
      <c r="D175" s="263" t="s">
        <v>920</v>
      </c>
      <c r="E175" s="263" t="s">
        <v>917</v>
      </c>
      <c r="F175" s="263" t="s">
        <v>918</v>
      </c>
      <c r="G175" s="256">
        <v>596</v>
      </c>
    </row>
    <row r="176" spans="1:7" x14ac:dyDescent="0.25">
      <c r="A176" s="60" t="s">
        <v>27</v>
      </c>
      <c r="B176" s="60" t="s">
        <v>1021</v>
      </c>
      <c r="C176" s="263"/>
      <c r="D176" s="263"/>
      <c r="E176" s="263"/>
      <c r="F176" s="263"/>
      <c r="G176" s="256"/>
    </row>
    <row r="177" spans="1:7" x14ac:dyDescent="0.25">
      <c r="A177" s="248" t="s">
        <v>27</v>
      </c>
      <c r="B177" s="248" t="s">
        <v>28</v>
      </c>
      <c r="C177" s="264">
        <v>-32.450000000000003</v>
      </c>
      <c r="D177" s="264">
        <v>-58.433300000000003</v>
      </c>
      <c r="E177" s="264" t="s">
        <v>29</v>
      </c>
      <c r="F177" s="264" t="s">
        <v>30</v>
      </c>
      <c r="G177" s="256">
        <v>1726</v>
      </c>
    </row>
    <row r="178" spans="1:7" x14ac:dyDescent="0.25">
      <c r="A178" s="249" t="s">
        <v>27</v>
      </c>
      <c r="B178" s="249" t="s">
        <v>622</v>
      </c>
      <c r="C178" s="264" t="s">
        <v>630</v>
      </c>
      <c r="D178" s="264" t="s">
        <v>631</v>
      </c>
      <c r="E178" s="264" t="s">
        <v>628</v>
      </c>
      <c r="F178" s="264" t="s">
        <v>629</v>
      </c>
      <c r="G178" s="256">
        <v>1380</v>
      </c>
    </row>
    <row r="179" spans="1:7" x14ac:dyDescent="0.25">
      <c r="A179" s="249" t="s">
        <v>27</v>
      </c>
      <c r="B179" s="249" t="s">
        <v>711</v>
      </c>
      <c r="C179" s="264" t="s">
        <v>805</v>
      </c>
      <c r="D179" s="264" t="s">
        <v>806</v>
      </c>
      <c r="E179" s="264" t="s">
        <v>803</v>
      </c>
      <c r="F179" s="264" t="s">
        <v>804</v>
      </c>
      <c r="G179" s="256">
        <v>1495</v>
      </c>
    </row>
    <row r="180" spans="1:7" x14ac:dyDescent="0.25">
      <c r="A180" s="249" t="s">
        <v>27</v>
      </c>
      <c r="B180" s="249" t="s">
        <v>610</v>
      </c>
      <c r="C180" s="264" t="s">
        <v>360</v>
      </c>
      <c r="D180" s="264" t="s">
        <v>361</v>
      </c>
      <c r="E180" s="264" t="s">
        <v>55</v>
      </c>
      <c r="F180" s="264" t="s">
        <v>355</v>
      </c>
      <c r="G180" s="258">
        <v>776</v>
      </c>
    </row>
    <row r="181" spans="1:7" x14ac:dyDescent="0.25">
      <c r="A181" s="145" t="s">
        <v>51</v>
      </c>
      <c r="B181" s="145" t="s">
        <v>751</v>
      </c>
      <c r="C181" s="263" t="s">
        <v>754</v>
      </c>
      <c r="D181" s="263" t="s">
        <v>755</v>
      </c>
      <c r="E181" s="263" t="s">
        <v>752</v>
      </c>
      <c r="F181" s="263" t="s">
        <v>753</v>
      </c>
      <c r="G181" s="258">
        <v>279</v>
      </c>
    </row>
    <row r="182" spans="1:7" x14ac:dyDescent="0.25">
      <c r="A182" s="145" t="s">
        <v>51</v>
      </c>
      <c r="B182" s="249" t="s">
        <v>807</v>
      </c>
      <c r="C182" s="263" t="s">
        <v>811</v>
      </c>
      <c r="D182" s="263" t="s">
        <v>812</v>
      </c>
      <c r="E182" s="263" t="s">
        <v>809</v>
      </c>
      <c r="F182" s="263" t="s">
        <v>810</v>
      </c>
      <c r="G182" s="255">
        <v>190</v>
      </c>
    </row>
    <row r="183" spans="1:7" x14ac:dyDescent="0.25">
      <c r="A183" s="60" t="s">
        <v>51</v>
      </c>
      <c r="B183" s="60" t="s">
        <v>1017</v>
      </c>
      <c r="C183" s="263"/>
      <c r="D183" s="263"/>
      <c r="E183" s="263"/>
      <c r="F183" s="263"/>
      <c r="G183" s="256">
        <v>139</v>
      </c>
    </row>
    <row r="184" spans="1:7" x14ac:dyDescent="0.25">
      <c r="A184" s="249" t="s">
        <v>51</v>
      </c>
      <c r="B184" s="249" t="s">
        <v>701</v>
      </c>
      <c r="C184" s="266" t="s">
        <v>704</v>
      </c>
      <c r="D184" s="264" t="s">
        <v>705</v>
      </c>
      <c r="E184" s="266" t="s">
        <v>702</v>
      </c>
      <c r="F184" s="264" t="s">
        <v>703</v>
      </c>
      <c r="G184" s="258">
        <v>947</v>
      </c>
    </row>
    <row r="185" spans="1:7" x14ac:dyDescent="0.25">
      <c r="A185" s="249" t="s">
        <v>51</v>
      </c>
      <c r="B185" s="249" t="s">
        <v>681</v>
      </c>
      <c r="C185" s="264" t="s">
        <v>689</v>
      </c>
      <c r="D185" s="264" t="s">
        <v>690</v>
      </c>
      <c r="E185" s="264" t="s">
        <v>687</v>
      </c>
      <c r="F185" s="264" t="s">
        <v>688</v>
      </c>
      <c r="G185" s="258">
        <v>597</v>
      </c>
    </row>
    <row r="186" spans="1:7" x14ac:dyDescent="0.25">
      <c r="A186" s="248" t="s">
        <v>51</v>
      </c>
      <c r="B186" s="248" t="s">
        <v>51</v>
      </c>
      <c r="C186" s="264">
        <v>-32.616667</v>
      </c>
      <c r="D186" s="264">
        <v>-60.166666999999997</v>
      </c>
      <c r="E186" s="264" t="s">
        <v>63</v>
      </c>
      <c r="F186" s="264" t="s">
        <v>64</v>
      </c>
      <c r="G186" s="256">
        <v>31842</v>
      </c>
    </row>
    <row r="187" spans="1:7" x14ac:dyDescent="0.25">
      <c r="A187" s="145" t="s">
        <v>10</v>
      </c>
      <c r="B187" s="145" t="s">
        <v>932</v>
      </c>
      <c r="C187" s="263"/>
      <c r="D187" s="263"/>
      <c r="E187" s="263"/>
      <c r="F187" s="263"/>
      <c r="G187" s="256">
        <v>2000</v>
      </c>
    </row>
    <row r="188" spans="1:7" x14ac:dyDescent="0.25">
      <c r="A188" s="249" t="s">
        <v>10</v>
      </c>
      <c r="B188" s="249" t="s">
        <v>367</v>
      </c>
      <c r="C188" s="264" t="s">
        <v>381</v>
      </c>
      <c r="D188" s="264" t="s">
        <v>382</v>
      </c>
      <c r="E188" s="264" t="s">
        <v>375</v>
      </c>
      <c r="F188" s="264" t="s">
        <v>376</v>
      </c>
      <c r="G188" s="258">
        <v>620</v>
      </c>
    </row>
    <row r="189" spans="1:7" x14ac:dyDescent="0.25">
      <c r="A189" s="249" t="s">
        <v>10</v>
      </c>
      <c r="B189" s="249" t="s">
        <v>647</v>
      </c>
      <c r="C189" s="264" t="s">
        <v>650</v>
      </c>
      <c r="D189" s="264" t="s">
        <v>651</v>
      </c>
      <c r="E189" s="264" t="s">
        <v>648</v>
      </c>
      <c r="F189" s="264" t="s">
        <v>649</v>
      </c>
      <c r="G189" s="258">
        <v>1101</v>
      </c>
    </row>
    <row r="190" spans="1:7" x14ac:dyDescent="0.25">
      <c r="A190" s="249" t="s">
        <v>10</v>
      </c>
      <c r="B190" s="249" t="s">
        <v>343</v>
      </c>
      <c r="C190" s="264" t="s">
        <v>346</v>
      </c>
      <c r="D190" s="264" t="s">
        <v>347</v>
      </c>
      <c r="E190" s="264" t="s">
        <v>344</v>
      </c>
      <c r="F190" s="264" t="s">
        <v>345</v>
      </c>
      <c r="G190" s="256">
        <v>2790</v>
      </c>
    </row>
    <row r="191" spans="1:7" x14ac:dyDescent="0.25">
      <c r="A191" s="248" t="s">
        <v>10</v>
      </c>
      <c r="B191" s="248" t="s">
        <v>10</v>
      </c>
      <c r="C191" s="264">
        <v>-31.867637569277001</v>
      </c>
      <c r="D191" s="264">
        <v>-59.026885197991099</v>
      </c>
      <c r="E191" s="264" t="s">
        <v>170</v>
      </c>
      <c r="F191" s="264" t="s">
        <v>171</v>
      </c>
      <c r="G191" s="256">
        <v>34637</v>
      </c>
    </row>
    <row r="3725" spans="1:3" x14ac:dyDescent="0.25">
      <c r="A3725" s="253">
        <v>43903</v>
      </c>
      <c r="B3725" s="254" t="s">
        <v>14</v>
      </c>
      <c r="C3725" s="226" t="s">
        <v>14</v>
      </c>
    </row>
    <row r="3726" spans="1:3" x14ac:dyDescent="0.25">
      <c r="A3726" s="253">
        <v>43907</v>
      </c>
      <c r="B3726" s="254" t="s">
        <v>14</v>
      </c>
      <c r="C3726" s="226" t="s">
        <v>14</v>
      </c>
    </row>
    <row r="3727" spans="1:3" x14ac:dyDescent="0.25">
      <c r="A3727" s="253">
        <v>43910</v>
      </c>
      <c r="B3727" s="254" t="s">
        <v>14</v>
      </c>
      <c r="C3727" s="226" t="s">
        <v>14</v>
      </c>
    </row>
    <row r="3728" spans="1:3" x14ac:dyDescent="0.25">
      <c r="A3728" s="253">
        <v>43915</v>
      </c>
      <c r="B3728" s="254" t="s">
        <v>14</v>
      </c>
      <c r="C3728" s="226" t="s">
        <v>14</v>
      </c>
    </row>
    <row r="3729" spans="1:3" x14ac:dyDescent="0.25">
      <c r="A3729" s="253">
        <v>43916</v>
      </c>
      <c r="B3729" s="254" t="s">
        <v>14</v>
      </c>
      <c r="C3729" s="226" t="s">
        <v>14</v>
      </c>
    </row>
    <row r="3730" spans="1:3" x14ac:dyDescent="0.25">
      <c r="A3730" s="253">
        <v>43923</v>
      </c>
      <c r="B3730" s="254" t="s">
        <v>14</v>
      </c>
      <c r="C3730" s="226" t="s">
        <v>14</v>
      </c>
    </row>
    <row r="3731" spans="1:3" x14ac:dyDescent="0.25">
      <c r="A3731" s="253">
        <v>43924</v>
      </c>
      <c r="B3731" s="254" t="s">
        <v>14</v>
      </c>
      <c r="C3731" s="226" t="s">
        <v>14</v>
      </c>
    </row>
    <row r="3732" spans="1:3" x14ac:dyDescent="0.25">
      <c r="A3732" s="253">
        <v>43926</v>
      </c>
      <c r="B3732" s="254" t="s">
        <v>14</v>
      </c>
      <c r="C3732" s="226" t="s">
        <v>14</v>
      </c>
    </row>
    <row r="3733" spans="1:3" x14ac:dyDescent="0.25">
      <c r="A3733" s="253">
        <v>43929</v>
      </c>
      <c r="B3733" s="254" t="s">
        <v>14</v>
      </c>
      <c r="C3733" s="226" t="s">
        <v>14</v>
      </c>
    </row>
    <row r="3734" spans="1:3" x14ac:dyDescent="0.25">
      <c r="A3734" s="253">
        <v>43930</v>
      </c>
      <c r="B3734" s="254" t="s">
        <v>14</v>
      </c>
      <c r="C3734" s="226" t="s">
        <v>14</v>
      </c>
    </row>
    <row r="3735" spans="1:3" x14ac:dyDescent="0.25">
      <c r="A3735" s="253">
        <v>43948</v>
      </c>
      <c r="B3735" s="254" t="s">
        <v>14</v>
      </c>
      <c r="C3735" s="226" t="s">
        <v>14</v>
      </c>
    </row>
    <row r="3736" spans="1:3" x14ac:dyDescent="0.25">
      <c r="A3736" s="253">
        <v>43951</v>
      </c>
      <c r="B3736" s="254" t="s">
        <v>14</v>
      </c>
      <c r="C3736" s="226" t="s">
        <v>14</v>
      </c>
    </row>
    <row r="3737" spans="1:3" x14ac:dyDescent="0.25">
      <c r="A3737" s="253">
        <v>43953</v>
      </c>
      <c r="B3737" s="254" t="s">
        <v>14</v>
      </c>
      <c r="C3737" s="226" t="s">
        <v>14</v>
      </c>
    </row>
    <row r="3738" spans="1:3" x14ac:dyDescent="0.25">
      <c r="A3738" s="253">
        <v>43956</v>
      </c>
      <c r="B3738" s="254" t="s">
        <v>14</v>
      </c>
      <c r="C3738" s="226" t="s">
        <v>14</v>
      </c>
    </row>
    <row r="3739" spans="1:3" x14ac:dyDescent="0.25">
      <c r="A3739" s="253">
        <v>43963</v>
      </c>
      <c r="B3739" s="254" t="s">
        <v>14</v>
      </c>
      <c r="C3739" s="226" t="s">
        <v>14</v>
      </c>
    </row>
    <row r="3740" spans="1:3" x14ac:dyDescent="0.25">
      <c r="A3740" s="253">
        <v>43979</v>
      </c>
      <c r="B3740" s="254" t="s">
        <v>14</v>
      </c>
      <c r="C3740" s="226" t="s">
        <v>14</v>
      </c>
    </row>
    <row r="3741" spans="1:3" x14ac:dyDescent="0.25">
      <c r="A3741" s="253">
        <v>43981</v>
      </c>
      <c r="B3741" s="254" t="s">
        <v>14</v>
      </c>
      <c r="C3741" s="226" t="s">
        <v>14</v>
      </c>
    </row>
    <row r="3742" spans="1:3" x14ac:dyDescent="0.25">
      <c r="A3742" s="253">
        <v>43983</v>
      </c>
      <c r="B3742" s="254" t="s">
        <v>14</v>
      </c>
      <c r="C3742" s="226" t="s">
        <v>14</v>
      </c>
    </row>
    <row r="3743" spans="1:3" x14ac:dyDescent="0.25">
      <c r="A3743" s="253">
        <v>43985</v>
      </c>
      <c r="B3743" s="254" t="s">
        <v>14</v>
      </c>
      <c r="C3743" s="226" t="s">
        <v>14</v>
      </c>
    </row>
    <row r="3744" spans="1:3" x14ac:dyDescent="0.25">
      <c r="A3744" s="253">
        <v>43989</v>
      </c>
      <c r="B3744" s="254" t="s">
        <v>14</v>
      </c>
      <c r="C3744" s="226" t="s">
        <v>14</v>
      </c>
    </row>
    <row r="3745" spans="1:3" x14ac:dyDescent="0.25">
      <c r="A3745" s="253">
        <v>43991</v>
      </c>
      <c r="B3745" s="254" t="s">
        <v>14</v>
      </c>
      <c r="C3745" s="226" t="s">
        <v>14</v>
      </c>
    </row>
    <row r="3746" spans="1:3" x14ac:dyDescent="0.25">
      <c r="A3746" s="253">
        <v>43994</v>
      </c>
      <c r="B3746" s="254" t="s">
        <v>14</v>
      </c>
      <c r="C3746" s="226" t="s">
        <v>14</v>
      </c>
    </row>
    <row r="3747" spans="1:3" x14ac:dyDescent="0.25">
      <c r="A3747" s="253">
        <v>43996</v>
      </c>
      <c r="B3747" s="254" t="s">
        <v>14</v>
      </c>
      <c r="C3747" s="226" t="s">
        <v>14</v>
      </c>
    </row>
    <row r="3748" spans="1:3" x14ac:dyDescent="0.25">
      <c r="A3748" s="253">
        <v>43999</v>
      </c>
      <c r="B3748" s="254" t="s">
        <v>14</v>
      </c>
      <c r="C3748" s="226" t="s">
        <v>14</v>
      </c>
    </row>
    <row r="3749" spans="1:3" x14ac:dyDescent="0.25">
      <c r="A3749" s="253">
        <v>44000</v>
      </c>
      <c r="B3749" s="254" t="s">
        <v>14</v>
      </c>
      <c r="C3749" s="226" t="s">
        <v>14</v>
      </c>
    </row>
    <row r="3750" spans="1:3" x14ac:dyDescent="0.25">
      <c r="A3750" s="253">
        <v>44001</v>
      </c>
      <c r="B3750" s="254" t="s">
        <v>14</v>
      </c>
      <c r="C3750" s="226" t="s">
        <v>14</v>
      </c>
    </row>
    <row r="3751" spans="1:3" x14ac:dyDescent="0.25">
      <c r="A3751" s="253">
        <v>44002</v>
      </c>
      <c r="B3751" s="254" t="s">
        <v>14</v>
      </c>
      <c r="C3751" s="226" t="s">
        <v>14</v>
      </c>
    </row>
    <row r="3752" spans="1:3" x14ac:dyDescent="0.25">
      <c r="A3752" s="253">
        <v>44003</v>
      </c>
      <c r="B3752" s="254" t="s">
        <v>14</v>
      </c>
      <c r="C3752" s="226" t="s">
        <v>14</v>
      </c>
    </row>
    <row r="3753" spans="1:3" x14ac:dyDescent="0.25">
      <c r="A3753" s="253">
        <v>44004</v>
      </c>
      <c r="B3753" s="254" t="s">
        <v>14</v>
      </c>
      <c r="C3753" s="226" t="s">
        <v>14</v>
      </c>
    </row>
    <row r="3754" spans="1:3" x14ac:dyDescent="0.25">
      <c r="A3754" s="253">
        <v>44005</v>
      </c>
      <c r="B3754" s="254" t="s">
        <v>14</v>
      </c>
      <c r="C3754" s="226" t="s">
        <v>14</v>
      </c>
    </row>
    <row r="3755" spans="1:3" x14ac:dyDescent="0.25">
      <c r="A3755" s="253">
        <v>44006</v>
      </c>
      <c r="B3755" s="254" t="s">
        <v>14</v>
      </c>
      <c r="C3755" s="226" t="s">
        <v>14</v>
      </c>
    </row>
    <row r="3756" spans="1:3" x14ac:dyDescent="0.25">
      <c r="A3756" s="253">
        <v>44007</v>
      </c>
      <c r="B3756" s="254" t="s">
        <v>14</v>
      </c>
      <c r="C3756" s="226" t="s">
        <v>14</v>
      </c>
    </row>
    <row r="3757" spans="1:3" x14ac:dyDescent="0.25">
      <c r="A3757" s="253">
        <v>44008</v>
      </c>
      <c r="B3757" s="254" t="s">
        <v>14</v>
      </c>
      <c r="C3757" s="226" t="s">
        <v>14</v>
      </c>
    </row>
    <row r="3758" spans="1:3" x14ac:dyDescent="0.25">
      <c r="A3758" s="253">
        <v>44009</v>
      </c>
      <c r="B3758" s="254" t="s">
        <v>14</v>
      </c>
      <c r="C3758" s="226" t="s">
        <v>14</v>
      </c>
    </row>
    <row r="3759" spans="1:3" x14ac:dyDescent="0.25">
      <c r="A3759" s="253">
        <v>44011</v>
      </c>
      <c r="B3759" s="254" t="s">
        <v>14</v>
      </c>
      <c r="C3759" s="226" t="s">
        <v>14</v>
      </c>
    </row>
    <row r="3760" spans="1:3" x14ac:dyDescent="0.25">
      <c r="A3760" s="253">
        <v>44015</v>
      </c>
      <c r="B3760" s="254" t="s">
        <v>14</v>
      </c>
      <c r="C3760" s="226" t="s">
        <v>14</v>
      </c>
    </row>
    <row r="3761" spans="1:3" x14ac:dyDescent="0.25">
      <c r="A3761" s="253">
        <v>44016</v>
      </c>
      <c r="B3761" s="254" t="s">
        <v>14</v>
      </c>
      <c r="C3761" s="226" t="s">
        <v>14</v>
      </c>
    </row>
    <row r="3762" spans="1:3" x14ac:dyDescent="0.25">
      <c r="A3762" s="253">
        <v>44017</v>
      </c>
      <c r="B3762" s="254" t="s">
        <v>14</v>
      </c>
      <c r="C3762" s="226" t="s">
        <v>14</v>
      </c>
    </row>
    <row r="3763" spans="1:3" x14ac:dyDescent="0.25">
      <c r="A3763" s="253">
        <v>44018</v>
      </c>
      <c r="B3763" s="254" t="s">
        <v>14</v>
      </c>
      <c r="C3763" s="226" t="s">
        <v>14</v>
      </c>
    </row>
    <row r="3764" spans="1:3" x14ac:dyDescent="0.25">
      <c r="A3764" s="253">
        <v>44019</v>
      </c>
      <c r="B3764" s="254" t="s">
        <v>14</v>
      </c>
      <c r="C3764" s="226" t="s">
        <v>14</v>
      </c>
    </row>
    <row r="3765" spans="1:3" x14ac:dyDescent="0.25">
      <c r="A3765" s="253">
        <v>44020</v>
      </c>
      <c r="B3765" s="254" t="s">
        <v>14</v>
      </c>
      <c r="C3765" s="226" t="s">
        <v>14</v>
      </c>
    </row>
    <row r="3766" spans="1:3" x14ac:dyDescent="0.25">
      <c r="A3766" s="253">
        <v>44021</v>
      </c>
      <c r="B3766" s="254" t="s">
        <v>14</v>
      </c>
      <c r="C3766" s="226" t="s">
        <v>14</v>
      </c>
    </row>
    <row r="3767" spans="1:3" x14ac:dyDescent="0.25">
      <c r="A3767" s="253">
        <v>44023</v>
      </c>
      <c r="B3767" s="254" t="s">
        <v>14</v>
      </c>
      <c r="C3767" s="226" t="s">
        <v>14</v>
      </c>
    </row>
    <row r="3768" spans="1:3" x14ac:dyDescent="0.25">
      <c r="A3768" s="253">
        <v>44027</v>
      </c>
      <c r="B3768" s="254" t="s">
        <v>14</v>
      </c>
      <c r="C3768" s="226" t="s">
        <v>14</v>
      </c>
    </row>
    <row r="3769" spans="1:3" x14ac:dyDescent="0.25">
      <c r="A3769" s="253">
        <v>44028</v>
      </c>
      <c r="B3769" s="254" t="s">
        <v>14</v>
      </c>
      <c r="C3769" s="226" t="s">
        <v>14</v>
      </c>
    </row>
    <row r="3770" spans="1:3" x14ac:dyDescent="0.25">
      <c r="A3770" s="253">
        <v>44029</v>
      </c>
      <c r="B3770" s="254" t="s">
        <v>14</v>
      </c>
      <c r="C3770" s="226" t="s">
        <v>14</v>
      </c>
    </row>
    <row r="3771" spans="1:3" x14ac:dyDescent="0.25">
      <c r="A3771" s="253">
        <v>44030</v>
      </c>
      <c r="B3771" s="254" t="s">
        <v>14</v>
      </c>
      <c r="C3771" s="226" t="s">
        <v>14</v>
      </c>
    </row>
    <row r="3772" spans="1:3" x14ac:dyDescent="0.25">
      <c r="A3772" s="253">
        <v>44031</v>
      </c>
      <c r="B3772" s="254" t="s">
        <v>14</v>
      </c>
      <c r="C3772" s="226" t="s">
        <v>14</v>
      </c>
    </row>
    <row r="3773" spans="1:3" x14ac:dyDescent="0.25">
      <c r="A3773" s="253">
        <v>44032</v>
      </c>
      <c r="B3773" s="254" t="s">
        <v>14</v>
      </c>
      <c r="C3773" s="226" t="s">
        <v>14</v>
      </c>
    </row>
    <row r="3774" spans="1:3" x14ac:dyDescent="0.25">
      <c r="A3774" s="253">
        <v>44033</v>
      </c>
      <c r="B3774" s="254" t="s">
        <v>14</v>
      </c>
      <c r="C3774" s="226" t="s">
        <v>14</v>
      </c>
    </row>
    <row r="3775" spans="1:3" x14ac:dyDescent="0.25">
      <c r="A3775" s="253">
        <v>44034</v>
      </c>
      <c r="B3775" s="254" t="s">
        <v>14</v>
      </c>
      <c r="C3775" s="226" t="s">
        <v>14</v>
      </c>
    </row>
    <row r="3776" spans="1:3" x14ac:dyDescent="0.25">
      <c r="A3776" s="253">
        <v>44035</v>
      </c>
      <c r="B3776" s="254" t="s">
        <v>14</v>
      </c>
      <c r="C3776" s="226" t="s">
        <v>14</v>
      </c>
    </row>
    <row r="3777" spans="1:3" x14ac:dyDescent="0.25">
      <c r="A3777" s="253">
        <v>44037</v>
      </c>
      <c r="B3777" s="254" t="s">
        <v>14</v>
      </c>
      <c r="C3777" s="226" t="s">
        <v>14</v>
      </c>
    </row>
    <row r="3778" spans="1:3" x14ac:dyDescent="0.25">
      <c r="A3778" s="253">
        <v>44039</v>
      </c>
      <c r="B3778" s="254" t="s">
        <v>14</v>
      </c>
      <c r="C3778" s="226" t="s">
        <v>14</v>
      </c>
    </row>
    <row r="3779" spans="1:3" x14ac:dyDescent="0.25">
      <c r="A3779" s="253">
        <v>44040</v>
      </c>
      <c r="B3779" s="254" t="s">
        <v>14</v>
      </c>
      <c r="C3779" s="226" t="s">
        <v>14</v>
      </c>
    </row>
    <row r="3780" spans="1:3" x14ac:dyDescent="0.25">
      <c r="A3780" s="253">
        <v>44041</v>
      </c>
      <c r="B3780" s="254" t="s">
        <v>14</v>
      </c>
      <c r="C3780" s="226" t="s">
        <v>14</v>
      </c>
    </row>
    <row r="3781" spans="1:3" x14ac:dyDescent="0.25">
      <c r="A3781" s="253">
        <v>44042</v>
      </c>
      <c r="B3781" s="254" t="s">
        <v>14</v>
      </c>
      <c r="C3781" s="226" t="s">
        <v>14</v>
      </c>
    </row>
    <row r="3782" spans="1:3" x14ac:dyDescent="0.25">
      <c r="A3782" s="253">
        <v>44043</v>
      </c>
      <c r="B3782" s="254" t="s">
        <v>14</v>
      </c>
      <c r="C3782" s="226" t="s">
        <v>14</v>
      </c>
    </row>
    <row r="3783" spans="1:3" x14ac:dyDescent="0.25">
      <c r="A3783" s="253">
        <v>44045</v>
      </c>
      <c r="B3783" s="254" t="s">
        <v>14</v>
      </c>
      <c r="C3783" s="226" t="s">
        <v>14</v>
      </c>
    </row>
    <row r="3784" spans="1:3" x14ac:dyDescent="0.25">
      <c r="A3784" s="253">
        <v>44046</v>
      </c>
      <c r="B3784" s="254" t="s">
        <v>14</v>
      </c>
      <c r="C3784" s="226" t="s">
        <v>14</v>
      </c>
    </row>
    <row r="3785" spans="1:3" x14ac:dyDescent="0.25">
      <c r="A3785" s="253">
        <v>44049</v>
      </c>
      <c r="B3785" s="254" t="s">
        <v>14</v>
      </c>
      <c r="C3785" s="226" t="s">
        <v>14</v>
      </c>
    </row>
    <row r="3786" spans="1:3" x14ac:dyDescent="0.25">
      <c r="A3786" s="253">
        <v>44050</v>
      </c>
      <c r="B3786" s="254" t="s">
        <v>14</v>
      </c>
      <c r="C3786" s="226" t="s">
        <v>14</v>
      </c>
    </row>
    <row r="3787" spans="1:3" x14ac:dyDescent="0.25">
      <c r="A3787" s="253">
        <v>44051</v>
      </c>
      <c r="B3787" s="254" t="s">
        <v>14</v>
      </c>
      <c r="C3787" s="226" t="s">
        <v>14</v>
      </c>
    </row>
    <row r="3788" spans="1:3" x14ac:dyDescent="0.25">
      <c r="A3788" s="253">
        <v>44052</v>
      </c>
      <c r="B3788" s="254" t="s">
        <v>14</v>
      </c>
      <c r="C3788" s="226" t="s">
        <v>14</v>
      </c>
    </row>
    <row r="3789" spans="1:3" x14ac:dyDescent="0.25">
      <c r="A3789" s="253">
        <v>44053</v>
      </c>
      <c r="B3789" s="254" t="s">
        <v>14</v>
      </c>
      <c r="C3789" s="226" t="s">
        <v>14</v>
      </c>
    </row>
    <row r="3790" spans="1:3" x14ac:dyDescent="0.25">
      <c r="A3790" s="253">
        <v>44054</v>
      </c>
      <c r="B3790" s="254" t="s">
        <v>14</v>
      </c>
      <c r="C3790" s="226" t="s">
        <v>14</v>
      </c>
    </row>
    <row r="3791" spans="1:3" x14ac:dyDescent="0.25">
      <c r="A3791" s="253">
        <v>44055</v>
      </c>
      <c r="B3791" s="254" t="s">
        <v>14</v>
      </c>
      <c r="C3791" s="226" t="s">
        <v>14</v>
      </c>
    </row>
    <row r="3792" spans="1:3" x14ac:dyDescent="0.25">
      <c r="A3792" s="253">
        <v>44057</v>
      </c>
      <c r="B3792" s="254" t="s">
        <v>14</v>
      </c>
      <c r="C3792" s="226" t="s">
        <v>14</v>
      </c>
    </row>
    <row r="3793" spans="1:3" x14ac:dyDescent="0.25">
      <c r="A3793" s="253">
        <v>44058</v>
      </c>
      <c r="B3793" s="254" t="s">
        <v>14</v>
      </c>
      <c r="C3793" s="226" t="s">
        <v>14</v>
      </c>
    </row>
    <row r="3794" spans="1:3" x14ac:dyDescent="0.25">
      <c r="A3794" s="253">
        <v>44059</v>
      </c>
      <c r="B3794" s="254" t="s">
        <v>14</v>
      </c>
      <c r="C3794" s="226" t="s">
        <v>14</v>
      </c>
    </row>
    <row r="3795" spans="1:3" x14ac:dyDescent="0.25">
      <c r="A3795" s="253">
        <v>44060</v>
      </c>
      <c r="B3795" s="254" t="s">
        <v>14</v>
      </c>
      <c r="C3795" s="226" t="s">
        <v>14</v>
      </c>
    </row>
    <row r="3796" spans="1:3" x14ac:dyDescent="0.25">
      <c r="A3796" s="253">
        <v>44061</v>
      </c>
      <c r="B3796" s="254" t="s">
        <v>14</v>
      </c>
      <c r="C3796" s="226" t="s">
        <v>14</v>
      </c>
    </row>
    <row r="3797" spans="1:3" x14ac:dyDescent="0.25">
      <c r="A3797" s="253">
        <v>44063</v>
      </c>
      <c r="B3797" s="254" t="s">
        <v>14</v>
      </c>
      <c r="C3797" s="226" t="s">
        <v>14</v>
      </c>
    </row>
    <row r="3798" spans="1:3" x14ac:dyDescent="0.25">
      <c r="A3798" s="253">
        <v>44064</v>
      </c>
      <c r="B3798" s="254" t="s">
        <v>14</v>
      </c>
      <c r="C3798" s="226" t="s">
        <v>14</v>
      </c>
    </row>
    <row r="3799" spans="1:3" x14ac:dyDescent="0.25">
      <c r="A3799" s="253">
        <v>44065</v>
      </c>
      <c r="B3799" s="254" t="s">
        <v>14</v>
      </c>
      <c r="C3799" s="226" t="s">
        <v>14</v>
      </c>
    </row>
    <row r="3800" spans="1:3" x14ac:dyDescent="0.25">
      <c r="A3800" s="253">
        <v>44066</v>
      </c>
      <c r="B3800" s="254" t="s">
        <v>14</v>
      </c>
      <c r="C3800" s="226" t="s">
        <v>14</v>
      </c>
    </row>
    <row r="3801" spans="1:3" x14ac:dyDescent="0.25">
      <c r="A3801" s="253">
        <v>44067</v>
      </c>
      <c r="B3801" s="254" t="s">
        <v>14</v>
      </c>
      <c r="C3801" s="226" t="s">
        <v>14</v>
      </c>
    </row>
    <row r="3802" spans="1:3" x14ac:dyDescent="0.25">
      <c r="A3802" s="253">
        <v>44068</v>
      </c>
      <c r="B3802" s="254" t="s">
        <v>14</v>
      </c>
      <c r="C3802" s="226" t="s">
        <v>14</v>
      </c>
    </row>
    <row r="3803" spans="1:3" x14ac:dyDescent="0.25">
      <c r="A3803" s="253">
        <v>44069</v>
      </c>
      <c r="B3803" s="254" t="s">
        <v>14</v>
      </c>
      <c r="C3803" s="226" t="s">
        <v>14</v>
      </c>
    </row>
    <row r="3804" spans="1:3" x14ac:dyDescent="0.25">
      <c r="A3804" s="253">
        <v>44070</v>
      </c>
      <c r="B3804" s="254" t="s">
        <v>14</v>
      </c>
      <c r="C3804" s="226" t="s">
        <v>14</v>
      </c>
    </row>
    <row r="3805" spans="1:3" x14ac:dyDescent="0.25">
      <c r="A3805" s="253">
        <v>44071</v>
      </c>
      <c r="B3805" s="254" t="s">
        <v>14</v>
      </c>
      <c r="C3805" s="226" t="s">
        <v>14</v>
      </c>
    </row>
    <row r="3806" spans="1:3" x14ac:dyDescent="0.25">
      <c r="A3806" s="253">
        <v>44073</v>
      </c>
      <c r="B3806" s="254" t="s">
        <v>14</v>
      </c>
      <c r="C3806" s="226" t="s">
        <v>14</v>
      </c>
    </row>
    <row r="3807" spans="1:3" x14ac:dyDescent="0.25">
      <c r="A3807" s="253">
        <v>44074</v>
      </c>
      <c r="B3807" s="254" t="s">
        <v>14</v>
      </c>
      <c r="C3807" s="226" t="s">
        <v>14</v>
      </c>
    </row>
    <row r="3808" spans="1:3" x14ac:dyDescent="0.25">
      <c r="A3808" s="253">
        <v>44075</v>
      </c>
      <c r="B3808" s="254" t="s">
        <v>14</v>
      </c>
      <c r="C3808" s="226" t="s">
        <v>14</v>
      </c>
    </row>
    <row r="3809" spans="1:3" x14ac:dyDescent="0.25">
      <c r="A3809" s="253">
        <v>44076</v>
      </c>
      <c r="B3809" s="254" t="s">
        <v>14</v>
      </c>
      <c r="C3809" s="226" t="s">
        <v>14</v>
      </c>
    </row>
    <row r="3810" spans="1:3" x14ac:dyDescent="0.25">
      <c r="A3810" s="253">
        <v>44078</v>
      </c>
      <c r="B3810" s="254" t="s">
        <v>14</v>
      </c>
      <c r="C3810" s="226" t="s">
        <v>14</v>
      </c>
    </row>
    <row r="3811" spans="1:3" x14ac:dyDescent="0.25">
      <c r="A3811" s="253">
        <v>44079</v>
      </c>
      <c r="B3811" s="254" t="s">
        <v>14</v>
      </c>
      <c r="C3811" s="226" t="s">
        <v>14</v>
      </c>
    </row>
    <row r="3812" spans="1:3" x14ac:dyDescent="0.25">
      <c r="A3812" s="253">
        <v>44080</v>
      </c>
      <c r="B3812" s="254" t="s">
        <v>14</v>
      </c>
      <c r="C3812" s="226" t="s">
        <v>14</v>
      </c>
    </row>
    <row r="3813" spans="1:3" x14ac:dyDescent="0.25">
      <c r="A3813" s="253">
        <v>44081</v>
      </c>
      <c r="B3813" s="254" t="s">
        <v>14</v>
      </c>
      <c r="C3813" s="226" t="s">
        <v>14</v>
      </c>
    </row>
    <row r="3814" spans="1:3" x14ac:dyDescent="0.25">
      <c r="A3814" s="253">
        <v>44083</v>
      </c>
      <c r="B3814" s="254" t="s">
        <v>14</v>
      </c>
      <c r="C3814" s="226" t="s">
        <v>14</v>
      </c>
    </row>
    <row r="3815" spans="1:3" x14ac:dyDescent="0.25">
      <c r="A3815" s="253">
        <v>44084</v>
      </c>
      <c r="B3815" s="254" t="s">
        <v>14</v>
      </c>
      <c r="C3815" s="226" t="s">
        <v>14</v>
      </c>
    </row>
    <row r="3816" spans="1:3" x14ac:dyDescent="0.25">
      <c r="A3816" s="253">
        <v>44085</v>
      </c>
      <c r="B3816" s="254" t="s">
        <v>14</v>
      </c>
      <c r="C3816" s="226" t="s">
        <v>14</v>
      </c>
    </row>
    <row r="3817" spans="1:3" x14ac:dyDescent="0.25">
      <c r="A3817" s="253">
        <v>44086</v>
      </c>
      <c r="B3817" s="254" t="s">
        <v>14</v>
      </c>
      <c r="C3817" s="226" t="s">
        <v>14</v>
      </c>
    </row>
    <row r="3818" spans="1:3" x14ac:dyDescent="0.25">
      <c r="A3818" s="253">
        <v>44088</v>
      </c>
      <c r="B3818" s="254" t="s">
        <v>14</v>
      </c>
      <c r="C3818" s="226" t="s">
        <v>14</v>
      </c>
    </row>
    <row r="3819" spans="1:3" x14ac:dyDescent="0.25">
      <c r="A3819" s="253">
        <v>44090</v>
      </c>
      <c r="B3819" s="254" t="s">
        <v>14</v>
      </c>
      <c r="C3819" s="226" t="s">
        <v>14</v>
      </c>
    </row>
    <row r="3820" spans="1:3" x14ac:dyDescent="0.25">
      <c r="A3820" s="253">
        <v>44092</v>
      </c>
      <c r="B3820" s="254" t="s">
        <v>14</v>
      </c>
      <c r="C3820" s="226" t="s">
        <v>14</v>
      </c>
    </row>
    <row r="3821" spans="1:3" x14ac:dyDescent="0.25">
      <c r="A3821" s="253">
        <v>44093</v>
      </c>
      <c r="B3821" s="254" t="s">
        <v>14</v>
      </c>
      <c r="C3821" s="226" t="s">
        <v>14</v>
      </c>
    </row>
    <row r="3822" spans="1:3" x14ac:dyDescent="0.25">
      <c r="A3822" s="253">
        <v>44094</v>
      </c>
      <c r="B3822" s="254" t="s">
        <v>14</v>
      </c>
      <c r="C3822" s="226" t="s">
        <v>14</v>
      </c>
    </row>
    <row r="3823" spans="1:3" x14ac:dyDescent="0.25">
      <c r="A3823" s="253">
        <v>44095</v>
      </c>
      <c r="B3823" s="254" t="s">
        <v>14</v>
      </c>
      <c r="C3823" s="226" t="s">
        <v>14</v>
      </c>
    </row>
    <row r="3824" spans="1:3" x14ac:dyDescent="0.25">
      <c r="A3824" s="253">
        <v>44097</v>
      </c>
      <c r="B3824" s="254" t="s">
        <v>14</v>
      </c>
      <c r="C3824" s="226" t="s">
        <v>14</v>
      </c>
    </row>
    <row r="3825" spans="1:3" x14ac:dyDescent="0.25">
      <c r="A3825" s="253">
        <v>44098</v>
      </c>
      <c r="B3825" s="254" t="s">
        <v>14</v>
      </c>
      <c r="C3825" s="226" t="s">
        <v>14</v>
      </c>
    </row>
    <row r="3826" spans="1:3" x14ac:dyDescent="0.25">
      <c r="A3826" s="253">
        <v>44099</v>
      </c>
      <c r="B3826" s="254" t="s">
        <v>14</v>
      </c>
      <c r="C3826" s="226" t="s">
        <v>14</v>
      </c>
    </row>
    <row r="3827" spans="1:3" x14ac:dyDescent="0.25">
      <c r="A3827" s="253">
        <v>44101</v>
      </c>
      <c r="B3827" s="254" t="s">
        <v>14</v>
      </c>
      <c r="C3827" s="226" t="s">
        <v>14</v>
      </c>
    </row>
    <row r="3828" spans="1:3" x14ac:dyDescent="0.25">
      <c r="A3828" s="253">
        <v>44102</v>
      </c>
      <c r="B3828" s="254" t="s">
        <v>14</v>
      </c>
      <c r="C3828" s="226" t="s">
        <v>14</v>
      </c>
    </row>
    <row r="3829" spans="1:3" x14ac:dyDescent="0.25">
      <c r="A3829" s="253">
        <v>44103</v>
      </c>
      <c r="B3829" s="254" t="s">
        <v>14</v>
      </c>
      <c r="C3829" s="226" t="s">
        <v>14</v>
      </c>
    </row>
    <row r="3830" spans="1:3" x14ac:dyDescent="0.25">
      <c r="A3830" s="253">
        <v>44104</v>
      </c>
      <c r="B3830" s="254" t="s">
        <v>14</v>
      </c>
      <c r="C3830" s="226" t="s">
        <v>14</v>
      </c>
    </row>
    <row r="3831" spans="1:3" x14ac:dyDescent="0.25">
      <c r="A3831" s="253">
        <v>44105</v>
      </c>
      <c r="B3831" s="254" t="s">
        <v>14</v>
      </c>
      <c r="C3831" s="226" t="s">
        <v>14</v>
      </c>
    </row>
    <row r="3832" spans="1:3" x14ac:dyDescent="0.25">
      <c r="A3832" s="253">
        <v>44106</v>
      </c>
      <c r="B3832" s="254" t="s">
        <v>14</v>
      </c>
      <c r="C3832" s="226" t="s">
        <v>14</v>
      </c>
    </row>
    <row r="3833" spans="1:3" x14ac:dyDescent="0.25">
      <c r="A3833" s="253">
        <v>44109</v>
      </c>
      <c r="B3833" s="254" t="s">
        <v>14</v>
      </c>
      <c r="C3833" s="226" t="s">
        <v>14</v>
      </c>
    </row>
    <row r="3834" spans="1:3" x14ac:dyDescent="0.25">
      <c r="A3834" s="253">
        <v>44111</v>
      </c>
      <c r="B3834" s="254" t="s">
        <v>14</v>
      </c>
      <c r="C3834" s="226" t="s">
        <v>14</v>
      </c>
    </row>
    <row r="3835" spans="1:3" x14ac:dyDescent="0.25">
      <c r="A3835" s="253">
        <v>44112</v>
      </c>
      <c r="B3835" s="254" t="s">
        <v>14</v>
      </c>
      <c r="C3835" s="226" t="s">
        <v>14</v>
      </c>
    </row>
    <row r="3836" spans="1:3" x14ac:dyDescent="0.25">
      <c r="A3836" s="253">
        <v>44113</v>
      </c>
      <c r="B3836" s="254" t="s">
        <v>14</v>
      </c>
      <c r="C3836" s="226" t="s">
        <v>14</v>
      </c>
    </row>
    <row r="3837" spans="1:3" x14ac:dyDescent="0.25">
      <c r="A3837" s="253">
        <v>44114</v>
      </c>
      <c r="B3837" s="254" t="s">
        <v>14</v>
      </c>
      <c r="C3837" s="226" t="s">
        <v>14</v>
      </c>
    </row>
    <row r="3838" spans="1:3" x14ac:dyDescent="0.25">
      <c r="A3838" s="253">
        <v>44116</v>
      </c>
      <c r="B3838" s="254" t="s">
        <v>14</v>
      </c>
      <c r="C3838" s="226" t="s">
        <v>14</v>
      </c>
    </row>
    <row r="3839" spans="1:3" x14ac:dyDescent="0.25">
      <c r="A3839" s="253">
        <v>44117</v>
      </c>
      <c r="B3839" s="254" t="s">
        <v>14</v>
      </c>
      <c r="C3839" s="226" t="s">
        <v>14</v>
      </c>
    </row>
    <row r="3840" spans="1:3" x14ac:dyDescent="0.25">
      <c r="A3840" s="253">
        <v>44118</v>
      </c>
      <c r="B3840" s="254" t="s">
        <v>14</v>
      </c>
      <c r="C3840" s="226" t="s">
        <v>14</v>
      </c>
    </row>
    <row r="3841" spans="1:3" x14ac:dyDescent="0.25">
      <c r="A3841" s="253">
        <v>44119</v>
      </c>
      <c r="B3841" s="254" t="s">
        <v>14</v>
      </c>
      <c r="C3841" s="226" t="s">
        <v>14</v>
      </c>
    </row>
    <row r="3842" spans="1:3" x14ac:dyDescent="0.25">
      <c r="A3842" s="253">
        <v>44120</v>
      </c>
      <c r="B3842" s="254" t="s">
        <v>14</v>
      </c>
      <c r="C3842" s="226" t="s">
        <v>14</v>
      </c>
    </row>
    <row r="3843" spans="1:3" x14ac:dyDescent="0.25">
      <c r="A3843" s="253">
        <v>44122</v>
      </c>
      <c r="B3843" s="254" t="s">
        <v>14</v>
      </c>
      <c r="C3843" s="226" t="s">
        <v>14</v>
      </c>
    </row>
    <row r="3844" spans="1:3" x14ac:dyDescent="0.25">
      <c r="A3844" s="253">
        <v>44123</v>
      </c>
      <c r="B3844" s="254" t="s">
        <v>14</v>
      </c>
      <c r="C3844" s="226" t="s">
        <v>14</v>
      </c>
    </row>
    <row r="3845" spans="1:3" x14ac:dyDescent="0.25">
      <c r="A3845" s="253">
        <v>44124</v>
      </c>
      <c r="B3845" s="254" t="s">
        <v>14</v>
      </c>
      <c r="C3845" s="226" t="s">
        <v>14</v>
      </c>
    </row>
    <row r="3846" spans="1:3" x14ac:dyDescent="0.25">
      <c r="A3846" s="253">
        <v>44126</v>
      </c>
      <c r="B3846" s="254" t="s">
        <v>14</v>
      </c>
      <c r="C3846" s="226" t="s">
        <v>14</v>
      </c>
    </row>
    <row r="3847" spans="1:3" x14ac:dyDescent="0.25">
      <c r="A3847" s="253">
        <v>44130</v>
      </c>
      <c r="B3847" s="254" t="s">
        <v>14</v>
      </c>
      <c r="C3847" s="226" t="s">
        <v>14</v>
      </c>
    </row>
    <row r="3848" spans="1:3" x14ac:dyDescent="0.25">
      <c r="A3848" s="253">
        <v>44137</v>
      </c>
      <c r="B3848" s="254" t="s">
        <v>14</v>
      </c>
      <c r="C3848" s="226" t="s">
        <v>14</v>
      </c>
    </row>
    <row r="3849" spans="1:3" x14ac:dyDescent="0.25">
      <c r="A3849" s="253">
        <v>44151</v>
      </c>
      <c r="B3849" s="254" t="s">
        <v>14</v>
      </c>
      <c r="C3849" s="226" t="s">
        <v>14</v>
      </c>
    </row>
    <row r="3850" spans="1:3" x14ac:dyDescent="0.25">
      <c r="A3850" s="253">
        <v>44164</v>
      </c>
      <c r="B3850" s="254" t="s">
        <v>14</v>
      </c>
      <c r="C3850" s="226" t="s">
        <v>14</v>
      </c>
    </row>
    <row r="3851" spans="1:3" x14ac:dyDescent="0.25">
      <c r="A3851" s="253">
        <v>44171</v>
      </c>
      <c r="B3851" s="254" t="s">
        <v>14</v>
      </c>
      <c r="C3851" s="226" t="s">
        <v>14</v>
      </c>
    </row>
    <row r="3852" spans="1:3" x14ac:dyDescent="0.25">
      <c r="A3852" s="253">
        <v>44178</v>
      </c>
      <c r="B3852" s="254" t="s">
        <v>14</v>
      </c>
      <c r="C3852" s="226" t="s">
        <v>14</v>
      </c>
    </row>
    <row r="3853" spans="1:3" x14ac:dyDescent="0.25">
      <c r="A3853" s="253">
        <v>43903</v>
      </c>
      <c r="B3853" s="254" t="s">
        <v>20</v>
      </c>
      <c r="C3853" s="226" t="s">
        <v>20</v>
      </c>
    </row>
    <row r="3854" spans="1:3" x14ac:dyDescent="0.25">
      <c r="A3854" s="253">
        <v>43907</v>
      </c>
      <c r="B3854" s="254" t="s">
        <v>20</v>
      </c>
      <c r="C3854" s="226" t="s">
        <v>20</v>
      </c>
    </row>
    <row r="3855" spans="1:3" x14ac:dyDescent="0.25">
      <c r="A3855" s="253">
        <v>43910</v>
      </c>
      <c r="B3855" s="254" t="s">
        <v>20</v>
      </c>
      <c r="C3855" s="226" t="s">
        <v>20</v>
      </c>
    </row>
    <row r="3856" spans="1:3" x14ac:dyDescent="0.25">
      <c r="A3856" s="253">
        <v>43915</v>
      </c>
      <c r="B3856" s="254" t="s">
        <v>20</v>
      </c>
      <c r="C3856" s="226" t="s">
        <v>20</v>
      </c>
    </row>
    <row r="3857" spans="1:3" x14ac:dyDescent="0.25">
      <c r="A3857" s="253">
        <v>43916</v>
      </c>
      <c r="B3857" s="254" t="s">
        <v>20</v>
      </c>
      <c r="C3857" s="226" t="s">
        <v>20</v>
      </c>
    </row>
    <row r="3858" spans="1:3" x14ac:dyDescent="0.25">
      <c r="A3858" s="253">
        <v>43920</v>
      </c>
      <c r="B3858" s="254" t="s">
        <v>20</v>
      </c>
      <c r="C3858" s="226" t="s">
        <v>20</v>
      </c>
    </row>
    <row r="3859" spans="1:3" x14ac:dyDescent="0.25">
      <c r="A3859" s="253">
        <v>43923</v>
      </c>
      <c r="B3859" s="254" t="s">
        <v>20</v>
      </c>
      <c r="C3859" s="226" t="s">
        <v>20</v>
      </c>
    </row>
    <row r="3860" spans="1:3" x14ac:dyDescent="0.25">
      <c r="A3860" s="253">
        <v>43924</v>
      </c>
      <c r="B3860" s="254" t="s">
        <v>20</v>
      </c>
      <c r="C3860" s="226" t="s">
        <v>20</v>
      </c>
    </row>
    <row r="3861" spans="1:3" x14ac:dyDescent="0.25">
      <c r="A3861" s="253">
        <v>43926</v>
      </c>
      <c r="B3861" s="254" t="s">
        <v>20</v>
      </c>
      <c r="C3861" s="226" t="s">
        <v>20</v>
      </c>
    </row>
    <row r="3862" spans="1:3" x14ac:dyDescent="0.25">
      <c r="A3862" s="253">
        <v>43929</v>
      </c>
      <c r="B3862" s="254" t="s">
        <v>20</v>
      </c>
      <c r="C3862" s="226" t="s">
        <v>20</v>
      </c>
    </row>
    <row r="3863" spans="1:3" x14ac:dyDescent="0.25">
      <c r="A3863" s="253">
        <v>43930</v>
      </c>
      <c r="B3863" s="254" t="s">
        <v>20</v>
      </c>
      <c r="C3863" s="226" t="s">
        <v>20</v>
      </c>
    </row>
    <row r="3864" spans="1:3" x14ac:dyDescent="0.25">
      <c r="A3864" s="253">
        <v>43936</v>
      </c>
      <c r="B3864" s="254" t="s">
        <v>20</v>
      </c>
      <c r="C3864" s="226" t="s">
        <v>20</v>
      </c>
    </row>
    <row r="3865" spans="1:3" x14ac:dyDescent="0.25">
      <c r="A3865" s="253">
        <v>43948</v>
      </c>
      <c r="B3865" s="254" t="s">
        <v>20</v>
      </c>
      <c r="C3865" s="226" t="s">
        <v>20</v>
      </c>
    </row>
    <row r="3866" spans="1:3" x14ac:dyDescent="0.25">
      <c r="A3866" s="253">
        <v>43951</v>
      </c>
      <c r="B3866" s="254" t="s">
        <v>20</v>
      </c>
      <c r="C3866" s="226" t="s">
        <v>20</v>
      </c>
    </row>
    <row r="3867" spans="1:3" x14ac:dyDescent="0.25">
      <c r="A3867" s="253">
        <v>43953</v>
      </c>
      <c r="B3867" s="254" t="s">
        <v>20</v>
      </c>
      <c r="C3867" s="226" t="s">
        <v>20</v>
      </c>
    </row>
    <row r="3868" spans="1:3" x14ac:dyDescent="0.25">
      <c r="A3868" s="253">
        <v>43956</v>
      </c>
      <c r="B3868" s="254" t="s">
        <v>20</v>
      </c>
      <c r="C3868" s="226" t="s">
        <v>20</v>
      </c>
    </row>
    <row r="3869" spans="1:3" x14ac:dyDescent="0.25">
      <c r="A3869" s="253">
        <v>43979</v>
      </c>
      <c r="B3869" s="254" t="s">
        <v>20</v>
      </c>
      <c r="C3869" s="226" t="s">
        <v>20</v>
      </c>
    </row>
    <row r="3870" spans="1:3" x14ac:dyDescent="0.25">
      <c r="A3870" s="253">
        <v>43983</v>
      </c>
      <c r="B3870" s="254" t="s">
        <v>20</v>
      </c>
      <c r="C3870" s="226" t="s">
        <v>20</v>
      </c>
    </row>
    <row r="3871" spans="1:3" x14ac:dyDescent="0.25">
      <c r="A3871" s="253">
        <v>43985</v>
      </c>
      <c r="B3871" s="254" t="s">
        <v>20</v>
      </c>
      <c r="C3871" s="226" t="s">
        <v>20</v>
      </c>
    </row>
    <row r="3872" spans="1:3" x14ac:dyDescent="0.25">
      <c r="A3872" s="253">
        <v>43986</v>
      </c>
      <c r="B3872" s="254" t="s">
        <v>20</v>
      </c>
      <c r="C3872" s="226" t="s">
        <v>20</v>
      </c>
    </row>
    <row r="3873" spans="1:3" x14ac:dyDescent="0.25">
      <c r="A3873" s="253">
        <v>43987</v>
      </c>
      <c r="B3873" s="254" t="s">
        <v>20</v>
      </c>
      <c r="C3873" s="226" t="s">
        <v>20</v>
      </c>
    </row>
    <row r="3874" spans="1:3" x14ac:dyDescent="0.25">
      <c r="A3874" s="253">
        <v>43988</v>
      </c>
      <c r="B3874" s="254" t="s">
        <v>20</v>
      </c>
      <c r="C3874" s="226" t="s">
        <v>20</v>
      </c>
    </row>
    <row r="3875" spans="1:3" x14ac:dyDescent="0.25">
      <c r="A3875" s="253">
        <v>43989</v>
      </c>
      <c r="B3875" s="254" t="s">
        <v>20</v>
      </c>
      <c r="C3875" s="226" t="s">
        <v>20</v>
      </c>
    </row>
    <row r="3876" spans="1:3" x14ac:dyDescent="0.25">
      <c r="A3876" s="253">
        <v>43990</v>
      </c>
      <c r="B3876" s="254" t="s">
        <v>20</v>
      </c>
      <c r="C3876" s="226" t="s">
        <v>20</v>
      </c>
    </row>
    <row r="3877" spans="1:3" x14ac:dyDescent="0.25">
      <c r="A3877" s="253">
        <v>43991</v>
      </c>
      <c r="B3877" s="254" t="s">
        <v>20</v>
      </c>
      <c r="C3877" s="226" t="s">
        <v>20</v>
      </c>
    </row>
    <row r="3878" spans="1:3" x14ac:dyDescent="0.25">
      <c r="A3878" s="253">
        <v>43992</v>
      </c>
      <c r="B3878" s="254" t="s">
        <v>20</v>
      </c>
      <c r="C3878" s="226" t="s">
        <v>20</v>
      </c>
    </row>
    <row r="3879" spans="1:3" x14ac:dyDescent="0.25">
      <c r="A3879" s="253">
        <v>43993</v>
      </c>
      <c r="B3879" s="254" t="s">
        <v>20</v>
      </c>
      <c r="C3879" s="226" t="s">
        <v>20</v>
      </c>
    </row>
    <row r="3880" spans="1:3" x14ac:dyDescent="0.25">
      <c r="A3880" s="253">
        <v>43994</v>
      </c>
      <c r="B3880" s="254" t="s">
        <v>20</v>
      </c>
      <c r="C3880" s="226" t="s">
        <v>20</v>
      </c>
    </row>
    <row r="3881" spans="1:3" x14ac:dyDescent="0.25">
      <c r="A3881" s="253">
        <v>43996</v>
      </c>
      <c r="B3881" s="254" t="s">
        <v>20</v>
      </c>
      <c r="C3881" s="226" t="s">
        <v>20</v>
      </c>
    </row>
    <row r="3882" spans="1:3" x14ac:dyDescent="0.25">
      <c r="A3882" s="253">
        <v>43998</v>
      </c>
      <c r="B3882" s="254" t="s">
        <v>20</v>
      </c>
      <c r="C3882" s="226" t="s">
        <v>20</v>
      </c>
    </row>
    <row r="3883" spans="1:3" x14ac:dyDescent="0.25">
      <c r="A3883" s="253">
        <v>43999</v>
      </c>
      <c r="B3883" s="254" t="s">
        <v>20</v>
      </c>
      <c r="C3883" s="226" t="s">
        <v>20</v>
      </c>
    </row>
    <row r="3884" spans="1:3" x14ac:dyDescent="0.25">
      <c r="A3884" s="253">
        <v>44000</v>
      </c>
      <c r="B3884" s="254" t="s">
        <v>20</v>
      </c>
      <c r="C3884" s="226" t="s">
        <v>20</v>
      </c>
    </row>
    <row r="3885" spans="1:3" x14ac:dyDescent="0.25">
      <c r="A3885" s="253">
        <v>44001</v>
      </c>
      <c r="B3885" s="254" t="s">
        <v>20</v>
      </c>
      <c r="C3885" s="226" t="s">
        <v>20</v>
      </c>
    </row>
    <row r="3886" spans="1:3" x14ac:dyDescent="0.25">
      <c r="A3886" s="253">
        <v>44002</v>
      </c>
      <c r="B3886" s="254" t="s">
        <v>20</v>
      </c>
      <c r="C3886" s="226" t="s">
        <v>20</v>
      </c>
    </row>
    <row r="3887" spans="1:3" x14ac:dyDescent="0.25">
      <c r="A3887" s="253">
        <v>44003</v>
      </c>
      <c r="B3887" s="254" t="s">
        <v>20</v>
      </c>
      <c r="C3887" s="226" t="s">
        <v>20</v>
      </c>
    </row>
    <row r="3888" spans="1:3" x14ac:dyDescent="0.25">
      <c r="A3888" s="253">
        <v>44004</v>
      </c>
      <c r="B3888" s="254" t="s">
        <v>20</v>
      </c>
      <c r="C3888" s="226" t="s">
        <v>20</v>
      </c>
    </row>
    <row r="3889" spans="1:3" x14ac:dyDescent="0.25">
      <c r="A3889" s="253">
        <v>44005</v>
      </c>
      <c r="B3889" s="254" t="s">
        <v>20</v>
      </c>
      <c r="C3889" s="226" t="s">
        <v>20</v>
      </c>
    </row>
    <row r="3890" spans="1:3" x14ac:dyDescent="0.25">
      <c r="A3890" s="253">
        <v>44006</v>
      </c>
      <c r="B3890" s="254" t="s">
        <v>20</v>
      </c>
      <c r="C3890" s="226" t="s">
        <v>20</v>
      </c>
    </row>
    <row r="3891" spans="1:3" x14ac:dyDescent="0.25">
      <c r="A3891" s="253">
        <v>44007</v>
      </c>
      <c r="B3891" s="254" t="s">
        <v>20</v>
      </c>
      <c r="C3891" s="226" t="s">
        <v>20</v>
      </c>
    </row>
    <row r="3892" spans="1:3" x14ac:dyDescent="0.25">
      <c r="A3892" s="253">
        <v>44008</v>
      </c>
      <c r="B3892" s="254" t="s">
        <v>20</v>
      </c>
      <c r="C3892" s="226" t="s">
        <v>20</v>
      </c>
    </row>
    <row r="3893" spans="1:3" x14ac:dyDescent="0.25">
      <c r="A3893" s="253">
        <v>44009</v>
      </c>
      <c r="B3893" s="254" t="s">
        <v>20</v>
      </c>
      <c r="C3893" s="226" t="s">
        <v>20</v>
      </c>
    </row>
    <row r="3894" spans="1:3" x14ac:dyDescent="0.25">
      <c r="A3894" s="253">
        <v>44010</v>
      </c>
      <c r="B3894" s="254" t="s">
        <v>20</v>
      </c>
      <c r="C3894" s="226" t="s">
        <v>20</v>
      </c>
    </row>
    <row r="3895" spans="1:3" x14ac:dyDescent="0.25">
      <c r="A3895" s="253">
        <v>44011</v>
      </c>
      <c r="B3895" s="254" t="s">
        <v>20</v>
      </c>
      <c r="C3895" s="226" t="s">
        <v>20</v>
      </c>
    </row>
    <row r="3896" spans="1:3" x14ac:dyDescent="0.25">
      <c r="A3896" s="253">
        <v>44012</v>
      </c>
      <c r="B3896" s="254" t="s">
        <v>20</v>
      </c>
      <c r="C3896" s="226" t="s">
        <v>20</v>
      </c>
    </row>
    <row r="3897" spans="1:3" x14ac:dyDescent="0.25">
      <c r="A3897" s="253">
        <v>44013</v>
      </c>
      <c r="B3897" s="254" t="s">
        <v>20</v>
      </c>
      <c r="C3897" s="226" t="s">
        <v>20</v>
      </c>
    </row>
    <row r="3898" spans="1:3" x14ac:dyDescent="0.25">
      <c r="A3898" s="253">
        <v>44014</v>
      </c>
      <c r="B3898" s="254" t="s">
        <v>20</v>
      </c>
      <c r="C3898" s="226" t="s">
        <v>20</v>
      </c>
    </row>
    <row r="3899" spans="1:3" x14ac:dyDescent="0.25">
      <c r="A3899" s="253">
        <v>44015</v>
      </c>
      <c r="B3899" s="254" t="s">
        <v>20</v>
      </c>
      <c r="C3899" s="226" t="s">
        <v>20</v>
      </c>
    </row>
    <row r="3900" spans="1:3" x14ac:dyDescent="0.25">
      <c r="A3900" s="253">
        <v>44016</v>
      </c>
      <c r="B3900" s="254" t="s">
        <v>20</v>
      </c>
      <c r="C3900" s="226" t="s">
        <v>20</v>
      </c>
    </row>
    <row r="3901" spans="1:3" x14ac:dyDescent="0.25">
      <c r="A3901" s="253">
        <v>44017</v>
      </c>
      <c r="B3901" s="254" t="s">
        <v>20</v>
      </c>
      <c r="C3901" s="226" t="s">
        <v>20</v>
      </c>
    </row>
    <row r="3902" spans="1:3" x14ac:dyDescent="0.25">
      <c r="A3902" s="253">
        <v>44018</v>
      </c>
      <c r="B3902" s="254" t="s">
        <v>20</v>
      </c>
      <c r="C3902" s="226" t="s">
        <v>20</v>
      </c>
    </row>
    <row r="3903" spans="1:3" x14ac:dyDescent="0.25">
      <c r="A3903" s="253">
        <v>44019</v>
      </c>
      <c r="B3903" s="254" t="s">
        <v>20</v>
      </c>
      <c r="C3903" s="226" t="s">
        <v>20</v>
      </c>
    </row>
    <row r="3904" spans="1:3" x14ac:dyDescent="0.25">
      <c r="A3904" s="253">
        <v>44020</v>
      </c>
      <c r="B3904" s="254" t="s">
        <v>20</v>
      </c>
      <c r="C3904" s="226" t="s">
        <v>20</v>
      </c>
    </row>
    <row r="3905" spans="1:3" x14ac:dyDescent="0.25">
      <c r="A3905" s="253">
        <v>44021</v>
      </c>
      <c r="B3905" s="254" t="s">
        <v>20</v>
      </c>
      <c r="C3905" s="226" t="s">
        <v>20</v>
      </c>
    </row>
    <row r="3906" spans="1:3" x14ac:dyDescent="0.25">
      <c r="A3906" s="253">
        <v>44022</v>
      </c>
      <c r="B3906" s="254" t="s">
        <v>20</v>
      </c>
      <c r="C3906" s="226" t="s">
        <v>20</v>
      </c>
    </row>
    <row r="3907" spans="1:3" x14ac:dyDescent="0.25">
      <c r="A3907" s="253">
        <v>44023</v>
      </c>
      <c r="B3907" s="254" t="s">
        <v>20</v>
      </c>
      <c r="C3907" s="226" t="s">
        <v>20</v>
      </c>
    </row>
    <row r="3908" spans="1:3" x14ac:dyDescent="0.25">
      <c r="A3908" s="253">
        <v>44024</v>
      </c>
      <c r="B3908" s="254" t="s">
        <v>20</v>
      </c>
      <c r="C3908" s="226" t="s">
        <v>20</v>
      </c>
    </row>
    <row r="3909" spans="1:3" x14ac:dyDescent="0.25">
      <c r="A3909" s="253">
        <v>44025</v>
      </c>
      <c r="B3909" s="254" t="s">
        <v>20</v>
      </c>
      <c r="C3909" s="226" t="s">
        <v>20</v>
      </c>
    </row>
    <row r="3910" spans="1:3" x14ac:dyDescent="0.25">
      <c r="A3910" s="253">
        <v>44027</v>
      </c>
      <c r="B3910" s="254" t="s">
        <v>20</v>
      </c>
      <c r="C3910" s="226" t="s">
        <v>20</v>
      </c>
    </row>
    <row r="3911" spans="1:3" x14ac:dyDescent="0.25">
      <c r="A3911" s="253">
        <v>44028</v>
      </c>
      <c r="B3911" s="254" t="s">
        <v>20</v>
      </c>
      <c r="C3911" s="226" t="s">
        <v>20</v>
      </c>
    </row>
    <row r="3912" spans="1:3" x14ac:dyDescent="0.25">
      <c r="A3912" s="253">
        <v>44029</v>
      </c>
      <c r="B3912" s="254" t="s">
        <v>20</v>
      </c>
      <c r="C3912" s="226" t="s">
        <v>20</v>
      </c>
    </row>
    <row r="3913" spans="1:3" x14ac:dyDescent="0.25">
      <c r="A3913" s="253">
        <v>44030</v>
      </c>
      <c r="B3913" s="254" t="s">
        <v>20</v>
      </c>
      <c r="C3913" s="226" t="s">
        <v>20</v>
      </c>
    </row>
    <row r="3914" spans="1:3" x14ac:dyDescent="0.25">
      <c r="A3914" s="253">
        <v>44031</v>
      </c>
      <c r="B3914" s="254" t="s">
        <v>20</v>
      </c>
      <c r="C3914" s="226" t="s">
        <v>20</v>
      </c>
    </row>
    <row r="3915" spans="1:3" x14ac:dyDescent="0.25">
      <c r="A3915" s="253">
        <v>44032</v>
      </c>
      <c r="B3915" s="254" t="s">
        <v>20</v>
      </c>
      <c r="C3915" s="226" t="s">
        <v>20</v>
      </c>
    </row>
    <row r="3916" spans="1:3" x14ac:dyDescent="0.25">
      <c r="A3916" s="253">
        <v>44034</v>
      </c>
      <c r="B3916" s="254" t="s">
        <v>20</v>
      </c>
      <c r="C3916" s="226" t="s">
        <v>20</v>
      </c>
    </row>
    <row r="3917" spans="1:3" x14ac:dyDescent="0.25">
      <c r="A3917" s="253">
        <v>44036</v>
      </c>
      <c r="B3917" s="254" t="s">
        <v>20</v>
      </c>
      <c r="C3917" s="226" t="s">
        <v>20</v>
      </c>
    </row>
    <row r="3918" spans="1:3" x14ac:dyDescent="0.25">
      <c r="A3918" s="253">
        <v>44037</v>
      </c>
      <c r="B3918" s="254" t="s">
        <v>20</v>
      </c>
      <c r="C3918" s="226" t="s">
        <v>20</v>
      </c>
    </row>
    <row r="3919" spans="1:3" x14ac:dyDescent="0.25">
      <c r="A3919" s="253">
        <v>44038</v>
      </c>
      <c r="B3919" s="254" t="s">
        <v>20</v>
      </c>
      <c r="C3919" s="226" t="s">
        <v>20</v>
      </c>
    </row>
    <row r="3920" spans="1:3" x14ac:dyDescent="0.25">
      <c r="A3920" s="253">
        <v>44039</v>
      </c>
      <c r="B3920" s="254" t="s">
        <v>20</v>
      </c>
      <c r="C3920" s="226" t="s">
        <v>20</v>
      </c>
    </row>
    <row r="3921" spans="1:3" x14ac:dyDescent="0.25">
      <c r="A3921" s="253">
        <v>44040</v>
      </c>
      <c r="B3921" s="254" t="s">
        <v>20</v>
      </c>
      <c r="C3921" s="226" t="s">
        <v>20</v>
      </c>
    </row>
    <row r="3922" spans="1:3" x14ac:dyDescent="0.25">
      <c r="A3922" s="253">
        <v>44041</v>
      </c>
      <c r="B3922" s="254" t="s">
        <v>20</v>
      </c>
      <c r="C3922" s="226" t="s">
        <v>20</v>
      </c>
    </row>
    <row r="3923" spans="1:3" x14ac:dyDescent="0.25">
      <c r="A3923" s="253">
        <v>44042</v>
      </c>
      <c r="B3923" s="254" t="s">
        <v>20</v>
      </c>
      <c r="C3923" s="226" t="s">
        <v>20</v>
      </c>
    </row>
    <row r="3924" spans="1:3" x14ac:dyDescent="0.25">
      <c r="A3924" s="253">
        <v>44043</v>
      </c>
      <c r="B3924" s="254" t="s">
        <v>20</v>
      </c>
      <c r="C3924" s="226" t="s">
        <v>20</v>
      </c>
    </row>
    <row r="3925" spans="1:3" x14ac:dyDescent="0.25">
      <c r="A3925" s="253">
        <v>44045</v>
      </c>
      <c r="B3925" s="254" t="s">
        <v>20</v>
      </c>
      <c r="C3925" s="226" t="s">
        <v>20</v>
      </c>
    </row>
    <row r="3926" spans="1:3" x14ac:dyDescent="0.25">
      <c r="A3926" s="253">
        <v>44046</v>
      </c>
      <c r="B3926" s="254" t="s">
        <v>20</v>
      </c>
      <c r="C3926" s="226" t="s">
        <v>20</v>
      </c>
    </row>
    <row r="3927" spans="1:3" x14ac:dyDescent="0.25">
      <c r="A3927" s="253">
        <v>44047</v>
      </c>
      <c r="B3927" s="254" t="s">
        <v>20</v>
      </c>
      <c r="C3927" s="226" t="s">
        <v>20</v>
      </c>
    </row>
    <row r="3928" spans="1:3" x14ac:dyDescent="0.25">
      <c r="A3928" s="253">
        <v>44051</v>
      </c>
      <c r="B3928" s="254" t="s">
        <v>20</v>
      </c>
      <c r="C3928" s="226" t="s">
        <v>20</v>
      </c>
    </row>
    <row r="3929" spans="1:3" x14ac:dyDescent="0.25">
      <c r="A3929" s="253">
        <v>44052</v>
      </c>
      <c r="B3929" s="254" t="s">
        <v>20</v>
      </c>
      <c r="C3929" s="226" t="s">
        <v>20</v>
      </c>
    </row>
    <row r="3930" spans="1:3" x14ac:dyDescent="0.25">
      <c r="A3930" s="253">
        <v>44053</v>
      </c>
      <c r="B3930" s="254" t="s">
        <v>20</v>
      </c>
      <c r="C3930" s="226" t="s">
        <v>20</v>
      </c>
    </row>
    <row r="3931" spans="1:3" x14ac:dyDescent="0.25">
      <c r="A3931" s="253">
        <v>44055</v>
      </c>
      <c r="B3931" s="254" t="s">
        <v>20</v>
      </c>
      <c r="C3931" s="226" t="s">
        <v>20</v>
      </c>
    </row>
    <row r="3932" spans="1:3" x14ac:dyDescent="0.25">
      <c r="A3932" s="253">
        <v>44061</v>
      </c>
      <c r="B3932" s="254" t="s">
        <v>20</v>
      </c>
      <c r="C3932" s="226" t="s">
        <v>20</v>
      </c>
    </row>
    <row r="3933" spans="1:3" x14ac:dyDescent="0.25">
      <c r="A3933" s="253">
        <v>44062</v>
      </c>
      <c r="B3933" s="254" t="s">
        <v>20</v>
      </c>
      <c r="C3933" s="226" t="s">
        <v>20</v>
      </c>
    </row>
    <row r="3934" spans="1:3" x14ac:dyDescent="0.25">
      <c r="A3934" s="253">
        <v>44065</v>
      </c>
      <c r="B3934" s="254" t="s">
        <v>20</v>
      </c>
      <c r="C3934" s="226" t="s">
        <v>20</v>
      </c>
    </row>
    <row r="3935" spans="1:3" x14ac:dyDescent="0.25">
      <c r="A3935" s="253">
        <v>44068</v>
      </c>
      <c r="B3935" s="254" t="s">
        <v>20</v>
      </c>
      <c r="C3935" s="226" t="s">
        <v>20</v>
      </c>
    </row>
    <row r="3936" spans="1:3" x14ac:dyDescent="0.25">
      <c r="A3936" s="253">
        <v>44070</v>
      </c>
      <c r="B3936" s="254" t="s">
        <v>20</v>
      </c>
      <c r="C3936" s="226" t="s">
        <v>20</v>
      </c>
    </row>
    <row r="3937" spans="1:3" x14ac:dyDescent="0.25">
      <c r="A3937" s="253">
        <v>44071</v>
      </c>
      <c r="B3937" s="254" t="s">
        <v>20</v>
      </c>
      <c r="C3937" s="226" t="s">
        <v>20</v>
      </c>
    </row>
    <row r="3938" spans="1:3" x14ac:dyDescent="0.25">
      <c r="A3938" s="253">
        <v>44072</v>
      </c>
      <c r="B3938" s="254" t="s">
        <v>20</v>
      </c>
      <c r="C3938" s="226" t="s">
        <v>20</v>
      </c>
    </row>
    <row r="3939" spans="1:3" x14ac:dyDescent="0.25">
      <c r="A3939" s="253">
        <v>44073</v>
      </c>
      <c r="B3939" s="254" t="s">
        <v>20</v>
      </c>
      <c r="C3939" s="226" t="s">
        <v>20</v>
      </c>
    </row>
    <row r="3940" spans="1:3" x14ac:dyDescent="0.25">
      <c r="A3940" s="253">
        <v>44077</v>
      </c>
      <c r="B3940" s="254" t="s">
        <v>20</v>
      </c>
      <c r="C3940" s="226" t="s">
        <v>20</v>
      </c>
    </row>
    <row r="3941" spans="1:3" x14ac:dyDescent="0.25">
      <c r="A3941" s="253">
        <v>44078</v>
      </c>
      <c r="B3941" s="254" t="s">
        <v>20</v>
      </c>
      <c r="C3941" s="226" t="s">
        <v>20</v>
      </c>
    </row>
    <row r="3942" spans="1:3" x14ac:dyDescent="0.25">
      <c r="A3942" s="253">
        <v>44081</v>
      </c>
      <c r="B3942" s="254" t="s">
        <v>20</v>
      </c>
      <c r="C3942" s="226" t="s">
        <v>20</v>
      </c>
    </row>
    <row r="3943" spans="1:3" x14ac:dyDescent="0.25">
      <c r="A3943" s="253">
        <v>44084</v>
      </c>
      <c r="B3943" s="254" t="s">
        <v>20</v>
      </c>
      <c r="C3943" s="226" t="s">
        <v>20</v>
      </c>
    </row>
    <row r="3944" spans="1:3" x14ac:dyDescent="0.25">
      <c r="A3944" s="253">
        <v>44088</v>
      </c>
      <c r="B3944" s="254" t="s">
        <v>20</v>
      </c>
      <c r="C3944" s="226" t="s">
        <v>20</v>
      </c>
    </row>
    <row r="3945" spans="1:3" x14ac:dyDescent="0.25">
      <c r="A3945" s="253">
        <v>44091</v>
      </c>
      <c r="B3945" s="254" t="s">
        <v>20</v>
      </c>
      <c r="C3945" s="226" t="s">
        <v>20</v>
      </c>
    </row>
    <row r="3946" spans="1:3" x14ac:dyDescent="0.25">
      <c r="A3946" s="253">
        <v>44092</v>
      </c>
      <c r="B3946" s="254" t="s">
        <v>20</v>
      </c>
      <c r="C3946" s="226" t="s">
        <v>20</v>
      </c>
    </row>
    <row r="3947" spans="1:3" x14ac:dyDescent="0.25">
      <c r="A3947" s="253">
        <v>44098</v>
      </c>
      <c r="B3947" s="254" t="s">
        <v>20</v>
      </c>
      <c r="C3947" s="226" t="s">
        <v>20</v>
      </c>
    </row>
    <row r="3948" spans="1:3" x14ac:dyDescent="0.25">
      <c r="A3948" s="253">
        <v>44103</v>
      </c>
      <c r="B3948" s="254" t="s">
        <v>20</v>
      </c>
      <c r="C3948" s="226" t="s">
        <v>20</v>
      </c>
    </row>
    <row r="3949" spans="1:3" x14ac:dyDescent="0.25">
      <c r="A3949" s="253">
        <v>44105</v>
      </c>
      <c r="B3949" s="254" t="s">
        <v>20</v>
      </c>
      <c r="C3949" s="226" t="s">
        <v>20</v>
      </c>
    </row>
    <row r="3950" spans="1:3" x14ac:dyDescent="0.25">
      <c r="A3950" s="253">
        <v>44164</v>
      </c>
      <c r="B3950" s="254" t="s">
        <v>20</v>
      </c>
      <c r="C3950" s="226" t="s">
        <v>20</v>
      </c>
    </row>
    <row r="3951" spans="1:3" x14ac:dyDescent="0.25">
      <c r="A3951" s="253">
        <v>44171</v>
      </c>
      <c r="B3951" s="254" t="s">
        <v>20</v>
      </c>
      <c r="C3951" s="226" t="s">
        <v>20</v>
      </c>
    </row>
    <row r="3952" spans="1:3" x14ac:dyDescent="0.25">
      <c r="A3952" s="253">
        <v>44178</v>
      </c>
      <c r="B3952" s="254" t="s">
        <v>20</v>
      </c>
      <c r="C3952" s="226" t="s">
        <v>20</v>
      </c>
    </row>
    <row r="3953" spans="1:3" x14ac:dyDescent="0.25">
      <c r="A3953" s="253">
        <v>43903</v>
      </c>
      <c r="B3953" s="254" t="s">
        <v>13</v>
      </c>
      <c r="C3953" s="226" t="s">
        <v>13</v>
      </c>
    </row>
    <row r="3954" spans="1:3" x14ac:dyDescent="0.25">
      <c r="A3954" s="253">
        <v>43907</v>
      </c>
      <c r="B3954" s="254" t="s">
        <v>13</v>
      </c>
      <c r="C3954" s="226" t="s">
        <v>13</v>
      </c>
    </row>
    <row r="3955" spans="1:3" x14ac:dyDescent="0.25">
      <c r="A3955" s="253">
        <v>43910</v>
      </c>
      <c r="B3955" s="254" t="s">
        <v>13</v>
      </c>
      <c r="C3955" s="226" t="s">
        <v>13</v>
      </c>
    </row>
    <row r="3956" spans="1:3" x14ac:dyDescent="0.25">
      <c r="A3956" s="253">
        <v>43915</v>
      </c>
      <c r="B3956" s="254" t="s">
        <v>13</v>
      </c>
      <c r="C3956" s="226" t="s">
        <v>13</v>
      </c>
    </row>
    <row r="3957" spans="1:3" x14ac:dyDescent="0.25">
      <c r="A3957" s="253">
        <v>43920</v>
      </c>
      <c r="B3957" s="254" t="s">
        <v>13</v>
      </c>
      <c r="C3957" s="226" t="s">
        <v>13</v>
      </c>
    </row>
    <row r="3958" spans="1:3" x14ac:dyDescent="0.25">
      <c r="A3958" s="253">
        <v>43923</v>
      </c>
      <c r="B3958" s="254" t="s">
        <v>13</v>
      </c>
      <c r="C3958" s="226" t="s">
        <v>13</v>
      </c>
    </row>
    <row r="3959" spans="1:3" x14ac:dyDescent="0.25">
      <c r="A3959" s="253">
        <v>43924</v>
      </c>
      <c r="B3959" s="254" t="s">
        <v>13</v>
      </c>
      <c r="C3959" s="226" t="s">
        <v>13</v>
      </c>
    </row>
    <row r="3960" spans="1:3" x14ac:dyDescent="0.25">
      <c r="A3960" s="253">
        <v>43926</v>
      </c>
      <c r="B3960" s="254" t="s">
        <v>13</v>
      </c>
      <c r="C3960" s="226" t="s">
        <v>13</v>
      </c>
    </row>
    <row r="3961" spans="1:3" x14ac:dyDescent="0.25">
      <c r="A3961" s="253">
        <v>43930</v>
      </c>
      <c r="B3961" s="254" t="s">
        <v>13</v>
      </c>
      <c r="C3961" s="226" t="s">
        <v>13</v>
      </c>
    </row>
    <row r="3962" spans="1:3" x14ac:dyDescent="0.25">
      <c r="A3962" s="253">
        <v>43936</v>
      </c>
      <c r="B3962" s="254" t="s">
        <v>13</v>
      </c>
      <c r="C3962" s="226" t="s">
        <v>13</v>
      </c>
    </row>
    <row r="3963" spans="1:3" x14ac:dyDescent="0.25">
      <c r="A3963" s="253">
        <v>43948</v>
      </c>
      <c r="B3963" s="254" t="s">
        <v>13</v>
      </c>
      <c r="C3963" s="226" t="s">
        <v>13</v>
      </c>
    </row>
    <row r="3964" spans="1:3" x14ac:dyDescent="0.25">
      <c r="A3964" s="253">
        <v>43951</v>
      </c>
      <c r="B3964" s="254" t="s">
        <v>13</v>
      </c>
      <c r="C3964" s="226" t="s">
        <v>13</v>
      </c>
    </row>
    <row r="3965" spans="1:3" x14ac:dyDescent="0.25">
      <c r="A3965" s="253">
        <v>43953</v>
      </c>
      <c r="B3965" s="254" t="s">
        <v>13</v>
      </c>
      <c r="C3965" s="226" t="s">
        <v>13</v>
      </c>
    </row>
    <row r="3966" spans="1:3" x14ac:dyDescent="0.25">
      <c r="A3966" s="253">
        <v>43956</v>
      </c>
      <c r="B3966" s="254" t="s">
        <v>13</v>
      </c>
      <c r="C3966" s="226" t="s">
        <v>13</v>
      </c>
    </row>
    <row r="3967" spans="1:3" x14ac:dyDescent="0.25">
      <c r="A3967" s="253">
        <v>43963</v>
      </c>
      <c r="B3967" s="254" t="s">
        <v>13</v>
      </c>
      <c r="C3967" s="226" t="s">
        <v>13</v>
      </c>
    </row>
    <row r="3968" spans="1:3" x14ac:dyDescent="0.25">
      <c r="A3968" s="253">
        <v>43979</v>
      </c>
      <c r="B3968" s="254" t="s">
        <v>13</v>
      </c>
      <c r="C3968" s="226" t="s">
        <v>13</v>
      </c>
    </row>
    <row r="3969" spans="1:3" x14ac:dyDescent="0.25">
      <c r="A3969" s="253">
        <v>43981</v>
      </c>
      <c r="B3969" s="254" t="s">
        <v>13</v>
      </c>
      <c r="C3969" s="226" t="s">
        <v>13</v>
      </c>
    </row>
    <row r="3970" spans="1:3" x14ac:dyDescent="0.25">
      <c r="A3970" s="253">
        <v>43983</v>
      </c>
      <c r="B3970" s="254" t="s">
        <v>13</v>
      </c>
      <c r="C3970" s="226" t="s">
        <v>13</v>
      </c>
    </row>
    <row r="3971" spans="1:3" x14ac:dyDescent="0.25">
      <c r="A3971" s="253">
        <v>43985</v>
      </c>
      <c r="B3971" s="254" t="s">
        <v>13</v>
      </c>
      <c r="C3971" s="226" t="s">
        <v>13</v>
      </c>
    </row>
    <row r="3972" spans="1:3" x14ac:dyDescent="0.25">
      <c r="A3972" s="253">
        <v>43986</v>
      </c>
      <c r="B3972" s="254" t="s">
        <v>13</v>
      </c>
      <c r="C3972" s="226" t="s">
        <v>13</v>
      </c>
    </row>
    <row r="3973" spans="1:3" x14ac:dyDescent="0.25">
      <c r="A3973" s="253">
        <v>43987</v>
      </c>
      <c r="B3973" s="254" t="s">
        <v>13</v>
      </c>
      <c r="C3973" s="226" t="s">
        <v>13</v>
      </c>
    </row>
    <row r="3974" spans="1:3" x14ac:dyDescent="0.25">
      <c r="A3974" s="253">
        <v>43988</v>
      </c>
      <c r="B3974" s="254" t="s">
        <v>13</v>
      </c>
      <c r="C3974" s="226" t="s">
        <v>13</v>
      </c>
    </row>
    <row r="3975" spans="1:3" x14ac:dyDescent="0.25">
      <c r="A3975" s="253">
        <v>43989</v>
      </c>
      <c r="B3975" s="254" t="s">
        <v>13</v>
      </c>
      <c r="C3975" s="226" t="s">
        <v>13</v>
      </c>
    </row>
    <row r="3976" spans="1:3" x14ac:dyDescent="0.25">
      <c r="A3976" s="253">
        <v>43990</v>
      </c>
      <c r="B3976" s="254" t="s">
        <v>13</v>
      </c>
      <c r="C3976" s="226" t="s">
        <v>13</v>
      </c>
    </row>
    <row r="3977" spans="1:3" x14ac:dyDescent="0.25">
      <c r="A3977" s="253">
        <v>43991</v>
      </c>
      <c r="B3977" s="254" t="s">
        <v>13</v>
      </c>
      <c r="C3977" s="226" t="s">
        <v>13</v>
      </c>
    </row>
    <row r="3978" spans="1:3" x14ac:dyDescent="0.25">
      <c r="A3978" s="253">
        <v>43992</v>
      </c>
      <c r="B3978" s="254" t="s">
        <v>13</v>
      </c>
      <c r="C3978" s="226" t="s">
        <v>13</v>
      </c>
    </row>
    <row r="3979" spans="1:3" x14ac:dyDescent="0.25">
      <c r="A3979" s="253">
        <v>43993</v>
      </c>
      <c r="B3979" s="254" t="s">
        <v>13</v>
      </c>
      <c r="C3979" s="226" t="s">
        <v>13</v>
      </c>
    </row>
    <row r="3980" spans="1:3" x14ac:dyDescent="0.25">
      <c r="A3980" s="253">
        <v>43994</v>
      </c>
      <c r="B3980" s="254" t="s">
        <v>13</v>
      </c>
      <c r="C3980" s="226" t="s">
        <v>13</v>
      </c>
    </row>
    <row r="3981" spans="1:3" x14ac:dyDescent="0.25">
      <c r="A3981" s="253">
        <v>43995</v>
      </c>
      <c r="B3981" s="254" t="s">
        <v>13</v>
      </c>
      <c r="C3981" s="226" t="s">
        <v>13</v>
      </c>
    </row>
    <row r="3982" spans="1:3" x14ac:dyDescent="0.25">
      <c r="A3982" s="253">
        <v>43996</v>
      </c>
      <c r="B3982" s="254" t="s">
        <v>13</v>
      </c>
      <c r="C3982" s="226" t="s">
        <v>13</v>
      </c>
    </row>
    <row r="3983" spans="1:3" x14ac:dyDescent="0.25">
      <c r="A3983" s="253">
        <v>43998</v>
      </c>
      <c r="B3983" s="254" t="s">
        <v>13</v>
      </c>
      <c r="C3983" s="226" t="s">
        <v>13</v>
      </c>
    </row>
    <row r="3984" spans="1:3" x14ac:dyDescent="0.25">
      <c r="A3984" s="253">
        <v>43999</v>
      </c>
      <c r="B3984" s="254" t="s">
        <v>13</v>
      </c>
      <c r="C3984" s="226" t="s">
        <v>13</v>
      </c>
    </row>
    <row r="3985" spans="1:3" x14ac:dyDescent="0.25">
      <c r="A3985" s="253">
        <v>44000</v>
      </c>
      <c r="B3985" s="254" t="s">
        <v>13</v>
      </c>
      <c r="C3985" s="226" t="s">
        <v>13</v>
      </c>
    </row>
    <row r="3986" spans="1:3" x14ac:dyDescent="0.25">
      <c r="A3986" s="253">
        <v>44001</v>
      </c>
      <c r="B3986" s="254" t="s">
        <v>13</v>
      </c>
      <c r="C3986" s="226" t="s">
        <v>13</v>
      </c>
    </row>
    <row r="3987" spans="1:3" x14ac:dyDescent="0.25">
      <c r="A3987" s="253">
        <v>44002</v>
      </c>
      <c r="B3987" s="254" t="s">
        <v>13</v>
      </c>
      <c r="C3987" s="226" t="s">
        <v>13</v>
      </c>
    </row>
    <row r="3988" spans="1:3" x14ac:dyDescent="0.25">
      <c r="A3988" s="253">
        <v>44003</v>
      </c>
      <c r="B3988" s="254" t="s">
        <v>13</v>
      </c>
      <c r="C3988" s="226" t="s">
        <v>13</v>
      </c>
    </row>
    <row r="3989" spans="1:3" x14ac:dyDescent="0.25">
      <c r="A3989" s="253">
        <v>44004</v>
      </c>
      <c r="B3989" s="254" t="s">
        <v>13</v>
      </c>
      <c r="C3989" s="226" t="s">
        <v>13</v>
      </c>
    </row>
    <row r="3990" spans="1:3" x14ac:dyDescent="0.25">
      <c r="A3990" s="253">
        <v>44005</v>
      </c>
      <c r="B3990" s="254" t="s">
        <v>13</v>
      </c>
      <c r="C3990" s="226" t="s">
        <v>13</v>
      </c>
    </row>
    <row r="3991" spans="1:3" x14ac:dyDescent="0.25">
      <c r="A3991" s="253">
        <v>44006</v>
      </c>
      <c r="B3991" s="254" t="s">
        <v>13</v>
      </c>
      <c r="C3991" s="226" t="s">
        <v>13</v>
      </c>
    </row>
    <row r="3992" spans="1:3" x14ac:dyDescent="0.25">
      <c r="A3992" s="253">
        <v>44007</v>
      </c>
      <c r="B3992" s="254" t="s">
        <v>13</v>
      </c>
      <c r="C3992" s="226" t="s">
        <v>13</v>
      </c>
    </row>
    <row r="3993" spans="1:3" x14ac:dyDescent="0.25">
      <c r="A3993" s="253">
        <v>44008</v>
      </c>
      <c r="B3993" s="254" t="s">
        <v>13</v>
      </c>
      <c r="C3993" s="226" t="s">
        <v>13</v>
      </c>
    </row>
    <row r="3994" spans="1:3" x14ac:dyDescent="0.25">
      <c r="A3994" s="253">
        <v>44009</v>
      </c>
      <c r="B3994" s="254" t="s">
        <v>13</v>
      </c>
      <c r="C3994" s="226" t="s">
        <v>13</v>
      </c>
    </row>
    <row r="3995" spans="1:3" x14ac:dyDescent="0.25">
      <c r="A3995" s="253">
        <v>44010</v>
      </c>
      <c r="B3995" s="254" t="s">
        <v>13</v>
      </c>
      <c r="C3995" s="226" t="s">
        <v>13</v>
      </c>
    </row>
    <row r="3996" spans="1:3" x14ac:dyDescent="0.25">
      <c r="A3996" s="253">
        <v>44011</v>
      </c>
      <c r="B3996" s="254" t="s">
        <v>13</v>
      </c>
      <c r="C3996" s="226" t="s">
        <v>13</v>
      </c>
    </row>
    <row r="3997" spans="1:3" x14ac:dyDescent="0.25">
      <c r="A3997" s="253">
        <v>44012</v>
      </c>
      <c r="B3997" s="254" t="s">
        <v>13</v>
      </c>
      <c r="C3997" s="226" t="s">
        <v>13</v>
      </c>
    </row>
    <row r="3998" spans="1:3" x14ac:dyDescent="0.25">
      <c r="A3998" s="253">
        <v>44013</v>
      </c>
      <c r="B3998" s="254" t="s">
        <v>13</v>
      </c>
      <c r="C3998" s="226" t="s">
        <v>13</v>
      </c>
    </row>
    <row r="3999" spans="1:3" x14ac:dyDescent="0.25">
      <c r="A3999" s="253">
        <v>44014</v>
      </c>
      <c r="B3999" s="254" t="s">
        <v>13</v>
      </c>
      <c r="C3999" s="226" t="s">
        <v>13</v>
      </c>
    </row>
    <row r="4000" spans="1:3" x14ac:dyDescent="0.25">
      <c r="A4000" s="253">
        <v>44015</v>
      </c>
      <c r="B4000" s="254" t="s">
        <v>13</v>
      </c>
      <c r="C4000" s="226" t="s">
        <v>13</v>
      </c>
    </row>
    <row r="4001" spans="1:3" x14ac:dyDescent="0.25">
      <c r="A4001" s="253">
        <v>44016</v>
      </c>
      <c r="B4001" s="254" t="s">
        <v>13</v>
      </c>
      <c r="C4001" s="226" t="s">
        <v>13</v>
      </c>
    </row>
    <row r="4002" spans="1:3" x14ac:dyDescent="0.25">
      <c r="A4002" s="253">
        <v>44017</v>
      </c>
      <c r="B4002" s="254" t="s">
        <v>13</v>
      </c>
      <c r="C4002" s="226" t="s">
        <v>13</v>
      </c>
    </row>
    <row r="4003" spans="1:3" x14ac:dyDescent="0.25">
      <c r="A4003" s="253">
        <v>44018</v>
      </c>
      <c r="B4003" s="254" t="s">
        <v>13</v>
      </c>
      <c r="C4003" s="226" t="s">
        <v>13</v>
      </c>
    </row>
    <row r="4004" spans="1:3" x14ac:dyDescent="0.25">
      <c r="A4004" s="253">
        <v>44019</v>
      </c>
      <c r="B4004" s="254" t="s">
        <v>13</v>
      </c>
      <c r="C4004" s="226" t="s">
        <v>13</v>
      </c>
    </row>
    <row r="4005" spans="1:3" x14ac:dyDescent="0.25">
      <c r="A4005" s="253">
        <v>44020</v>
      </c>
      <c r="B4005" s="254" t="s">
        <v>13</v>
      </c>
      <c r="C4005" s="226" t="s">
        <v>13</v>
      </c>
    </row>
    <row r="4006" spans="1:3" x14ac:dyDescent="0.25">
      <c r="A4006" s="253">
        <v>44029</v>
      </c>
      <c r="B4006" s="254" t="s">
        <v>13</v>
      </c>
      <c r="C4006" s="226" t="s">
        <v>13</v>
      </c>
    </row>
    <row r="4007" spans="1:3" x14ac:dyDescent="0.25">
      <c r="A4007" s="253">
        <v>44032</v>
      </c>
      <c r="B4007" s="254" t="s">
        <v>13</v>
      </c>
      <c r="C4007" s="226" t="s">
        <v>13</v>
      </c>
    </row>
    <row r="4008" spans="1:3" x14ac:dyDescent="0.25">
      <c r="A4008" s="253">
        <v>44039</v>
      </c>
      <c r="B4008" s="254" t="s">
        <v>13</v>
      </c>
      <c r="C4008" s="226" t="s">
        <v>13</v>
      </c>
    </row>
    <row r="4009" spans="1:3" x14ac:dyDescent="0.25">
      <c r="A4009" s="253">
        <v>44043</v>
      </c>
      <c r="B4009" s="254" t="s">
        <v>13</v>
      </c>
      <c r="C4009" s="226" t="s">
        <v>13</v>
      </c>
    </row>
    <row r="4010" spans="1:3" x14ac:dyDescent="0.25">
      <c r="A4010" s="253">
        <v>44044</v>
      </c>
      <c r="B4010" s="254" t="s">
        <v>13</v>
      </c>
      <c r="C4010" s="226" t="s">
        <v>13</v>
      </c>
    </row>
    <row r="4011" spans="1:3" x14ac:dyDescent="0.25">
      <c r="A4011" s="253">
        <v>44047</v>
      </c>
      <c r="B4011" s="254" t="s">
        <v>13</v>
      </c>
      <c r="C4011" s="226" t="s">
        <v>13</v>
      </c>
    </row>
    <row r="4012" spans="1:3" x14ac:dyDescent="0.25">
      <c r="A4012" s="253">
        <v>44053</v>
      </c>
      <c r="B4012" s="254" t="s">
        <v>13</v>
      </c>
      <c r="C4012" s="226" t="s">
        <v>13</v>
      </c>
    </row>
    <row r="4013" spans="1:3" x14ac:dyDescent="0.25">
      <c r="A4013" s="253">
        <v>44054</v>
      </c>
      <c r="B4013" s="254" t="s">
        <v>13</v>
      </c>
      <c r="C4013" s="226" t="s">
        <v>13</v>
      </c>
    </row>
    <row r="4014" spans="1:3" x14ac:dyDescent="0.25">
      <c r="A4014" s="253">
        <v>44055</v>
      </c>
      <c r="B4014" s="254" t="s">
        <v>13</v>
      </c>
      <c r="C4014" s="226" t="s">
        <v>13</v>
      </c>
    </row>
    <row r="4015" spans="1:3" x14ac:dyDescent="0.25">
      <c r="A4015" s="253">
        <v>44056</v>
      </c>
      <c r="B4015" s="254" t="s">
        <v>13</v>
      </c>
      <c r="C4015" s="226" t="s">
        <v>13</v>
      </c>
    </row>
    <row r="4016" spans="1:3" x14ac:dyDescent="0.25">
      <c r="A4016" s="253">
        <v>44057</v>
      </c>
      <c r="B4016" s="254" t="s">
        <v>13</v>
      </c>
      <c r="C4016" s="226" t="s">
        <v>13</v>
      </c>
    </row>
    <row r="4017" spans="1:3" x14ac:dyDescent="0.25">
      <c r="A4017" s="253">
        <v>44060</v>
      </c>
      <c r="B4017" s="254" t="s">
        <v>13</v>
      </c>
      <c r="C4017" s="226" t="s">
        <v>13</v>
      </c>
    </row>
    <row r="4018" spans="1:3" x14ac:dyDescent="0.25">
      <c r="A4018" s="253">
        <v>44061</v>
      </c>
      <c r="B4018" s="254" t="s">
        <v>13</v>
      </c>
      <c r="C4018" s="226" t="s">
        <v>13</v>
      </c>
    </row>
    <row r="4019" spans="1:3" x14ac:dyDescent="0.25">
      <c r="A4019" s="253">
        <v>44071</v>
      </c>
      <c r="B4019" s="254" t="s">
        <v>13</v>
      </c>
      <c r="C4019" s="226" t="s">
        <v>13</v>
      </c>
    </row>
    <row r="4020" spans="1:3" x14ac:dyDescent="0.25">
      <c r="A4020" s="253">
        <v>44078</v>
      </c>
      <c r="B4020" s="254" t="s">
        <v>13</v>
      </c>
      <c r="C4020" s="226" t="s">
        <v>13</v>
      </c>
    </row>
    <row r="4021" spans="1:3" x14ac:dyDescent="0.25">
      <c r="A4021" s="253">
        <v>44164</v>
      </c>
      <c r="B4021" s="254" t="s">
        <v>13</v>
      </c>
      <c r="C4021" s="226" t="s">
        <v>13</v>
      </c>
    </row>
    <row r="4022" spans="1:3" x14ac:dyDescent="0.25">
      <c r="A4022" s="253">
        <v>44171</v>
      </c>
      <c r="B4022" s="254" t="s">
        <v>13</v>
      </c>
      <c r="C4022" s="226" t="s">
        <v>13</v>
      </c>
    </row>
    <row r="4023" spans="1:3" x14ac:dyDescent="0.25">
      <c r="A4023" s="253">
        <v>44175</v>
      </c>
      <c r="B4023" s="254" t="s">
        <v>13</v>
      </c>
      <c r="C4023" s="226" t="s">
        <v>13</v>
      </c>
    </row>
    <row r="4024" spans="1:3" x14ac:dyDescent="0.25">
      <c r="A4024" s="253">
        <v>44178</v>
      </c>
      <c r="B4024" s="254" t="s">
        <v>13</v>
      </c>
      <c r="C4024" s="226" t="s">
        <v>13</v>
      </c>
    </row>
    <row r="4025" spans="1:3" x14ac:dyDescent="0.25">
      <c r="A4025" s="253">
        <v>43903</v>
      </c>
      <c r="B4025" s="254" t="s">
        <v>24</v>
      </c>
      <c r="C4025" s="226" t="s">
        <v>24</v>
      </c>
    </row>
    <row r="4026" spans="1:3" x14ac:dyDescent="0.25">
      <c r="A4026" s="253">
        <v>43907</v>
      </c>
      <c r="B4026" s="254" t="s">
        <v>24</v>
      </c>
      <c r="C4026" s="226" t="s">
        <v>24</v>
      </c>
    </row>
    <row r="4027" spans="1:3" x14ac:dyDescent="0.25">
      <c r="A4027" s="253">
        <v>43910</v>
      </c>
      <c r="B4027" s="254" t="s">
        <v>24</v>
      </c>
      <c r="C4027" s="226" t="s">
        <v>24</v>
      </c>
    </row>
    <row r="4028" spans="1:3" x14ac:dyDescent="0.25">
      <c r="A4028" s="253">
        <v>43915</v>
      </c>
      <c r="B4028" s="254" t="s">
        <v>24</v>
      </c>
      <c r="C4028" s="226" t="s">
        <v>24</v>
      </c>
    </row>
    <row r="4029" spans="1:3" x14ac:dyDescent="0.25">
      <c r="A4029" s="253">
        <v>43916</v>
      </c>
      <c r="B4029" s="254" t="s">
        <v>24</v>
      </c>
      <c r="C4029" s="226" t="s">
        <v>24</v>
      </c>
    </row>
    <row r="4030" spans="1:3" x14ac:dyDescent="0.25">
      <c r="A4030" s="253">
        <v>43920</v>
      </c>
      <c r="B4030" s="254" t="s">
        <v>24</v>
      </c>
      <c r="C4030" s="226" t="s">
        <v>24</v>
      </c>
    </row>
    <row r="4031" spans="1:3" x14ac:dyDescent="0.25">
      <c r="A4031" s="253">
        <v>43923</v>
      </c>
      <c r="B4031" s="254" t="s">
        <v>24</v>
      </c>
      <c r="C4031" s="226" t="s">
        <v>24</v>
      </c>
    </row>
    <row r="4032" spans="1:3" x14ac:dyDescent="0.25">
      <c r="A4032" s="253">
        <v>43924</v>
      </c>
      <c r="B4032" s="254" t="s">
        <v>24</v>
      </c>
      <c r="C4032" s="226" t="s">
        <v>24</v>
      </c>
    </row>
    <row r="4033" spans="1:3" x14ac:dyDescent="0.25">
      <c r="A4033" s="253">
        <v>43926</v>
      </c>
      <c r="B4033" s="254" t="s">
        <v>24</v>
      </c>
      <c r="C4033" s="226" t="s">
        <v>24</v>
      </c>
    </row>
    <row r="4034" spans="1:3" x14ac:dyDescent="0.25">
      <c r="A4034" s="253">
        <v>43929</v>
      </c>
      <c r="B4034" s="254" t="s">
        <v>24</v>
      </c>
      <c r="C4034" s="226" t="s">
        <v>24</v>
      </c>
    </row>
    <row r="4035" spans="1:3" x14ac:dyDescent="0.25">
      <c r="A4035" s="253">
        <v>43930</v>
      </c>
      <c r="B4035" s="254" t="s">
        <v>24</v>
      </c>
      <c r="C4035" s="226" t="s">
        <v>24</v>
      </c>
    </row>
    <row r="4036" spans="1:3" x14ac:dyDescent="0.25">
      <c r="A4036" s="253">
        <v>43936</v>
      </c>
      <c r="B4036" s="254" t="s">
        <v>24</v>
      </c>
      <c r="C4036" s="226" t="s">
        <v>24</v>
      </c>
    </row>
    <row r="4037" spans="1:3" x14ac:dyDescent="0.25">
      <c r="A4037" s="253">
        <v>43948</v>
      </c>
      <c r="B4037" s="254" t="s">
        <v>24</v>
      </c>
      <c r="C4037" s="226" t="s">
        <v>24</v>
      </c>
    </row>
    <row r="4038" spans="1:3" x14ac:dyDescent="0.25">
      <c r="A4038" s="253">
        <v>43951</v>
      </c>
      <c r="B4038" s="254" t="s">
        <v>24</v>
      </c>
      <c r="C4038" s="226" t="s">
        <v>24</v>
      </c>
    </row>
    <row r="4039" spans="1:3" x14ac:dyDescent="0.25">
      <c r="A4039" s="253">
        <v>43953</v>
      </c>
      <c r="B4039" s="254" t="s">
        <v>24</v>
      </c>
      <c r="C4039" s="226" t="s">
        <v>24</v>
      </c>
    </row>
    <row r="4040" spans="1:3" x14ac:dyDescent="0.25">
      <c r="A4040" s="253">
        <v>43956</v>
      </c>
      <c r="B4040" s="254" t="s">
        <v>24</v>
      </c>
      <c r="C4040" s="226" t="s">
        <v>24</v>
      </c>
    </row>
    <row r="4041" spans="1:3" x14ac:dyDescent="0.25">
      <c r="A4041" s="253">
        <v>43963</v>
      </c>
      <c r="B4041" s="254" t="s">
        <v>24</v>
      </c>
      <c r="C4041" s="226" t="s">
        <v>24</v>
      </c>
    </row>
    <row r="4042" spans="1:3" x14ac:dyDescent="0.25">
      <c r="A4042" s="253">
        <v>43979</v>
      </c>
      <c r="B4042" s="254" t="s">
        <v>24</v>
      </c>
      <c r="C4042" s="226" t="s">
        <v>24</v>
      </c>
    </row>
    <row r="4043" spans="1:3" x14ac:dyDescent="0.25">
      <c r="A4043" s="253">
        <v>43985</v>
      </c>
      <c r="B4043" s="254" t="s">
        <v>24</v>
      </c>
      <c r="C4043" s="226" t="s">
        <v>24</v>
      </c>
    </row>
    <row r="4044" spans="1:3" x14ac:dyDescent="0.25">
      <c r="A4044" s="253">
        <v>43986</v>
      </c>
      <c r="B4044" s="254" t="s">
        <v>24</v>
      </c>
      <c r="C4044" s="226" t="s">
        <v>24</v>
      </c>
    </row>
    <row r="4045" spans="1:3" x14ac:dyDescent="0.25">
      <c r="A4045" s="253">
        <v>43987</v>
      </c>
      <c r="B4045" s="254" t="s">
        <v>24</v>
      </c>
      <c r="C4045" s="226" t="s">
        <v>24</v>
      </c>
    </row>
    <row r="4046" spans="1:3" x14ac:dyDescent="0.25">
      <c r="A4046" s="253">
        <v>43988</v>
      </c>
      <c r="B4046" s="254" t="s">
        <v>24</v>
      </c>
      <c r="C4046" s="226" t="s">
        <v>24</v>
      </c>
    </row>
    <row r="4047" spans="1:3" x14ac:dyDescent="0.25">
      <c r="A4047" s="253">
        <v>43989</v>
      </c>
      <c r="B4047" s="254" t="s">
        <v>24</v>
      </c>
      <c r="C4047" s="226" t="s">
        <v>24</v>
      </c>
    </row>
    <row r="4048" spans="1:3" x14ac:dyDescent="0.25">
      <c r="A4048" s="253">
        <v>43990</v>
      </c>
      <c r="B4048" s="254" t="s">
        <v>24</v>
      </c>
      <c r="C4048" s="226" t="s">
        <v>24</v>
      </c>
    </row>
    <row r="4049" spans="1:3" x14ac:dyDescent="0.25">
      <c r="A4049" s="253">
        <v>43991</v>
      </c>
      <c r="B4049" s="254" t="s">
        <v>24</v>
      </c>
      <c r="C4049" s="226" t="s">
        <v>24</v>
      </c>
    </row>
    <row r="4050" spans="1:3" x14ac:dyDescent="0.25">
      <c r="A4050" s="253">
        <v>43996</v>
      </c>
      <c r="B4050" s="254" t="s">
        <v>24</v>
      </c>
      <c r="C4050" s="226" t="s">
        <v>24</v>
      </c>
    </row>
    <row r="4051" spans="1:3" x14ac:dyDescent="0.25">
      <c r="A4051" s="253">
        <v>43998</v>
      </c>
      <c r="B4051" s="254" t="s">
        <v>24</v>
      </c>
      <c r="C4051" s="226" t="s">
        <v>24</v>
      </c>
    </row>
    <row r="4052" spans="1:3" x14ac:dyDescent="0.25">
      <c r="A4052" s="253">
        <v>44000</v>
      </c>
      <c r="B4052" s="254" t="s">
        <v>24</v>
      </c>
      <c r="C4052" s="226" t="s">
        <v>24</v>
      </c>
    </row>
    <row r="4053" spans="1:3" x14ac:dyDescent="0.25">
      <c r="A4053" s="253">
        <v>44011</v>
      </c>
      <c r="B4053" s="254" t="s">
        <v>24</v>
      </c>
      <c r="C4053" s="226" t="s">
        <v>24</v>
      </c>
    </row>
    <row r="4054" spans="1:3" x14ac:dyDescent="0.25">
      <c r="A4054" s="253">
        <v>44012</v>
      </c>
      <c r="B4054" s="254" t="s">
        <v>24</v>
      </c>
      <c r="C4054" s="226" t="s">
        <v>24</v>
      </c>
    </row>
    <row r="4055" spans="1:3" x14ac:dyDescent="0.25">
      <c r="A4055" s="253">
        <v>44013</v>
      </c>
      <c r="B4055" s="254" t="s">
        <v>24</v>
      </c>
      <c r="C4055" s="226" t="s">
        <v>24</v>
      </c>
    </row>
    <row r="4056" spans="1:3" x14ac:dyDescent="0.25">
      <c r="A4056" s="253">
        <v>44018</v>
      </c>
      <c r="B4056" s="254" t="s">
        <v>24</v>
      </c>
      <c r="C4056" s="226" t="s">
        <v>24</v>
      </c>
    </row>
    <row r="4057" spans="1:3" x14ac:dyDescent="0.25">
      <c r="A4057" s="253">
        <v>44026</v>
      </c>
      <c r="B4057" s="254" t="s">
        <v>24</v>
      </c>
      <c r="C4057" s="226" t="s">
        <v>24</v>
      </c>
    </row>
    <row r="4058" spans="1:3" x14ac:dyDescent="0.25">
      <c r="A4058" s="253">
        <v>44027</v>
      </c>
      <c r="B4058" s="254" t="s">
        <v>24</v>
      </c>
      <c r="C4058" s="226" t="s">
        <v>24</v>
      </c>
    </row>
    <row r="4059" spans="1:3" x14ac:dyDescent="0.25">
      <c r="A4059" s="253">
        <v>44030</v>
      </c>
      <c r="B4059" s="254" t="s">
        <v>24</v>
      </c>
      <c r="C4059" s="226" t="s">
        <v>24</v>
      </c>
    </row>
    <row r="4060" spans="1:3" x14ac:dyDescent="0.25">
      <c r="A4060" s="253">
        <v>44034</v>
      </c>
      <c r="B4060" s="254" t="s">
        <v>24</v>
      </c>
      <c r="C4060" s="226" t="s">
        <v>24</v>
      </c>
    </row>
    <row r="4061" spans="1:3" x14ac:dyDescent="0.25">
      <c r="A4061" s="253">
        <v>44039</v>
      </c>
      <c r="B4061" s="254" t="s">
        <v>24</v>
      </c>
      <c r="C4061" s="226" t="s">
        <v>24</v>
      </c>
    </row>
    <row r="4062" spans="1:3" x14ac:dyDescent="0.25">
      <c r="A4062" s="253">
        <v>44040</v>
      </c>
      <c r="B4062" s="254" t="s">
        <v>24</v>
      </c>
      <c r="C4062" s="226" t="s">
        <v>24</v>
      </c>
    </row>
    <row r="4063" spans="1:3" x14ac:dyDescent="0.25">
      <c r="A4063" s="253">
        <v>44041</v>
      </c>
      <c r="B4063" s="254" t="s">
        <v>24</v>
      </c>
      <c r="C4063" s="226" t="s">
        <v>24</v>
      </c>
    </row>
    <row r="4064" spans="1:3" x14ac:dyDescent="0.25">
      <c r="A4064" s="253">
        <v>44043</v>
      </c>
      <c r="B4064" s="254" t="s">
        <v>24</v>
      </c>
      <c r="C4064" s="226" t="s">
        <v>24</v>
      </c>
    </row>
    <row r="4065" spans="1:3" x14ac:dyDescent="0.25">
      <c r="A4065" s="253">
        <v>44045</v>
      </c>
      <c r="B4065" s="254" t="s">
        <v>24</v>
      </c>
      <c r="C4065" s="226" t="s">
        <v>24</v>
      </c>
    </row>
    <row r="4066" spans="1:3" x14ac:dyDescent="0.25">
      <c r="A4066" s="253">
        <v>44046</v>
      </c>
      <c r="B4066" s="254" t="s">
        <v>24</v>
      </c>
      <c r="C4066" s="226" t="s">
        <v>24</v>
      </c>
    </row>
    <row r="4067" spans="1:3" x14ac:dyDescent="0.25">
      <c r="A4067" s="253">
        <v>44047</v>
      </c>
      <c r="B4067" s="254" t="s">
        <v>24</v>
      </c>
      <c r="C4067" s="226" t="s">
        <v>24</v>
      </c>
    </row>
    <row r="4068" spans="1:3" x14ac:dyDescent="0.25">
      <c r="A4068" s="253">
        <v>44049</v>
      </c>
      <c r="B4068" s="254" t="s">
        <v>24</v>
      </c>
      <c r="C4068" s="226" t="s">
        <v>24</v>
      </c>
    </row>
    <row r="4069" spans="1:3" x14ac:dyDescent="0.25">
      <c r="A4069" s="253">
        <v>44051</v>
      </c>
      <c r="B4069" s="254" t="s">
        <v>24</v>
      </c>
      <c r="C4069" s="226" t="s">
        <v>24</v>
      </c>
    </row>
    <row r="4070" spans="1:3" x14ac:dyDescent="0.25">
      <c r="A4070" s="253">
        <v>44054</v>
      </c>
      <c r="B4070" s="254" t="s">
        <v>24</v>
      </c>
      <c r="C4070" s="226" t="s">
        <v>24</v>
      </c>
    </row>
    <row r="4071" spans="1:3" x14ac:dyDescent="0.25">
      <c r="A4071" s="253">
        <v>44055</v>
      </c>
      <c r="B4071" s="254" t="s">
        <v>24</v>
      </c>
      <c r="C4071" s="226" t="s">
        <v>24</v>
      </c>
    </row>
    <row r="4072" spans="1:3" x14ac:dyDescent="0.25">
      <c r="A4072" s="253">
        <v>44060</v>
      </c>
      <c r="B4072" s="254" t="s">
        <v>24</v>
      </c>
      <c r="C4072" s="226" t="s">
        <v>24</v>
      </c>
    </row>
    <row r="4073" spans="1:3" x14ac:dyDescent="0.25">
      <c r="A4073" s="253">
        <v>44061</v>
      </c>
      <c r="B4073" s="254" t="s">
        <v>24</v>
      </c>
      <c r="C4073" s="226" t="s">
        <v>24</v>
      </c>
    </row>
    <row r="4074" spans="1:3" x14ac:dyDescent="0.25">
      <c r="A4074" s="253">
        <v>44065</v>
      </c>
      <c r="B4074" s="254" t="s">
        <v>24</v>
      </c>
      <c r="C4074" s="226" t="s">
        <v>24</v>
      </c>
    </row>
    <row r="4075" spans="1:3" x14ac:dyDescent="0.25">
      <c r="A4075" s="253">
        <v>44068</v>
      </c>
      <c r="B4075" s="254" t="s">
        <v>24</v>
      </c>
      <c r="C4075" s="226" t="s">
        <v>24</v>
      </c>
    </row>
    <row r="4076" spans="1:3" x14ac:dyDescent="0.25">
      <c r="A4076" s="253">
        <v>44069</v>
      </c>
      <c r="B4076" s="254" t="s">
        <v>24</v>
      </c>
      <c r="C4076" s="226" t="s">
        <v>24</v>
      </c>
    </row>
    <row r="4077" spans="1:3" x14ac:dyDescent="0.25">
      <c r="A4077" s="253">
        <v>44070</v>
      </c>
      <c r="B4077" s="254" t="s">
        <v>24</v>
      </c>
      <c r="C4077" s="226" t="s">
        <v>24</v>
      </c>
    </row>
    <row r="4078" spans="1:3" x14ac:dyDescent="0.25">
      <c r="A4078" s="253">
        <v>44078</v>
      </c>
      <c r="B4078" s="254" t="s">
        <v>24</v>
      </c>
      <c r="C4078" s="226" t="s">
        <v>24</v>
      </c>
    </row>
    <row r="4079" spans="1:3" x14ac:dyDescent="0.25">
      <c r="A4079" s="253">
        <v>44081</v>
      </c>
      <c r="B4079" s="254" t="s">
        <v>24</v>
      </c>
      <c r="C4079" s="226" t="s">
        <v>24</v>
      </c>
    </row>
    <row r="4080" spans="1:3" x14ac:dyDescent="0.25">
      <c r="A4080" s="253">
        <v>44087</v>
      </c>
      <c r="B4080" s="254" t="s">
        <v>24</v>
      </c>
      <c r="C4080" s="226" t="s">
        <v>24</v>
      </c>
    </row>
    <row r="4081" spans="1:3" x14ac:dyDescent="0.25">
      <c r="A4081" s="253">
        <v>44096</v>
      </c>
      <c r="B4081" s="254" t="s">
        <v>24</v>
      </c>
      <c r="C4081" s="226" t="s">
        <v>24</v>
      </c>
    </row>
    <row r="4082" spans="1:3" x14ac:dyDescent="0.25">
      <c r="A4082" s="253">
        <v>44109</v>
      </c>
      <c r="B4082" s="254" t="s">
        <v>24</v>
      </c>
      <c r="C4082" s="226" t="s">
        <v>24</v>
      </c>
    </row>
    <row r="4083" spans="1:3" x14ac:dyDescent="0.25">
      <c r="A4083" s="253">
        <v>44164</v>
      </c>
      <c r="B4083" s="254" t="s">
        <v>24</v>
      </c>
      <c r="C4083" s="226" t="s">
        <v>24</v>
      </c>
    </row>
    <row r="4084" spans="1:3" x14ac:dyDescent="0.25">
      <c r="A4084" s="253">
        <v>44171</v>
      </c>
      <c r="B4084" s="254" t="s">
        <v>24</v>
      </c>
      <c r="C4084" s="226" t="s">
        <v>24</v>
      </c>
    </row>
    <row r="4085" spans="1:3" x14ac:dyDescent="0.25">
      <c r="A4085" s="253">
        <v>44178</v>
      </c>
      <c r="B4085" s="254" t="s">
        <v>24</v>
      </c>
      <c r="C4085" s="226" t="s">
        <v>24</v>
      </c>
    </row>
    <row r="4086" spans="1:3" x14ac:dyDescent="0.25">
      <c r="A4086" s="253">
        <v>43903</v>
      </c>
      <c r="B4086" s="254" t="s">
        <v>47</v>
      </c>
      <c r="C4086" s="226" t="s">
        <v>47</v>
      </c>
    </row>
    <row r="4087" spans="1:3" x14ac:dyDescent="0.25">
      <c r="A4087" s="253">
        <v>43907</v>
      </c>
      <c r="B4087" s="254" t="s">
        <v>47</v>
      </c>
      <c r="C4087" s="226" t="s">
        <v>47</v>
      </c>
    </row>
    <row r="4088" spans="1:3" x14ac:dyDescent="0.25">
      <c r="A4088" s="253">
        <v>43910</v>
      </c>
      <c r="B4088" s="254" t="s">
        <v>47</v>
      </c>
      <c r="C4088" s="226" t="s">
        <v>47</v>
      </c>
    </row>
    <row r="4089" spans="1:3" x14ac:dyDescent="0.25">
      <c r="A4089" s="253">
        <v>43915</v>
      </c>
      <c r="B4089" s="254" t="s">
        <v>47</v>
      </c>
      <c r="C4089" s="226" t="s">
        <v>47</v>
      </c>
    </row>
    <row r="4090" spans="1:3" x14ac:dyDescent="0.25">
      <c r="A4090" s="253">
        <v>43916</v>
      </c>
      <c r="B4090" s="254" t="s">
        <v>47</v>
      </c>
      <c r="C4090" s="226" t="s">
        <v>47</v>
      </c>
    </row>
    <row r="4091" spans="1:3" x14ac:dyDescent="0.25">
      <c r="A4091" s="253">
        <v>43920</v>
      </c>
      <c r="B4091" s="254" t="s">
        <v>47</v>
      </c>
      <c r="C4091" s="226" t="s">
        <v>47</v>
      </c>
    </row>
    <row r="4092" spans="1:3" x14ac:dyDescent="0.25">
      <c r="A4092" s="253">
        <v>43923</v>
      </c>
      <c r="B4092" s="254" t="s">
        <v>47</v>
      </c>
      <c r="C4092" s="226" t="s">
        <v>47</v>
      </c>
    </row>
    <row r="4093" spans="1:3" x14ac:dyDescent="0.25">
      <c r="A4093" s="253">
        <v>43924</v>
      </c>
      <c r="B4093" s="254" t="s">
        <v>47</v>
      </c>
      <c r="C4093" s="226" t="s">
        <v>47</v>
      </c>
    </row>
    <row r="4094" spans="1:3" x14ac:dyDescent="0.25">
      <c r="A4094" s="253">
        <v>43926</v>
      </c>
      <c r="B4094" s="254" t="s">
        <v>47</v>
      </c>
      <c r="C4094" s="226" t="s">
        <v>47</v>
      </c>
    </row>
    <row r="4095" spans="1:3" x14ac:dyDescent="0.25">
      <c r="A4095" s="253">
        <v>43929</v>
      </c>
      <c r="B4095" s="254" t="s">
        <v>47</v>
      </c>
      <c r="C4095" s="226" t="s">
        <v>47</v>
      </c>
    </row>
    <row r="4096" spans="1:3" x14ac:dyDescent="0.25">
      <c r="A4096" s="253">
        <v>43930</v>
      </c>
      <c r="B4096" s="254" t="s">
        <v>47</v>
      </c>
      <c r="C4096" s="226" t="s">
        <v>47</v>
      </c>
    </row>
    <row r="4097" spans="1:3" x14ac:dyDescent="0.25">
      <c r="A4097" s="253">
        <v>43936</v>
      </c>
      <c r="B4097" s="254" t="s">
        <v>47</v>
      </c>
      <c r="C4097" s="226" t="s">
        <v>47</v>
      </c>
    </row>
    <row r="4098" spans="1:3" x14ac:dyDescent="0.25">
      <c r="A4098" s="253">
        <v>43948</v>
      </c>
      <c r="B4098" s="254" t="s">
        <v>47</v>
      </c>
      <c r="C4098" s="226" t="s">
        <v>47</v>
      </c>
    </row>
    <row r="4099" spans="1:3" x14ac:dyDescent="0.25">
      <c r="A4099" s="253">
        <v>43951</v>
      </c>
      <c r="B4099" s="254" t="s">
        <v>47</v>
      </c>
      <c r="C4099" s="226" t="s">
        <v>47</v>
      </c>
    </row>
    <row r="4100" spans="1:3" x14ac:dyDescent="0.25">
      <c r="A4100" s="253">
        <v>43953</v>
      </c>
      <c r="B4100" s="254" t="s">
        <v>47</v>
      </c>
      <c r="C4100" s="226" t="s">
        <v>47</v>
      </c>
    </row>
    <row r="4101" spans="1:3" x14ac:dyDescent="0.25">
      <c r="A4101" s="253">
        <v>43956</v>
      </c>
      <c r="B4101" s="254" t="s">
        <v>47</v>
      </c>
      <c r="C4101" s="226" t="s">
        <v>47</v>
      </c>
    </row>
    <row r="4102" spans="1:3" x14ac:dyDescent="0.25">
      <c r="A4102" s="253">
        <v>43963</v>
      </c>
      <c r="B4102" s="254" t="s">
        <v>47</v>
      </c>
      <c r="C4102" s="226" t="s">
        <v>47</v>
      </c>
    </row>
    <row r="4103" spans="1:3" x14ac:dyDescent="0.25">
      <c r="A4103" s="253">
        <v>43979</v>
      </c>
      <c r="B4103" s="254" t="s">
        <v>47</v>
      </c>
      <c r="C4103" s="226" t="s">
        <v>47</v>
      </c>
    </row>
    <row r="4104" spans="1:3" x14ac:dyDescent="0.25">
      <c r="A4104" s="253">
        <v>43981</v>
      </c>
      <c r="B4104" s="254" t="s">
        <v>47</v>
      </c>
      <c r="C4104" s="226" t="s">
        <v>47</v>
      </c>
    </row>
    <row r="4105" spans="1:3" x14ac:dyDescent="0.25">
      <c r="A4105" s="253">
        <v>43983</v>
      </c>
      <c r="B4105" s="254" t="s">
        <v>47</v>
      </c>
      <c r="C4105" s="226" t="s">
        <v>47</v>
      </c>
    </row>
    <row r="4106" spans="1:3" x14ac:dyDescent="0.25">
      <c r="A4106" s="253">
        <v>43985</v>
      </c>
      <c r="B4106" s="254" t="s">
        <v>47</v>
      </c>
      <c r="C4106" s="226" t="s">
        <v>47</v>
      </c>
    </row>
    <row r="4107" spans="1:3" x14ac:dyDescent="0.25">
      <c r="A4107" s="253">
        <v>43986</v>
      </c>
      <c r="B4107" s="254" t="s">
        <v>47</v>
      </c>
      <c r="C4107" s="226" t="s">
        <v>47</v>
      </c>
    </row>
    <row r="4108" spans="1:3" x14ac:dyDescent="0.25">
      <c r="A4108" s="253">
        <v>43987</v>
      </c>
      <c r="B4108" s="254" t="s">
        <v>47</v>
      </c>
      <c r="C4108" s="226" t="s">
        <v>47</v>
      </c>
    </row>
    <row r="4109" spans="1:3" x14ac:dyDescent="0.25">
      <c r="A4109" s="253">
        <v>43988</v>
      </c>
      <c r="B4109" s="254" t="s">
        <v>47</v>
      </c>
      <c r="C4109" s="226" t="s">
        <v>47</v>
      </c>
    </row>
    <row r="4110" spans="1:3" x14ac:dyDescent="0.25">
      <c r="A4110" s="253">
        <v>43989</v>
      </c>
      <c r="B4110" s="254" t="s">
        <v>47</v>
      </c>
      <c r="C4110" s="226" t="s">
        <v>47</v>
      </c>
    </row>
    <row r="4111" spans="1:3" x14ac:dyDescent="0.25">
      <c r="A4111" s="253">
        <v>43990</v>
      </c>
      <c r="B4111" s="254" t="s">
        <v>47</v>
      </c>
      <c r="C4111" s="226" t="s">
        <v>47</v>
      </c>
    </row>
    <row r="4112" spans="1:3" x14ac:dyDescent="0.25">
      <c r="A4112" s="253">
        <v>43991</v>
      </c>
      <c r="B4112" s="254" t="s">
        <v>47</v>
      </c>
      <c r="C4112" s="226" t="s">
        <v>47</v>
      </c>
    </row>
    <row r="4113" spans="1:3" x14ac:dyDescent="0.25">
      <c r="A4113" s="253">
        <v>43992</v>
      </c>
      <c r="B4113" s="254" t="s">
        <v>47</v>
      </c>
      <c r="C4113" s="226" t="s">
        <v>47</v>
      </c>
    </row>
    <row r="4114" spans="1:3" x14ac:dyDescent="0.25">
      <c r="A4114" s="253">
        <v>43993</v>
      </c>
      <c r="B4114" s="254" t="s">
        <v>47</v>
      </c>
      <c r="C4114" s="226" t="s">
        <v>47</v>
      </c>
    </row>
    <row r="4115" spans="1:3" x14ac:dyDescent="0.25">
      <c r="A4115" s="253">
        <v>43994</v>
      </c>
      <c r="B4115" s="254" t="s">
        <v>47</v>
      </c>
      <c r="C4115" s="226" t="s">
        <v>47</v>
      </c>
    </row>
    <row r="4116" spans="1:3" x14ac:dyDescent="0.25">
      <c r="A4116" s="253">
        <v>43995</v>
      </c>
      <c r="B4116" s="254" t="s">
        <v>47</v>
      </c>
      <c r="C4116" s="226" t="s">
        <v>47</v>
      </c>
    </row>
    <row r="4117" spans="1:3" x14ac:dyDescent="0.25">
      <c r="A4117" s="253">
        <v>43996</v>
      </c>
      <c r="B4117" s="254" t="s">
        <v>47</v>
      </c>
      <c r="C4117" s="226" t="s">
        <v>47</v>
      </c>
    </row>
    <row r="4118" spans="1:3" x14ac:dyDescent="0.25">
      <c r="A4118" s="253">
        <v>43998</v>
      </c>
      <c r="B4118" s="254" t="s">
        <v>47</v>
      </c>
      <c r="C4118" s="226" t="s">
        <v>47</v>
      </c>
    </row>
    <row r="4119" spans="1:3" x14ac:dyDescent="0.25">
      <c r="A4119" s="253">
        <v>43999</v>
      </c>
      <c r="B4119" s="254" t="s">
        <v>47</v>
      </c>
      <c r="C4119" s="226" t="s">
        <v>47</v>
      </c>
    </row>
    <row r="4120" spans="1:3" x14ac:dyDescent="0.25">
      <c r="A4120" s="253">
        <v>44000</v>
      </c>
      <c r="B4120" s="254" t="s">
        <v>47</v>
      </c>
      <c r="C4120" s="226" t="s">
        <v>47</v>
      </c>
    </row>
    <row r="4121" spans="1:3" x14ac:dyDescent="0.25">
      <c r="A4121" s="253">
        <v>44001</v>
      </c>
      <c r="B4121" s="254" t="s">
        <v>47</v>
      </c>
      <c r="C4121" s="226" t="s">
        <v>47</v>
      </c>
    </row>
    <row r="4122" spans="1:3" x14ac:dyDescent="0.25">
      <c r="A4122" s="253">
        <v>44002</v>
      </c>
      <c r="B4122" s="254" t="s">
        <v>47</v>
      </c>
      <c r="C4122" s="226" t="s">
        <v>47</v>
      </c>
    </row>
    <row r="4123" spans="1:3" x14ac:dyDescent="0.25">
      <c r="A4123" s="253">
        <v>44003</v>
      </c>
      <c r="B4123" s="254" t="s">
        <v>47</v>
      </c>
      <c r="C4123" s="226" t="s">
        <v>47</v>
      </c>
    </row>
    <row r="4124" spans="1:3" x14ac:dyDescent="0.25">
      <c r="A4124" s="253">
        <v>44004</v>
      </c>
      <c r="B4124" s="254" t="s">
        <v>47</v>
      </c>
      <c r="C4124" s="226" t="s">
        <v>47</v>
      </c>
    </row>
    <row r="4125" spans="1:3" x14ac:dyDescent="0.25">
      <c r="A4125" s="253">
        <v>44005</v>
      </c>
      <c r="B4125" s="254" t="s">
        <v>47</v>
      </c>
      <c r="C4125" s="226" t="s">
        <v>47</v>
      </c>
    </row>
    <row r="4126" spans="1:3" x14ac:dyDescent="0.25">
      <c r="A4126" s="253">
        <v>44006</v>
      </c>
      <c r="B4126" s="254" t="s">
        <v>47</v>
      </c>
      <c r="C4126" s="226" t="s">
        <v>47</v>
      </c>
    </row>
    <row r="4127" spans="1:3" x14ac:dyDescent="0.25">
      <c r="A4127" s="253">
        <v>44007</v>
      </c>
      <c r="B4127" s="254" t="s">
        <v>47</v>
      </c>
      <c r="C4127" s="226" t="s">
        <v>47</v>
      </c>
    </row>
    <row r="4128" spans="1:3" x14ac:dyDescent="0.25">
      <c r="A4128" s="253">
        <v>44008</v>
      </c>
      <c r="B4128" s="254" t="s">
        <v>47</v>
      </c>
      <c r="C4128" s="226" t="s">
        <v>47</v>
      </c>
    </row>
    <row r="4129" spans="1:3" x14ac:dyDescent="0.25">
      <c r="A4129" s="253">
        <v>44009</v>
      </c>
      <c r="B4129" s="254" t="s">
        <v>47</v>
      </c>
      <c r="C4129" s="226" t="s">
        <v>47</v>
      </c>
    </row>
    <row r="4130" spans="1:3" x14ac:dyDescent="0.25">
      <c r="A4130" s="253">
        <v>44010</v>
      </c>
      <c r="B4130" s="254" t="s">
        <v>47</v>
      </c>
      <c r="C4130" s="226" t="s">
        <v>47</v>
      </c>
    </row>
    <row r="4131" spans="1:3" x14ac:dyDescent="0.25">
      <c r="A4131" s="253">
        <v>44011</v>
      </c>
      <c r="B4131" s="254" t="s">
        <v>47</v>
      </c>
      <c r="C4131" s="226" t="s">
        <v>47</v>
      </c>
    </row>
    <row r="4132" spans="1:3" x14ac:dyDescent="0.25">
      <c r="A4132" s="253">
        <v>44012</v>
      </c>
      <c r="B4132" s="254" t="s">
        <v>47</v>
      </c>
      <c r="C4132" s="226" t="s">
        <v>47</v>
      </c>
    </row>
    <row r="4133" spans="1:3" x14ac:dyDescent="0.25">
      <c r="A4133" s="253">
        <v>44013</v>
      </c>
      <c r="B4133" s="254" t="s">
        <v>47</v>
      </c>
      <c r="C4133" s="226" t="s">
        <v>47</v>
      </c>
    </row>
    <row r="4134" spans="1:3" x14ac:dyDescent="0.25">
      <c r="A4134" s="253">
        <v>44014</v>
      </c>
      <c r="B4134" s="254" t="s">
        <v>47</v>
      </c>
      <c r="C4134" s="226" t="s">
        <v>47</v>
      </c>
    </row>
    <row r="4135" spans="1:3" x14ac:dyDescent="0.25">
      <c r="A4135" s="253">
        <v>44015</v>
      </c>
      <c r="B4135" s="254" t="s">
        <v>47</v>
      </c>
      <c r="C4135" s="226" t="s">
        <v>47</v>
      </c>
    </row>
    <row r="4136" spans="1:3" x14ac:dyDescent="0.25">
      <c r="A4136" s="253">
        <v>44016</v>
      </c>
      <c r="B4136" s="254" t="s">
        <v>47</v>
      </c>
      <c r="C4136" s="226" t="s">
        <v>47</v>
      </c>
    </row>
    <row r="4137" spans="1:3" x14ac:dyDescent="0.25">
      <c r="A4137" s="253">
        <v>44017</v>
      </c>
      <c r="B4137" s="254" t="s">
        <v>47</v>
      </c>
      <c r="C4137" s="226" t="s">
        <v>47</v>
      </c>
    </row>
    <row r="4138" spans="1:3" x14ac:dyDescent="0.25">
      <c r="A4138" s="253">
        <v>44018</v>
      </c>
      <c r="B4138" s="254" t="s">
        <v>47</v>
      </c>
      <c r="C4138" s="226" t="s">
        <v>47</v>
      </c>
    </row>
    <row r="4139" spans="1:3" x14ac:dyDescent="0.25">
      <c r="A4139" s="253">
        <v>44019</v>
      </c>
      <c r="B4139" s="254" t="s">
        <v>47</v>
      </c>
      <c r="C4139" s="226" t="s">
        <v>47</v>
      </c>
    </row>
    <row r="4140" spans="1:3" x14ac:dyDescent="0.25">
      <c r="A4140" s="253">
        <v>44020</v>
      </c>
      <c r="B4140" s="254" t="s">
        <v>47</v>
      </c>
      <c r="C4140" s="226" t="s">
        <v>47</v>
      </c>
    </row>
    <row r="4141" spans="1:3" x14ac:dyDescent="0.25">
      <c r="A4141" s="253">
        <v>44021</v>
      </c>
      <c r="B4141" s="254" t="s">
        <v>47</v>
      </c>
      <c r="C4141" s="226" t="s">
        <v>47</v>
      </c>
    </row>
    <row r="4142" spans="1:3" x14ac:dyDescent="0.25">
      <c r="A4142" s="253">
        <v>44022</v>
      </c>
      <c r="B4142" s="254" t="s">
        <v>47</v>
      </c>
      <c r="C4142" s="226" t="s">
        <v>47</v>
      </c>
    </row>
    <row r="4143" spans="1:3" x14ac:dyDescent="0.25">
      <c r="A4143" s="253">
        <v>44023</v>
      </c>
      <c r="B4143" s="254" t="s">
        <v>47</v>
      </c>
      <c r="C4143" s="226" t="s">
        <v>47</v>
      </c>
    </row>
    <row r="4144" spans="1:3" x14ac:dyDescent="0.25">
      <c r="A4144" s="253">
        <v>44024</v>
      </c>
      <c r="B4144" s="254" t="s">
        <v>47</v>
      </c>
      <c r="C4144" s="226" t="s">
        <v>47</v>
      </c>
    </row>
    <row r="4145" spans="1:3" x14ac:dyDescent="0.25">
      <c r="A4145" s="253">
        <v>44025</v>
      </c>
      <c r="B4145" s="254" t="s">
        <v>47</v>
      </c>
      <c r="C4145" s="226" t="s">
        <v>47</v>
      </c>
    </row>
    <row r="4146" spans="1:3" x14ac:dyDescent="0.25">
      <c r="A4146" s="253">
        <v>44026</v>
      </c>
      <c r="B4146" s="254" t="s">
        <v>47</v>
      </c>
      <c r="C4146" s="226" t="s">
        <v>47</v>
      </c>
    </row>
    <row r="4147" spans="1:3" x14ac:dyDescent="0.25">
      <c r="A4147" s="253">
        <v>44027</v>
      </c>
      <c r="B4147" s="254" t="s">
        <v>47</v>
      </c>
      <c r="C4147" s="226" t="s">
        <v>47</v>
      </c>
    </row>
    <row r="4148" spans="1:3" x14ac:dyDescent="0.25">
      <c r="A4148" s="253">
        <v>44028</v>
      </c>
      <c r="B4148" s="254" t="s">
        <v>47</v>
      </c>
      <c r="C4148" s="226" t="s">
        <v>47</v>
      </c>
    </row>
    <row r="4149" spans="1:3" x14ac:dyDescent="0.25">
      <c r="A4149" s="253">
        <v>44029</v>
      </c>
      <c r="B4149" s="254" t="s">
        <v>47</v>
      </c>
      <c r="C4149" s="226" t="s">
        <v>47</v>
      </c>
    </row>
    <row r="4150" spans="1:3" x14ac:dyDescent="0.25">
      <c r="A4150" s="253">
        <v>44030</v>
      </c>
      <c r="B4150" s="254" t="s">
        <v>47</v>
      </c>
      <c r="C4150" s="226" t="s">
        <v>47</v>
      </c>
    </row>
    <row r="4151" spans="1:3" x14ac:dyDescent="0.25">
      <c r="A4151" s="253">
        <v>44031</v>
      </c>
      <c r="B4151" s="254" t="s">
        <v>47</v>
      </c>
      <c r="C4151" s="226" t="s">
        <v>47</v>
      </c>
    </row>
    <row r="4152" spans="1:3" x14ac:dyDescent="0.25">
      <c r="A4152" s="253">
        <v>44032</v>
      </c>
      <c r="B4152" s="254" t="s">
        <v>47</v>
      </c>
      <c r="C4152" s="226" t="s">
        <v>47</v>
      </c>
    </row>
    <row r="4153" spans="1:3" x14ac:dyDescent="0.25">
      <c r="A4153" s="253">
        <v>44033</v>
      </c>
      <c r="B4153" s="254" t="s">
        <v>47</v>
      </c>
      <c r="C4153" s="226" t="s">
        <v>47</v>
      </c>
    </row>
    <row r="4154" spans="1:3" x14ac:dyDescent="0.25">
      <c r="A4154" s="253">
        <v>44034</v>
      </c>
      <c r="B4154" s="254" t="s">
        <v>47</v>
      </c>
      <c r="C4154" s="226" t="s">
        <v>47</v>
      </c>
    </row>
    <row r="4155" spans="1:3" x14ac:dyDescent="0.25">
      <c r="A4155" s="253">
        <v>44035</v>
      </c>
      <c r="B4155" s="254" t="s">
        <v>47</v>
      </c>
      <c r="C4155" s="226" t="s">
        <v>47</v>
      </c>
    </row>
    <row r="4156" spans="1:3" x14ac:dyDescent="0.25">
      <c r="A4156" s="253">
        <v>44036</v>
      </c>
      <c r="B4156" s="254" t="s">
        <v>47</v>
      </c>
      <c r="C4156" s="226" t="s">
        <v>47</v>
      </c>
    </row>
    <row r="4157" spans="1:3" x14ac:dyDescent="0.25">
      <c r="A4157" s="253">
        <v>44037</v>
      </c>
      <c r="B4157" s="254" t="s">
        <v>47</v>
      </c>
      <c r="C4157" s="226" t="s">
        <v>47</v>
      </c>
    </row>
    <row r="4158" spans="1:3" x14ac:dyDescent="0.25">
      <c r="A4158" s="253">
        <v>44038</v>
      </c>
      <c r="B4158" s="254" t="s">
        <v>47</v>
      </c>
      <c r="C4158" s="226" t="s">
        <v>47</v>
      </c>
    </row>
    <row r="4159" spans="1:3" x14ac:dyDescent="0.25">
      <c r="A4159" s="253">
        <v>44039</v>
      </c>
      <c r="B4159" s="254" t="s">
        <v>47</v>
      </c>
      <c r="C4159" s="226" t="s">
        <v>47</v>
      </c>
    </row>
    <row r="4160" spans="1:3" x14ac:dyDescent="0.25">
      <c r="A4160" s="253">
        <v>44040</v>
      </c>
      <c r="B4160" s="254" t="s">
        <v>47</v>
      </c>
      <c r="C4160" s="226" t="s">
        <v>47</v>
      </c>
    </row>
    <row r="4161" spans="1:3" x14ac:dyDescent="0.25">
      <c r="A4161" s="253">
        <v>44041</v>
      </c>
      <c r="B4161" s="254" t="s">
        <v>47</v>
      </c>
      <c r="C4161" s="226" t="s">
        <v>47</v>
      </c>
    </row>
    <row r="4162" spans="1:3" x14ac:dyDescent="0.25">
      <c r="A4162" s="253">
        <v>44042</v>
      </c>
      <c r="B4162" s="254" t="s">
        <v>47</v>
      </c>
      <c r="C4162" s="226" t="s">
        <v>47</v>
      </c>
    </row>
    <row r="4163" spans="1:3" x14ac:dyDescent="0.25">
      <c r="A4163" s="253">
        <v>44043</v>
      </c>
      <c r="B4163" s="254" t="s">
        <v>47</v>
      </c>
      <c r="C4163" s="226" t="s">
        <v>47</v>
      </c>
    </row>
    <row r="4164" spans="1:3" x14ac:dyDescent="0.25">
      <c r="A4164" s="253">
        <v>44045</v>
      </c>
      <c r="B4164" s="254" t="s">
        <v>47</v>
      </c>
      <c r="C4164" s="226" t="s">
        <v>47</v>
      </c>
    </row>
    <row r="4165" spans="1:3" x14ac:dyDescent="0.25">
      <c r="A4165" s="253">
        <v>44046</v>
      </c>
      <c r="B4165" s="254" t="s">
        <v>47</v>
      </c>
      <c r="C4165" s="226" t="s">
        <v>47</v>
      </c>
    </row>
    <row r="4166" spans="1:3" x14ac:dyDescent="0.25">
      <c r="A4166" s="253">
        <v>44047</v>
      </c>
      <c r="B4166" s="254" t="s">
        <v>47</v>
      </c>
      <c r="C4166" s="226" t="s">
        <v>47</v>
      </c>
    </row>
    <row r="4167" spans="1:3" x14ac:dyDescent="0.25">
      <c r="A4167" s="253">
        <v>44048</v>
      </c>
      <c r="B4167" s="254" t="s">
        <v>47</v>
      </c>
      <c r="C4167" s="226" t="s">
        <v>47</v>
      </c>
    </row>
    <row r="4168" spans="1:3" x14ac:dyDescent="0.25">
      <c r="A4168" s="253">
        <v>44049</v>
      </c>
      <c r="B4168" s="254" t="s">
        <v>47</v>
      </c>
      <c r="C4168" s="226" t="s">
        <v>47</v>
      </c>
    </row>
    <row r="4169" spans="1:3" x14ac:dyDescent="0.25">
      <c r="A4169" s="253">
        <v>44050</v>
      </c>
      <c r="B4169" s="254" t="s">
        <v>47</v>
      </c>
      <c r="C4169" s="226" t="s">
        <v>47</v>
      </c>
    </row>
    <row r="4170" spans="1:3" x14ac:dyDescent="0.25">
      <c r="A4170" s="253">
        <v>44052</v>
      </c>
      <c r="B4170" s="254" t="s">
        <v>47</v>
      </c>
      <c r="C4170" s="226" t="s">
        <v>47</v>
      </c>
    </row>
    <row r="4171" spans="1:3" x14ac:dyDescent="0.25">
      <c r="A4171" s="253">
        <v>44053</v>
      </c>
      <c r="B4171" s="254" t="s">
        <v>47</v>
      </c>
      <c r="C4171" s="226" t="s">
        <v>47</v>
      </c>
    </row>
    <row r="4172" spans="1:3" x14ac:dyDescent="0.25">
      <c r="A4172" s="253">
        <v>44054</v>
      </c>
      <c r="B4172" s="254" t="s">
        <v>47</v>
      </c>
      <c r="C4172" s="226" t="s">
        <v>47</v>
      </c>
    </row>
    <row r="4173" spans="1:3" x14ac:dyDescent="0.25">
      <c r="A4173" s="253">
        <v>44055</v>
      </c>
      <c r="B4173" s="254" t="s">
        <v>47</v>
      </c>
      <c r="C4173" s="226" t="s">
        <v>47</v>
      </c>
    </row>
    <row r="4174" spans="1:3" x14ac:dyDescent="0.25">
      <c r="A4174" s="253">
        <v>44056</v>
      </c>
      <c r="B4174" s="254" t="s">
        <v>47</v>
      </c>
      <c r="C4174" s="226" t="s">
        <v>47</v>
      </c>
    </row>
    <row r="4175" spans="1:3" x14ac:dyDescent="0.25">
      <c r="A4175" s="253">
        <v>44057</v>
      </c>
      <c r="B4175" s="254" t="s">
        <v>47</v>
      </c>
      <c r="C4175" s="226" t="s">
        <v>47</v>
      </c>
    </row>
    <row r="4176" spans="1:3" x14ac:dyDescent="0.25">
      <c r="A4176" s="253">
        <v>44058</v>
      </c>
      <c r="B4176" s="254" t="s">
        <v>47</v>
      </c>
      <c r="C4176" s="226" t="s">
        <v>47</v>
      </c>
    </row>
    <row r="4177" spans="1:3" x14ac:dyDescent="0.25">
      <c r="A4177" s="253">
        <v>44059</v>
      </c>
      <c r="B4177" s="254" t="s">
        <v>47</v>
      </c>
      <c r="C4177" s="226" t="s">
        <v>47</v>
      </c>
    </row>
    <row r="4178" spans="1:3" x14ac:dyDescent="0.25">
      <c r="A4178" s="253">
        <v>44060</v>
      </c>
      <c r="B4178" s="254" t="s">
        <v>47</v>
      </c>
      <c r="C4178" s="226" t="s">
        <v>47</v>
      </c>
    </row>
    <row r="4179" spans="1:3" x14ac:dyDescent="0.25">
      <c r="A4179" s="253">
        <v>44061</v>
      </c>
      <c r="B4179" s="254" t="s">
        <v>47</v>
      </c>
      <c r="C4179" s="226" t="s">
        <v>47</v>
      </c>
    </row>
    <row r="4180" spans="1:3" x14ac:dyDescent="0.25">
      <c r="A4180" s="253">
        <v>44062</v>
      </c>
      <c r="B4180" s="254" t="s">
        <v>47</v>
      </c>
      <c r="C4180" s="226" t="s">
        <v>47</v>
      </c>
    </row>
    <row r="4181" spans="1:3" x14ac:dyDescent="0.25">
      <c r="A4181" s="253">
        <v>44063</v>
      </c>
      <c r="B4181" s="254" t="s">
        <v>47</v>
      </c>
      <c r="C4181" s="226" t="s">
        <v>47</v>
      </c>
    </row>
    <row r="4182" spans="1:3" x14ac:dyDescent="0.25">
      <c r="A4182" s="253">
        <v>44064</v>
      </c>
      <c r="B4182" s="254" t="s">
        <v>47</v>
      </c>
      <c r="C4182" s="226" t="s">
        <v>47</v>
      </c>
    </row>
    <row r="4183" spans="1:3" x14ac:dyDescent="0.25">
      <c r="A4183" s="253">
        <v>44065</v>
      </c>
      <c r="B4183" s="254" t="s">
        <v>47</v>
      </c>
      <c r="C4183" s="226" t="s">
        <v>47</v>
      </c>
    </row>
    <row r="4184" spans="1:3" x14ac:dyDescent="0.25">
      <c r="A4184" s="253">
        <v>44066</v>
      </c>
      <c r="B4184" s="254" t="s">
        <v>47</v>
      </c>
      <c r="C4184" s="226" t="s">
        <v>47</v>
      </c>
    </row>
    <row r="4185" spans="1:3" x14ac:dyDescent="0.25">
      <c r="A4185" s="253">
        <v>44067</v>
      </c>
      <c r="B4185" s="254" t="s">
        <v>47</v>
      </c>
      <c r="C4185" s="226" t="s">
        <v>47</v>
      </c>
    </row>
    <row r="4186" spans="1:3" x14ac:dyDescent="0.25">
      <c r="A4186" s="253">
        <v>44068</v>
      </c>
      <c r="B4186" s="254" t="s">
        <v>47</v>
      </c>
      <c r="C4186" s="226" t="s">
        <v>47</v>
      </c>
    </row>
    <row r="4187" spans="1:3" x14ac:dyDescent="0.25">
      <c r="A4187" s="253">
        <v>44069</v>
      </c>
      <c r="B4187" s="254" t="s">
        <v>47</v>
      </c>
      <c r="C4187" s="226" t="s">
        <v>47</v>
      </c>
    </row>
    <row r="4188" spans="1:3" x14ac:dyDescent="0.25">
      <c r="A4188" s="253">
        <v>44070</v>
      </c>
      <c r="B4188" s="254" t="s">
        <v>47</v>
      </c>
      <c r="C4188" s="226" t="s">
        <v>47</v>
      </c>
    </row>
    <row r="4189" spans="1:3" x14ac:dyDescent="0.25">
      <c r="A4189" s="253">
        <v>44071</v>
      </c>
      <c r="B4189" s="254" t="s">
        <v>47</v>
      </c>
      <c r="C4189" s="226" t="s">
        <v>47</v>
      </c>
    </row>
    <row r="4190" spans="1:3" x14ac:dyDescent="0.25">
      <c r="A4190" s="253">
        <v>44072</v>
      </c>
      <c r="B4190" s="254" t="s">
        <v>47</v>
      </c>
      <c r="C4190" s="226" t="s">
        <v>47</v>
      </c>
    </row>
    <row r="4191" spans="1:3" x14ac:dyDescent="0.25">
      <c r="A4191" s="253">
        <v>44073</v>
      </c>
      <c r="B4191" s="254" t="s">
        <v>47</v>
      </c>
      <c r="C4191" s="226" t="s">
        <v>47</v>
      </c>
    </row>
    <row r="4192" spans="1:3" x14ac:dyDescent="0.25">
      <c r="A4192" s="253">
        <v>44074</v>
      </c>
      <c r="B4192" s="254" t="s">
        <v>47</v>
      </c>
      <c r="C4192" s="226" t="s">
        <v>47</v>
      </c>
    </row>
    <row r="4193" spans="1:3" x14ac:dyDescent="0.25">
      <c r="A4193" s="253">
        <v>44075</v>
      </c>
      <c r="B4193" s="254" t="s">
        <v>47</v>
      </c>
      <c r="C4193" s="226" t="s">
        <v>47</v>
      </c>
    </row>
    <row r="4194" spans="1:3" x14ac:dyDescent="0.25">
      <c r="A4194" s="253">
        <v>44076</v>
      </c>
      <c r="B4194" s="254" t="s">
        <v>47</v>
      </c>
      <c r="C4194" s="226" t="s">
        <v>47</v>
      </c>
    </row>
    <row r="4195" spans="1:3" x14ac:dyDescent="0.25">
      <c r="A4195" s="253">
        <v>44077</v>
      </c>
      <c r="B4195" s="254" t="s">
        <v>47</v>
      </c>
      <c r="C4195" s="226" t="s">
        <v>47</v>
      </c>
    </row>
    <row r="4196" spans="1:3" x14ac:dyDescent="0.25">
      <c r="A4196" s="253">
        <v>44078</v>
      </c>
      <c r="B4196" s="254" t="s">
        <v>47</v>
      </c>
      <c r="C4196" s="226" t="s">
        <v>47</v>
      </c>
    </row>
    <row r="4197" spans="1:3" x14ac:dyDescent="0.25">
      <c r="A4197" s="253">
        <v>44079</v>
      </c>
      <c r="B4197" s="254" t="s">
        <v>47</v>
      </c>
      <c r="C4197" s="226" t="s">
        <v>47</v>
      </c>
    </row>
    <row r="4198" spans="1:3" x14ac:dyDescent="0.25">
      <c r="A4198" s="253">
        <v>44080</v>
      </c>
      <c r="B4198" s="254" t="s">
        <v>47</v>
      </c>
      <c r="C4198" s="226" t="s">
        <v>47</v>
      </c>
    </row>
    <row r="4199" spans="1:3" x14ac:dyDescent="0.25">
      <c r="A4199" s="253">
        <v>44081</v>
      </c>
      <c r="B4199" s="254" t="s">
        <v>47</v>
      </c>
      <c r="C4199" s="226" t="s">
        <v>47</v>
      </c>
    </row>
    <row r="4200" spans="1:3" x14ac:dyDescent="0.25">
      <c r="A4200" s="253">
        <v>44082</v>
      </c>
      <c r="B4200" s="254" t="s">
        <v>47</v>
      </c>
      <c r="C4200" s="226" t="s">
        <v>47</v>
      </c>
    </row>
    <row r="4201" spans="1:3" x14ac:dyDescent="0.25">
      <c r="A4201" s="253">
        <v>44083</v>
      </c>
      <c r="B4201" s="254" t="s">
        <v>47</v>
      </c>
      <c r="C4201" s="226" t="s">
        <v>47</v>
      </c>
    </row>
    <row r="4202" spans="1:3" x14ac:dyDescent="0.25">
      <c r="A4202" s="253">
        <v>44084</v>
      </c>
      <c r="B4202" s="254" t="s">
        <v>47</v>
      </c>
      <c r="C4202" s="226" t="s">
        <v>47</v>
      </c>
    </row>
    <row r="4203" spans="1:3" x14ac:dyDescent="0.25">
      <c r="A4203" s="253">
        <v>44086</v>
      </c>
      <c r="B4203" s="254" t="s">
        <v>47</v>
      </c>
      <c r="C4203" s="226" t="s">
        <v>47</v>
      </c>
    </row>
    <row r="4204" spans="1:3" x14ac:dyDescent="0.25">
      <c r="A4204" s="253">
        <v>44087</v>
      </c>
      <c r="B4204" s="254" t="s">
        <v>47</v>
      </c>
      <c r="C4204" s="226" t="s">
        <v>47</v>
      </c>
    </row>
    <row r="4205" spans="1:3" x14ac:dyDescent="0.25">
      <c r="A4205" s="253">
        <v>44088</v>
      </c>
      <c r="B4205" s="254" t="s">
        <v>47</v>
      </c>
      <c r="C4205" s="226" t="s">
        <v>47</v>
      </c>
    </row>
    <row r="4206" spans="1:3" x14ac:dyDescent="0.25">
      <c r="A4206" s="253">
        <v>44089</v>
      </c>
      <c r="B4206" s="254" t="s">
        <v>47</v>
      </c>
      <c r="C4206" s="226" t="s">
        <v>47</v>
      </c>
    </row>
    <row r="4207" spans="1:3" x14ac:dyDescent="0.25">
      <c r="A4207" s="253">
        <v>44091</v>
      </c>
      <c r="B4207" s="254" t="s">
        <v>47</v>
      </c>
      <c r="C4207" s="226" t="s">
        <v>47</v>
      </c>
    </row>
    <row r="4208" spans="1:3" x14ac:dyDescent="0.25">
      <c r="A4208" s="253">
        <v>44092</v>
      </c>
      <c r="B4208" s="254" t="s">
        <v>47</v>
      </c>
      <c r="C4208" s="226" t="s">
        <v>47</v>
      </c>
    </row>
    <row r="4209" spans="1:3" x14ac:dyDescent="0.25">
      <c r="A4209" s="253">
        <v>44093</v>
      </c>
      <c r="B4209" s="254" t="s">
        <v>47</v>
      </c>
      <c r="C4209" s="226" t="s">
        <v>47</v>
      </c>
    </row>
    <row r="4210" spans="1:3" x14ac:dyDescent="0.25">
      <c r="A4210" s="253">
        <v>44094</v>
      </c>
      <c r="B4210" s="254" t="s">
        <v>47</v>
      </c>
      <c r="C4210" s="226" t="s">
        <v>47</v>
      </c>
    </row>
    <row r="4211" spans="1:3" x14ac:dyDescent="0.25">
      <c r="A4211" s="253">
        <v>44097</v>
      </c>
      <c r="B4211" s="254" t="s">
        <v>47</v>
      </c>
      <c r="C4211" s="226" t="s">
        <v>47</v>
      </c>
    </row>
    <row r="4212" spans="1:3" x14ac:dyDescent="0.25">
      <c r="A4212" s="253">
        <v>44098</v>
      </c>
      <c r="B4212" s="254" t="s">
        <v>47</v>
      </c>
      <c r="C4212" s="226" t="s">
        <v>47</v>
      </c>
    </row>
    <row r="4213" spans="1:3" x14ac:dyDescent="0.25">
      <c r="A4213" s="253">
        <v>44100</v>
      </c>
      <c r="B4213" s="254" t="s">
        <v>47</v>
      </c>
      <c r="C4213" s="226" t="s">
        <v>47</v>
      </c>
    </row>
    <row r="4214" spans="1:3" x14ac:dyDescent="0.25">
      <c r="A4214" s="253">
        <v>44101</v>
      </c>
      <c r="B4214" s="254" t="s">
        <v>47</v>
      </c>
      <c r="C4214" s="226" t="s">
        <v>47</v>
      </c>
    </row>
    <row r="4215" spans="1:3" x14ac:dyDescent="0.25">
      <c r="A4215" s="253">
        <v>44102</v>
      </c>
      <c r="B4215" s="254" t="s">
        <v>47</v>
      </c>
      <c r="C4215" s="226" t="s">
        <v>47</v>
      </c>
    </row>
    <row r="4216" spans="1:3" x14ac:dyDescent="0.25">
      <c r="A4216" s="253">
        <v>44103</v>
      </c>
      <c r="B4216" s="254" t="s">
        <v>47</v>
      </c>
      <c r="C4216" s="226" t="s">
        <v>47</v>
      </c>
    </row>
    <row r="4217" spans="1:3" x14ac:dyDescent="0.25">
      <c r="A4217" s="253">
        <v>44104</v>
      </c>
      <c r="B4217" s="254" t="s">
        <v>47</v>
      </c>
      <c r="C4217" s="226" t="s">
        <v>47</v>
      </c>
    </row>
    <row r="4218" spans="1:3" x14ac:dyDescent="0.25">
      <c r="A4218" s="253">
        <v>44105</v>
      </c>
      <c r="B4218" s="254" t="s">
        <v>47</v>
      </c>
      <c r="C4218" s="226" t="s">
        <v>47</v>
      </c>
    </row>
    <row r="4219" spans="1:3" x14ac:dyDescent="0.25">
      <c r="A4219" s="253">
        <v>44106</v>
      </c>
      <c r="B4219" s="254" t="s">
        <v>47</v>
      </c>
      <c r="C4219" s="226" t="s">
        <v>47</v>
      </c>
    </row>
    <row r="4220" spans="1:3" x14ac:dyDescent="0.25">
      <c r="A4220" s="253">
        <v>44107</v>
      </c>
      <c r="B4220" s="254" t="s">
        <v>47</v>
      </c>
      <c r="C4220" s="226" t="s">
        <v>47</v>
      </c>
    </row>
    <row r="4221" spans="1:3" x14ac:dyDescent="0.25">
      <c r="A4221" s="253">
        <v>44108</v>
      </c>
      <c r="B4221" s="254" t="s">
        <v>47</v>
      </c>
      <c r="C4221" s="226" t="s">
        <v>47</v>
      </c>
    </row>
    <row r="4222" spans="1:3" x14ac:dyDescent="0.25">
      <c r="A4222" s="253">
        <v>44109</v>
      </c>
      <c r="B4222" s="254" t="s">
        <v>47</v>
      </c>
      <c r="C4222" s="226" t="s">
        <v>47</v>
      </c>
    </row>
    <row r="4223" spans="1:3" x14ac:dyDescent="0.25">
      <c r="A4223" s="253">
        <v>44110</v>
      </c>
      <c r="B4223" s="254" t="s">
        <v>47</v>
      </c>
      <c r="C4223" s="226" t="s">
        <v>47</v>
      </c>
    </row>
    <row r="4224" spans="1:3" x14ac:dyDescent="0.25">
      <c r="A4224" s="253">
        <v>44111</v>
      </c>
      <c r="B4224" s="254" t="s">
        <v>47</v>
      </c>
      <c r="C4224" s="226" t="s">
        <v>47</v>
      </c>
    </row>
    <row r="4225" spans="1:3" x14ac:dyDescent="0.25">
      <c r="A4225" s="253">
        <v>44112</v>
      </c>
      <c r="B4225" s="254" t="s">
        <v>47</v>
      </c>
      <c r="C4225" s="226" t="s">
        <v>47</v>
      </c>
    </row>
    <row r="4226" spans="1:3" x14ac:dyDescent="0.25">
      <c r="A4226" s="253">
        <v>44113</v>
      </c>
      <c r="B4226" s="254" t="s">
        <v>47</v>
      </c>
      <c r="C4226" s="226" t="s">
        <v>47</v>
      </c>
    </row>
    <row r="4227" spans="1:3" x14ac:dyDescent="0.25">
      <c r="A4227" s="253">
        <v>44114</v>
      </c>
      <c r="B4227" s="254" t="s">
        <v>47</v>
      </c>
      <c r="C4227" s="226" t="s">
        <v>47</v>
      </c>
    </row>
    <row r="4228" spans="1:3" x14ac:dyDescent="0.25">
      <c r="A4228" s="253">
        <v>44115</v>
      </c>
      <c r="B4228" s="254" t="s">
        <v>47</v>
      </c>
      <c r="C4228" s="226" t="s">
        <v>47</v>
      </c>
    </row>
    <row r="4229" spans="1:3" x14ac:dyDescent="0.25">
      <c r="A4229" s="253">
        <v>44117</v>
      </c>
      <c r="B4229" s="254" t="s">
        <v>47</v>
      </c>
      <c r="C4229" s="226" t="s">
        <v>47</v>
      </c>
    </row>
    <row r="4230" spans="1:3" x14ac:dyDescent="0.25">
      <c r="A4230" s="253">
        <v>44118</v>
      </c>
      <c r="B4230" s="254" t="s">
        <v>47</v>
      </c>
      <c r="C4230" s="226" t="s">
        <v>47</v>
      </c>
    </row>
    <row r="4231" spans="1:3" x14ac:dyDescent="0.25">
      <c r="A4231" s="253">
        <v>44120</v>
      </c>
      <c r="B4231" s="254" t="s">
        <v>47</v>
      </c>
      <c r="C4231" s="226" t="s">
        <v>47</v>
      </c>
    </row>
    <row r="4232" spans="1:3" x14ac:dyDescent="0.25">
      <c r="A4232" s="253">
        <v>44121</v>
      </c>
      <c r="B4232" s="254" t="s">
        <v>47</v>
      </c>
      <c r="C4232" s="226" t="s">
        <v>47</v>
      </c>
    </row>
    <row r="4233" spans="1:3" x14ac:dyDescent="0.25">
      <c r="A4233" s="253">
        <v>44122</v>
      </c>
      <c r="B4233" s="254" t="s">
        <v>47</v>
      </c>
      <c r="C4233" s="226" t="s">
        <v>47</v>
      </c>
    </row>
    <row r="4234" spans="1:3" x14ac:dyDescent="0.25">
      <c r="A4234" s="253">
        <v>44123</v>
      </c>
      <c r="B4234" s="254" t="s">
        <v>47</v>
      </c>
      <c r="C4234" s="226" t="s">
        <v>47</v>
      </c>
    </row>
    <row r="4235" spans="1:3" x14ac:dyDescent="0.25">
      <c r="A4235" s="253">
        <v>44124</v>
      </c>
      <c r="B4235" s="254" t="s">
        <v>47</v>
      </c>
      <c r="C4235" s="226" t="s">
        <v>47</v>
      </c>
    </row>
    <row r="4236" spans="1:3" x14ac:dyDescent="0.25">
      <c r="A4236" s="253">
        <v>44129</v>
      </c>
      <c r="B4236" s="254" t="s">
        <v>47</v>
      </c>
      <c r="C4236" s="226" t="s">
        <v>47</v>
      </c>
    </row>
    <row r="4237" spans="1:3" x14ac:dyDescent="0.25">
      <c r="A4237" s="253">
        <v>44132</v>
      </c>
      <c r="B4237" s="254" t="s">
        <v>47</v>
      </c>
      <c r="C4237" s="226" t="s">
        <v>47</v>
      </c>
    </row>
    <row r="4238" spans="1:3" x14ac:dyDescent="0.25">
      <c r="A4238" s="253">
        <v>44134</v>
      </c>
      <c r="B4238" s="254" t="s">
        <v>47</v>
      </c>
      <c r="C4238" s="226" t="s">
        <v>47</v>
      </c>
    </row>
    <row r="4239" spans="1:3" x14ac:dyDescent="0.25">
      <c r="A4239" s="253">
        <v>44136</v>
      </c>
      <c r="B4239" s="254" t="s">
        <v>47</v>
      </c>
      <c r="C4239" s="226" t="s">
        <v>47</v>
      </c>
    </row>
    <row r="4240" spans="1:3" x14ac:dyDescent="0.25">
      <c r="A4240" s="253">
        <v>44137</v>
      </c>
      <c r="B4240" s="254" t="s">
        <v>47</v>
      </c>
      <c r="C4240" s="226" t="s">
        <v>47</v>
      </c>
    </row>
    <row r="4241" spans="1:3" x14ac:dyDescent="0.25">
      <c r="A4241" s="253">
        <v>44138</v>
      </c>
      <c r="B4241" s="254" t="s">
        <v>47</v>
      </c>
      <c r="C4241" s="226" t="s">
        <v>47</v>
      </c>
    </row>
    <row r="4242" spans="1:3" x14ac:dyDescent="0.25">
      <c r="A4242" s="253">
        <v>44140</v>
      </c>
      <c r="B4242" s="254" t="s">
        <v>47</v>
      </c>
      <c r="C4242" s="226" t="s">
        <v>47</v>
      </c>
    </row>
    <row r="4243" spans="1:3" x14ac:dyDescent="0.25">
      <c r="A4243" s="253">
        <v>44141</v>
      </c>
      <c r="B4243" s="254" t="s">
        <v>47</v>
      </c>
      <c r="C4243" s="226" t="s">
        <v>47</v>
      </c>
    </row>
    <row r="4244" spans="1:3" x14ac:dyDescent="0.25">
      <c r="A4244" s="253">
        <v>44142</v>
      </c>
      <c r="B4244" s="254" t="s">
        <v>47</v>
      </c>
      <c r="C4244" s="226" t="s">
        <v>47</v>
      </c>
    </row>
    <row r="4245" spans="1:3" x14ac:dyDescent="0.25">
      <c r="A4245" s="253">
        <v>44143</v>
      </c>
      <c r="B4245" s="254" t="s">
        <v>47</v>
      </c>
      <c r="C4245" s="226" t="s">
        <v>47</v>
      </c>
    </row>
    <row r="4246" spans="1:3" x14ac:dyDescent="0.25">
      <c r="A4246" s="253">
        <v>44144</v>
      </c>
      <c r="B4246" s="254" t="s">
        <v>47</v>
      </c>
      <c r="C4246" s="226" t="s">
        <v>47</v>
      </c>
    </row>
    <row r="4247" spans="1:3" x14ac:dyDescent="0.25">
      <c r="A4247" s="253">
        <v>44145</v>
      </c>
      <c r="B4247" s="254" t="s">
        <v>47</v>
      </c>
      <c r="C4247" s="226" t="s">
        <v>47</v>
      </c>
    </row>
    <row r="4248" spans="1:3" x14ac:dyDescent="0.25">
      <c r="A4248" s="253">
        <v>44146</v>
      </c>
      <c r="B4248" s="254" t="s">
        <v>47</v>
      </c>
      <c r="C4248" s="226" t="s">
        <v>47</v>
      </c>
    </row>
    <row r="4249" spans="1:3" x14ac:dyDescent="0.25">
      <c r="A4249" s="253">
        <v>44147</v>
      </c>
      <c r="B4249" s="254" t="s">
        <v>47</v>
      </c>
      <c r="C4249" s="226" t="s">
        <v>47</v>
      </c>
    </row>
    <row r="4250" spans="1:3" x14ac:dyDescent="0.25">
      <c r="A4250" s="253">
        <v>44149</v>
      </c>
      <c r="B4250" s="254" t="s">
        <v>47</v>
      </c>
      <c r="C4250" s="226" t="s">
        <v>47</v>
      </c>
    </row>
    <row r="4251" spans="1:3" x14ac:dyDescent="0.25">
      <c r="A4251" s="253">
        <v>44150</v>
      </c>
      <c r="B4251" s="254" t="s">
        <v>47</v>
      </c>
      <c r="C4251" s="226" t="s">
        <v>47</v>
      </c>
    </row>
    <row r="4252" spans="1:3" x14ac:dyDescent="0.25">
      <c r="A4252" s="253">
        <v>44151</v>
      </c>
      <c r="B4252" s="254" t="s">
        <v>47</v>
      </c>
      <c r="C4252" s="226" t="s">
        <v>47</v>
      </c>
    </row>
    <row r="4253" spans="1:3" x14ac:dyDescent="0.25">
      <c r="A4253" s="253">
        <v>44153</v>
      </c>
      <c r="B4253" s="254" t="s">
        <v>47</v>
      </c>
      <c r="C4253" s="226" t="s">
        <v>47</v>
      </c>
    </row>
    <row r="4254" spans="1:3" x14ac:dyDescent="0.25">
      <c r="A4254" s="253">
        <v>44154</v>
      </c>
      <c r="B4254" s="254" t="s">
        <v>47</v>
      </c>
      <c r="C4254" s="226" t="s">
        <v>47</v>
      </c>
    </row>
    <row r="4255" spans="1:3" x14ac:dyDescent="0.25">
      <c r="A4255" s="253">
        <v>44155</v>
      </c>
      <c r="B4255" s="254" t="s">
        <v>47</v>
      </c>
      <c r="C4255" s="226" t="s">
        <v>47</v>
      </c>
    </row>
    <row r="4256" spans="1:3" x14ac:dyDescent="0.25">
      <c r="A4256" s="253">
        <v>44156</v>
      </c>
      <c r="B4256" s="254" t="s">
        <v>47</v>
      </c>
      <c r="C4256" s="226" t="s">
        <v>47</v>
      </c>
    </row>
    <row r="4257" spans="1:3" x14ac:dyDescent="0.25">
      <c r="A4257" s="253">
        <v>44157</v>
      </c>
      <c r="B4257" s="254" t="s">
        <v>47</v>
      </c>
      <c r="C4257" s="226" t="s">
        <v>47</v>
      </c>
    </row>
    <row r="4258" spans="1:3" x14ac:dyDescent="0.25">
      <c r="A4258" s="253">
        <v>44158</v>
      </c>
      <c r="B4258" s="254" t="s">
        <v>47</v>
      </c>
      <c r="C4258" s="226" t="s">
        <v>47</v>
      </c>
    </row>
    <row r="4259" spans="1:3" x14ac:dyDescent="0.25">
      <c r="A4259" s="253">
        <v>44159</v>
      </c>
      <c r="B4259" s="254" t="s">
        <v>47</v>
      </c>
      <c r="C4259" s="226" t="s">
        <v>47</v>
      </c>
    </row>
    <row r="4260" spans="1:3" x14ac:dyDescent="0.25">
      <c r="A4260" s="253">
        <v>44160</v>
      </c>
      <c r="B4260" s="254" t="s">
        <v>47</v>
      </c>
      <c r="C4260" s="226" t="s">
        <v>47</v>
      </c>
    </row>
    <row r="4261" spans="1:3" x14ac:dyDescent="0.25">
      <c r="A4261" s="253">
        <v>44162</v>
      </c>
      <c r="B4261" s="254" t="s">
        <v>47</v>
      </c>
      <c r="C4261" s="226" t="s">
        <v>47</v>
      </c>
    </row>
    <row r="4262" spans="1:3" x14ac:dyDescent="0.25">
      <c r="A4262" s="253">
        <v>44164</v>
      </c>
      <c r="B4262" s="254" t="s">
        <v>47</v>
      </c>
      <c r="C4262" s="226" t="s">
        <v>47</v>
      </c>
    </row>
    <row r="4263" spans="1:3" x14ac:dyDescent="0.25">
      <c r="A4263" s="253">
        <v>44165</v>
      </c>
      <c r="B4263" s="254" t="s">
        <v>47</v>
      </c>
      <c r="C4263" s="226" t="s">
        <v>47</v>
      </c>
    </row>
    <row r="4264" spans="1:3" x14ac:dyDescent="0.25">
      <c r="A4264" s="253">
        <v>44168</v>
      </c>
      <c r="B4264" s="254" t="s">
        <v>47</v>
      </c>
      <c r="C4264" s="226" t="s">
        <v>47</v>
      </c>
    </row>
    <row r="4265" spans="1:3" x14ac:dyDescent="0.25">
      <c r="A4265" s="253">
        <v>44171</v>
      </c>
      <c r="B4265" s="254" t="s">
        <v>47</v>
      </c>
      <c r="C4265" s="226" t="s">
        <v>47</v>
      </c>
    </row>
    <row r="4266" spans="1:3" x14ac:dyDescent="0.25">
      <c r="A4266" s="253">
        <v>44172</v>
      </c>
      <c r="B4266" s="254" t="s">
        <v>47</v>
      </c>
      <c r="C4266" s="226" t="s">
        <v>47</v>
      </c>
    </row>
    <row r="4267" spans="1:3" x14ac:dyDescent="0.25">
      <c r="A4267" s="253">
        <v>44173</v>
      </c>
      <c r="B4267" s="254" t="s">
        <v>47</v>
      </c>
      <c r="C4267" s="226" t="s">
        <v>47</v>
      </c>
    </row>
    <row r="4268" spans="1:3" x14ac:dyDescent="0.25">
      <c r="A4268" s="253">
        <v>44174</v>
      </c>
      <c r="B4268" s="254" t="s">
        <v>47</v>
      </c>
      <c r="C4268" s="226" t="s">
        <v>47</v>
      </c>
    </row>
    <row r="4269" spans="1:3" x14ac:dyDescent="0.25">
      <c r="A4269" s="253">
        <v>44176</v>
      </c>
      <c r="B4269" s="254" t="s">
        <v>47</v>
      </c>
      <c r="C4269" s="226" t="s">
        <v>47</v>
      </c>
    </row>
    <row r="4270" spans="1:3" x14ac:dyDescent="0.25">
      <c r="A4270" s="253">
        <v>44178</v>
      </c>
      <c r="B4270" s="254" t="s">
        <v>47</v>
      </c>
      <c r="C4270" s="226" t="s">
        <v>47</v>
      </c>
    </row>
    <row r="4271" spans="1:3" x14ac:dyDescent="0.25">
      <c r="A4271" s="253">
        <v>43903</v>
      </c>
      <c r="B4271" s="254" t="s">
        <v>48</v>
      </c>
      <c r="C4271" s="226" t="s">
        <v>48</v>
      </c>
    </row>
    <row r="4272" spans="1:3" x14ac:dyDescent="0.25">
      <c r="A4272" s="253">
        <v>43907</v>
      </c>
      <c r="B4272" s="254" t="s">
        <v>48</v>
      </c>
      <c r="C4272" s="226" t="s">
        <v>48</v>
      </c>
    </row>
    <row r="4273" spans="1:3" x14ac:dyDescent="0.25">
      <c r="A4273" s="253">
        <v>43910</v>
      </c>
      <c r="B4273" s="254" t="s">
        <v>48</v>
      </c>
      <c r="C4273" s="226" t="s">
        <v>48</v>
      </c>
    </row>
    <row r="4274" spans="1:3" x14ac:dyDescent="0.25">
      <c r="A4274" s="253">
        <v>43915</v>
      </c>
      <c r="B4274" s="254" t="s">
        <v>48</v>
      </c>
      <c r="C4274" s="226" t="s">
        <v>48</v>
      </c>
    </row>
    <row r="4275" spans="1:3" x14ac:dyDescent="0.25">
      <c r="A4275" s="253">
        <v>43916</v>
      </c>
      <c r="B4275" s="254" t="s">
        <v>48</v>
      </c>
      <c r="C4275" s="226" t="s">
        <v>48</v>
      </c>
    </row>
    <row r="4276" spans="1:3" x14ac:dyDescent="0.25">
      <c r="A4276" s="253">
        <v>43920</v>
      </c>
      <c r="B4276" s="254" t="s">
        <v>48</v>
      </c>
      <c r="C4276" s="226" t="s">
        <v>48</v>
      </c>
    </row>
    <row r="4277" spans="1:3" x14ac:dyDescent="0.25">
      <c r="A4277" s="253">
        <v>43923</v>
      </c>
      <c r="B4277" s="254" t="s">
        <v>48</v>
      </c>
      <c r="C4277" s="226" t="s">
        <v>48</v>
      </c>
    </row>
    <row r="4278" spans="1:3" x14ac:dyDescent="0.25">
      <c r="A4278" s="253">
        <v>43924</v>
      </c>
      <c r="B4278" s="254" t="s">
        <v>48</v>
      </c>
      <c r="C4278" s="226" t="s">
        <v>48</v>
      </c>
    </row>
    <row r="4279" spans="1:3" x14ac:dyDescent="0.25">
      <c r="A4279" s="253">
        <v>43926</v>
      </c>
      <c r="B4279" s="254" t="s">
        <v>48</v>
      </c>
      <c r="C4279" s="226" t="s">
        <v>48</v>
      </c>
    </row>
    <row r="4280" spans="1:3" x14ac:dyDescent="0.25">
      <c r="A4280" s="253">
        <v>43929</v>
      </c>
      <c r="B4280" s="254" t="s">
        <v>48</v>
      </c>
      <c r="C4280" s="226" t="s">
        <v>48</v>
      </c>
    </row>
    <row r="4281" spans="1:3" x14ac:dyDescent="0.25">
      <c r="A4281" s="253">
        <v>43930</v>
      </c>
      <c r="B4281" s="254" t="s">
        <v>48</v>
      </c>
      <c r="C4281" s="226" t="s">
        <v>48</v>
      </c>
    </row>
    <row r="4282" spans="1:3" x14ac:dyDescent="0.25">
      <c r="A4282" s="253">
        <v>43936</v>
      </c>
      <c r="B4282" s="254" t="s">
        <v>48</v>
      </c>
      <c r="C4282" s="226" t="s">
        <v>48</v>
      </c>
    </row>
    <row r="4283" spans="1:3" x14ac:dyDescent="0.25">
      <c r="A4283" s="253">
        <v>43948</v>
      </c>
      <c r="B4283" s="254" t="s">
        <v>48</v>
      </c>
      <c r="C4283" s="226" t="s">
        <v>48</v>
      </c>
    </row>
    <row r="4284" spans="1:3" x14ac:dyDescent="0.25">
      <c r="A4284" s="253">
        <v>43951</v>
      </c>
      <c r="B4284" s="254" t="s">
        <v>48</v>
      </c>
      <c r="C4284" s="226" t="s">
        <v>48</v>
      </c>
    </row>
    <row r="4285" spans="1:3" x14ac:dyDescent="0.25">
      <c r="A4285" s="253">
        <v>43953</v>
      </c>
      <c r="B4285" s="254" t="s">
        <v>48</v>
      </c>
      <c r="C4285" s="226" t="s">
        <v>48</v>
      </c>
    </row>
    <row r="4286" spans="1:3" x14ac:dyDescent="0.25">
      <c r="A4286" s="253">
        <v>43956</v>
      </c>
      <c r="B4286" s="254" t="s">
        <v>48</v>
      </c>
      <c r="C4286" s="226" t="s">
        <v>48</v>
      </c>
    </row>
    <row r="4287" spans="1:3" x14ac:dyDescent="0.25">
      <c r="A4287" s="253">
        <v>43963</v>
      </c>
      <c r="B4287" s="254" t="s">
        <v>48</v>
      </c>
      <c r="C4287" s="226" t="s">
        <v>48</v>
      </c>
    </row>
    <row r="4288" spans="1:3" x14ac:dyDescent="0.25">
      <c r="A4288" s="253">
        <v>43979</v>
      </c>
      <c r="B4288" s="254" t="s">
        <v>48</v>
      </c>
      <c r="C4288" s="226" t="s">
        <v>48</v>
      </c>
    </row>
    <row r="4289" spans="1:3" x14ac:dyDescent="0.25">
      <c r="A4289" s="253">
        <v>43981</v>
      </c>
      <c r="B4289" s="254" t="s">
        <v>48</v>
      </c>
      <c r="C4289" s="226" t="s">
        <v>48</v>
      </c>
    </row>
    <row r="4290" spans="1:3" x14ac:dyDescent="0.25">
      <c r="A4290" s="253">
        <v>43983</v>
      </c>
      <c r="B4290" s="254" t="s">
        <v>48</v>
      </c>
      <c r="C4290" s="226" t="s">
        <v>48</v>
      </c>
    </row>
    <row r="4291" spans="1:3" x14ac:dyDescent="0.25">
      <c r="A4291" s="253">
        <v>43985</v>
      </c>
      <c r="B4291" s="254" t="s">
        <v>48</v>
      </c>
      <c r="C4291" s="226" t="s">
        <v>48</v>
      </c>
    </row>
    <row r="4292" spans="1:3" x14ac:dyDescent="0.25">
      <c r="A4292" s="253">
        <v>43986</v>
      </c>
      <c r="B4292" s="254" t="s">
        <v>48</v>
      </c>
      <c r="C4292" s="226" t="s">
        <v>48</v>
      </c>
    </row>
    <row r="4293" spans="1:3" x14ac:dyDescent="0.25">
      <c r="A4293" s="253">
        <v>43987</v>
      </c>
      <c r="B4293" s="254" t="s">
        <v>48</v>
      </c>
      <c r="C4293" s="226" t="s">
        <v>48</v>
      </c>
    </row>
    <row r="4294" spans="1:3" x14ac:dyDescent="0.25">
      <c r="A4294" s="253">
        <v>43988</v>
      </c>
      <c r="B4294" s="254" t="s">
        <v>48</v>
      </c>
      <c r="C4294" s="226" t="s">
        <v>48</v>
      </c>
    </row>
    <row r="4295" spans="1:3" x14ac:dyDescent="0.25">
      <c r="A4295" s="253">
        <v>43989</v>
      </c>
      <c r="B4295" s="254" t="s">
        <v>48</v>
      </c>
      <c r="C4295" s="226" t="s">
        <v>48</v>
      </c>
    </row>
    <row r="4296" spans="1:3" x14ac:dyDescent="0.25">
      <c r="A4296" s="253">
        <v>43990</v>
      </c>
      <c r="B4296" s="254" t="s">
        <v>48</v>
      </c>
      <c r="C4296" s="226" t="s">
        <v>48</v>
      </c>
    </row>
    <row r="4297" spans="1:3" x14ac:dyDescent="0.25">
      <c r="A4297" s="253">
        <v>43991</v>
      </c>
      <c r="B4297" s="254" t="s">
        <v>48</v>
      </c>
      <c r="C4297" s="226" t="s">
        <v>48</v>
      </c>
    </row>
    <row r="4298" spans="1:3" x14ac:dyDescent="0.25">
      <c r="A4298" s="253">
        <v>43992</v>
      </c>
      <c r="B4298" s="254" t="s">
        <v>48</v>
      </c>
      <c r="C4298" s="226" t="s">
        <v>48</v>
      </c>
    </row>
    <row r="4299" spans="1:3" x14ac:dyDescent="0.25">
      <c r="A4299" s="253">
        <v>43993</v>
      </c>
      <c r="B4299" s="254" t="s">
        <v>48</v>
      </c>
      <c r="C4299" s="226" t="s">
        <v>48</v>
      </c>
    </row>
    <row r="4300" spans="1:3" x14ac:dyDescent="0.25">
      <c r="A4300" s="253">
        <v>43994</v>
      </c>
      <c r="B4300" s="254" t="s">
        <v>48</v>
      </c>
      <c r="C4300" s="226" t="s">
        <v>48</v>
      </c>
    </row>
    <row r="4301" spans="1:3" x14ac:dyDescent="0.25">
      <c r="A4301" s="253">
        <v>43995</v>
      </c>
      <c r="B4301" s="254" t="s">
        <v>48</v>
      </c>
      <c r="C4301" s="226" t="s">
        <v>48</v>
      </c>
    </row>
    <row r="4302" spans="1:3" x14ac:dyDescent="0.25">
      <c r="A4302" s="253">
        <v>43996</v>
      </c>
      <c r="B4302" s="254" t="s">
        <v>48</v>
      </c>
      <c r="C4302" s="226" t="s">
        <v>48</v>
      </c>
    </row>
    <row r="4303" spans="1:3" x14ac:dyDescent="0.25">
      <c r="A4303" s="253">
        <v>43998</v>
      </c>
      <c r="B4303" s="254" t="s">
        <v>48</v>
      </c>
      <c r="C4303" s="226" t="s">
        <v>48</v>
      </c>
    </row>
    <row r="4304" spans="1:3" x14ac:dyDescent="0.25">
      <c r="A4304" s="253">
        <v>43999</v>
      </c>
      <c r="B4304" s="254" t="s">
        <v>48</v>
      </c>
      <c r="C4304" s="226" t="s">
        <v>48</v>
      </c>
    </row>
    <row r="4305" spans="1:3" x14ac:dyDescent="0.25">
      <c r="A4305" s="253">
        <v>44000</v>
      </c>
      <c r="B4305" s="254" t="s">
        <v>48</v>
      </c>
      <c r="C4305" s="226" t="s">
        <v>48</v>
      </c>
    </row>
    <row r="4306" spans="1:3" x14ac:dyDescent="0.25">
      <c r="A4306" s="253">
        <v>44001</v>
      </c>
      <c r="B4306" s="254" t="s">
        <v>48</v>
      </c>
      <c r="C4306" s="226" t="s">
        <v>48</v>
      </c>
    </row>
    <row r="4307" spans="1:3" x14ac:dyDescent="0.25">
      <c r="A4307" s="253">
        <v>44002</v>
      </c>
      <c r="B4307" s="254" t="s">
        <v>48</v>
      </c>
      <c r="C4307" s="226" t="s">
        <v>48</v>
      </c>
    </row>
    <row r="4308" spans="1:3" x14ac:dyDescent="0.25">
      <c r="A4308" s="253">
        <v>44003</v>
      </c>
      <c r="B4308" s="254" t="s">
        <v>48</v>
      </c>
      <c r="C4308" s="226" t="s">
        <v>48</v>
      </c>
    </row>
    <row r="4309" spans="1:3" x14ac:dyDescent="0.25">
      <c r="A4309" s="253">
        <v>44004</v>
      </c>
      <c r="B4309" s="254" t="s">
        <v>48</v>
      </c>
      <c r="C4309" s="226" t="s">
        <v>48</v>
      </c>
    </row>
    <row r="4310" spans="1:3" x14ac:dyDescent="0.25">
      <c r="A4310" s="253">
        <v>44005</v>
      </c>
      <c r="B4310" s="254" t="s">
        <v>48</v>
      </c>
      <c r="C4310" s="226" t="s">
        <v>48</v>
      </c>
    </row>
    <row r="4311" spans="1:3" x14ac:dyDescent="0.25">
      <c r="A4311" s="253">
        <v>44006</v>
      </c>
      <c r="B4311" s="254" t="s">
        <v>48</v>
      </c>
      <c r="C4311" s="226" t="s">
        <v>48</v>
      </c>
    </row>
    <row r="4312" spans="1:3" x14ac:dyDescent="0.25">
      <c r="A4312" s="253">
        <v>44007</v>
      </c>
      <c r="B4312" s="254" t="s">
        <v>48</v>
      </c>
      <c r="C4312" s="226" t="s">
        <v>48</v>
      </c>
    </row>
    <row r="4313" spans="1:3" x14ac:dyDescent="0.25">
      <c r="A4313" s="253">
        <v>44008</v>
      </c>
      <c r="B4313" s="254" t="s">
        <v>48</v>
      </c>
      <c r="C4313" s="226" t="s">
        <v>48</v>
      </c>
    </row>
    <row r="4314" spans="1:3" x14ac:dyDescent="0.25">
      <c r="A4314" s="253">
        <v>44009</v>
      </c>
      <c r="B4314" s="254" t="s">
        <v>48</v>
      </c>
      <c r="C4314" s="226" t="s">
        <v>48</v>
      </c>
    </row>
    <row r="4315" spans="1:3" x14ac:dyDescent="0.25">
      <c r="A4315" s="253">
        <v>44010</v>
      </c>
      <c r="B4315" s="254" t="s">
        <v>48</v>
      </c>
      <c r="C4315" s="226" t="s">
        <v>48</v>
      </c>
    </row>
    <row r="4316" spans="1:3" x14ac:dyDescent="0.25">
      <c r="A4316" s="253">
        <v>44011</v>
      </c>
      <c r="B4316" s="254" t="s">
        <v>48</v>
      </c>
      <c r="C4316" s="226" t="s">
        <v>48</v>
      </c>
    </row>
    <row r="4317" spans="1:3" x14ac:dyDescent="0.25">
      <c r="A4317" s="253">
        <v>44012</v>
      </c>
      <c r="B4317" s="254" t="s">
        <v>48</v>
      </c>
      <c r="C4317" s="226" t="s">
        <v>48</v>
      </c>
    </row>
    <row r="4318" spans="1:3" x14ac:dyDescent="0.25">
      <c r="A4318" s="253">
        <v>44013</v>
      </c>
      <c r="B4318" s="254" t="s">
        <v>48</v>
      </c>
      <c r="C4318" s="226" t="s">
        <v>48</v>
      </c>
    </row>
    <row r="4319" spans="1:3" x14ac:dyDescent="0.25">
      <c r="A4319" s="253">
        <v>44014</v>
      </c>
      <c r="B4319" s="254" t="s">
        <v>48</v>
      </c>
      <c r="C4319" s="226" t="s">
        <v>48</v>
      </c>
    </row>
    <row r="4320" spans="1:3" x14ac:dyDescent="0.25">
      <c r="A4320" s="253">
        <v>44015</v>
      </c>
      <c r="B4320" s="254" t="s">
        <v>48</v>
      </c>
      <c r="C4320" s="226" t="s">
        <v>48</v>
      </c>
    </row>
    <row r="4321" spans="1:3" x14ac:dyDescent="0.25">
      <c r="A4321" s="253">
        <v>44016</v>
      </c>
      <c r="B4321" s="254" t="s">
        <v>48</v>
      </c>
      <c r="C4321" s="226" t="s">
        <v>48</v>
      </c>
    </row>
    <row r="4322" spans="1:3" x14ac:dyDescent="0.25">
      <c r="A4322" s="253">
        <v>44017</v>
      </c>
      <c r="B4322" s="254" t="s">
        <v>48</v>
      </c>
      <c r="C4322" s="226" t="s">
        <v>48</v>
      </c>
    </row>
    <row r="4323" spans="1:3" x14ac:dyDescent="0.25">
      <c r="A4323" s="253">
        <v>44018</v>
      </c>
      <c r="B4323" s="254" t="s">
        <v>48</v>
      </c>
      <c r="C4323" s="226" t="s">
        <v>48</v>
      </c>
    </row>
    <row r="4324" spans="1:3" x14ac:dyDescent="0.25">
      <c r="A4324" s="253">
        <v>44019</v>
      </c>
      <c r="B4324" s="254" t="s">
        <v>48</v>
      </c>
      <c r="C4324" s="226" t="s">
        <v>48</v>
      </c>
    </row>
    <row r="4325" spans="1:3" x14ac:dyDescent="0.25">
      <c r="A4325" s="253">
        <v>44020</v>
      </c>
      <c r="B4325" s="254" t="s">
        <v>48</v>
      </c>
      <c r="C4325" s="226" t="s">
        <v>48</v>
      </c>
    </row>
    <row r="4326" spans="1:3" x14ac:dyDescent="0.25">
      <c r="A4326" s="253">
        <v>44021</v>
      </c>
      <c r="B4326" s="254" t="s">
        <v>48</v>
      </c>
      <c r="C4326" s="226" t="s">
        <v>48</v>
      </c>
    </row>
    <row r="4327" spans="1:3" x14ac:dyDescent="0.25">
      <c r="A4327" s="253">
        <v>44022</v>
      </c>
      <c r="B4327" s="254" t="s">
        <v>48</v>
      </c>
      <c r="C4327" s="226" t="s">
        <v>48</v>
      </c>
    </row>
    <row r="4328" spans="1:3" x14ac:dyDescent="0.25">
      <c r="A4328" s="253">
        <v>44023</v>
      </c>
      <c r="B4328" s="254" t="s">
        <v>48</v>
      </c>
      <c r="C4328" s="226" t="s">
        <v>48</v>
      </c>
    </row>
    <row r="4329" spans="1:3" x14ac:dyDescent="0.25">
      <c r="A4329" s="253">
        <v>44024</v>
      </c>
      <c r="B4329" s="254" t="s">
        <v>48</v>
      </c>
      <c r="C4329" s="226" t="s">
        <v>48</v>
      </c>
    </row>
    <row r="4330" spans="1:3" x14ac:dyDescent="0.25">
      <c r="A4330" s="253">
        <v>44025</v>
      </c>
      <c r="B4330" s="254" t="s">
        <v>48</v>
      </c>
      <c r="C4330" s="226" t="s">
        <v>48</v>
      </c>
    </row>
    <row r="4331" spans="1:3" x14ac:dyDescent="0.25">
      <c r="A4331" s="253">
        <v>44026</v>
      </c>
      <c r="B4331" s="254" t="s">
        <v>48</v>
      </c>
      <c r="C4331" s="226" t="s">
        <v>48</v>
      </c>
    </row>
    <row r="4332" spans="1:3" x14ac:dyDescent="0.25">
      <c r="A4332" s="253">
        <v>44027</v>
      </c>
      <c r="B4332" s="254" t="s">
        <v>48</v>
      </c>
      <c r="C4332" s="226" t="s">
        <v>48</v>
      </c>
    </row>
    <row r="4333" spans="1:3" x14ac:dyDescent="0.25">
      <c r="A4333" s="253">
        <v>44028</v>
      </c>
      <c r="B4333" s="254" t="s">
        <v>48</v>
      </c>
      <c r="C4333" s="226" t="s">
        <v>48</v>
      </c>
    </row>
    <row r="4334" spans="1:3" x14ac:dyDescent="0.25">
      <c r="A4334" s="253">
        <v>44029</v>
      </c>
      <c r="B4334" s="254" t="s">
        <v>48</v>
      </c>
      <c r="C4334" s="226" t="s">
        <v>48</v>
      </c>
    </row>
    <row r="4335" spans="1:3" x14ac:dyDescent="0.25">
      <c r="A4335" s="253">
        <v>44030</v>
      </c>
      <c r="B4335" s="254" t="s">
        <v>48</v>
      </c>
      <c r="C4335" s="226" t="s">
        <v>48</v>
      </c>
    </row>
    <row r="4336" spans="1:3" x14ac:dyDescent="0.25">
      <c r="A4336" s="253">
        <v>44031</v>
      </c>
      <c r="B4336" s="254" t="s">
        <v>48</v>
      </c>
      <c r="C4336" s="226" t="s">
        <v>48</v>
      </c>
    </row>
    <row r="4337" spans="1:3" x14ac:dyDescent="0.25">
      <c r="A4337" s="253">
        <v>44032</v>
      </c>
      <c r="B4337" s="254" t="s">
        <v>48</v>
      </c>
      <c r="C4337" s="226" t="s">
        <v>48</v>
      </c>
    </row>
    <row r="4338" spans="1:3" x14ac:dyDescent="0.25">
      <c r="A4338" s="253">
        <v>44033</v>
      </c>
      <c r="B4338" s="254" t="s">
        <v>48</v>
      </c>
      <c r="C4338" s="226" t="s">
        <v>48</v>
      </c>
    </row>
    <row r="4339" spans="1:3" x14ac:dyDescent="0.25">
      <c r="A4339" s="253">
        <v>44034</v>
      </c>
      <c r="B4339" s="254" t="s">
        <v>48</v>
      </c>
      <c r="C4339" s="226" t="s">
        <v>48</v>
      </c>
    </row>
    <row r="4340" spans="1:3" x14ac:dyDescent="0.25">
      <c r="A4340" s="253">
        <v>44035</v>
      </c>
      <c r="B4340" s="254" t="s">
        <v>48</v>
      </c>
      <c r="C4340" s="226" t="s">
        <v>48</v>
      </c>
    </row>
    <row r="4341" spans="1:3" x14ac:dyDescent="0.25">
      <c r="A4341" s="253">
        <v>44036</v>
      </c>
      <c r="B4341" s="254" t="s">
        <v>48</v>
      </c>
      <c r="C4341" s="226" t="s">
        <v>48</v>
      </c>
    </row>
    <row r="4342" spans="1:3" x14ac:dyDescent="0.25">
      <c r="A4342" s="253">
        <v>44037</v>
      </c>
      <c r="B4342" s="254" t="s">
        <v>48</v>
      </c>
      <c r="C4342" s="226" t="s">
        <v>48</v>
      </c>
    </row>
    <row r="4343" spans="1:3" x14ac:dyDescent="0.25">
      <c r="A4343" s="253">
        <v>44038</v>
      </c>
      <c r="B4343" s="254" t="s">
        <v>48</v>
      </c>
      <c r="C4343" s="226" t="s">
        <v>48</v>
      </c>
    </row>
    <row r="4344" spans="1:3" x14ac:dyDescent="0.25">
      <c r="A4344" s="253">
        <v>44039</v>
      </c>
      <c r="B4344" s="254" t="s">
        <v>48</v>
      </c>
      <c r="C4344" s="226" t="s">
        <v>48</v>
      </c>
    </row>
    <row r="4345" spans="1:3" x14ac:dyDescent="0.25">
      <c r="A4345" s="253">
        <v>44040</v>
      </c>
      <c r="B4345" s="254" t="s">
        <v>48</v>
      </c>
      <c r="C4345" s="226" t="s">
        <v>48</v>
      </c>
    </row>
    <row r="4346" spans="1:3" x14ac:dyDescent="0.25">
      <c r="A4346" s="253">
        <v>44041</v>
      </c>
      <c r="B4346" s="254" t="s">
        <v>48</v>
      </c>
      <c r="C4346" s="226" t="s">
        <v>48</v>
      </c>
    </row>
    <row r="4347" spans="1:3" x14ac:dyDescent="0.25">
      <c r="A4347" s="253">
        <v>44042</v>
      </c>
      <c r="B4347" s="254" t="s">
        <v>48</v>
      </c>
      <c r="C4347" s="226" t="s">
        <v>48</v>
      </c>
    </row>
    <row r="4348" spans="1:3" x14ac:dyDescent="0.25">
      <c r="A4348" s="253">
        <v>44043</v>
      </c>
      <c r="B4348" s="254" t="s">
        <v>48</v>
      </c>
      <c r="C4348" s="226" t="s">
        <v>48</v>
      </c>
    </row>
    <row r="4349" spans="1:3" x14ac:dyDescent="0.25">
      <c r="A4349" s="253">
        <v>44044</v>
      </c>
      <c r="B4349" s="254" t="s">
        <v>48</v>
      </c>
      <c r="C4349" s="226" t="s">
        <v>48</v>
      </c>
    </row>
    <row r="4350" spans="1:3" x14ac:dyDescent="0.25">
      <c r="A4350" s="253">
        <v>44045</v>
      </c>
      <c r="B4350" s="254" t="s">
        <v>48</v>
      </c>
      <c r="C4350" s="226" t="s">
        <v>48</v>
      </c>
    </row>
    <row r="4351" spans="1:3" x14ac:dyDescent="0.25">
      <c r="A4351" s="253">
        <v>44046</v>
      </c>
      <c r="B4351" s="254" t="s">
        <v>48</v>
      </c>
      <c r="C4351" s="226" t="s">
        <v>48</v>
      </c>
    </row>
    <row r="4352" spans="1:3" x14ac:dyDescent="0.25">
      <c r="A4352" s="253">
        <v>44047</v>
      </c>
      <c r="B4352" s="254" t="s">
        <v>48</v>
      </c>
      <c r="C4352" s="226" t="s">
        <v>48</v>
      </c>
    </row>
    <row r="4353" spans="1:3" x14ac:dyDescent="0.25">
      <c r="A4353" s="253">
        <v>44048</v>
      </c>
      <c r="B4353" s="254" t="s">
        <v>48</v>
      </c>
      <c r="C4353" s="226" t="s">
        <v>48</v>
      </c>
    </row>
    <row r="4354" spans="1:3" x14ac:dyDescent="0.25">
      <c r="A4354" s="253">
        <v>44049</v>
      </c>
      <c r="B4354" s="254" t="s">
        <v>48</v>
      </c>
      <c r="C4354" s="226" t="s">
        <v>48</v>
      </c>
    </row>
    <row r="4355" spans="1:3" x14ac:dyDescent="0.25">
      <c r="A4355" s="253">
        <v>44050</v>
      </c>
      <c r="B4355" s="254" t="s">
        <v>48</v>
      </c>
      <c r="C4355" s="226" t="s">
        <v>48</v>
      </c>
    </row>
    <row r="4356" spans="1:3" x14ac:dyDescent="0.25">
      <c r="A4356" s="253">
        <v>44051</v>
      </c>
      <c r="B4356" s="254" t="s">
        <v>48</v>
      </c>
      <c r="C4356" s="226" t="s">
        <v>48</v>
      </c>
    </row>
    <row r="4357" spans="1:3" x14ac:dyDescent="0.25">
      <c r="A4357" s="253">
        <v>44052</v>
      </c>
      <c r="B4357" s="254" t="s">
        <v>48</v>
      </c>
      <c r="C4357" s="226" t="s">
        <v>48</v>
      </c>
    </row>
    <row r="4358" spans="1:3" x14ac:dyDescent="0.25">
      <c r="A4358" s="253">
        <v>44053</v>
      </c>
      <c r="B4358" s="254" t="s">
        <v>48</v>
      </c>
      <c r="C4358" s="226" t="s">
        <v>48</v>
      </c>
    </row>
    <row r="4359" spans="1:3" x14ac:dyDescent="0.25">
      <c r="A4359" s="253">
        <v>44054</v>
      </c>
      <c r="B4359" s="254" t="s">
        <v>48</v>
      </c>
      <c r="C4359" s="226" t="s">
        <v>48</v>
      </c>
    </row>
    <row r="4360" spans="1:3" x14ac:dyDescent="0.25">
      <c r="A4360" s="253">
        <v>44055</v>
      </c>
      <c r="B4360" s="254" t="s">
        <v>48</v>
      </c>
      <c r="C4360" s="226" t="s">
        <v>48</v>
      </c>
    </row>
    <row r="4361" spans="1:3" x14ac:dyDescent="0.25">
      <c r="A4361" s="253">
        <v>44056</v>
      </c>
      <c r="B4361" s="254" t="s">
        <v>48</v>
      </c>
      <c r="C4361" s="226" t="s">
        <v>48</v>
      </c>
    </row>
    <row r="4362" spans="1:3" x14ac:dyDescent="0.25">
      <c r="A4362" s="253">
        <v>44057</v>
      </c>
      <c r="B4362" s="254" t="s">
        <v>48</v>
      </c>
      <c r="C4362" s="226" t="s">
        <v>48</v>
      </c>
    </row>
    <row r="4363" spans="1:3" x14ac:dyDescent="0.25">
      <c r="A4363" s="253">
        <v>44058</v>
      </c>
      <c r="B4363" s="254" t="s">
        <v>48</v>
      </c>
      <c r="C4363" s="226" t="s">
        <v>48</v>
      </c>
    </row>
    <row r="4364" spans="1:3" x14ac:dyDescent="0.25">
      <c r="A4364" s="253">
        <v>44059</v>
      </c>
      <c r="B4364" s="254" t="s">
        <v>48</v>
      </c>
      <c r="C4364" s="226" t="s">
        <v>48</v>
      </c>
    </row>
    <row r="4365" spans="1:3" x14ac:dyDescent="0.25">
      <c r="A4365" s="253">
        <v>44060</v>
      </c>
      <c r="B4365" s="254" t="s">
        <v>48</v>
      </c>
      <c r="C4365" s="226" t="s">
        <v>48</v>
      </c>
    </row>
    <row r="4366" spans="1:3" x14ac:dyDescent="0.25">
      <c r="A4366" s="253">
        <v>44061</v>
      </c>
      <c r="B4366" s="254" t="s">
        <v>48</v>
      </c>
      <c r="C4366" s="226" t="s">
        <v>48</v>
      </c>
    </row>
    <row r="4367" spans="1:3" x14ac:dyDescent="0.25">
      <c r="A4367" s="253">
        <v>44062</v>
      </c>
      <c r="B4367" s="254" t="s">
        <v>48</v>
      </c>
      <c r="C4367" s="226" t="s">
        <v>48</v>
      </c>
    </row>
    <row r="4368" spans="1:3" x14ac:dyDescent="0.25">
      <c r="A4368" s="253">
        <v>44063</v>
      </c>
      <c r="B4368" s="254" t="s">
        <v>48</v>
      </c>
      <c r="C4368" s="226" t="s">
        <v>48</v>
      </c>
    </row>
    <row r="4369" spans="1:3" x14ac:dyDescent="0.25">
      <c r="A4369" s="253">
        <v>44064</v>
      </c>
      <c r="B4369" s="254" t="s">
        <v>48</v>
      </c>
      <c r="C4369" s="226" t="s">
        <v>48</v>
      </c>
    </row>
    <row r="4370" spans="1:3" x14ac:dyDescent="0.25">
      <c r="A4370" s="253">
        <v>44065</v>
      </c>
      <c r="B4370" s="254" t="s">
        <v>48</v>
      </c>
      <c r="C4370" s="226" t="s">
        <v>48</v>
      </c>
    </row>
    <row r="4371" spans="1:3" x14ac:dyDescent="0.25">
      <c r="A4371" s="253">
        <v>44066</v>
      </c>
      <c r="B4371" s="254" t="s">
        <v>48</v>
      </c>
      <c r="C4371" s="226" t="s">
        <v>48</v>
      </c>
    </row>
    <row r="4372" spans="1:3" x14ac:dyDescent="0.25">
      <c r="A4372" s="253">
        <v>44067</v>
      </c>
      <c r="B4372" s="254" t="s">
        <v>48</v>
      </c>
      <c r="C4372" s="226" t="s">
        <v>48</v>
      </c>
    </row>
    <row r="4373" spans="1:3" x14ac:dyDescent="0.25">
      <c r="A4373" s="253">
        <v>44068</v>
      </c>
      <c r="B4373" s="254" t="s">
        <v>48</v>
      </c>
      <c r="C4373" s="226" t="s">
        <v>48</v>
      </c>
    </row>
    <row r="4374" spans="1:3" x14ac:dyDescent="0.25">
      <c r="A4374" s="253">
        <v>44069</v>
      </c>
      <c r="B4374" s="254" t="s">
        <v>48</v>
      </c>
      <c r="C4374" s="226" t="s">
        <v>48</v>
      </c>
    </row>
    <row r="4375" spans="1:3" x14ac:dyDescent="0.25">
      <c r="A4375" s="253">
        <v>44070</v>
      </c>
      <c r="B4375" s="254" t="s">
        <v>48</v>
      </c>
      <c r="C4375" s="226" t="s">
        <v>48</v>
      </c>
    </row>
    <row r="4376" spans="1:3" x14ac:dyDescent="0.25">
      <c r="A4376" s="253">
        <v>44071</v>
      </c>
      <c r="B4376" s="254" t="s">
        <v>48</v>
      </c>
      <c r="C4376" s="226" t="s">
        <v>48</v>
      </c>
    </row>
    <row r="4377" spans="1:3" x14ac:dyDescent="0.25">
      <c r="A4377" s="253">
        <v>44072</v>
      </c>
      <c r="B4377" s="254" t="s">
        <v>48</v>
      </c>
      <c r="C4377" s="226" t="s">
        <v>48</v>
      </c>
    </row>
    <row r="4378" spans="1:3" x14ac:dyDescent="0.25">
      <c r="A4378" s="253">
        <v>44073</v>
      </c>
      <c r="B4378" s="254" t="s">
        <v>48</v>
      </c>
      <c r="C4378" s="226" t="s">
        <v>48</v>
      </c>
    </row>
    <row r="4379" spans="1:3" x14ac:dyDescent="0.25">
      <c r="A4379" s="253">
        <v>44074</v>
      </c>
      <c r="B4379" s="254" t="s">
        <v>48</v>
      </c>
      <c r="C4379" s="226" t="s">
        <v>48</v>
      </c>
    </row>
    <row r="4380" spans="1:3" x14ac:dyDescent="0.25">
      <c r="A4380" s="253">
        <v>44076</v>
      </c>
      <c r="B4380" s="254" t="s">
        <v>48</v>
      </c>
      <c r="C4380" s="226" t="s">
        <v>48</v>
      </c>
    </row>
    <row r="4381" spans="1:3" x14ac:dyDescent="0.25">
      <c r="A4381" s="253">
        <v>44077</v>
      </c>
      <c r="B4381" s="254" t="s">
        <v>48</v>
      </c>
      <c r="C4381" s="226" t="s">
        <v>48</v>
      </c>
    </row>
    <row r="4382" spans="1:3" x14ac:dyDescent="0.25">
      <c r="A4382" s="253">
        <v>44078</v>
      </c>
      <c r="B4382" s="254" t="s">
        <v>48</v>
      </c>
      <c r="C4382" s="226" t="s">
        <v>48</v>
      </c>
    </row>
    <row r="4383" spans="1:3" x14ac:dyDescent="0.25">
      <c r="A4383" s="253">
        <v>44079</v>
      </c>
      <c r="B4383" s="254" t="s">
        <v>48</v>
      </c>
      <c r="C4383" s="226" t="s">
        <v>48</v>
      </c>
    </row>
    <row r="4384" spans="1:3" x14ac:dyDescent="0.25">
      <c r="A4384" s="253">
        <v>44080</v>
      </c>
      <c r="B4384" s="254" t="s">
        <v>48</v>
      </c>
      <c r="C4384" s="226" t="s">
        <v>48</v>
      </c>
    </row>
    <row r="4385" spans="1:3" x14ac:dyDescent="0.25">
      <c r="A4385" s="253">
        <v>44081</v>
      </c>
      <c r="B4385" s="254" t="s">
        <v>48</v>
      </c>
      <c r="C4385" s="226" t="s">
        <v>48</v>
      </c>
    </row>
    <row r="4386" spans="1:3" x14ac:dyDescent="0.25">
      <c r="A4386" s="253">
        <v>44082</v>
      </c>
      <c r="B4386" s="254" t="s">
        <v>48</v>
      </c>
      <c r="C4386" s="226" t="s">
        <v>48</v>
      </c>
    </row>
    <row r="4387" spans="1:3" x14ac:dyDescent="0.25">
      <c r="A4387" s="253">
        <v>44083</v>
      </c>
      <c r="B4387" s="254" t="s">
        <v>48</v>
      </c>
      <c r="C4387" s="226" t="s">
        <v>48</v>
      </c>
    </row>
    <row r="4388" spans="1:3" x14ac:dyDescent="0.25">
      <c r="A4388" s="253">
        <v>44084</v>
      </c>
      <c r="B4388" s="254" t="s">
        <v>48</v>
      </c>
      <c r="C4388" s="226" t="s">
        <v>48</v>
      </c>
    </row>
    <row r="4389" spans="1:3" x14ac:dyDescent="0.25">
      <c r="A4389" s="253">
        <v>44085</v>
      </c>
      <c r="B4389" s="254" t="s">
        <v>48</v>
      </c>
      <c r="C4389" s="226" t="s">
        <v>48</v>
      </c>
    </row>
    <row r="4390" spans="1:3" x14ac:dyDescent="0.25">
      <c r="A4390" s="253">
        <v>44086</v>
      </c>
      <c r="B4390" s="254" t="s">
        <v>48</v>
      </c>
      <c r="C4390" s="226" t="s">
        <v>48</v>
      </c>
    </row>
    <row r="4391" spans="1:3" x14ac:dyDescent="0.25">
      <c r="A4391" s="253">
        <v>44087</v>
      </c>
      <c r="B4391" s="254" t="s">
        <v>48</v>
      </c>
      <c r="C4391" s="226" t="s">
        <v>48</v>
      </c>
    </row>
    <row r="4392" spans="1:3" x14ac:dyDescent="0.25">
      <c r="A4392" s="253">
        <v>44088</v>
      </c>
      <c r="B4392" s="254" t="s">
        <v>48</v>
      </c>
      <c r="C4392" s="226" t="s">
        <v>48</v>
      </c>
    </row>
    <row r="4393" spans="1:3" x14ac:dyDescent="0.25">
      <c r="A4393" s="253">
        <v>44089</v>
      </c>
      <c r="B4393" s="254" t="s">
        <v>48</v>
      </c>
      <c r="C4393" s="226" t="s">
        <v>48</v>
      </c>
    </row>
    <row r="4394" spans="1:3" x14ac:dyDescent="0.25">
      <c r="A4394" s="253">
        <v>44090</v>
      </c>
      <c r="B4394" s="254" t="s">
        <v>48</v>
      </c>
      <c r="C4394" s="226" t="s">
        <v>48</v>
      </c>
    </row>
    <row r="4395" spans="1:3" x14ac:dyDescent="0.25">
      <c r="A4395" s="253">
        <v>44091</v>
      </c>
      <c r="B4395" s="254" t="s">
        <v>48</v>
      </c>
      <c r="C4395" s="226" t="s">
        <v>48</v>
      </c>
    </row>
    <row r="4396" spans="1:3" x14ac:dyDescent="0.25">
      <c r="A4396" s="253">
        <v>44092</v>
      </c>
      <c r="B4396" s="254" t="s">
        <v>48</v>
      </c>
      <c r="C4396" s="226" t="s">
        <v>48</v>
      </c>
    </row>
    <row r="4397" spans="1:3" x14ac:dyDescent="0.25">
      <c r="A4397" s="253">
        <v>44093</v>
      </c>
      <c r="B4397" s="254" t="s">
        <v>48</v>
      </c>
      <c r="C4397" s="226" t="s">
        <v>48</v>
      </c>
    </row>
    <row r="4398" spans="1:3" x14ac:dyDescent="0.25">
      <c r="A4398" s="253">
        <v>44094</v>
      </c>
      <c r="B4398" s="254" t="s">
        <v>48</v>
      </c>
      <c r="C4398" s="226" t="s">
        <v>48</v>
      </c>
    </row>
    <row r="4399" spans="1:3" x14ac:dyDescent="0.25">
      <c r="A4399" s="253">
        <v>44095</v>
      </c>
      <c r="B4399" s="254" t="s">
        <v>48</v>
      </c>
      <c r="C4399" s="226" t="s">
        <v>48</v>
      </c>
    </row>
    <row r="4400" spans="1:3" x14ac:dyDescent="0.25">
      <c r="A4400" s="253">
        <v>44097</v>
      </c>
      <c r="B4400" s="254" t="s">
        <v>48</v>
      </c>
      <c r="C4400" s="226" t="s">
        <v>48</v>
      </c>
    </row>
    <row r="4401" spans="1:3" x14ac:dyDescent="0.25">
      <c r="A4401" s="253">
        <v>44098</v>
      </c>
      <c r="B4401" s="254" t="s">
        <v>48</v>
      </c>
      <c r="C4401" s="226" t="s">
        <v>48</v>
      </c>
    </row>
    <row r="4402" spans="1:3" x14ac:dyDescent="0.25">
      <c r="A4402" s="253">
        <v>44099</v>
      </c>
      <c r="B4402" s="254" t="s">
        <v>48</v>
      </c>
      <c r="C4402" s="226" t="s">
        <v>48</v>
      </c>
    </row>
    <row r="4403" spans="1:3" x14ac:dyDescent="0.25">
      <c r="A4403" s="253">
        <v>44100</v>
      </c>
      <c r="B4403" s="254" t="s">
        <v>48</v>
      </c>
      <c r="C4403" s="226" t="s">
        <v>48</v>
      </c>
    </row>
    <row r="4404" spans="1:3" x14ac:dyDescent="0.25">
      <c r="A4404" s="253">
        <v>44101</v>
      </c>
      <c r="B4404" s="254" t="s">
        <v>48</v>
      </c>
      <c r="C4404" s="226" t="s">
        <v>48</v>
      </c>
    </row>
    <row r="4405" spans="1:3" x14ac:dyDescent="0.25">
      <c r="A4405" s="253">
        <v>44102</v>
      </c>
      <c r="B4405" s="254" t="s">
        <v>48</v>
      </c>
      <c r="C4405" s="226" t="s">
        <v>48</v>
      </c>
    </row>
    <row r="4406" spans="1:3" x14ac:dyDescent="0.25">
      <c r="A4406" s="253">
        <v>44103</v>
      </c>
      <c r="B4406" s="254" t="s">
        <v>48</v>
      </c>
      <c r="C4406" s="226" t="s">
        <v>48</v>
      </c>
    </row>
    <row r="4407" spans="1:3" x14ac:dyDescent="0.25">
      <c r="A4407" s="253">
        <v>44104</v>
      </c>
      <c r="B4407" s="254" t="s">
        <v>48</v>
      </c>
      <c r="C4407" s="226" t="s">
        <v>48</v>
      </c>
    </row>
    <row r="4408" spans="1:3" x14ac:dyDescent="0.25">
      <c r="A4408" s="253">
        <v>44105</v>
      </c>
      <c r="B4408" s="254" t="s">
        <v>48</v>
      </c>
      <c r="C4408" s="226" t="s">
        <v>48</v>
      </c>
    </row>
    <row r="4409" spans="1:3" x14ac:dyDescent="0.25">
      <c r="A4409" s="253">
        <v>44107</v>
      </c>
      <c r="B4409" s="254" t="s">
        <v>48</v>
      </c>
      <c r="C4409" s="226" t="s">
        <v>48</v>
      </c>
    </row>
    <row r="4410" spans="1:3" x14ac:dyDescent="0.25">
      <c r="A4410" s="253">
        <v>44108</v>
      </c>
      <c r="B4410" s="254" t="s">
        <v>48</v>
      </c>
      <c r="C4410" s="226" t="s">
        <v>48</v>
      </c>
    </row>
    <row r="4411" spans="1:3" x14ac:dyDescent="0.25">
      <c r="A4411" s="253">
        <v>44109</v>
      </c>
      <c r="B4411" s="254" t="s">
        <v>48</v>
      </c>
      <c r="C4411" s="226" t="s">
        <v>48</v>
      </c>
    </row>
    <row r="4412" spans="1:3" x14ac:dyDescent="0.25">
      <c r="A4412" s="253">
        <v>44110</v>
      </c>
      <c r="B4412" s="254" t="s">
        <v>48</v>
      </c>
      <c r="C4412" s="226" t="s">
        <v>48</v>
      </c>
    </row>
    <row r="4413" spans="1:3" x14ac:dyDescent="0.25">
      <c r="A4413" s="253">
        <v>44111</v>
      </c>
      <c r="B4413" s="254" t="s">
        <v>48</v>
      </c>
      <c r="C4413" s="226" t="s">
        <v>48</v>
      </c>
    </row>
    <row r="4414" spans="1:3" x14ac:dyDescent="0.25">
      <c r="A4414" s="253">
        <v>44112</v>
      </c>
      <c r="B4414" s="254" t="s">
        <v>48</v>
      </c>
      <c r="C4414" s="226" t="s">
        <v>48</v>
      </c>
    </row>
    <row r="4415" spans="1:3" x14ac:dyDescent="0.25">
      <c r="A4415" s="253">
        <v>44113</v>
      </c>
      <c r="B4415" s="254" t="s">
        <v>48</v>
      </c>
      <c r="C4415" s="226" t="s">
        <v>48</v>
      </c>
    </row>
    <row r="4416" spans="1:3" x14ac:dyDescent="0.25">
      <c r="A4416" s="253">
        <v>44114</v>
      </c>
      <c r="B4416" s="254" t="s">
        <v>48</v>
      </c>
      <c r="C4416" s="226" t="s">
        <v>48</v>
      </c>
    </row>
    <row r="4417" spans="1:3" x14ac:dyDescent="0.25">
      <c r="A4417" s="253">
        <v>44115</v>
      </c>
      <c r="B4417" s="254" t="s">
        <v>48</v>
      </c>
      <c r="C4417" s="226" t="s">
        <v>48</v>
      </c>
    </row>
    <row r="4418" spans="1:3" x14ac:dyDescent="0.25">
      <c r="A4418" s="253">
        <v>44116</v>
      </c>
      <c r="B4418" s="254" t="s">
        <v>48</v>
      </c>
      <c r="C4418" s="226" t="s">
        <v>48</v>
      </c>
    </row>
    <row r="4419" spans="1:3" x14ac:dyDescent="0.25">
      <c r="A4419" s="253">
        <v>44117</v>
      </c>
      <c r="B4419" s="254" t="s">
        <v>48</v>
      </c>
      <c r="C4419" s="226" t="s">
        <v>48</v>
      </c>
    </row>
    <row r="4420" spans="1:3" x14ac:dyDescent="0.25">
      <c r="A4420" s="253">
        <v>44118</v>
      </c>
      <c r="B4420" s="254" t="s">
        <v>48</v>
      </c>
      <c r="C4420" s="226" t="s">
        <v>48</v>
      </c>
    </row>
    <row r="4421" spans="1:3" x14ac:dyDescent="0.25">
      <c r="A4421" s="253">
        <v>44119</v>
      </c>
      <c r="B4421" s="254" t="s">
        <v>48</v>
      </c>
      <c r="C4421" s="226" t="s">
        <v>48</v>
      </c>
    </row>
    <row r="4422" spans="1:3" x14ac:dyDescent="0.25">
      <c r="A4422" s="253">
        <v>44120</v>
      </c>
      <c r="B4422" s="254" t="s">
        <v>48</v>
      </c>
      <c r="C4422" s="226" t="s">
        <v>48</v>
      </c>
    </row>
    <row r="4423" spans="1:3" x14ac:dyDescent="0.25">
      <c r="A4423" s="253">
        <v>44121</v>
      </c>
      <c r="B4423" s="254" t="s">
        <v>48</v>
      </c>
      <c r="C4423" s="226" t="s">
        <v>48</v>
      </c>
    </row>
    <row r="4424" spans="1:3" x14ac:dyDescent="0.25">
      <c r="A4424" s="253">
        <v>44122</v>
      </c>
      <c r="B4424" s="254" t="s">
        <v>48</v>
      </c>
      <c r="C4424" s="226" t="s">
        <v>48</v>
      </c>
    </row>
    <row r="4425" spans="1:3" x14ac:dyDescent="0.25">
      <c r="A4425" s="253">
        <v>44123</v>
      </c>
      <c r="B4425" s="254" t="s">
        <v>48</v>
      </c>
      <c r="C4425" s="226" t="s">
        <v>48</v>
      </c>
    </row>
    <row r="4426" spans="1:3" x14ac:dyDescent="0.25">
      <c r="A4426" s="253">
        <v>44124</v>
      </c>
      <c r="B4426" s="254" t="s">
        <v>48</v>
      </c>
      <c r="C4426" s="226" t="s">
        <v>48</v>
      </c>
    </row>
    <row r="4427" spans="1:3" x14ac:dyDescent="0.25">
      <c r="A4427" s="253">
        <v>44125</v>
      </c>
      <c r="B4427" s="254" t="s">
        <v>48</v>
      </c>
      <c r="C4427" s="226" t="s">
        <v>48</v>
      </c>
    </row>
    <row r="4428" spans="1:3" x14ac:dyDescent="0.25">
      <c r="A4428" s="253">
        <v>44126</v>
      </c>
      <c r="B4428" s="254" t="s">
        <v>48</v>
      </c>
      <c r="C4428" s="226" t="s">
        <v>48</v>
      </c>
    </row>
    <row r="4429" spans="1:3" x14ac:dyDescent="0.25">
      <c r="A4429" s="253">
        <v>44127</v>
      </c>
      <c r="B4429" s="254" t="s">
        <v>48</v>
      </c>
      <c r="C4429" s="226" t="s">
        <v>48</v>
      </c>
    </row>
    <row r="4430" spans="1:3" x14ac:dyDescent="0.25">
      <c r="A4430" s="253">
        <v>44128</v>
      </c>
      <c r="B4430" s="254" t="s">
        <v>48</v>
      </c>
      <c r="C4430" s="226" t="s">
        <v>48</v>
      </c>
    </row>
    <row r="4431" spans="1:3" x14ac:dyDescent="0.25">
      <c r="A4431" s="253">
        <v>44129</v>
      </c>
      <c r="B4431" s="254" t="s">
        <v>48</v>
      </c>
      <c r="C4431" s="226" t="s">
        <v>48</v>
      </c>
    </row>
    <row r="4432" spans="1:3" x14ac:dyDescent="0.25">
      <c r="A4432" s="253">
        <v>44130</v>
      </c>
      <c r="B4432" s="254" t="s">
        <v>48</v>
      </c>
      <c r="C4432" s="226" t="s">
        <v>48</v>
      </c>
    </row>
    <row r="4433" spans="1:3" x14ac:dyDescent="0.25">
      <c r="A4433" s="253">
        <v>44131</v>
      </c>
      <c r="B4433" s="254" t="s">
        <v>48</v>
      </c>
      <c r="C4433" s="226" t="s">
        <v>48</v>
      </c>
    </row>
    <row r="4434" spans="1:3" x14ac:dyDescent="0.25">
      <c r="A4434" s="253">
        <v>44132</v>
      </c>
      <c r="B4434" s="254" t="s">
        <v>48</v>
      </c>
      <c r="C4434" s="226" t="s">
        <v>48</v>
      </c>
    </row>
    <row r="4435" spans="1:3" x14ac:dyDescent="0.25">
      <c r="A4435" s="253">
        <v>44133</v>
      </c>
      <c r="B4435" s="254" t="s">
        <v>48</v>
      </c>
      <c r="C4435" s="226" t="s">
        <v>48</v>
      </c>
    </row>
    <row r="4436" spans="1:3" x14ac:dyDescent="0.25">
      <c r="A4436" s="253">
        <v>44136</v>
      </c>
      <c r="B4436" s="254" t="s">
        <v>48</v>
      </c>
      <c r="C4436" s="226" t="s">
        <v>48</v>
      </c>
    </row>
    <row r="4437" spans="1:3" x14ac:dyDescent="0.25">
      <c r="A4437" s="253">
        <v>44137</v>
      </c>
      <c r="B4437" s="254" t="s">
        <v>48</v>
      </c>
      <c r="C4437" s="226" t="s">
        <v>48</v>
      </c>
    </row>
    <row r="4438" spans="1:3" x14ac:dyDescent="0.25">
      <c r="A4438" s="253">
        <v>44138</v>
      </c>
      <c r="B4438" s="254" t="s">
        <v>48</v>
      </c>
      <c r="C4438" s="226" t="s">
        <v>48</v>
      </c>
    </row>
    <row r="4439" spans="1:3" x14ac:dyDescent="0.25">
      <c r="A4439" s="253">
        <v>44139</v>
      </c>
      <c r="B4439" s="254" t="s">
        <v>48</v>
      </c>
      <c r="C4439" s="226" t="s">
        <v>48</v>
      </c>
    </row>
    <row r="4440" spans="1:3" x14ac:dyDescent="0.25">
      <c r="A4440" s="253">
        <v>44140</v>
      </c>
      <c r="B4440" s="254" t="s">
        <v>48</v>
      </c>
      <c r="C4440" s="226" t="s">
        <v>48</v>
      </c>
    </row>
    <row r="4441" spans="1:3" x14ac:dyDescent="0.25">
      <c r="A4441" s="253">
        <v>44141</v>
      </c>
      <c r="B4441" s="254" t="s">
        <v>48</v>
      </c>
      <c r="C4441" s="226" t="s">
        <v>48</v>
      </c>
    </row>
    <row r="4442" spans="1:3" x14ac:dyDescent="0.25">
      <c r="A4442" s="253">
        <v>44142</v>
      </c>
      <c r="B4442" s="254" t="s">
        <v>48</v>
      </c>
      <c r="C4442" s="226" t="s">
        <v>48</v>
      </c>
    </row>
    <row r="4443" spans="1:3" x14ac:dyDescent="0.25">
      <c r="A4443" s="253">
        <v>44143</v>
      </c>
      <c r="B4443" s="254" t="s">
        <v>48</v>
      </c>
      <c r="C4443" s="226" t="s">
        <v>48</v>
      </c>
    </row>
    <row r="4444" spans="1:3" x14ac:dyDescent="0.25">
      <c r="A4444" s="253">
        <v>44144</v>
      </c>
      <c r="B4444" s="254" t="s">
        <v>48</v>
      </c>
      <c r="C4444" s="226" t="s">
        <v>48</v>
      </c>
    </row>
    <row r="4445" spans="1:3" x14ac:dyDescent="0.25">
      <c r="A4445" s="253">
        <v>44145</v>
      </c>
      <c r="B4445" s="254" t="s">
        <v>48</v>
      </c>
      <c r="C4445" s="226" t="s">
        <v>48</v>
      </c>
    </row>
    <row r="4446" spans="1:3" x14ac:dyDescent="0.25">
      <c r="A4446" s="253">
        <v>44150</v>
      </c>
      <c r="B4446" s="254" t="s">
        <v>48</v>
      </c>
      <c r="C4446" s="226" t="s">
        <v>48</v>
      </c>
    </row>
    <row r="4447" spans="1:3" x14ac:dyDescent="0.25">
      <c r="A4447" s="253">
        <v>44151</v>
      </c>
      <c r="B4447" s="254" t="s">
        <v>48</v>
      </c>
      <c r="C4447" s="226" t="s">
        <v>48</v>
      </c>
    </row>
    <row r="4448" spans="1:3" x14ac:dyDescent="0.25">
      <c r="A4448" s="253">
        <v>44152</v>
      </c>
      <c r="B4448" s="254" t="s">
        <v>48</v>
      </c>
      <c r="C4448" s="226" t="s">
        <v>48</v>
      </c>
    </row>
    <row r="4449" spans="1:3" x14ac:dyDescent="0.25">
      <c r="A4449" s="253">
        <v>44153</v>
      </c>
      <c r="B4449" s="254" t="s">
        <v>48</v>
      </c>
      <c r="C4449" s="226" t="s">
        <v>48</v>
      </c>
    </row>
    <row r="4450" spans="1:3" x14ac:dyDescent="0.25">
      <c r="A4450" s="253">
        <v>44155</v>
      </c>
      <c r="B4450" s="254" t="s">
        <v>48</v>
      </c>
      <c r="C4450" s="226" t="s">
        <v>48</v>
      </c>
    </row>
    <row r="4451" spans="1:3" x14ac:dyDescent="0.25">
      <c r="A4451" s="253">
        <v>44156</v>
      </c>
      <c r="B4451" s="254" t="s">
        <v>48</v>
      </c>
      <c r="C4451" s="226" t="s">
        <v>48</v>
      </c>
    </row>
    <row r="4452" spans="1:3" x14ac:dyDescent="0.25">
      <c r="A4452" s="253">
        <v>44158</v>
      </c>
      <c r="B4452" s="254" t="s">
        <v>48</v>
      </c>
      <c r="C4452" s="226" t="s">
        <v>48</v>
      </c>
    </row>
    <row r="4453" spans="1:3" x14ac:dyDescent="0.25">
      <c r="A4453" s="253">
        <v>44159</v>
      </c>
      <c r="B4453" s="254" t="s">
        <v>48</v>
      </c>
      <c r="C4453" s="226" t="s">
        <v>48</v>
      </c>
    </row>
    <row r="4454" spans="1:3" x14ac:dyDescent="0.25">
      <c r="A4454" s="253">
        <v>44160</v>
      </c>
      <c r="B4454" s="254" t="s">
        <v>48</v>
      </c>
      <c r="C4454" s="226" t="s">
        <v>48</v>
      </c>
    </row>
    <row r="4455" spans="1:3" x14ac:dyDescent="0.25">
      <c r="A4455" s="253">
        <v>44161</v>
      </c>
      <c r="B4455" s="254" t="s">
        <v>48</v>
      </c>
      <c r="C4455" s="226" t="s">
        <v>48</v>
      </c>
    </row>
    <row r="4456" spans="1:3" x14ac:dyDescent="0.25">
      <c r="A4456" s="253">
        <v>44162</v>
      </c>
      <c r="B4456" s="254" t="s">
        <v>48</v>
      </c>
      <c r="C4456" s="226" t="s">
        <v>48</v>
      </c>
    </row>
    <row r="4457" spans="1:3" x14ac:dyDescent="0.25">
      <c r="A4457" s="253">
        <v>44163</v>
      </c>
      <c r="B4457" s="254" t="s">
        <v>48</v>
      </c>
      <c r="C4457" s="226" t="s">
        <v>48</v>
      </c>
    </row>
    <row r="4458" spans="1:3" x14ac:dyDescent="0.25">
      <c r="A4458" s="253">
        <v>44164</v>
      </c>
      <c r="B4458" s="254" t="s">
        <v>48</v>
      </c>
      <c r="C4458" s="226" t="s">
        <v>48</v>
      </c>
    </row>
    <row r="4459" spans="1:3" x14ac:dyDescent="0.25">
      <c r="A4459" s="253">
        <v>44165</v>
      </c>
      <c r="B4459" s="254" t="s">
        <v>48</v>
      </c>
      <c r="C4459" s="226" t="s">
        <v>48</v>
      </c>
    </row>
    <row r="4460" spans="1:3" x14ac:dyDescent="0.25">
      <c r="A4460" s="253">
        <v>44166</v>
      </c>
      <c r="B4460" s="254" t="s">
        <v>48</v>
      </c>
      <c r="C4460" s="226" t="s">
        <v>48</v>
      </c>
    </row>
    <row r="4461" spans="1:3" x14ac:dyDescent="0.25">
      <c r="A4461" s="253">
        <v>44167</v>
      </c>
      <c r="B4461" s="254" t="s">
        <v>48</v>
      </c>
      <c r="C4461" s="226" t="s">
        <v>48</v>
      </c>
    </row>
    <row r="4462" spans="1:3" x14ac:dyDescent="0.25">
      <c r="A4462" s="253">
        <v>44168</v>
      </c>
      <c r="B4462" s="254" t="s">
        <v>48</v>
      </c>
      <c r="C4462" s="226" t="s">
        <v>48</v>
      </c>
    </row>
    <row r="4463" spans="1:3" x14ac:dyDescent="0.25">
      <c r="A4463" s="253">
        <v>44169</v>
      </c>
      <c r="B4463" s="254" t="s">
        <v>48</v>
      </c>
      <c r="C4463" s="226" t="s">
        <v>48</v>
      </c>
    </row>
    <row r="4464" spans="1:3" x14ac:dyDescent="0.25">
      <c r="A4464" s="253">
        <v>44170</v>
      </c>
      <c r="B4464" s="254" t="s">
        <v>48</v>
      </c>
      <c r="C4464" s="226" t="s">
        <v>48</v>
      </c>
    </row>
    <row r="4465" spans="1:3" x14ac:dyDescent="0.25">
      <c r="A4465" s="253">
        <v>44171</v>
      </c>
      <c r="B4465" s="254" t="s">
        <v>48</v>
      </c>
      <c r="C4465" s="226" t="s">
        <v>48</v>
      </c>
    </row>
    <row r="4466" spans="1:3" x14ac:dyDescent="0.25">
      <c r="A4466" s="253">
        <v>44173</v>
      </c>
      <c r="B4466" s="254" t="s">
        <v>48</v>
      </c>
      <c r="C4466" s="226" t="s">
        <v>48</v>
      </c>
    </row>
    <row r="4467" spans="1:3" x14ac:dyDescent="0.25">
      <c r="A4467" s="253">
        <v>44174</v>
      </c>
      <c r="B4467" s="254" t="s">
        <v>48</v>
      </c>
      <c r="C4467" s="226" t="s">
        <v>48</v>
      </c>
    </row>
    <row r="4468" spans="1:3" x14ac:dyDescent="0.25">
      <c r="A4468" s="253">
        <v>44178</v>
      </c>
      <c r="B4468" s="254" t="s">
        <v>48</v>
      </c>
      <c r="C4468" s="226" t="s">
        <v>48</v>
      </c>
    </row>
    <row r="4469" spans="1:3" x14ac:dyDescent="0.25">
      <c r="A4469" s="253">
        <v>44179</v>
      </c>
      <c r="B4469" s="254" t="s">
        <v>48</v>
      </c>
      <c r="C4469" s="226" t="s">
        <v>48</v>
      </c>
    </row>
    <row r="4470" spans="1:3" x14ac:dyDescent="0.25">
      <c r="A4470" s="253">
        <v>43907</v>
      </c>
      <c r="B4470" s="254" t="s">
        <v>7</v>
      </c>
      <c r="C4470" s="226" t="s">
        <v>7</v>
      </c>
    </row>
    <row r="4471" spans="1:3" x14ac:dyDescent="0.25">
      <c r="A4471" s="253">
        <v>43915</v>
      </c>
      <c r="B4471" s="254" t="s">
        <v>7</v>
      </c>
      <c r="C4471" s="226" t="s">
        <v>7</v>
      </c>
    </row>
    <row r="4472" spans="1:3" x14ac:dyDescent="0.25">
      <c r="A4472" s="253">
        <v>43916</v>
      </c>
      <c r="B4472" s="254" t="s">
        <v>7</v>
      </c>
      <c r="C4472" s="226" t="s">
        <v>7</v>
      </c>
    </row>
    <row r="4473" spans="1:3" x14ac:dyDescent="0.25">
      <c r="A4473" s="253">
        <v>43920</v>
      </c>
      <c r="B4473" s="254" t="s">
        <v>7</v>
      </c>
      <c r="C4473" s="226" t="s">
        <v>7</v>
      </c>
    </row>
    <row r="4474" spans="1:3" x14ac:dyDescent="0.25">
      <c r="A4474" s="253">
        <v>43923</v>
      </c>
      <c r="B4474" s="254" t="s">
        <v>7</v>
      </c>
      <c r="C4474" s="226" t="s">
        <v>7</v>
      </c>
    </row>
    <row r="4475" spans="1:3" x14ac:dyDescent="0.25">
      <c r="A4475" s="253">
        <v>43924</v>
      </c>
      <c r="B4475" s="254" t="s">
        <v>7</v>
      </c>
      <c r="C4475" s="226" t="s">
        <v>7</v>
      </c>
    </row>
    <row r="4476" spans="1:3" x14ac:dyDescent="0.25">
      <c r="A4476" s="253">
        <v>43926</v>
      </c>
      <c r="B4476" s="254" t="s">
        <v>7</v>
      </c>
      <c r="C4476" s="226" t="s">
        <v>7</v>
      </c>
    </row>
    <row r="4477" spans="1:3" x14ac:dyDescent="0.25">
      <c r="A4477" s="253">
        <v>43929</v>
      </c>
      <c r="B4477" s="254" t="s">
        <v>7</v>
      </c>
      <c r="C4477" s="226" t="s">
        <v>7</v>
      </c>
    </row>
    <row r="4478" spans="1:3" x14ac:dyDescent="0.25">
      <c r="A4478" s="253">
        <v>43930</v>
      </c>
      <c r="B4478" s="254" t="s">
        <v>7</v>
      </c>
      <c r="C4478" s="226" t="s">
        <v>7</v>
      </c>
    </row>
    <row r="4479" spans="1:3" x14ac:dyDescent="0.25">
      <c r="A4479" s="253">
        <v>43936</v>
      </c>
      <c r="B4479" s="254" t="s">
        <v>7</v>
      </c>
      <c r="C4479" s="226" t="s">
        <v>7</v>
      </c>
    </row>
    <row r="4480" spans="1:3" x14ac:dyDescent="0.25">
      <c r="A4480" s="253">
        <v>43948</v>
      </c>
      <c r="B4480" s="254" t="s">
        <v>7</v>
      </c>
      <c r="C4480" s="226" t="s">
        <v>7</v>
      </c>
    </row>
    <row r="4481" spans="1:3" x14ac:dyDescent="0.25">
      <c r="A4481" s="253">
        <v>43951</v>
      </c>
      <c r="B4481" s="254" t="s">
        <v>7</v>
      </c>
      <c r="C4481" s="226" t="s">
        <v>7</v>
      </c>
    </row>
    <row r="4482" spans="1:3" x14ac:dyDescent="0.25">
      <c r="A4482" s="253">
        <v>43953</v>
      </c>
      <c r="B4482" s="254" t="s">
        <v>7</v>
      </c>
      <c r="C4482" s="226" t="s">
        <v>7</v>
      </c>
    </row>
    <row r="4483" spans="1:3" x14ac:dyDescent="0.25">
      <c r="A4483" s="253">
        <v>43956</v>
      </c>
      <c r="B4483" s="254" t="s">
        <v>7</v>
      </c>
      <c r="C4483" s="226" t="s">
        <v>7</v>
      </c>
    </row>
    <row r="4484" spans="1:3" x14ac:dyDescent="0.25">
      <c r="A4484" s="253">
        <v>43963</v>
      </c>
      <c r="B4484" s="254" t="s">
        <v>7</v>
      </c>
      <c r="C4484" s="226" t="s">
        <v>7</v>
      </c>
    </row>
    <row r="4485" spans="1:3" x14ac:dyDescent="0.25">
      <c r="A4485" s="253">
        <v>43979</v>
      </c>
      <c r="B4485" s="254" t="s">
        <v>7</v>
      </c>
      <c r="C4485" s="226" t="s">
        <v>7</v>
      </c>
    </row>
    <row r="4486" spans="1:3" x14ac:dyDescent="0.25">
      <c r="A4486" s="253">
        <v>43981</v>
      </c>
      <c r="B4486" s="254" t="s">
        <v>7</v>
      </c>
      <c r="C4486" s="226" t="s">
        <v>7</v>
      </c>
    </row>
    <row r="4487" spans="1:3" x14ac:dyDescent="0.25">
      <c r="A4487" s="253">
        <v>43983</v>
      </c>
      <c r="B4487" s="254" t="s">
        <v>7</v>
      </c>
      <c r="C4487" s="226" t="s">
        <v>7</v>
      </c>
    </row>
    <row r="4488" spans="1:3" x14ac:dyDescent="0.25">
      <c r="A4488" s="253">
        <v>43985</v>
      </c>
      <c r="B4488" s="254" t="s">
        <v>7</v>
      </c>
      <c r="C4488" s="226" t="s">
        <v>7</v>
      </c>
    </row>
    <row r="4489" spans="1:3" x14ac:dyDescent="0.25">
      <c r="A4489" s="253">
        <v>43986</v>
      </c>
      <c r="B4489" s="254" t="s">
        <v>7</v>
      </c>
      <c r="C4489" s="226" t="s">
        <v>7</v>
      </c>
    </row>
    <row r="4490" spans="1:3" x14ac:dyDescent="0.25">
      <c r="A4490" s="253">
        <v>43987</v>
      </c>
      <c r="B4490" s="254" t="s">
        <v>7</v>
      </c>
      <c r="C4490" s="226" t="s">
        <v>7</v>
      </c>
    </row>
    <row r="4491" spans="1:3" x14ac:dyDescent="0.25">
      <c r="A4491" s="253">
        <v>43988</v>
      </c>
      <c r="B4491" s="254" t="s">
        <v>7</v>
      </c>
      <c r="C4491" s="226" t="s">
        <v>7</v>
      </c>
    </row>
    <row r="4492" spans="1:3" x14ac:dyDescent="0.25">
      <c r="A4492" s="253">
        <v>43989</v>
      </c>
      <c r="B4492" s="254" t="s">
        <v>7</v>
      </c>
      <c r="C4492" s="226" t="s">
        <v>7</v>
      </c>
    </row>
    <row r="4493" spans="1:3" x14ac:dyDescent="0.25">
      <c r="A4493" s="253">
        <v>43990</v>
      </c>
      <c r="B4493" s="254" t="s">
        <v>7</v>
      </c>
      <c r="C4493" s="226" t="s">
        <v>7</v>
      </c>
    </row>
    <row r="4494" spans="1:3" x14ac:dyDescent="0.25">
      <c r="A4494" s="253">
        <v>43991</v>
      </c>
      <c r="B4494" s="254" t="s">
        <v>7</v>
      </c>
      <c r="C4494" s="226" t="s">
        <v>7</v>
      </c>
    </row>
    <row r="4495" spans="1:3" x14ac:dyDescent="0.25">
      <c r="A4495" s="253">
        <v>43992</v>
      </c>
      <c r="B4495" s="254" t="s">
        <v>7</v>
      </c>
      <c r="C4495" s="226" t="s">
        <v>7</v>
      </c>
    </row>
    <row r="4496" spans="1:3" x14ac:dyDescent="0.25">
      <c r="A4496" s="253">
        <v>43993</v>
      </c>
      <c r="B4496" s="254" t="s">
        <v>7</v>
      </c>
      <c r="C4496" s="226" t="s">
        <v>7</v>
      </c>
    </row>
    <row r="4497" spans="1:3" x14ac:dyDescent="0.25">
      <c r="A4497" s="253">
        <v>43994</v>
      </c>
      <c r="B4497" s="254" t="s">
        <v>7</v>
      </c>
      <c r="C4497" s="226" t="s">
        <v>7</v>
      </c>
    </row>
    <row r="4498" spans="1:3" x14ac:dyDescent="0.25">
      <c r="A4498" s="253">
        <v>43995</v>
      </c>
      <c r="B4498" s="254" t="s">
        <v>7</v>
      </c>
      <c r="C4498" s="226" t="s">
        <v>7</v>
      </c>
    </row>
    <row r="4499" spans="1:3" x14ac:dyDescent="0.25">
      <c r="A4499" s="253">
        <v>43996</v>
      </c>
      <c r="B4499" s="254" t="s">
        <v>7</v>
      </c>
      <c r="C4499" s="226" t="s">
        <v>7</v>
      </c>
    </row>
    <row r="4500" spans="1:3" x14ac:dyDescent="0.25">
      <c r="A4500" s="253">
        <v>43998</v>
      </c>
      <c r="B4500" s="254" t="s">
        <v>7</v>
      </c>
      <c r="C4500" s="226" t="s">
        <v>7</v>
      </c>
    </row>
    <row r="4501" spans="1:3" x14ac:dyDescent="0.25">
      <c r="A4501" s="253">
        <v>43999</v>
      </c>
      <c r="B4501" s="254" t="s">
        <v>7</v>
      </c>
      <c r="C4501" s="226" t="s">
        <v>7</v>
      </c>
    </row>
    <row r="4502" spans="1:3" x14ac:dyDescent="0.25">
      <c r="A4502" s="253">
        <v>44000</v>
      </c>
      <c r="B4502" s="254" t="s">
        <v>7</v>
      </c>
      <c r="C4502" s="226" t="s">
        <v>7</v>
      </c>
    </row>
    <row r="4503" spans="1:3" x14ac:dyDescent="0.25">
      <c r="A4503" s="253">
        <v>44001</v>
      </c>
      <c r="B4503" s="254" t="s">
        <v>7</v>
      </c>
      <c r="C4503" s="226" t="s">
        <v>7</v>
      </c>
    </row>
    <row r="4504" spans="1:3" x14ac:dyDescent="0.25">
      <c r="A4504" s="253">
        <v>44002</v>
      </c>
      <c r="B4504" s="254" t="s">
        <v>7</v>
      </c>
      <c r="C4504" s="226" t="s">
        <v>7</v>
      </c>
    </row>
    <row r="4505" spans="1:3" x14ac:dyDescent="0.25">
      <c r="A4505" s="253">
        <v>44003</v>
      </c>
      <c r="B4505" s="254" t="s">
        <v>7</v>
      </c>
      <c r="C4505" s="226" t="s">
        <v>7</v>
      </c>
    </row>
    <row r="4506" spans="1:3" x14ac:dyDescent="0.25">
      <c r="A4506" s="253">
        <v>44004</v>
      </c>
      <c r="B4506" s="254" t="s">
        <v>7</v>
      </c>
      <c r="C4506" s="226" t="s">
        <v>7</v>
      </c>
    </row>
    <row r="4507" spans="1:3" x14ac:dyDescent="0.25">
      <c r="A4507" s="253">
        <v>44005</v>
      </c>
      <c r="B4507" s="254" t="s">
        <v>7</v>
      </c>
      <c r="C4507" s="226" t="s">
        <v>7</v>
      </c>
    </row>
    <row r="4508" spans="1:3" x14ac:dyDescent="0.25">
      <c r="A4508" s="253">
        <v>44006</v>
      </c>
      <c r="B4508" s="254" t="s">
        <v>7</v>
      </c>
      <c r="C4508" s="226" t="s">
        <v>7</v>
      </c>
    </row>
    <row r="4509" spans="1:3" x14ac:dyDescent="0.25">
      <c r="A4509" s="253">
        <v>44007</v>
      </c>
      <c r="B4509" s="254" t="s">
        <v>7</v>
      </c>
      <c r="C4509" s="226" t="s">
        <v>7</v>
      </c>
    </row>
    <row r="4510" spans="1:3" x14ac:dyDescent="0.25">
      <c r="A4510" s="253">
        <v>44008</v>
      </c>
      <c r="B4510" s="254" t="s">
        <v>7</v>
      </c>
      <c r="C4510" s="226" t="s">
        <v>7</v>
      </c>
    </row>
    <row r="4511" spans="1:3" x14ac:dyDescent="0.25">
      <c r="A4511" s="253">
        <v>44009</v>
      </c>
      <c r="B4511" s="254" t="s">
        <v>7</v>
      </c>
      <c r="C4511" s="226" t="s">
        <v>7</v>
      </c>
    </row>
    <row r="4512" spans="1:3" x14ac:dyDescent="0.25">
      <c r="A4512" s="253">
        <v>44010</v>
      </c>
      <c r="B4512" s="254" t="s">
        <v>7</v>
      </c>
      <c r="C4512" s="226" t="s">
        <v>7</v>
      </c>
    </row>
    <row r="4513" spans="1:3" x14ac:dyDescent="0.25">
      <c r="A4513" s="253">
        <v>44011</v>
      </c>
      <c r="B4513" s="254" t="s">
        <v>7</v>
      </c>
      <c r="C4513" s="226" t="s">
        <v>7</v>
      </c>
    </row>
    <row r="4514" spans="1:3" x14ac:dyDescent="0.25">
      <c r="A4514" s="253">
        <v>44012</v>
      </c>
      <c r="B4514" s="254" t="s">
        <v>7</v>
      </c>
      <c r="C4514" s="226" t="s">
        <v>7</v>
      </c>
    </row>
    <row r="4515" spans="1:3" x14ac:dyDescent="0.25">
      <c r="A4515" s="253">
        <v>44013</v>
      </c>
      <c r="B4515" s="254" t="s">
        <v>7</v>
      </c>
      <c r="C4515" s="226" t="s">
        <v>7</v>
      </c>
    </row>
    <row r="4516" spans="1:3" x14ac:dyDescent="0.25">
      <c r="A4516" s="253">
        <v>44014</v>
      </c>
      <c r="B4516" s="254" t="s">
        <v>7</v>
      </c>
      <c r="C4516" s="226" t="s">
        <v>7</v>
      </c>
    </row>
    <row r="4517" spans="1:3" x14ac:dyDescent="0.25">
      <c r="A4517" s="253">
        <v>44015</v>
      </c>
      <c r="B4517" s="254" t="s">
        <v>7</v>
      </c>
      <c r="C4517" s="226" t="s">
        <v>7</v>
      </c>
    </row>
    <row r="4518" spans="1:3" x14ac:dyDescent="0.25">
      <c r="A4518" s="253">
        <v>44016</v>
      </c>
      <c r="B4518" s="254" t="s">
        <v>7</v>
      </c>
      <c r="C4518" s="226" t="s">
        <v>7</v>
      </c>
    </row>
    <row r="4519" spans="1:3" x14ac:dyDescent="0.25">
      <c r="A4519" s="253">
        <v>44017</v>
      </c>
      <c r="B4519" s="254" t="s">
        <v>7</v>
      </c>
      <c r="C4519" s="226" t="s">
        <v>7</v>
      </c>
    </row>
    <row r="4520" spans="1:3" x14ac:dyDescent="0.25">
      <c r="A4520" s="253">
        <v>44018</v>
      </c>
      <c r="B4520" s="254" t="s">
        <v>7</v>
      </c>
      <c r="C4520" s="226" t="s">
        <v>7</v>
      </c>
    </row>
    <row r="4521" spans="1:3" x14ac:dyDescent="0.25">
      <c r="A4521" s="253">
        <v>44019</v>
      </c>
      <c r="B4521" s="254" t="s">
        <v>7</v>
      </c>
      <c r="C4521" s="226" t="s">
        <v>7</v>
      </c>
    </row>
    <row r="4522" spans="1:3" x14ac:dyDescent="0.25">
      <c r="A4522" s="253">
        <v>44020</v>
      </c>
      <c r="B4522" s="254" t="s">
        <v>7</v>
      </c>
      <c r="C4522" s="226" t="s">
        <v>7</v>
      </c>
    </row>
    <row r="4523" spans="1:3" x14ac:dyDescent="0.25">
      <c r="A4523" s="253">
        <v>44021</v>
      </c>
      <c r="B4523" s="254" t="s">
        <v>7</v>
      </c>
      <c r="C4523" s="226" t="s">
        <v>7</v>
      </c>
    </row>
    <row r="4524" spans="1:3" x14ac:dyDescent="0.25">
      <c r="A4524" s="253">
        <v>44022</v>
      </c>
      <c r="B4524" s="254" t="s">
        <v>7</v>
      </c>
      <c r="C4524" s="226" t="s">
        <v>7</v>
      </c>
    </row>
    <row r="4525" spans="1:3" x14ac:dyDescent="0.25">
      <c r="A4525" s="253">
        <v>44023</v>
      </c>
      <c r="B4525" s="254" t="s">
        <v>7</v>
      </c>
      <c r="C4525" s="226" t="s">
        <v>7</v>
      </c>
    </row>
    <row r="4526" spans="1:3" x14ac:dyDescent="0.25">
      <c r="A4526" s="253">
        <v>44024</v>
      </c>
      <c r="B4526" s="254" t="s">
        <v>7</v>
      </c>
      <c r="C4526" s="226" t="s">
        <v>7</v>
      </c>
    </row>
    <row r="4527" spans="1:3" x14ac:dyDescent="0.25">
      <c r="A4527" s="253">
        <v>44025</v>
      </c>
      <c r="B4527" s="254" t="s">
        <v>7</v>
      </c>
      <c r="C4527" s="226" t="s">
        <v>7</v>
      </c>
    </row>
    <row r="4528" spans="1:3" x14ac:dyDescent="0.25">
      <c r="A4528" s="253">
        <v>44026</v>
      </c>
      <c r="B4528" s="254" t="s">
        <v>7</v>
      </c>
      <c r="C4528" s="226" t="s">
        <v>7</v>
      </c>
    </row>
    <row r="4529" spans="1:3" x14ac:dyDescent="0.25">
      <c r="A4529" s="253">
        <v>44027</v>
      </c>
      <c r="B4529" s="254" t="s">
        <v>7</v>
      </c>
      <c r="C4529" s="226" t="s">
        <v>7</v>
      </c>
    </row>
    <row r="4530" spans="1:3" x14ac:dyDescent="0.25">
      <c r="A4530" s="253">
        <v>44028</v>
      </c>
      <c r="B4530" s="254" t="s">
        <v>7</v>
      </c>
      <c r="C4530" s="226" t="s">
        <v>7</v>
      </c>
    </row>
    <row r="4531" spans="1:3" x14ac:dyDescent="0.25">
      <c r="A4531" s="253">
        <v>44029</v>
      </c>
      <c r="B4531" s="254" t="s">
        <v>7</v>
      </c>
      <c r="C4531" s="226" t="s">
        <v>7</v>
      </c>
    </row>
    <row r="4532" spans="1:3" x14ac:dyDescent="0.25">
      <c r="A4532" s="253">
        <v>44030</v>
      </c>
      <c r="B4532" s="254" t="s">
        <v>7</v>
      </c>
      <c r="C4532" s="226" t="s">
        <v>7</v>
      </c>
    </row>
    <row r="4533" spans="1:3" x14ac:dyDescent="0.25">
      <c r="A4533" s="253">
        <v>44031</v>
      </c>
      <c r="B4533" s="254" t="s">
        <v>7</v>
      </c>
      <c r="C4533" s="226" t="s">
        <v>7</v>
      </c>
    </row>
    <row r="4534" spans="1:3" x14ac:dyDescent="0.25">
      <c r="A4534" s="253">
        <v>44032</v>
      </c>
      <c r="B4534" s="254" t="s">
        <v>7</v>
      </c>
      <c r="C4534" s="226" t="s">
        <v>7</v>
      </c>
    </row>
    <row r="4535" spans="1:3" x14ac:dyDescent="0.25">
      <c r="A4535" s="253">
        <v>44033</v>
      </c>
      <c r="B4535" s="254" t="s">
        <v>7</v>
      </c>
      <c r="C4535" s="226" t="s">
        <v>7</v>
      </c>
    </row>
    <row r="4536" spans="1:3" x14ac:dyDescent="0.25">
      <c r="A4536" s="253">
        <v>44034</v>
      </c>
      <c r="B4536" s="254" t="s">
        <v>7</v>
      </c>
      <c r="C4536" s="226" t="s">
        <v>7</v>
      </c>
    </row>
    <row r="4537" spans="1:3" x14ac:dyDescent="0.25">
      <c r="A4537" s="253">
        <v>44035</v>
      </c>
      <c r="B4537" s="254" t="s">
        <v>7</v>
      </c>
      <c r="C4537" s="226" t="s">
        <v>7</v>
      </c>
    </row>
    <row r="4538" spans="1:3" x14ac:dyDescent="0.25">
      <c r="A4538" s="253">
        <v>44036</v>
      </c>
      <c r="B4538" s="254" t="s">
        <v>7</v>
      </c>
      <c r="C4538" s="226" t="s">
        <v>7</v>
      </c>
    </row>
    <row r="4539" spans="1:3" x14ac:dyDescent="0.25">
      <c r="A4539" s="253">
        <v>44037</v>
      </c>
      <c r="B4539" s="254" t="s">
        <v>7</v>
      </c>
      <c r="C4539" s="226" t="s">
        <v>7</v>
      </c>
    </row>
    <row r="4540" spans="1:3" x14ac:dyDescent="0.25">
      <c r="A4540" s="253">
        <v>44038</v>
      </c>
      <c r="B4540" s="254" t="s">
        <v>7</v>
      </c>
      <c r="C4540" s="226" t="s">
        <v>7</v>
      </c>
    </row>
    <row r="4541" spans="1:3" x14ac:dyDescent="0.25">
      <c r="A4541" s="253">
        <v>44039</v>
      </c>
      <c r="B4541" s="254" t="s">
        <v>7</v>
      </c>
      <c r="C4541" s="226" t="s">
        <v>7</v>
      </c>
    </row>
    <row r="4542" spans="1:3" x14ac:dyDescent="0.25">
      <c r="A4542" s="253">
        <v>44040</v>
      </c>
      <c r="B4542" s="254" t="s">
        <v>7</v>
      </c>
      <c r="C4542" s="226" t="s">
        <v>7</v>
      </c>
    </row>
    <row r="4543" spans="1:3" x14ac:dyDescent="0.25">
      <c r="A4543" s="253">
        <v>44041</v>
      </c>
      <c r="B4543" s="254" t="s">
        <v>7</v>
      </c>
      <c r="C4543" s="226" t="s">
        <v>7</v>
      </c>
    </row>
    <row r="4544" spans="1:3" x14ac:dyDescent="0.25">
      <c r="A4544" s="253">
        <v>44042</v>
      </c>
      <c r="B4544" s="254" t="s">
        <v>7</v>
      </c>
      <c r="C4544" s="226" t="s">
        <v>7</v>
      </c>
    </row>
    <row r="4545" spans="1:3" x14ac:dyDescent="0.25">
      <c r="A4545" s="253">
        <v>44043</v>
      </c>
      <c r="B4545" s="254" t="s">
        <v>7</v>
      </c>
      <c r="C4545" s="226" t="s">
        <v>7</v>
      </c>
    </row>
    <row r="4546" spans="1:3" x14ac:dyDescent="0.25">
      <c r="A4546" s="253">
        <v>44044</v>
      </c>
      <c r="B4546" s="254" t="s">
        <v>7</v>
      </c>
      <c r="C4546" s="226" t="s">
        <v>7</v>
      </c>
    </row>
    <row r="4547" spans="1:3" x14ac:dyDescent="0.25">
      <c r="A4547" s="253">
        <v>44045</v>
      </c>
      <c r="B4547" s="254" t="s">
        <v>7</v>
      </c>
      <c r="C4547" s="226" t="s">
        <v>7</v>
      </c>
    </row>
    <row r="4548" spans="1:3" x14ac:dyDescent="0.25">
      <c r="A4548" s="253">
        <v>44046</v>
      </c>
      <c r="B4548" s="254" t="s">
        <v>7</v>
      </c>
      <c r="C4548" s="226" t="s">
        <v>7</v>
      </c>
    </row>
    <row r="4549" spans="1:3" x14ac:dyDescent="0.25">
      <c r="A4549" s="253">
        <v>44048</v>
      </c>
      <c r="B4549" s="254" t="s">
        <v>7</v>
      </c>
      <c r="C4549" s="226" t="s">
        <v>7</v>
      </c>
    </row>
    <row r="4550" spans="1:3" x14ac:dyDescent="0.25">
      <c r="A4550" s="253">
        <v>44049</v>
      </c>
      <c r="B4550" s="254" t="s">
        <v>7</v>
      </c>
      <c r="C4550" s="226" t="s">
        <v>7</v>
      </c>
    </row>
    <row r="4551" spans="1:3" x14ac:dyDescent="0.25">
      <c r="A4551" s="253">
        <v>44050</v>
      </c>
      <c r="B4551" s="254" t="s">
        <v>7</v>
      </c>
      <c r="C4551" s="226" t="s">
        <v>7</v>
      </c>
    </row>
    <row r="4552" spans="1:3" x14ac:dyDescent="0.25">
      <c r="A4552" s="253">
        <v>44051</v>
      </c>
      <c r="B4552" s="254" t="s">
        <v>7</v>
      </c>
      <c r="C4552" s="226" t="s">
        <v>7</v>
      </c>
    </row>
    <row r="4553" spans="1:3" x14ac:dyDescent="0.25">
      <c r="A4553" s="253">
        <v>44053</v>
      </c>
      <c r="B4553" s="254" t="s">
        <v>7</v>
      </c>
      <c r="C4553" s="226" t="s">
        <v>7</v>
      </c>
    </row>
    <row r="4554" spans="1:3" x14ac:dyDescent="0.25">
      <c r="A4554" s="253">
        <v>44054</v>
      </c>
      <c r="B4554" s="254" t="s">
        <v>7</v>
      </c>
      <c r="C4554" s="226" t="s">
        <v>7</v>
      </c>
    </row>
    <row r="4555" spans="1:3" x14ac:dyDescent="0.25">
      <c r="A4555" s="253">
        <v>44056</v>
      </c>
      <c r="B4555" s="254" t="s">
        <v>7</v>
      </c>
      <c r="C4555" s="226" t="s">
        <v>7</v>
      </c>
    </row>
    <row r="4556" spans="1:3" x14ac:dyDescent="0.25">
      <c r="A4556" s="253">
        <v>44057</v>
      </c>
      <c r="B4556" s="254" t="s">
        <v>7</v>
      </c>
      <c r="C4556" s="226" t="s">
        <v>7</v>
      </c>
    </row>
    <row r="4557" spans="1:3" x14ac:dyDescent="0.25">
      <c r="A4557" s="253">
        <v>44058</v>
      </c>
      <c r="B4557" s="254" t="s">
        <v>7</v>
      </c>
      <c r="C4557" s="226" t="s">
        <v>7</v>
      </c>
    </row>
    <row r="4558" spans="1:3" x14ac:dyDescent="0.25">
      <c r="A4558" s="253">
        <v>44059</v>
      </c>
      <c r="B4558" s="254" t="s">
        <v>7</v>
      </c>
      <c r="C4558" s="226" t="s">
        <v>7</v>
      </c>
    </row>
    <row r="4559" spans="1:3" x14ac:dyDescent="0.25">
      <c r="A4559" s="253">
        <v>44061</v>
      </c>
      <c r="B4559" s="254" t="s">
        <v>7</v>
      </c>
      <c r="C4559" s="226" t="s">
        <v>7</v>
      </c>
    </row>
    <row r="4560" spans="1:3" x14ac:dyDescent="0.25">
      <c r="A4560" s="253">
        <v>44062</v>
      </c>
      <c r="B4560" s="254" t="s">
        <v>7</v>
      </c>
      <c r="C4560" s="226" t="s">
        <v>7</v>
      </c>
    </row>
    <row r="4561" spans="1:3" x14ac:dyDescent="0.25">
      <c r="A4561" s="253">
        <v>44063</v>
      </c>
      <c r="B4561" s="254" t="s">
        <v>7</v>
      </c>
      <c r="C4561" s="226" t="s">
        <v>7</v>
      </c>
    </row>
    <row r="4562" spans="1:3" x14ac:dyDescent="0.25">
      <c r="A4562" s="253">
        <v>44064</v>
      </c>
      <c r="B4562" s="254" t="s">
        <v>7</v>
      </c>
      <c r="C4562" s="226" t="s">
        <v>7</v>
      </c>
    </row>
    <row r="4563" spans="1:3" x14ac:dyDescent="0.25">
      <c r="A4563" s="253">
        <v>44066</v>
      </c>
      <c r="B4563" s="254" t="s">
        <v>7</v>
      </c>
      <c r="C4563" s="226" t="s">
        <v>7</v>
      </c>
    </row>
    <row r="4564" spans="1:3" x14ac:dyDescent="0.25">
      <c r="A4564" s="253">
        <v>44069</v>
      </c>
      <c r="B4564" s="254" t="s">
        <v>7</v>
      </c>
      <c r="C4564" s="226" t="s">
        <v>7</v>
      </c>
    </row>
    <row r="4565" spans="1:3" x14ac:dyDescent="0.25">
      <c r="A4565" s="253">
        <v>44072</v>
      </c>
      <c r="B4565" s="254" t="s">
        <v>7</v>
      </c>
      <c r="C4565" s="226" t="s">
        <v>7</v>
      </c>
    </row>
    <row r="4566" spans="1:3" x14ac:dyDescent="0.25">
      <c r="A4566" s="253">
        <v>44073</v>
      </c>
      <c r="B4566" s="254" t="s">
        <v>7</v>
      </c>
      <c r="C4566" s="226" t="s">
        <v>7</v>
      </c>
    </row>
    <row r="4567" spans="1:3" x14ac:dyDescent="0.25">
      <c r="A4567" s="253">
        <v>44077</v>
      </c>
      <c r="B4567" s="254" t="s">
        <v>7</v>
      </c>
      <c r="C4567" s="226" t="s">
        <v>7</v>
      </c>
    </row>
    <row r="4568" spans="1:3" x14ac:dyDescent="0.25">
      <c r="A4568" s="253">
        <v>44079</v>
      </c>
      <c r="B4568" s="254" t="s">
        <v>7</v>
      </c>
      <c r="C4568" s="226" t="s">
        <v>7</v>
      </c>
    </row>
    <row r="4569" spans="1:3" x14ac:dyDescent="0.25">
      <c r="A4569" s="253">
        <v>44082</v>
      </c>
      <c r="B4569" s="254" t="s">
        <v>7</v>
      </c>
      <c r="C4569" s="226" t="s">
        <v>7</v>
      </c>
    </row>
    <row r="4570" spans="1:3" x14ac:dyDescent="0.25">
      <c r="A4570" s="253">
        <v>44084</v>
      </c>
      <c r="B4570" s="254" t="s">
        <v>7</v>
      </c>
      <c r="C4570" s="226" t="s">
        <v>7</v>
      </c>
    </row>
    <row r="4571" spans="1:3" x14ac:dyDescent="0.25">
      <c r="A4571" s="253">
        <v>44085</v>
      </c>
      <c r="B4571" s="254" t="s">
        <v>7</v>
      </c>
      <c r="C4571" s="226" t="s">
        <v>7</v>
      </c>
    </row>
    <row r="4572" spans="1:3" x14ac:dyDescent="0.25">
      <c r="A4572" s="253">
        <v>44087</v>
      </c>
      <c r="B4572" s="254" t="s">
        <v>7</v>
      </c>
      <c r="C4572" s="226" t="s">
        <v>7</v>
      </c>
    </row>
    <row r="4573" spans="1:3" x14ac:dyDescent="0.25">
      <c r="A4573" s="253">
        <v>44088</v>
      </c>
      <c r="B4573" s="254" t="s">
        <v>7</v>
      </c>
      <c r="C4573" s="226" t="s">
        <v>7</v>
      </c>
    </row>
    <row r="4574" spans="1:3" x14ac:dyDescent="0.25">
      <c r="A4574" s="253">
        <v>44090</v>
      </c>
      <c r="B4574" s="254" t="s">
        <v>7</v>
      </c>
      <c r="C4574" s="226" t="s">
        <v>7</v>
      </c>
    </row>
    <row r="4575" spans="1:3" x14ac:dyDescent="0.25">
      <c r="A4575" s="253">
        <v>44094</v>
      </c>
      <c r="B4575" s="254" t="s">
        <v>7</v>
      </c>
      <c r="C4575" s="226" t="s">
        <v>7</v>
      </c>
    </row>
    <row r="4576" spans="1:3" x14ac:dyDescent="0.25">
      <c r="A4576" s="253">
        <v>44109</v>
      </c>
      <c r="B4576" s="254" t="s">
        <v>7</v>
      </c>
      <c r="C4576" s="226" t="s">
        <v>7</v>
      </c>
    </row>
    <row r="4577" spans="1:3" x14ac:dyDescent="0.25">
      <c r="A4577" s="253">
        <v>44116</v>
      </c>
      <c r="B4577" s="254" t="s">
        <v>7</v>
      </c>
      <c r="C4577" s="226" t="s">
        <v>7</v>
      </c>
    </row>
    <row r="4578" spans="1:3" x14ac:dyDescent="0.25">
      <c r="A4578" s="253">
        <v>44117</v>
      </c>
      <c r="B4578" s="254" t="s">
        <v>7</v>
      </c>
      <c r="C4578" s="226" t="s">
        <v>7</v>
      </c>
    </row>
    <row r="4579" spans="1:3" x14ac:dyDescent="0.25">
      <c r="A4579" s="253">
        <v>44137</v>
      </c>
      <c r="B4579" s="254" t="s">
        <v>7</v>
      </c>
      <c r="C4579" s="226" t="s">
        <v>7</v>
      </c>
    </row>
    <row r="4580" spans="1:3" x14ac:dyDescent="0.25">
      <c r="A4580" s="253">
        <v>44144</v>
      </c>
      <c r="B4580" s="254" t="s">
        <v>7</v>
      </c>
      <c r="C4580" s="226" t="s">
        <v>7</v>
      </c>
    </row>
    <row r="4581" spans="1:3" x14ac:dyDescent="0.25">
      <c r="A4581" s="253">
        <v>44151</v>
      </c>
      <c r="B4581" s="254" t="s">
        <v>7</v>
      </c>
      <c r="C4581" s="226" t="s">
        <v>7</v>
      </c>
    </row>
    <row r="4582" spans="1:3" x14ac:dyDescent="0.25">
      <c r="A4582" s="253">
        <v>44158</v>
      </c>
      <c r="B4582" s="254" t="s">
        <v>7</v>
      </c>
      <c r="C4582" s="226" t="s">
        <v>7</v>
      </c>
    </row>
    <row r="4583" spans="1:3" x14ac:dyDescent="0.25">
      <c r="A4583" s="253">
        <v>44159</v>
      </c>
      <c r="B4583" s="254" t="s">
        <v>7</v>
      </c>
      <c r="C4583" s="226" t="s">
        <v>7</v>
      </c>
    </row>
    <row r="4584" spans="1:3" x14ac:dyDescent="0.25">
      <c r="A4584" s="253">
        <v>44164</v>
      </c>
      <c r="B4584" s="254" t="s">
        <v>7</v>
      </c>
      <c r="C4584" s="226" t="s">
        <v>7</v>
      </c>
    </row>
    <row r="4585" spans="1:3" x14ac:dyDescent="0.25">
      <c r="A4585" s="253">
        <v>44171</v>
      </c>
      <c r="B4585" s="254" t="s">
        <v>7</v>
      </c>
      <c r="C4585" s="226" t="s">
        <v>7</v>
      </c>
    </row>
    <row r="4586" spans="1:3" x14ac:dyDescent="0.25">
      <c r="A4586" s="253">
        <v>44173</v>
      </c>
      <c r="B4586" s="254" t="s">
        <v>7</v>
      </c>
      <c r="C4586" s="226" t="s">
        <v>7</v>
      </c>
    </row>
    <row r="4587" spans="1:3" x14ac:dyDescent="0.25">
      <c r="A4587" s="253">
        <v>44174</v>
      </c>
      <c r="B4587" s="254" t="s">
        <v>7</v>
      </c>
      <c r="C4587" s="226" t="s">
        <v>7</v>
      </c>
    </row>
    <row r="4588" spans="1:3" x14ac:dyDescent="0.25">
      <c r="A4588" s="253">
        <v>44178</v>
      </c>
      <c r="B4588" s="254" t="s">
        <v>7</v>
      </c>
      <c r="C4588" s="226" t="s">
        <v>7</v>
      </c>
    </row>
    <row r="4589" spans="1:3" x14ac:dyDescent="0.25">
      <c r="A4589" s="253">
        <v>44179</v>
      </c>
      <c r="B4589" s="254" t="s">
        <v>7</v>
      </c>
      <c r="C4589" s="226" t="s">
        <v>7</v>
      </c>
    </row>
    <row r="4590" spans="1:3" x14ac:dyDescent="0.25">
      <c r="A4590" s="253">
        <v>44181</v>
      </c>
      <c r="B4590" s="254" t="s">
        <v>7</v>
      </c>
      <c r="C4590" s="226" t="s">
        <v>7</v>
      </c>
    </row>
    <row r="4591" spans="1:3" x14ac:dyDescent="0.25">
      <c r="A4591" s="253">
        <v>43903</v>
      </c>
      <c r="B4591" s="254" t="s">
        <v>9</v>
      </c>
      <c r="C4591" s="226" t="s">
        <v>9</v>
      </c>
    </row>
    <row r="4592" spans="1:3" x14ac:dyDescent="0.25">
      <c r="A4592" s="253">
        <v>43907</v>
      </c>
      <c r="B4592" s="254" t="s">
        <v>9</v>
      </c>
      <c r="C4592" s="226" t="s">
        <v>9</v>
      </c>
    </row>
    <row r="4593" spans="1:3" x14ac:dyDescent="0.25">
      <c r="A4593" s="253">
        <v>43915</v>
      </c>
      <c r="B4593" s="254" t="s">
        <v>9</v>
      </c>
      <c r="C4593" s="226" t="s">
        <v>9</v>
      </c>
    </row>
    <row r="4594" spans="1:3" x14ac:dyDescent="0.25">
      <c r="A4594" s="253">
        <v>43916</v>
      </c>
      <c r="B4594" s="254" t="s">
        <v>9</v>
      </c>
      <c r="C4594" s="226" t="s">
        <v>9</v>
      </c>
    </row>
    <row r="4595" spans="1:3" x14ac:dyDescent="0.25">
      <c r="A4595" s="253">
        <v>43926</v>
      </c>
      <c r="B4595" s="254" t="s">
        <v>9</v>
      </c>
      <c r="C4595" s="226" t="s">
        <v>9</v>
      </c>
    </row>
    <row r="4596" spans="1:3" x14ac:dyDescent="0.25">
      <c r="A4596" s="253">
        <v>43929</v>
      </c>
      <c r="B4596" s="254" t="s">
        <v>9</v>
      </c>
      <c r="C4596" s="226" t="s">
        <v>9</v>
      </c>
    </row>
    <row r="4597" spans="1:3" x14ac:dyDescent="0.25">
      <c r="A4597" s="253">
        <v>43930</v>
      </c>
      <c r="B4597" s="254" t="s">
        <v>9</v>
      </c>
      <c r="C4597" s="226" t="s">
        <v>9</v>
      </c>
    </row>
    <row r="4598" spans="1:3" x14ac:dyDescent="0.25">
      <c r="A4598" s="253">
        <v>43936</v>
      </c>
      <c r="B4598" s="254" t="s">
        <v>9</v>
      </c>
      <c r="C4598" s="226" t="s">
        <v>9</v>
      </c>
    </row>
    <row r="4599" spans="1:3" x14ac:dyDescent="0.25">
      <c r="A4599" s="253">
        <v>43948</v>
      </c>
      <c r="B4599" s="254" t="s">
        <v>9</v>
      </c>
      <c r="C4599" s="226" t="s">
        <v>9</v>
      </c>
    </row>
    <row r="4600" spans="1:3" x14ac:dyDescent="0.25">
      <c r="A4600" s="253">
        <v>43963</v>
      </c>
      <c r="B4600" s="254" t="s">
        <v>9</v>
      </c>
      <c r="C4600" s="226" t="s">
        <v>9</v>
      </c>
    </row>
    <row r="4601" spans="1:3" x14ac:dyDescent="0.25">
      <c r="A4601" s="253">
        <v>43979</v>
      </c>
      <c r="B4601" s="254" t="s">
        <v>9</v>
      </c>
      <c r="C4601" s="226" t="s">
        <v>9</v>
      </c>
    </row>
    <row r="4602" spans="1:3" x14ac:dyDescent="0.25">
      <c r="A4602" s="253">
        <v>43981</v>
      </c>
      <c r="B4602" s="254" t="s">
        <v>9</v>
      </c>
      <c r="C4602" s="226" t="s">
        <v>9</v>
      </c>
    </row>
    <row r="4603" spans="1:3" x14ac:dyDescent="0.25">
      <c r="A4603" s="253">
        <v>43983</v>
      </c>
      <c r="B4603" s="254" t="s">
        <v>9</v>
      </c>
      <c r="C4603" s="226" t="s">
        <v>9</v>
      </c>
    </row>
    <row r="4604" spans="1:3" x14ac:dyDescent="0.25">
      <c r="A4604" s="253">
        <v>43985</v>
      </c>
      <c r="B4604" s="254" t="s">
        <v>9</v>
      </c>
      <c r="C4604" s="226" t="s">
        <v>9</v>
      </c>
    </row>
    <row r="4605" spans="1:3" x14ac:dyDescent="0.25">
      <c r="A4605" s="253">
        <v>43986</v>
      </c>
      <c r="B4605" s="254" t="s">
        <v>9</v>
      </c>
      <c r="C4605" s="226" t="s">
        <v>9</v>
      </c>
    </row>
    <row r="4606" spans="1:3" x14ac:dyDescent="0.25">
      <c r="A4606" s="253">
        <v>43987</v>
      </c>
      <c r="B4606" s="254" t="s">
        <v>9</v>
      </c>
      <c r="C4606" s="226" t="s">
        <v>9</v>
      </c>
    </row>
    <row r="4607" spans="1:3" x14ac:dyDescent="0.25">
      <c r="A4607" s="253">
        <v>43990</v>
      </c>
      <c r="B4607" s="254" t="s">
        <v>9</v>
      </c>
      <c r="C4607" s="226" t="s">
        <v>9</v>
      </c>
    </row>
    <row r="4608" spans="1:3" x14ac:dyDescent="0.25">
      <c r="A4608" s="253">
        <v>43994</v>
      </c>
      <c r="B4608" s="254" t="s">
        <v>9</v>
      </c>
      <c r="C4608" s="226" t="s">
        <v>9</v>
      </c>
    </row>
    <row r="4609" spans="1:3" x14ac:dyDescent="0.25">
      <c r="A4609" s="253">
        <v>43995</v>
      </c>
      <c r="B4609" s="254" t="s">
        <v>9</v>
      </c>
      <c r="C4609" s="226" t="s">
        <v>9</v>
      </c>
    </row>
    <row r="4610" spans="1:3" x14ac:dyDescent="0.25">
      <c r="A4610" s="253">
        <v>43996</v>
      </c>
      <c r="B4610" s="254" t="s">
        <v>9</v>
      </c>
      <c r="C4610" s="226" t="s">
        <v>9</v>
      </c>
    </row>
    <row r="4611" spans="1:3" x14ac:dyDescent="0.25">
      <c r="A4611" s="253">
        <v>43998</v>
      </c>
      <c r="B4611" s="254" t="s">
        <v>9</v>
      </c>
      <c r="C4611" s="226" t="s">
        <v>9</v>
      </c>
    </row>
    <row r="4612" spans="1:3" x14ac:dyDescent="0.25">
      <c r="A4612" s="253">
        <v>43999</v>
      </c>
      <c r="B4612" s="254" t="s">
        <v>9</v>
      </c>
      <c r="C4612" s="226" t="s">
        <v>9</v>
      </c>
    </row>
    <row r="4613" spans="1:3" x14ac:dyDescent="0.25">
      <c r="A4613" s="253">
        <v>44000</v>
      </c>
      <c r="B4613" s="254" t="s">
        <v>9</v>
      </c>
      <c r="C4613" s="226" t="s">
        <v>9</v>
      </c>
    </row>
    <row r="4614" spans="1:3" x14ac:dyDescent="0.25">
      <c r="A4614" s="253">
        <v>44001</v>
      </c>
      <c r="B4614" s="254" t="s">
        <v>9</v>
      </c>
      <c r="C4614" s="226" t="s">
        <v>9</v>
      </c>
    </row>
    <row r="4615" spans="1:3" x14ac:dyDescent="0.25">
      <c r="A4615" s="253">
        <v>44003</v>
      </c>
      <c r="B4615" s="254" t="s">
        <v>9</v>
      </c>
      <c r="C4615" s="226" t="s">
        <v>9</v>
      </c>
    </row>
    <row r="4616" spans="1:3" x14ac:dyDescent="0.25">
      <c r="A4616" s="253">
        <v>44005</v>
      </c>
      <c r="B4616" s="254" t="s">
        <v>9</v>
      </c>
      <c r="C4616" s="226" t="s">
        <v>9</v>
      </c>
    </row>
    <row r="4617" spans="1:3" x14ac:dyDescent="0.25">
      <c r="A4617" s="253">
        <v>44006</v>
      </c>
      <c r="B4617" s="254" t="s">
        <v>9</v>
      </c>
      <c r="C4617" s="226" t="s">
        <v>9</v>
      </c>
    </row>
    <row r="4618" spans="1:3" x14ac:dyDescent="0.25">
      <c r="A4618" s="253">
        <v>44007</v>
      </c>
      <c r="B4618" s="254" t="s">
        <v>9</v>
      </c>
      <c r="C4618" s="226" t="s">
        <v>9</v>
      </c>
    </row>
    <row r="4619" spans="1:3" x14ac:dyDescent="0.25">
      <c r="A4619" s="253">
        <v>44008</v>
      </c>
      <c r="B4619" s="254" t="s">
        <v>9</v>
      </c>
      <c r="C4619" s="226" t="s">
        <v>9</v>
      </c>
    </row>
    <row r="4620" spans="1:3" x14ac:dyDescent="0.25">
      <c r="A4620" s="253">
        <v>44011</v>
      </c>
      <c r="B4620" s="254" t="s">
        <v>9</v>
      </c>
      <c r="C4620" s="226" t="s">
        <v>9</v>
      </c>
    </row>
    <row r="4621" spans="1:3" x14ac:dyDescent="0.25">
      <c r="A4621" s="253">
        <v>44012</v>
      </c>
      <c r="B4621" s="254" t="s">
        <v>9</v>
      </c>
      <c r="C4621" s="226" t="s">
        <v>9</v>
      </c>
    </row>
    <row r="4622" spans="1:3" x14ac:dyDescent="0.25">
      <c r="A4622" s="253">
        <v>44013</v>
      </c>
      <c r="B4622" s="254" t="s">
        <v>9</v>
      </c>
      <c r="C4622" s="226" t="s">
        <v>9</v>
      </c>
    </row>
    <row r="4623" spans="1:3" x14ac:dyDescent="0.25">
      <c r="A4623" s="253">
        <v>44014</v>
      </c>
      <c r="B4623" s="254" t="s">
        <v>9</v>
      </c>
      <c r="C4623" s="226" t="s">
        <v>9</v>
      </c>
    </row>
    <row r="4624" spans="1:3" x14ac:dyDescent="0.25">
      <c r="A4624" s="253">
        <v>44015</v>
      </c>
      <c r="B4624" s="254" t="s">
        <v>9</v>
      </c>
      <c r="C4624" s="226" t="s">
        <v>9</v>
      </c>
    </row>
    <row r="4625" spans="1:3" x14ac:dyDescent="0.25">
      <c r="A4625" s="253">
        <v>44016</v>
      </c>
      <c r="B4625" s="254" t="s">
        <v>9</v>
      </c>
      <c r="C4625" s="226" t="s">
        <v>9</v>
      </c>
    </row>
    <row r="4626" spans="1:3" x14ac:dyDescent="0.25">
      <c r="A4626" s="253">
        <v>44017</v>
      </c>
      <c r="B4626" s="254" t="s">
        <v>9</v>
      </c>
      <c r="C4626" s="226" t="s">
        <v>9</v>
      </c>
    </row>
    <row r="4627" spans="1:3" x14ac:dyDescent="0.25">
      <c r="A4627" s="253">
        <v>44018</v>
      </c>
      <c r="B4627" s="254" t="s">
        <v>9</v>
      </c>
      <c r="C4627" s="226" t="s">
        <v>9</v>
      </c>
    </row>
    <row r="4628" spans="1:3" x14ac:dyDescent="0.25">
      <c r="A4628" s="253">
        <v>44040</v>
      </c>
      <c r="B4628" s="254" t="s">
        <v>9</v>
      </c>
      <c r="C4628" s="226" t="s">
        <v>9</v>
      </c>
    </row>
    <row r="4629" spans="1:3" x14ac:dyDescent="0.25">
      <c r="A4629" s="253">
        <v>44054</v>
      </c>
      <c r="B4629" s="254" t="s">
        <v>9</v>
      </c>
      <c r="C4629" s="226" t="s">
        <v>9</v>
      </c>
    </row>
    <row r="4630" spans="1:3" x14ac:dyDescent="0.25">
      <c r="A4630" s="253">
        <v>44067</v>
      </c>
      <c r="B4630" s="254" t="s">
        <v>9</v>
      </c>
      <c r="C4630" s="226" t="s">
        <v>9</v>
      </c>
    </row>
    <row r="4631" spans="1:3" x14ac:dyDescent="0.25">
      <c r="A4631" s="253">
        <v>44164</v>
      </c>
      <c r="B4631" s="254" t="s">
        <v>9</v>
      </c>
      <c r="C4631" s="226" t="s">
        <v>9</v>
      </c>
    </row>
    <row r="4632" spans="1:3" x14ac:dyDescent="0.25">
      <c r="A4632" s="253">
        <v>44171</v>
      </c>
      <c r="B4632" s="254" t="s">
        <v>9</v>
      </c>
      <c r="C4632" s="226" t="s">
        <v>9</v>
      </c>
    </row>
    <row r="4633" spans="1:3" x14ac:dyDescent="0.25">
      <c r="A4633" s="253">
        <v>44178</v>
      </c>
      <c r="B4633" s="254" t="s">
        <v>9</v>
      </c>
      <c r="C4633" s="226" t="s">
        <v>9</v>
      </c>
    </row>
    <row r="4634" spans="1:3" x14ac:dyDescent="0.25">
      <c r="A4634" s="253">
        <v>43903</v>
      </c>
      <c r="B4634" s="254" t="s">
        <v>15</v>
      </c>
      <c r="C4634" s="226" t="s">
        <v>15</v>
      </c>
    </row>
    <row r="4635" spans="1:3" x14ac:dyDescent="0.25">
      <c r="A4635" s="253">
        <v>43907</v>
      </c>
      <c r="B4635" s="254" t="s">
        <v>15</v>
      </c>
      <c r="C4635" s="226" t="s">
        <v>15</v>
      </c>
    </row>
    <row r="4636" spans="1:3" x14ac:dyDescent="0.25">
      <c r="A4636" s="253">
        <v>43910</v>
      </c>
      <c r="B4636" s="254" t="s">
        <v>15</v>
      </c>
      <c r="C4636" s="226" t="s">
        <v>15</v>
      </c>
    </row>
    <row r="4637" spans="1:3" x14ac:dyDescent="0.25">
      <c r="A4637" s="253">
        <v>43915</v>
      </c>
      <c r="B4637" s="254" t="s">
        <v>15</v>
      </c>
      <c r="C4637" s="226" t="s">
        <v>15</v>
      </c>
    </row>
    <row r="4638" spans="1:3" x14ac:dyDescent="0.25">
      <c r="A4638" s="253">
        <v>43916</v>
      </c>
      <c r="B4638" s="254" t="s">
        <v>15</v>
      </c>
      <c r="C4638" s="226" t="s">
        <v>15</v>
      </c>
    </row>
    <row r="4639" spans="1:3" x14ac:dyDescent="0.25">
      <c r="A4639" s="253">
        <v>43920</v>
      </c>
      <c r="B4639" s="254" t="s">
        <v>15</v>
      </c>
      <c r="C4639" s="226" t="s">
        <v>15</v>
      </c>
    </row>
    <row r="4640" spans="1:3" x14ac:dyDescent="0.25">
      <c r="A4640" s="253">
        <v>43923</v>
      </c>
      <c r="B4640" s="254" t="s">
        <v>15</v>
      </c>
      <c r="C4640" s="226" t="s">
        <v>15</v>
      </c>
    </row>
    <row r="4641" spans="1:3" x14ac:dyDescent="0.25">
      <c r="A4641" s="253">
        <v>43924</v>
      </c>
      <c r="B4641" s="254" t="s">
        <v>15</v>
      </c>
      <c r="C4641" s="226" t="s">
        <v>15</v>
      </c>
    </row>
    <row r="4642" spans="1:3" x14ac:dyDescent="0.25">
      <c r="A4642" s="253">
        <v>43926</v>
      </c>
      <c r="B4642" s="254" t="s">
        <v>15</v>
      </c>
      <c r="C4642" s="226" t="s">
        <v>15</v>
      </c>
    </row>
    <row r="4643" spans="1:3" x14ac:dyDescent="0.25">
      <c r="A4643" s="253">
        <v>43929</v>
      </c>
      <c r="B4643" s="254" t="s">
        <v>15</v>
      </c>
      <c r="C4643" s="226" t="s">
        <v>15</v>
      </c>
    </row>
    <row r="4644" spans="1:3" x14ac:dyDescent="0.25">
      <c r="A4644" s="253">
        <v>43936</v>
      </c>
      <c r="B4644" s="254" t="s">
        <v>15</v>
      </c>
      <c r="C4644" s="226" t="s">
        <v>15</v>
      </c>
    </row>
    <row r="4645" spans="1:3" x14ac:dyDescent="0.25">
      <c r="A4645" s="253">
        <v>43948</v>
      </c>
      <c r="B4645" s="254" t="s">
        <v>15</v>
      </c>
      <c r="C4645" s="226" t="s">
        <v>15</v>
      </c>
    </row>
    <row r="4646" spans="1:3" x14ac:dyDescent="0.25">
      <c r="A4646" s="253">
        <v>43951</v>
      </c>
      <c r="B4646" s="254" t="s">
        <v>15</v>
      </c>
      <c r="C4646" s="226" t="s">
        <v>15</v>
      </c>
    </row>
    <row r="4647" spans="1:3" x14ac:dyDescent="0.25">
      <c r="A4647" s="253">
        <v>43953</v>
      </c>
      <c r="B4647" s="254" t="s">
        <v>15</v>
      </c>
      <c r="C4647" s="226" t="s">
        <v>15</v>
      </c>
    </row>
    <row r="4648" spans="1:3" x14ac:dyDescent="0.25">
      <c r="A4648" s="253">
        <v>43956</v>
      </c>
      <c r="B4648" s="254" t="s">
        <v>15</v>
      </c>
      <c r="C4648" s="226" t="s">
        <v>15</v>
      </c>
    </row>
    <row r="4649" spans="1:3" x14ac:dyDescent="0.25">
      <c r="A4649" s="253">
        <v>43963</v>
      </c>
      <c r="B4649" s="254" t="s">
        <v>15</v>
      </c>
      <c r="C4649" s="226" t="s">
        <v>15</v>
      </c>
    </row>
    <row r="4650" spans="1:3" x14ac:dyDescent="0.25">
      <c r="A4650" s="253">
        <v>43979</v>
      </c>
      <c r="B4650" s="254" t="s">
        <v>15</v>
      </c>
      <c r="C4650" s="226" t="s">
        <v>15</v>
      </c>
    </row>
    <row r="4651" spans="1:3" x14ac:dyDescent="0.25">
      <c r="A4651" s="253">
        <v>43981</v>
      </c>
      <c r="B4651" s="254" t="s">
        <v>15</v>
      </c>
      <c r="C4651" s="226" t="s">
        <v>15</v>
      </c>
    </row>
    <row r="4652" spans="1:3" x14ac:dyDescent="0.25">
      <c r="A4652" s="253">
        <v>43983</v>
      </c>
      <c r="B4652" s="254" t="s">
        <v>15</v>
      </c>
      <c r="C4652" s="226" t="s">
        <v>15</v>
      </c>
    </row>
    <row r="4653" spans="1:3" x14ac:dyDescent="0.25">
      <c r="A4653" s="253">
        <v>43985</v>
      </c>
      <c r="B4653" s="254" t="s">
        <v>15</v>
      </c>
      <c r="C4653" s="226" t="s">
        <v>15</v>
      </c>
    </row>
    <row r="4654" spans="1:3" x14ac:dyDescent="0.25">
      <c r="A4654" s="253">
        <v>43986</v>
      </c>
      <c r="B4654" s="254" t="s">
        <v>15</v>
      </c>
      <c r="C4654" s="226" t="s">
        <v>15</v>
      </c>
    </row>
    <row r="4655" spans="1:3" x14ac:dyDescent="0.25">
      <c r="A4655" s="253">
        <v>43987</v>
      </c>
      <c r="B4655" s="254" t="s">
        <v>15</v>
      </c>
      <c r="C4655" s="226" t="s">
        <v>15</v>
      </c>
    </row>
    <row r="4656" spans="1:3" x14ac:dyDescent="0.25">
      <c r="A4656" s="253">
        <v>43988</v>
      </c>
      <c r="B4656" s="254" t="s">
        <v>15</v>
      </c>
      <c r="C4656" s="226" t="s">
        <v>15</v>
      </c>
    </row>
    <row r="4657" spans="1:3" x14ac:dyDescent="0.25">
      <c r="A4657" s="253">
        <v>43989</v>
      </c>
      <c r="B4657" s="254" t="s">
        <v>15</v>
      </c>
      <c r="C4657" s="226" t="s">
        <v>15</v>
      </c>
    </row>
    <row r="4658" spans="1:3" x14ac:dyDescent="0.25">
      <c r="A4658" s="253">
        <v>43990</v>
      </c>
      <c r="B4658" s="254" t="s">
        <v>15</v>
      </c>
      <c r="C4658" s="226" t="s">
        <v>15</v>
      </c>
    </row>
    <row r="4659" spans="1:3" x14ac:dyDescent="0.25">
      <c r="A4659" s="253">
        <v>43991</v>
      </c>
      <c r="B4659" s="254" t="s">
        <v>15</v>
      </c>
      <c r="C4659" s="226" t="s">
        <v>15</v>
      </c>
    </row>
    <row r="4660" spans="1:3" x14ac:dyDescent="0.25">
      <c r="A4660" s="253">
        <v>43992</v>
      </c>
      <c r="B4660" s="254" t="s">
        <v>15</v>
      </c>
      <c r="C4660" s="226" t="s">
        <v>15</v>
      </c>
    </row>
    <row r="4661" spans="1:3" x14ac:dyDescent="0.25">
      <c r="A4661" s="253">
        <v>43994</v>
      </c>
      <c r="B4661" s="254" t="s">
        <v>15</v>
      </c>
      <c r="C4661" s="226" t="s">
        <v>15</v>
      </c>
    </row>
    <row r="4662" spans="1:3" x14ac:dyDescent="0.25">
      <c r="A4662" s="253">
        <v>44001</v>
      </c>
      <c r="B4662" s="254" t="s">
        <v>15</v>
      </c>
      <c r="C4662" s="226" t="s">
        <v>15</v>
      </c>
    </row>
    <row r="4663" spans="1:3" x14ac:dyDescent="0.25">
      <c r="A4663" s="253">
        <v>44003</v>
      </c>
      <c r="B4663" s="254" t="s">
        <v>15</v>
      </c>
      <c r="C4663" s="226" t="s">
        <v>15</v>
      </c>
    </row>
    <row r="4664" spans="1:3" x14ac:dyDescent="0.25">
      <c r="A4664" s="253">
        <v>44004</v>
      </c>
      <c r="B4664" s="254" t="s">
        <v>15</v>
      </c>
      <c r="C4664" s="226" t="s">
        <v>15</v>
      </c>
    </row>
    <row r="4665" spans="1:3" x14ac:dyDescent="0.25">
      <c r="A4665" s="253">
        <v>44005</v>
      </c>
      <c r="B4665" s="254" t="s">
        <v>15</v>
      </c>
      <c r="C4665" s="226" t="s">
        <v>15</v>
      </c>
    </row>
    <row r="4666" spans="1:3" x14ac:dyDescent="0.25">
      <c r="A4666" s="253">
        <v>44008</v>
      </c>
      <c r="B4666" s="254" t="s">
        <v>15</v>
      </c>
      <c r="C4666" s="226" t="s">
        <v>15</v>
      </c>
    </row>
    <row r="4667" spans="1:3" x14ac:dyDescent="0.25">
      <c r="A4667" s="253">
        <v>44009</v>
      </c>
      <c r="B4667" s="254" t="s">
        <v>15</v>
      </c>
      <c r="C4667" s="226" t="s">
        <v>15</v>
      </c>
    </row>
    <row r="4668" spans="1:3" x14ac:dyDescent="0.25">
      <c r="A4668" s="253">
        <v>44010</v>
      </c>
      <c r="B4668" s="254" t="s">
        <v>15</v>
      </c>
      <c r="C4668" s="226" t="s">
        <v>15</v>
      </c>
    </row>
    <row r="4669" spans="1:3" x14ac:dyDescent="0.25">
      <c r="A4669" s="253">
        <v>44011</v>
      </c>
      <c r="B4669" s="254" t="s">
        <v>15</v>
      </c>
      <c r="C4669" s="226" t="s">
        <v>15</v>
      </c>
    </row>
    <row r="4670" spans="1:3" x14ac:dyDescent="0.25">
      <c r="A4670" s="253">
        <v>44012</v>
      </c>
      <c r="B4670" s="254" t="s">
        <v>15</v>
      </c>
      <c r="C4670" s="226" t="s">
        <v>15</v>
      </c>
    </row>
    <row r="4671" spans="1:3" x14ac:dyDescent="0.25">
      <c r="A4671" s="253">
        <v>44013</v>
      </c>
      <c r="B4671" s="254" t="s">
        <v>15</v>
      </c>
      <c r="C4671" s="226" t="s">
        <v>15</v>
      </c>
    </row>
    <row r="4672" spans="1:3" x14ac:dyDescent="0.25">
      <c r="A4672" s="253">
        <v>44014</v>
      </c>
      <c r="B4672" s="254" t="s">
        <v>15</v>
      </c>
      <c r="C4672" s="226" t="s">
        <v>15</v>
      </c>
    </row>
    <row r="4673" spans="1:3" x14ac:dyDescent="0.25">
      <c r="A4673" s="253">
        <v>44015</v>
      </c>
      <c r="B4673" s="254" t="s">
        <v>15</v>
      </c>
      <c r="C4673" s="226" t="s">
        <v>15</v>
      </c>
    </row>
    <row r="4674" spans="1:3" x14ac:dyDescent="0.25">
      <c r="A4674" s="253">
        <v>44016</v>
      </c>
      <c r="B4674" s="254" t="s">
        <v>15</v>
      </c>
      <c r="C4674" s="226" t="s">
        <v>15</v>
      </c>
    </row>
    <row r="4675" spans="1:3" x14ac:dyDescent="0.25">
      <c r="A4675" s="253">
        <v>44017</v>
      </c>
      <c r="B4675" s="254" t="s">
        <v>15</v>
      </c>
      <c r="C4675" s="226" t="s">
        <v>15</v>
      </c>
    </row>
    <row r="4676" spans="1:3" x14ac:dyDescent="0.25">
      <c r="A4676" s="253">
        <v>44018</v>
      </c>
      <c r="B4676" s="254" t="s">
        <v>15</v>
      </c>
      <c r="C4676" s="226" t="s">
        <v>15</v>
      </c>
    </row>
    <row r="4677" spans="1:3" x14ac:dyDescent="0.25">
      <c r="A4677" s="253">
        <v>44019</v>
      </c>
      <c r="B4677" s="254" t="s">
        <v>15</v>
      </c>
      <c r="C4677" s="226" t="s">
        <v>15</v>
      </c>
    </row>
    <row r="4678" spans="1:3" x14ac:dyDescent="0.25">
      <c r="A4678" s="253">
        <v>44021</v>
      </c>
      <c r="B4678" s="254" t="s">
        <v>15</v>
      </c>
      <c r="C4678" s="226" t="s">
        <v>15</v>
      </c>
    </row>
    <row r="4679" spans="1:3" x14ac:dyDescent="0.25">
      <c r="A4679" s="253">
        <v>44023</v>
      </c>
      <c r="B4679" s="254" t="s">
        <v>15</v>
      </c>
      <c r="C4679" s="226" t="s">
        <v>15</v>
      </c>
    </row>
    <row r="4680" spans="1:3" x14ac:dyDescent="0.25">
      <c r="A4680" s="253">
        <v>44024</v>
      </c>
      <c r="B4680" s="254" t="s">
        <v>15</v>
      </c>
      <c r="C4680" s="226" t="s">
        <v>15</v>
      </c>
    </row>
    <row r="4681" spans="1:3" x14ac:dyDescent="0.25">
      <c r="A4681" s="253">
        <v>44025</v>
      </c>
      <c r="B4681" s="254" t="s">
        <v>15</v>
      </c>
      <c r="C4681" s="226" t="s">
        <v>15</v>
      </c>
    </row>
    <row r="4682" spans="1:3" x14ac:dyDescent="0.25">
      <c r="A4682" s="253">
        <v>44026</v>
      </c>
      <c r="B4682" s="254" t="s">
        <v>15</v>
      </c>
      <c r="C4682" s="226" t="s">
        <v>15</v>
      </c>
    </row>
    <row r="4683" spans="1:3" x14ac:dyDescent="0.25">
      <c r="A4683" s="253">
        <v>44027</v>
      </c>
      <c r="B4683" s="254" t="s">
        <v>15</v>
      </c>
      <c r="C4683" s="226" t="s">
        <v>15</v>
      </c>
    </row>
    <row r="4684" spans="1:3" x14ac:dyDescent="0.25">
      <c r="A4684" s="253">
        <v>44028</v>
      </c>
      <c r="B4684" s="254" t="s">
        <v>15</v>
      </c>
      <c r="C4684" s="226" t="s">
        <v>15</v>
      </c>
    </row>
    <row r="4685" spans="1:3" x14ac:dyDescent="0.25">
      <c r="A4685" s="253">
        <v>44029</v>
      </c>
      <c r="B4685" s="254" t="s">
        <v>15</v>
      </c>
      <c r="C4685" s="226" t="s">
        <v>15</v>
      </c>
    </row>
    <row r="4686" spans="1:3" x14ac:dyDescent="0.25">
      <c r="A4686" s="253">
        <v>44030</v>
      </c>
      <c r="B4686" s="254" t="s">
        <v>15</v>
      </c>
      <c r="C4686" s="226" t="s">
        <v>15</v>
      </c>
    </row>
    <row r="4687" spans="1:3" x14ac:dyDescent="0.25">
      <c r="A4687" s="253">
        <v>44031</v>
      </c>
      <c r="B4687" s="254" t="s">
        <v>15</v>
      </c>
      <c r="C4687" s="226" t="s">
        <v>15</v>
      </c>
    </row>
    <row r="4688" spans="1:3" x14ac:dyDescent="0.25">
      <c r="A4688" s="253">
        <v>44032</v>
      </c>
      <c r="B4688" s="254" t="s">
        <v>15</v>
      </c>
      <c r="C4688" s="226" t="s">
        <v>15</v>
      </c>
    </row>
    <row r="4689" spans="1:3" x14ac:dyDescent="0.25">
      <c r="A4689" s="253">
        <v>44033</v>
      </c>
      <c r="B4689" s="254" t="s">
        <v>15</v>
      </c>
      <c r="C4689" s="226" t="s">
        <v>15</v>
      </c>
    </row>
    <row r="4690" spans="1:3" x14ac:dyDescent="0.25">
      <c r="A4690" s="253">
        <v>44034</v>
      </c>
      <c r="B4690" s="254" t="s">
        <v>15</v>
      </c>
      <c r="C4690" s="226" t="s">
        <v>15</v>
      </c>
    </row>
    <row r="4691" spans="1:3" x14ac:dyDescent="0.25">
      <c r="A4691" s="253">
        <v>44035</v>
      </c>
      <c r="B4691" s="254" t="s">
        <v>15</v>
      </c>
      <c r="C4691" s="226" t="s">
        <v>15</v>
      </c>
    </row>
    <row r="4692" spans="1:3" x14ac:dyDescent="0.25">
      <c r="A4692" s="253">
        <v>44036</v>
      </c>
      <c r="B4692" s="254" t="s">
        <v>15</v>
      </c>
      <c r="C4692" s="226" t="s">
        <v>15</v>
      </c>
    </row>
    <row r="4693" spans="1:3" x14ac:dyDescent="0.25">
      <c r="A4693" s="253">
        <v>44037</v>
      </c>
      <c r="B4693" s="254" t="s">
        <v>15</v>
      </c>
      <c r="C4693" s="226" t="s">
        <v>15</v>
      </c>
    </row>
    <row r="4694" spans="1:3" x14ac:dyDescent="0.25">
      <c r="A4694" s="253">
        <v>44038</v>
      </c>
      <c r="B4694" s="254" t="s">
        <v>15</v>
      </c>
      <c r="C4694" s="226" t="s">
        <v>15</v>
      </c>
    </row>
    <row r="4695" spans="1:3" x14ac:dyDescent="0.25">
      <c r="A4695" s="253">
        <v>44039</v>
      </c>
      <c r="B4695" s="254" t="s">
        <v>15</v>
      </c>
      <c r="C4695" s="226" t="s">
        <v>15</v>
      </c>
    </row>
    <row r="4696" spans="1:3" x14ac:dyDescent="0.25">
      <c r="A4696" s="253">
        <v>44040</v>
      </c>
      <c r="B4696" s="254" t="s">
        <v>15</v>
      </c>
      <c r="C4696" s="226" t="s">
        <v>15</v>
      </c>
    </row>
    <row r="4697" spans="1:3" x14ac:dyDescent="0.25">
      <c r="A4697" s="253">
        <v>44041</v>
      </c>
      <c r="B4697" s="254" t="s">
        <v>15</v>
      </c>
      <c r="C4697" s="226" t="s">
        <v>15</v>
      </c>
    </row>
    <row r="4698" spans="1:3" x14ac:dyDescent="0.25">
      <c r="A4698" s="253">
        <v>44042</v>
      </c>
      <c r="B4698" s="254" t="s">
        <v>15</v>
      </c>
      <c r="C4698" s="226" t="s">
        <v>15</v>
      </c>
    </row>
    <row r="4699" spans="1:3" x14ac:dyDescent="0.25">
      <c r="A4699" s="253">
        <v>44043</v>
      </c>
      <c r="B4699" s="254" t="s">
        <v>15</v>
      </c>
      <c r="C4699" s="226" t="s">
        <v>15</v>
      </c>
    </row>
    <row r="4700" spans="1:3" x14ac:dyDescent="0.25">
      <c r="A4700" s="253">
        <v>44044</v>
      </c>
      <c r="B4700" s="254" t="s">
        <v>15</v>
      </c>
      <c r="C4700" s="226" t="s">
        <v>15</v>
      </c>
    </row>
    <row r="4701" spans="1:3" x14ac:dyDescent="0.25">
      <c r="A4701" s="253">
        <v>44046</v>
      </c>
      <c r="B4701" s="254" t="s">
        <v>15</v>
      </c>
      <c r="C4701" s="226" t="s">
        <v>15</v>
      </c>
    </row>
    <row r="4702" spans="1:3" x14ac:dyDescent="0.25">
      <c r="A4702" s="253">
        <v>44047</v>
      </c>
      <c r="B4702" s="254" t="s">
        <v>15</v>
      </c>
      <c r="C4702" s="226" t="s">
        <v>15</v>
      </c>
    </row>
    <row r="4703" spans="1:3" x14ac:dyDescent="0.25">
      <c r="A4703" s="253">
        <v>44048</v>
      </c>
      <c r="B4703" s="254" t="s">
        <v>15</v>
      </c>
      <c r="C4703" s="226" t="s">
        <v>15</v>
      </c>
    </row>
    <row r="4704" spans="1:3" x14ac:dyDescent="0.25">
      <c r="A4704" s="253">
        <v>44049</v>
      </c>
      <c r="B4704" s="254" t="s">
        <v>15</v>
      </c>
      <c r="C4704" s="226" t="s">
        <v>15</v>
      </c>
    </row>
    <row r="4705" spans="1:3" x14ac:dyDescent="0.25">
      <c r="A4705" s="253">
        <v>44050</v>
      </c>
      <c r="B4705" s="254" t="s">
        <v>15</v>
      </c>
      <c r="C4705" s="226" t="s">
        <v>15</v>
      </c>
    </row>
    <row r="4706" spans="1:3" x14ac:dyDescent="0.25">
      <c r="A4706" s="253">
        <v>44051</v>
      </c>
      <c r="B4706" s="254" t="s">
        <v>15</v>
      </c>
      <c r="C4706" s="226" t="s">
        <v>15</v>
      </c>
    </row>
    <row r="4707" spans="1:3" x14ac:dyDescent="0.25">
      <c r="A4707" s="253">
        <v>44052</v>
      </c>
      <c r="B4707" s="254" t="s">
        <v>15</v>
      </c>
      <c r="C4707" s="226" t="s">
        <v>15</v>
      </c>
    </row>
    <row r="4708" spans="1:3" x14ac:dyDescent="0.25">
      <c r="A4708" s="253">
        <v>44053</v>
      </c>
      <c r="B4708" s="254" t="s">
        <v>15</v>
      </c>
      <c r="C4708" s="226" t="s">
        <v>15</v>
      </c>
    </row>
    <row r="4709" spans="1:3" x14ac:dyDescent="0.25">
      <c r="A4709" s="253">
        <v>44054</v>
      </c>
      <c r="B4709" s="254" t="s">
        <v>15</v>
      </c>
      <c r="C4709" s="226" t="s">
        <v>15</v>
      </c>
    </row>
    <row r="4710" spans="1:3" x14ac:dyDescent="0.25">
      <c r="A4710" s="253">
        <v>44055</v>
      </c>
      <c r="B4710" s="254" t="s">
        <v>15</v>
      </c>
      <c r="C4710" s="226" t="s">
        <v>15</v>
      </c>
    </row>
    <row r="4711" spans="1:3" x14ac:dyDescent="0.25">
      <c r="A4711" s="253">
        <v>44056</v>
      </c>
      <c r="B4711" s="254" t="s">
        <v>15</v>
      </c>
      <c r="C4711" s="226" t="s">
        <v>15</v>
      </c>
    </row>
    <row r="4712" spans="1:3" x14ac:dyDescent="0.25">
      <c r="A4712" s="253">
        <v>44057</v>
      </c>
      <c r="B4712" s="254" t="s">
        <v>15</v>
      </c>
      <c r="C4712" s="226" t="s">
        <v>15</v>
      </c>
    </row>
    <row r="4713" spans="1:3" x14ac:dyDescent="0.25">
      <c r="A4713" s="253">
        <v>44058</v>
      </c>
      <c r="B4713" s="254" t="s">
        <v>15</v>
      </c>
      <c r="C4713" s="226" t="s">
        <v>15</v>
      </c>
    </row>
    <row r="4714" spans="1:3" x14ac:dyDescent="0.25">
      <c r="A4714" s="253">
        <v>44059</v>
      </c>
      <c r="B4714" s="254" t="s">
        <v>15</v>
      </c>
      <c r="C4714" s="226" t="s">
        <v>15</v>
      </c>
    </row>
    <row r="4715" spans="1:3" x14ac:dyDescent="0.25">
      <c r="A4715" s="253">
        <v>44060</v>
      </c>
      <c r="B4715" s="254" t="s">
        <v>15</v>
      </c>
      <c r="C4715" s="226" t="s">
        <v>15</v>
      </c>
    </row>
    <row r="4716" spans="1:3" x14ac:dyDescent="0.25">
      <c r="A4716" s="253">
        <v>44061</v>
      </c>
      <c r="B4716" s="254" t="s">
        <v>15</v>
      </c>
      <c r="C4716" s="226" t="s">
        <v>15</v>
      </c>
    </row>
    <row r="4717" spans="1:3" x14ac:dyDescent="0.25">
      <c r="A4717" s="253">
        <v>44062</v>
      </c>
      <c r="B4717" s="254" t="s">
        <v>15</v>
      </c>
      <c r="C4717" s="226" t="s">
        <v>15</v>
      </c>
    </row>
    <row r="4718" spans="1:3" x14ac:dyDescent="0.25">
      <c r="A4718" s="253">
        <v>44063</v>
      </c>
      <c r="B4718" s="254" t="s">
        <v>15</v>
      </c>
      <c r="C4718" s="226" t="s">
        <v>15</v>
      </c>
    </row>
    <row r="4719" spans="1:3" x14ac:dyDescent="0.25">
      <c r="A4719" s="253">
        <v>44065</v>
      </c>
      <c r="B4719" s="254" t="s">
        <v>15</v>
      </c>
      <c r="C4719" s="226" t="s">
        <v>15</v>
      </c>
    </row>
    <row r="4720" spans="1:3" x14ac:dyDescent="0.25">
      <c r="A4720" s="253">
        <v>44067</v>
      </c>
      <c r="B4720" s="254" t="s">
        <v>15</v>
      </c>
      <c r="C4720" s="226" t="s">
        <v>15</v>
      </c>
    </row>
    <row r="4721" spans="1:3" x14ac:dyDescent="0.25">
      <c r="A4721" s="253">
        <v>44069</v>
      </c>
      <c r="B4721" s="254" t="s">
        <v>15</v>
      </c>
      <c r="C4721" s="226" t="s">
        <v>15</v>
      </c>
    </row>
    <row r="4722" spans="1:3" x14ac:dyDescent="0.25">
      <c r="A4722" s="253">
        <v>44072</v>
      </c>
      <c r="B4722" s="254" t="s">
        <v>15</v>
      </c>
      <c r="C4722" s="226" t="s">
        <v>15</v>
      </c>
    </row>
    <row r="4723" spans="1:3" x14ac:dyDescent="0.25">
      <c r="A4723" s="253">
        <v>44073</v>
      </c>
      <c r="B4723" s="254" t="s">
        <v>15</v>
      </c>
      <c r="C4723" s="226" t="s">
        <v>15</v>
      </c>
    </row>
    <row r="4724" spans="1:3" x14ac:dyDescent="0.25">
      <c r="A4724" s="253">
        <v>44074</v>
      </c>
      <c r="B4724" s="254" t="s">
        <v>15</v>
      </c>
      <c r="C4724" s="226" t="s">
        <v>15</v>
      </c>
    </row>
    <row r="4725" spans="1:3" x14ac:dyDescent="0.25">
      <c r="A4725" s="253">
        <v>44077</v>
      </c>
      <c r="B4725" s="254" t="s">
        <v>15</v>
      </c>
      <c r="C4725" s="226" t="s">
        <v>15</v>
      </c>
    </row>
    <row r="4726" spans="1:3" x14ac:dyDescent="0.25">
      <c r="A4726" s="253">
        <v>44078</v>
      </c>
      <c r="B4726" s="254" t="s">
        <v>15</v>
      </c>
      <c r="C4726" s="226" t="s">
        <v>15</v>
      </c>
    </row>
    <row r="4727" spans="1:3" x14ac:dyDescent="0.25">
      <c r="A4727" s="253">
        <v>44080</v>
      </c>
      <c r="B4727" s="254" t="s">
        <v>15</v>
      </c>
      <c r="C4727" s="226" t="s">
        <v>15</v>
      </c>
    </row>
    <row r="4728" spans="1:3" x14ac:dyDescent="0.25">
      <c r="A4728" s="253">
        <v>44081</v>
      </c>
      <c r="B4728" s="254" t="s">
        <v>15</v>
      </c>
      <c r="C4728" s="226" t="s">
        <v>15</v>
      </c>
    </row>
    <row r="4729" spans="1:3" x14ac:dyDescent="0.25">
      <c r="A4729" s="253">
        <v>44082</v>
      </c>
      <c r="B4729" s="254" t="s">
        <v>15</v>
      </c>
      <c r="C4729" s="226" t="s">
        <v>15</v>
      </c>
    </row>
    <row r="4730" spans="1:3" x14ac:dyDescent="0.25">
      <c r="A4730" s="253">
        <v>44084</v>
      </c>
      <c r="B4730" s="254" t="s">
        <v>15</v>
      </c>
      <c r="C4730" s="226" t="s">
        <v>15</v>
      </c>
    </row>
    <row r="4731" spans="1:3" x14ac:dyDescent="0.25">
      <c r="A4731" s="253">
        <v>44088</v>
      </c>
      <c r="B4731" s="254" t="s">
        <v>15</v>
      </c>
      <c r="C4731" s="226" t="s">
        <v>15</v>
      </c>
    </row>
    <row r="4732" spans="1:3" x14ac:dyDescent="0.25">
      <c r="A4732" s="253">
        <v>44092</v>
      </c>
      <c r="B4732" s="254" t="s">
        <v>15</v>
      </c>
      <c r="C4732" s="226" t="s">
        <v>15</v>
      </c>
    </row>
    <row r="4733" spans="1:3" x14ac:dyDescent="0.25">
      <c r="A4733" s="253">
        <v>44094</v>
      </c>
      <c r="B4733" s="254" t="s">
        <v>15</v>
      </c>
      <c r="C4733" s="226" t="s">
        <v>15</v>
      </c>
    </row>
    <row r="4734" spans="1:3" x14ac:dyDescent="0.25">
      <c r="A4734" s="253">
        <v>44095</v>
      </c>
      <c r="B4734" s="254" t="s">
        <v>15</v>
      </c>
      <c r="C4734" s="226" t="s">
        <v>15</v>
      </c>
    </row>
    <row r="4735" spans="1:3" x14ac:dyDescent="0.25">
      <c r="A4735" s="253">
        <v>44097</v>
      </c>
      <c r="B4735" s="254" t="s">
        <v>15</v>
      </c>
      <c r="C4735" s="226" t="s">
        <v>15</v>
      </c>
    </row>
    <row r="4736" spans="1:3" x14ac:dyDescent="0.25">
      <c r="A4736" s="253">
        <v>44098</v>
      </c>
      <c r="B4736" s="254" t="s">
        <v>15</v>
      </c>
      <c r="C4736" s="226" t="s">
        <v>15</v>
      </c>
    </row>
    <row r="4737" spans="1:3" x14ac:dyDescent="0.25">
      <c r="A4737" s="253">
        <v>44099</v>
      </c>
      <c r="B4737" s="254" t="s">
        <v>15</v>
      </c>
      <c r="C4737" s="226" t="s">
        <v>15</v>
      </c>
    </row>
    <row r="4738" spans="1:3" x14ac:dyDescent="0.25">
      <c r="A4738" s="253">
        <v>44100</v>
      </c>
      <c r="B4738" s="254" t="s">
        <v>15</v>
      </c>
      <c r="C4738" s="226" t="s">
        <v>15</v>
      </c>
    </row>
    <row r="4739" spans="1:3" x14ac:dyDescent="0.25">
      <c r="A4739" s="253">
        <v>44102</v>
      </c>
      <c r="B4739" s="254" t="s">
        <v>15</v>
      </c>
      <c r="C4739" s="226" t="s">
        <v>15</v>
      </c>
    </row>
    <row r="4740" spans="1:3" x14ac:dyDescent="0.25">
      <c r="A4740" s="253">
        <v>44104</v>
      </c>
      <c r="B4740" s="254" t="s">
        <v>15</v>
      </c>
      <c r="C4740" s="226" t="s">
        <v>15</v>
      </c>
    </row>
    <row r="4741" spans="1:3" x14ac:dyDescent="0.25">
      <c r="A4741" s="253">
        <v>44106</v>
      </c>
      <c r="B4741" s="254" t="s">
        <v>15</v>
      </c>
      <c r="C4741" s="226" t="s">
        <v>15</v>
      </c>
    </row>
    <row r="4742" spans="1:3" x14ac:dyDescent="0.25">
      <c r="A4742" s="253">
        <v>44109</v>
      </c>
      <c r="B4742" s="254" t="s">
        <v>15</v>
      </c>
      <c r="C4742" s="226" t="s">
        <v>15</v>
      </c>
    </row>
    <row r="4743" spans="1:3" x14ac:dyDescent="0.25">
      <c r="A4743" s="253">
        <v>44111</v>
      </c>
      <c r="B4743" s="254" t="s">
        <v>15</v>
      </c>
      <c r="C4743" s="226" t="s">
        <v>15</v>
      </c>
    </row>
    <row r="4744" spans="1:3" x14ac:dyDescent="0.25">
      <c r="A4744" s="253">
        <v>44114</v>
      </c>
      <c r="B4744" s="254" t="s">
        <v>15</v>
      </c>
      <c r="C4744" s="226" t="s">
        <v>15</v>
      </c>
    </row>
    <row r="4745" spans="1:3" x14ac:dyDescent="0.25">
      <c r="A4745" s="253">
        <v>44116</v>
      </c>
      <c r="B4745" s="254" t="s">
        <v>15</v>
      </c>
      <c r="C4745" s="226" t="s">
        <v>15</v>
      </c>
    </row>
    <row r="4746" spans="1:3" x14ac:dyDescent="0.25">
      <c r="A4746" s="253">
        <v>44117</v>
      </c>
      <c r="B4746" s="254" t="s">
        <v>15</v>
      </c>
      <c r="C4746" s="226" t="s">
        <v>15</v>
      </c>
    </row>
    <row r="4747" spans="1:3" x14ac:dyDescent="0.25">
      <c r="A4747" s="253">
        <v>44118</v>
      </c>
      <c r="B4747" s="254" t="s">
        <v>15</v>
      </c>
      <c r="C4747" s="226" t="s">
        <v>15</v>
      </c>
    </row>
    <row r="4748" spans="1:3" x14ac:dyDescent="0.25">
      <c r="A4748" s="253">
        <v>44120</v>
      </c>
      <c r="B4748" s="254" t="s">
        <v>15</v>
      </c>
      <c r="C4748" s="226" t="s">
        <v>15</v>
      </c>
    </row>
    <row r="4749" spans="1:3" x14ac:dyDescent="0.25">
      <c r="A4749" s="253">
        <v>44121</v>
      </c>
      <c r="B4749" s="254" t="s">
        <v>15</v>
      </c>
      <c r="C4749" s="226" t="s">
        <v>15</v>
      </c>
    </row>
    <row r="4750" spans="1:3" x14ac:dyDescent="0.25">
      <c r="A4750" s="253">
        <v>44127</v>
      </c>
      <c r="B4750" s="254" t="s">
        <v>15</v>
      </c>
      <c r="C4750" s="226" t="s">
        <v>15</v>
      </c>
    </row>
    <row r="4751" spans="1:3" x14ac:dyDescent="0.25">
      <c r="A4751" s="253">
        <v>44130</v>
      </c>
      <c r="B4751" s="254" t="s">
        <v>15</v>
      </c>
      <c r="C4751" s="226" t="s">
        <v>15</v>
      </c>
    </row>
    <row r="4752" spans="1:3" x14ac:dyDescent="0.25">
      <c r="A4752" s="253">
        <v>44131</v>
      </c>
      <c r="B4752" s="254" t="s">
        <v>15</v>
      </c>
      <c r="C4752" s="226" t="s">
        <v>15</v>
      </c>
    </row>
    <row r="4753" spans="1:3" x14ac:dyDescent="0.25">
      <c r="A4753" s="253">
        <v>44137</v>
      </c>
      <c r="B4753" s="254" t="s">
        <v>15</v>
      </c>
      <c r="C4753" s="226" t="s">
        <v>15</v>
      </c>
    </row>
    <row r="4754" spans="1:3" x14ac:dyDescent="0.25">
      <c r="A4754" s="253">
        <v>44140</v>
      </c>
      <c r="B4754" s="254" t="s">
        <v>15</v>
      </c>
      <c r="C4754" s="226" t="s">
        <v>15</v>
      </c>
    </row>
    <row r="4755" spans="1:3" x14ac:dyDescent="0.25">
      <c r="A4755" s="253">
        <v>44143</v>
      </c>
      <c r="B4755" s="254" t="s">
        <v>15</v>
      </c>
      <c r="C4755" s="226" t="s">
        <v>15</v>
      </c>
    </row>
    <row r="4756" spans="1:3" x14ac:dyDescent="0.25">
      <c r="A4756" s="253">
        <v>44144</v>
      </c>
      <c r="B4756" s="254" t="s">
        <v>15</v>
      </c>
      <c r="C4756" s="226" t="s">
        <v>15</v>
      </c>
    </row>
    <row r="4757" spans="1:3" x14ac:dyDescent="0.25">
      <c r="A4757" s="253">
        <v>44154</v>
      </c>
      <c r="B4757" s="254" t="s">
        <v>15</v>
      </c>
      <c r="C4757" s="226" t="s">
        <v>15</v>
      </c>
    </row>
    <row r="4758" spans="1:3" x14ac:dyDescent="0.25">
      <c r="A4758" s="253">
        <v>44157</v>
      </c>
      <c r="B4758" s="254" t="s">
        <v>15</v>
      </c>
      <c r="C4758" s="226" t="s">
        <v>15</v>
      </c>
    </row>
    <row r="4759" spans="1:3" x14ac:dyDescent="0.25">
      <c r="A4759" s="253">
        <v>44158</v>
      </c>
      <c r="B4759" s="254" t="s">
        <v>15</v>
      </c>
      <c r="C4759" s="226" t="s">
        <v>15</v>
      </c>
    </row>
    <row r="4760" spans="1:3" x14ac:dyDescent="0.25">
      <c r="A4760" s="253">
        <v>44161</v>
      </c>
      <c r="B4760" s="254" t="s">
        <v>15</v>
      </c>
      <c r="C4760" s="226" t="s">
        <v>15</v>
      </c>
    </row>
    <row r="4761" spans="1:3" x14ac:dyDescent="0.25">
      <c r="A4761" s="253">
        <v>44163</v>
      </c>
      <c r="B4761" s="254" t="s">
        <v>15</v>
      </c>
      <c r="C4761" s="226" t="s">
        <v>15</v>
      </c>
    </row>
    <row r="4762" spans="1:3" x14ac:dyDescent="0.25">
      <c r="A4762" s="253">
        <v>44164</v>
      </c>
      <c r="B4762" s="254" t="s">
        <v>15</v>
      </c>
      <c r="C4762" s="226" t="s">
        <v>15</v>
      </c>
    </row>
    <row r="4763" spans="1:3" x14ac:dyDescent="0.25">
      <c r="A4763" s="253">
        <v>44166</v>
      </c>
      <c r="B4763" s="254" t="s">
        <v>15</v>
      </c>
      <c r="C4763" s="226" t="s">
        <v>15</v>
      </c>
    </row>
    <row r="4764" spans="1:3" x14ac:dyDescent="0.25">
      <c r="A4764" s="253">
        <v>44168</v>
      </c>
      <c r="B4764" s="254" t="s">
        <v>15</v>
      </c>
      <c r="C4764" s="226" t="s">
        <v>15</v>
      </c>
    </row>
    <row r="4765" spans="1:3" x14ac:dyDescent="0.25">
      <c r="A4765" s="253">
        <v>44169</v>
      </c>
      <c r="B4765" s="254" t="s">
        <v>15</v>
      </c>
      <c r="C4765" s="226" t="s">
        <v>15</v>
      </c>
    </row>
    <row r="4766" spans="1:3" x14ac:dyDescent="0.25">
      <c r="A4766" s="253">
        <v>44170</v>
      </c>
      <c r="B4766" s="254" t="s">
        <v>15</v>
      </c>
      <c r="C4766" s="226" t="s">
        <v>15</v>
      </c>
    </row>
    <row r="4767" spans="1:3" x14ac:dyDescent="0.25">
      <c r="A4767" s="253">
        <v>44171</v>
      </c>
      <c r="B4767" s="254" t="s">
        <v>15</v>
      </c>
      <c r="C4767" s="226" t="s">
        <v>15</v>
      </c>
    </row>
    <row r="4768" spans="1:3" x14ac:dyDescent="0.25">
      <c r="A4768" s="253">
        <v>44172</v>
      </c>
      <c r="B4768" s="254" t="s">
        <v>15</v>
      </c>
      <c r="C4768" s="226" t="s">
        <v>15</v>
      </c>
    </row>
    <row r="4769" spans="1:3" x14ac:dyDescent="0.25">
      <c r="A4769" s="253">
        <v>44173</v>
      </c>
      <c r="B4769" s="254" t="s">
        <v>15</v>
      </c>
      <c r="C4769" s="226" t="s">
        <v>15</v>
      </c>
    </row>
    <row r="4770" spans="1:3" x14ac:dyDescent="0.25">
      <c r="A4770" s="253">
        <v>44178</v>
      </c>
      <c r="B4770" s="254" t="s">
        <v>15</v>
      </c>
      <c r="C4770" s="226" t="s">
        <v>15</v>
      </c>
    </row>
    <row r="4771" spans="1:3" x14ac:dyDescent="0.25">
      <c r="A4771" s="253">
        <v>43903</v>
      </c>
      <c r="B4771" s="254" t="s">
        <v>11</v>
      </c>
      <c r="C4771" s="226" t="s">
        <v>11</v>
      </c>
    </row>
    <row r="4772" spans="1:3" x14ac:dyDescent="0.25">
      <c r="A4772" s="253">
        <v>43907</v>
      </c>
      <c r="B4772" s="254" t="s">
        <v>11</v>
      </c>
      <c r="C4772" s="226" t="s">
        <v>11</v>
      </c>
    </row>
    <row r="4773" spans="1:3" x14ac:dyDescent="0.25">
      <c r="A4773" s="253">
        <v>43910</v>
      </c>
      <c r="B4773" s="254" t="s">
        <v>11</v>
      </c>
      <c r="C4773" s="226" t="s">
        <v>11</v>
      </c>
    </row>
    <row r="4774" spans="1:3" x14ac:dyDescent="0.25">
      <c r="A4774" s="253">
        <v>43915</v>
      </c>
      <c r="B4774" s="254" t="s">
        <v>11</v>
      </c>
      <c r="C4774" s="226" t="s">
        <v>11</v>
      </c>
    </row>
    <row r="4775" spans="1:3" x14ac:dyDescent="0.25">
      <c r="A4775" s="253">
        <v>43920</v>
      </c>
      <c r="B4775" s="254" t="s">
        <v>11</v>
      </c>
      <c r="C4775" s="226" t="s">
        <v>11</v>
      </c>
    </row>
    <row r="4776" spans="1:3" x14ac:dyDescent="0.25">
      <c r="A4776" s="253">
        <v>43923</v>
      </c>
      <c r="B4776" s="254" t="s">
        <v>11</v>
      </c>
      <c r="C4776" s="226" t="s">
        <v>11</v>
      </c>
    </row>
    <row r="4777" spans="1:3" x14ac:dyDescent="0.25">
      <c r="A4777" s="253">
        <v>43924</v>
      </c>
      <c r="B4777" s="254" t="s">
        <v>11</v>
      </c>
      <c r="C4777" s="226" t="s">
        <v>11</v>
      </c>
    </row>
    <row r="4778" spans="1:3" x14ac:dyDescent="0.25">
      <c r="A4778" s="253">
        <v>43926</v>
      </c>
      <c r="B4778" s="254" t="s">
        <v>11</v>
      </c>
      <c r="C4778" s="226" t="s">
        <v>11</v>
      </c>
    </row>
    <row r="4779" spans="1:3" x14ac:dyDescent="0.25">
      <c r="A4779" s="253">
        <v>43929</v>
      </c>
      <c r="B4779" s="254" t="s">
        <v>11</v>
      </c>
      <c r="C4779" s="226" t="s">
        <v>11</v>
      </c>
    </row>
    <row r="4780" spans="1:3" x14ac:dyDescent="0.25">
      <c r="A4780" s="253">
        <v>43930</v>
      </c>
      <c r="B4780" s="254" t="s">
        <v>11</v>
      </c>
      <c r="C4780" s="226" t="s">
        <v>11</v>
      </c>
    </row>
    <row r="4781" spans="1:3" x14ac:dyDescent="0.25">
      <c r="A4781" s="253">
        <v>43936</v>
      </c>
      <c r="B4781" s="254" t="s">
        <v>11</v>
      </c>
      <c r="C4781" s="226" t="s">
        <v>11</v>
      </c>
    </row>
    <row r="4782" spans="1:3" x14ac:dyDescent="0.25">
      <c r="A4782" s="253">
        <v>43948</v>
      </c>
      <c r="B4782" s="254" t="s">
        <v>11</v>
      </c>
      <c r="C4782" s="226" t="s">
        <v>11</v>
      </c>
    </row>
    <row r="4783" spans="1:3" x14ac:dyDescent="0.25">
      <c r="A4783" s="253">
        <v>43951</v>
      </c>
      <c r="B4783" s="254" t="s">
        <v>11</v>
      </c>
      <c r="C4783" s="226" t="s">
        <v>11</v>
      </c>
    </row>
    <row r="4784" spans="1:3" x14ac:dyDescent="0.25">
      <c r="A4784" s="253">
        <v>43953</v>
      </c>
      <c r="B4784" s="254" t="s">
        <v>11</v>
      </c>
      <c r="C4784" s="226" t="s">
        <v>11</v>
      </c>
    </row>
    <row r="4785" spans="1:3" x14ac:dyDescent="0.25">
      <c r="A4785" s="253">
        <v>43956</v>
      </c>
      <c r="B4785" s="254" t="s">
        <v>11</v>
      </c>
      <c r="C4785" s="226" t="s">
        <v>11</v>
      </c>
    </row>
    <row r="4786" spans="1:3" x14ac:dyDescent="0.25">
      <c r="A4786" s="253">
        <v>43963</v>
      </c>
      <c r="B4786" s="254" t="s">
        <v>11</v>
      </c>
      <c r="C4786" s="226" t="s">
        <v>11</v>
      </c>
    </row>
    <row r="4787" spans="1:3" x14ac:dyDescent="0.25">
      <c r="A4787" s="253">
        <v>43979</v>
      </c>
      <c r="B4787" s="254" t="s">
        <v>11</v>
      </c>
      <c r="C4787" s="226" t="s">
        <v>11</v>
      </c>
    </row>
    <row r="4788" spans="1:3" x14ac:dyDescent="0.25">
      <c r="A4788" s="253">
        <v>43981</v>
      </c>
      <c r="B4788" s="254" t="s">
        <v>11</v>
      </c>
      <c r="C4788" s="226" t="s">
        <v>11</v>
      </c>
    </row>
    <row r="4789" spans="1:3" x14ac:dyDescent="0.25">
      <c r="A4789" s="253">
        <v>43983</v>
      </c>
      <c r="B4789" s="254" t="s">
        <v>11</v>
      </c>
      <c r="C4789" s="226" t="s">
        <v>11</v>
      </c>
    </row>
    <row r="4790" spans="1:3" x14ac:dyDescent="0.25">
      <c r="A4790" s="253">
        <v>43985</v>
      </c>
      <c r="B4790" s="254" t="s">
        <v>11</v>
      </c>
      <c r="C4790" s="226" t="s">
        <v>11</v>
      </c>
    </row>
    <row r="4791" spans="1:3" x14ac:dyDescent="0.25">
      <c r="A4791" s="253">
        <v>43986</v>
      </c>
      <c r="B4791" s="254" t="s">
        <v>11</v>
      </c>
      <c r="C4791" s="226" t="s">
        <v>11</v>
      </c>
    </row>
    <row r="4792" spans="1:3" x14ac:dyDescent="0.25">
      <c r="A4792" s="253">
        <v>43987</v>
      </c>
      <c r="B4792" s="254" t="s">
        <v>11</v>
      </c>
      <c r="C4792" s="226" t="s">
        <v>11</v>
      </c>
    </row>
    <row r="4793" spans="1:3" x14ac:dyDescent="0.25">
      <c r="A4793" s="253">
        <v>43988</v>
      </c>
      <c r="B4793" s="254" t="s">
        <v>11</v>
      </c>
      <c r="C4793" s="226" t="s">
        <v>11</v>
      </c>
    </row>
    <row r="4794" spans="1:3" x14ac:dyDescent="0.25">
      <c r="A4794" s="253">
        <v>43989</v>
      </c>
      <c r="B4794" s="254" t="s">
        <v>11</v>
      </c>
      <c r="C4794" s="226" t="s">
        <v>11</v>
      </c>
    </row>
    <row r="4795" spans="1:3" x14ac:dyDescent="0.25">
      <c r="A4795" s="253">
        <v>43990</v>
      </c>
      <c r="B4795" s="254" t="s">
        <v>11</v>
      </c>
      <c r="C4795" s="226" t="s">
        <v>11</v>
      </c>
    </row>
    <row r="4796" spans="1:3" x14ac:dyDescent="0.25">
      <c r="A4796" s="253">
        <v>43991</v>
      </c>
      <c r="B4796" s="254" t="s">
        <v>11</v>
      </c>
      <c r="C4796" s="226" t="s">
        <v>11</v>
      </c>
    </row>
    <row r="4797" spans="1:3" x14ac:dyDescent="0.25">
      <c r="A4797" s="253">
        <v>43992</v>
      </c>
      <c r="B4797" s="254" t="s">
        <v>11</v>
      </c>
      <c r="C4797" s="226" t="s">
        <v>11</v>
      </c>
    </row>
    <row r="4798" spans="1:3" x14ac:dyDescent="0.25">
      <c r="A4798" s="253">
        <v>43993</v>
      </c>
      <c r="B4798" s="254" t="s">
        <v>11</v>
      </c>
      <c r="C4798" s="226" t="s">
        <v>11</v>
      </c>
    </row>
    <row r="4799" spans="1:3" x14ac:dyDescent="0.25">
      <c r="A4799" s="253">
        <v>43994</v>
      </c>
      <c r="B4799" s="254" t="s">
        <v>11</v>
      </c>
      <c r="C4799" s="226" t="s">
        <v>11</v>
      </c>
    </row>
    <row r="4800" spans="1:3" x14ac:dyDescent="0.25">
      <c r="A4800" s="253">
        <v>43995</v>
      </c>
      <c r="B4800" s="254" t="s">
        <v>11</v>
      </c>
      <c r="C4800" s="226" t="s">
        <v>11</v>
      </c>
    </row>
    <row r="4801" spans="1:3" x14ac:dyDescent="0.25">
      <c r="A4801" s="253">
        <v>43996</v>
      </c>
      <c r="B4801" s="254" t="s">
        <v>11</v>
      </c>
      <c r="C4801" s="226" t="s">
        <v>11</v>
      </c>
    </row>
    <row r="4802" spans="1:3" x14ac:dyDescent="0.25">
      <c r="A4802" s="253">
        <v>43998</v>
      </c>
      <c r="B4802" s="254" t="s">
        <v>11</v>
      </c>
      <c r="C4802" s="226" t="s">
        <v>11</v>
      </c>
    </row>
    <row r="4803" spans="1:3" x14ac:dyDescent="0.25">
      <c r="A4803" s="253">
        <v>43999</v>
      </c>
      <c r="B4803" s="254" t="s">
        <v>11</v>
      </c>
      <c r="C4803" s="226" t="s">
        <v>11</v>
      </c>
    </row>
    <row r="4804" spans="1:3" x14ac:dyDescent="0.25">
      <c r="A4804" s="253">
        <v>44000</v>
      </c>
      <c r="B4804" s="254" t="s">
        <v>11</v>
      </c>
      <c r="C4804" s="226" t="s">
        <v>11</v>
      </c>
    </row>
    <row r="4805" spans="1:3" x14ac:dyDescent="0.25">
      <c r="A4805" s="253">
        <v>44001</v>
      </c>
      <c r="B4805" s="254" t="s">
        <v>11</v>
      </c>
      <c r="C4805" s="226" t="s">
        <v>11</v>
      </c>
    </row>
    <row r="4806" spans="1:3" x14ac:dyDescent="0.25">
      <c r="A4806" s="253">
        <v>44002</v>
      </c>
      <c r="B4806" s="254" t="s">
        <v>11</v>
      </c>
      <c r="C4806" s="226" t="s">
        <v>11</v>
      </c>
    </row>
    <row r="4807" spans="1:3" x14ac:dyDescent="0.25">
      <c r="A4807" s="253">
        <v>44003</v>
      </c>
      <c r="B4807" s="254" t="s">
        <v>11</v>
      </c>
      <c r="C4807" s="226" t="s">
        <v>11</v>
      </c>
    </row>
    <row r="4808" spans="1:3" x14ac:dyDescent="0.25">
      <c r="A4808" s="253">
        <v>44004</v>
      </c>
      <c r="B4808" s="254" t="s">
        <v>11</v>
      </c>
      <c r="C4808" s="226" t="s">
        <v>11</v>
      </c>
    </row>
    <row r="4809" spans="1:3" x14ac:dyDescent="0.25">
      <c r="A4809" s="253">
        <v>44005</v>
      </c>
      <c r="B4809" s="254" t="s">
        <v>11</v>
      </c>
      <c r="C4809" s="226" t="s">
        <v>11</v>
      </c>
    </row>
    <row r="4810" spans="1:3" x14ac:dyDescent="0.25">
      <c r="A4810" s="253">
        <v>44006</v>
      </c>
      <c r="B4810" s="254" t="s">
        <v>11</v>
      </c>
      <c r="C4810" s="226" t="s">
        <v>11</v>
      </c>
    </row>
    <row r="4811" spans="1:3" x14ac:dyDescent="0.25">
      <c r="A4811" s="253">
        <v>44007</v>
      </c>
      <c r="B4811" s="254" t="s">
        <v>11</v>
      </c>
      <c r="C4811" s="226" t="s">
        <v>11</v>
      </c>
    </row>
    <row r="4812" spans="1:3" x14ac:dyDescent="0.25">
      <c r="A4812" s="253">
        <v>44008</v>
      </c>
      <c r="B4812" s="254" t="s">
        <v>11</v>
      </c>
      <c r="C4812" s="226" t="s">
        <v>11</v>
      </c>
    </row>
    <row r="4813" spans="1:3" x14ac:dyDescent="0.25">
      <c r="A4813" s="253">
        <v>44009</v>
      </c>
      <c r="B4813" s="254" t="s">
        <v>11</v>
      </c>
      <c r="C4813" s="226" t="s">
        <v>11</v>
      </c>
    </row>
    <row r="4814" spans="1:3" x14ac:dyDescent="0.25">
      <c r="A4814" s="253">
        <v>44010</v>
      </c>
      <c r="B4814" s="254" t="s">
        <v>11</v>
      </c>
      <c r="C4814" s="226" t="s">
        <v>11</v>
      </c>
    </row>
    <row r="4815" spans="1:3" x14ac:dyDescent="0.25">
      <c r="A4815" s="253">
        <v>44011</v>
      </c>
      <c r="B4815" s="254" t="s">
        <v>11</v>
      </c>
      <c r="C4815" s="226" t="s">
        <v>11</v>
      </c>
    </row>
    <row r="4816" spans="1:3" x14ac:dyDescent="0.25">
      <c r="A4816" s="253">
        <v>44012</v>
      </c>
      <c r="B4816" s="254" t="s">
        <v>11</v>
      </c>
      <c r="C4816" s="226" t="s">
        <v>11</v>
      </c>
    </row>
    <row r="4817" spans="1:3" x14ac:dyDescent="0.25">
      <c r="A4817" s="253">
        <v>44013</v>
      </c>
      <c r="B4817" s="254" t="s">
        <v>11</v>
      </c>
      <c r="C4817" s="226" t="s">
        <v>11</v>
      </c>
    </row>
    <row r="4818" spans="1:3" x14ac:dyDescent="0.25">
      <c r="A4818" s="253">
        <v>44014</v>
      </c>
      <c r="B4818" s="254" t="s">
        <v>11</v>
      </c>
      <c r="C4818" s="226" t="s">
        <v>11</v>
      </c>
    </row>
    <row r="4819" spans="1:3" x14ac:dyDescent="0.25">
      <c r="A4819" s="253">
        <v>44015</v>
      </c>
      <c r="B4819" s="254" t="s">
        <v>11</v>
      </c>
      <c r="C4819" s="226" t="s">
        <v>11</v>
      </c>
    </row>
    <row r="4820" spans="1:3" x14ac:dyDescent="0.25">
      <c r="A4820" s="253">
        <v>44016</v>
      </c>
      <c r="B4820" s="254" t="s">
        <v>11</v>
      </c>
      <c r="C4820" s="226" t="s">
        <v>11</v>
      </c>
    </row>
    <row r="4821" spans="1:3" x14ac:dyDescent="0.25">
      <c r="A4821" s="253">
        <v>44017</v>
      </c>
      <c r="B4821" s="254" t="s">
        <v>11</v>
      </c>
      <c r="C4821" s="226" t="s">
        <v>11</v>
      </c>
    </row>
    <row r="4822" spans="1:3" x14ac:dyDescent="0.25">
      <c r="A4822" s="253">
        <v>44018</v>
      </c>
      <c r="B4822" s="254" t="s">
        <v>11</v>
      </c>
      <c r="C4822" s="226" t="s">
        <v>11</v>
      </c>
    </row>
    <row r="4823" spans="1:3" x14ac:dyDescent="0.25">
      <c r="A4823" s="253">
        <v>44019</v>
      </c>
      <c r="B4823" s="254" t="s">
        <v>11</v>
      </c>
      <c r="C4823" s="226" t="s">
        <v>11</v>
      </c>
    </row>
    <row r="4824" spans="1:3" x14ac:dyDescent="0.25">
      <c r="A4824" s="253">
        <v>44020</v>
      </c>
      <c r="B4824" s="254" t="s">
        <v>11</v>
      </c>
      <c r="C4824" s="226" t="s">
        <v>11</v>
      </c>
    </row>
    <row r="4825" spans="1:3" x14ac:dyDescent="0.25">
      <c r="A4825" s="253">
        <v>44021</v>
      </c>
      <c r="B4825" s="254" t="s">
        <v>11</v>
      </c>
      <c r="C4825" s="226" t="s">
        <v>11</v>
      </c>
    </row>
    <row r="4826" spans="1:3" x14ac:dyDescent="0.25">
      <c r="A4826" s="253">
        <v>44022</v>
      </c>
      <c r="B4826" s="254" t="s">
        <v>11</v>
      </c>
      <c r="C4826" s="226" t="s">
        <v>11</v>
      </c>
    </row>
    <row r="4827" spans="1:3" x14ac:dyDescent="0.25">
      <c r="A4827" s="253">
        <v>44023</v>
      </c>
      <c r="B4827" s="254" t="s">
        <v>11</v>
      </c>
      <c r="C4827" s="226" t="s">
        <v>11</v>
      </c>
    </row>
    <row r="4828" spans="1:3" x14ac:dyDescent="0.25">
      <c r="A4828" s="253">
        <v>44025</v>
      </c>
      <c r="B4828" s="254" t="s">
        <v>11</v>
      </c>
      <c r="C4828" s="226" t="s">
        <v>11</v>
      </c>
    </row>
    <row r="4829" spans="1:3" x14ac:dyDescent="0.25">
      <c r="A4829" s="253">
        <v>44026</v>
      </c>
      <c r="B4829" s="254" t="s">
        <v>11</v>
      </c>
      <c r="C4829" s="226" t="s">
        <v>11</v>
      </c>
    </row>
    <row r="4830" spans="1:3" x14ac:dyDescent="0.25">
      <c r="A4830" s="253">
        <v>44027</v>
      </c>
      <c r="B4830" s="254" t="s">
        <v>11</v>
      </c>
      <c r="C4830" s="226" t="s">
        <v>11</v>
      </c>
    </row>
    <row r="4831" spans="1:3" x14ac:dyDescent="0.25">
      <c r="A4831" s="253">
        <v>44028</v>
      </c>
      <c r="B4831" s="254" t="s">
        <v>11</v>
      </c>
      <c r="C4831" s="226" t="s">
        <v>11</v>
      </c>
    </row>
    <row r="4832" spans="1:3" x14ac:dyDescent="0.25">
      <c r="A4832" s="253">
        <v>44029</v>
      </c>
      <c r="B4832" s="254" t="s">
        <v>11</v>
      </c>
      <c r="C4832" s="226" t="s">
        <v>11</v>
      </c>
    </row>
    <row r="4833" spans="1:3" x14ac:dyDescent="0.25">
      <c r="A4833" s="253">
        <v>44030</v>
      </c>
      <c r="B4833" s="254" t="s">
        <v>11</v>
      </c>
      <c r="C4833" s="226" t="s">
        <v>11</v>
      </c>
    </row>
    <row r="4834" spans="1:3" x14ac:dyDescent="0.25">
      <c r="A4834" s="253">
        <v>44031</v>
      </c>
      <c r="B4834" s="254" t="s">
        <v>11</v>
      </c>
      <c r="C4834" s="226" t="s">
        <v>11</v>
      </c>
    </row>
    <row r="4835" spans="1:3" x14ac:dyDescent="0.25">
      <c r="A4835" s="253">
        <v>44032</v>
      </c>
      <c r="B4835" s="254" t="s">
        <v>11</v>
      </c>
      <c r="C4835" s="226" t="s">
        <v>11</v>
      </c>
    </row>
    <row r="4836" spans="1:3" x14ac:dyDescent="0.25">
      <c r="A4836" s="253">
        <v>44033</v>
      </c>
      <c r="B4836" s="254" t="s">
        <v>11</v>
      </c>
      <c r="C4836" s="226" t="s">
        <v>11</v>
      </c>
    </row>
    <row r="4837" spans="1:3" x14ac:dyDescent="0.25">
      <c r="A4837" s="253">
        <v>44034</v>
      </c>
      <c r="B4837" s="254" t="s">
        <v>11</v>
      </c>
      <c r="C4837" s="226" t="s">
        <v>11</v>
      </c>
    </row>
    <row r="4838" spans="1:3" x14ac:dyDescent="0.25">
      <c r="A4838" s="253">
        <v>44035</v>
      </c>
      <c r="B4838" s="254" t="s">
        <v>11</v>
      </c>
      <c r="C4838" s="226" t="s">
        <v>11</v>
      </c>
    </row>
    <row r="4839" spans="1:3" x14ac:dyDescent="0.25">
      <c r="A4839" s="253">
        <v>44036</v>
      </c>
      <c r="B4839" s="254" t="s">
        <v>11</v>
      </c>
      <c r="C4839" s="226" t="s">
        <v>11</v>
      </c>
    </row>
    <row r="4840" spans="1:3" x14ac:dyDescent="0.25">
      <c r="A4840" s="253">
        <v>44037</v>
      </c>
      <c r="B4840" s="254" t="s">
        <v>11</v>
      </c>
      <c r="C4840" s="226" t="s">
        <v>11</v>
      </c>
    </row>
    <row r="4841" spans="1:3" x14ac:dyDescent="0.25">
      <c r="A4841" s="253">
        <v>44038</v>
      </c>
      <c r="B4841" s="254" t="s">
        <v>11</v>
      </c>
      <c r="C4841" s="226" t="s">
        <v>11</v>
      </c>
    </row>
    <row r="4842" spans="1:3" x14ac:dyDescent="0.25">
      <c r="A4842" s="253">
        <v>44039</v>
      </c>
      <c r="B4842" s="254" t="s">
        <v>11</v>
      </c>
      <c r="C4842" s="226" t="s">
        <v>11</v>
      </c>
    </row>
    <row r="4843" spans="1:3" x14ac:dyDescent="0.25">
      <c r="A4843" s="253">
        <v>44040</v>
      </c>
      <c r="B4843" s="254" t="s">
        <v>11</v>
      </c>
      <c r="C4843" s="226" t="s">
        <v>11</v>
      </c>
    </row>
    <row r="4844" spans="1:3" x14ac:dyDescent="0.25">
      <c r="A4844" s="253">
        <v>44042</v>
      </c>
      <c r="B4844" s="254" t="s">
        <v>11</v>
      </c>
      <c r="C4844" s="226" t="s">
        <v>11</v>
      </c>
    </row>
    <row r="4845" spans="1:3" x14ac:dyDescent="0.25">
      <c r="A4845" s="253">
        <v>44043</v>
      </c>
      <c r="B4845" s="254" t="s">
        <v>11</v>
      </c>
      <c r="C4845" s="226" t="s">
        <v>11</v>
      </c>
    </row>
    <row r="4846" spans="1:3" x14ac:dyDescent="0.25">
      <c r="A4846" s="253">
        <v>44044</v>
      </c>
      <c r="B4846" s="254" t="s">
        <v>11</v>
      </c>
      <c r="C4846" s="226" t="s">
        <v>11</v>
      </c>
    </row>
    <row r="4847" spans="1:3" x14ac:dyDescent="0.25">
      <c r="A4847" s="253">
        <v>44045</v>
      </c>
      <c r="B4847" s="254" t="s">
        <v>11</v>
      </c>
      <c r="C4847" s="226" t="s">
        <v>11</v>
      </c>
    </row>
    <row r="4848" spans="1:3" x14ac:dyDescent="0.25">
      <c r="A4848" s="253">
        <v>44046</v>
      </c>
      <c r="B4848" s="254" t="s">
        <v>11</v>
      </c>
      <c r="C4848" s="226" t="s">
        <v>11</v>
      </c>
    </row>
    <row r="4849" spans="1:3" x14ac:dyDescent="0.25">
      <c r="A4849" s="253">
        <v>44047</v>
      </c>
      <c r="B4849" s="254" t="s">
        <v>11</v>
      </c>
      <c r="C4849" s="226" t="s">
        <v>11</v>
      </c>
    </row>
    <row r="4850" spans="1:3" x14ac:dyDescent="0.25">
      <c r="A4850" s="253">
        <v>44048</v>
      </c>
      <c r="B4850" s="254" t="s">
        <v>11</v>
      </c>
      <c r="C4850" s="226" t="s">
        <v>11</v>
      </c>
    </row>
    <row r="4851" spans="1:3" x14ac:dyDescent="0.25">
      <c r="A4851" s="253">
        <v>44049</v>
      </c>
      <c r="B4851" s="254" t="s">
        <v>11</v>
      </c>
      <c r="C4851" s="226" t="s">
        <v>11</v>
      </c>
    </row>
    <row r="4852" spans="1:3" x14ac:dyDescent="0.25">
      <c r="A4852" s="253">
        <v>44050</v>
      </c>
      <c r="B4852" s="254" t="s">
        <v>11</v>
      </c>
      <c r="C4852" s="226" t="s">
        <v>11</v>
      </c>
    </row>
    <row r="4853" spans="1:3" x14ac:dyDescent="0.25">
      <c r="A4853" s="253">
        <v>44051</v>
      </c>
      <c r="B4853" s="254" t="s">
        <v>11</v>
      </c>
      <c r="C4853" s="226" t="s">
        <v>11</v>
      </c>
    </row>
    <row r="4854" spans="1:3" x14ac:dyDescent="0.25">
      <c r="A4854" s="253">
        <v>44052</v>
      </c>
      <c r="B4854" s="254" t="s">
        <v>11</v>
      </c>
      <c r="C4854" s="226" t="s">
        <v>11</v>
      </c>
    </row>
    <row r="4855" spans="1:3" x14ac:dyDescent="0.25">
      <c r="A4855" s="253">
        <v>44053</v>
      </c>
      <c r="B4855" s="254" t="s">
        <v>11</v>
      </c>
      <c r="C4855" s="226" t="s">
        <v>11</v>
      </c>
    </row>
    <row r="4856" spans="1:3" x14ac:dyDescent="0.25">
      <c r="A4856" s="253">
        <v>44054</v>
      </c>
      <c r="B4856" s="254" t="s">
        <v>11</v>
      </c>
      <c r="C4856" s="226" t="s">
        <v>11</v>
      </c>
    </row>
    <row r="4857" spans="1:3" x14ac:dyDescent="0.25">
      <c r="A4857" s="253">
        <v>44055</v>
      </c>
      <c r="B4857" s="254" t="s">
        <v>11</v>
      </c>
      <c r="C4857" s="226" t="s">
        <v>11</v>
      </c>
    </row>
    <row r="4858" spans="1:3" x14ac:dyDescent="0.25">
      <c r="A4858" s="253">
        <v>44056</v>
      </c>
      <c r="B4858" s="254" t="s">
        <v>11</v>
      </c>
      <c r="C4858" s="226" t="s">
        <v>11</v>
      </c>
    </row>
    <row r="4859" spans="1:3" x14ac:dyDescent="0.25">
      <c r="A4859" s="253">
        <v>44057</v>
      </c>
      <c r="B4859" s="254" t="s">
        <v>11</v>
      </c>
      <c r="C4859" s="226" t="s">
        <v>11</v>
      </c>
    </row>
    <row r="4860" spans="1:3" x14ac:dyDescent="0.25">
      <c r="A4860" s="253">
        <v>44059</v>
      </c>
      <c r="B4860" s="254" t="s">
        <v>11</v>
      </c>
      <c r="C4860" s="226" t="s">
        <v>11</v>
      </c>
    </row>
    <row r="4861" spans="1:3" x14ac:dyDescent="0.25">
      <c r="A4861" s="253">
        <v>44060</v>
      </c>
      <c r="B4861" s="254" t="s">
        <v>11</v>
      </c>
      <c r="C4861" s="226" t="s">
        <v>11</v>
      </c>
    </row>
    <row r="4862" spans="1:3" x14ac:dyDescent="0.25">
      <c r="A4862" s="253">
        <v>44061</v>
      </c>
      <c r="B4862" s="254" t="s">
        <v>11</v>
      </c>
      <c r="C4862" s="226" t="s">
        <v>11</v>
      </c>
    </row>
    <row r="4863" spans="1:3" x14ac:dyDescent="0.25">
      <c r="A4863" s="253">
        <v>44062</v>
      </c>
      <c r="B4863" s="254" t="s">
        <v>11</v>
      </c>
      <c r="C4863" s="226" t="s">
        <v>11</v>
      </c>
    </row>
    <row r="4864" spans="1:3" x14ac:dyDescent="0.25">
      <c r="A4864" s="253">
        <v>44063</v>
      </c>
      <c r="B4864" s="254" t="s">
        <v>11</v>
      </c>
      <c r="C4864" s="226" t="s">
        <v>11</v>
      </c>
    </row>
    <row r="4865" spans="1:3" x14ac:dyDescent="0.25">
      <c r="A4865" s="253">
        <v>44065</v>
      </c>
      <c r="B4865" s="254" t="s">
        <v>11</v>
      </c>
      <c r="C4865" s="226" t="s">
        <v>11</v>
      </c>
    </row>
    <row r="4866" spans="1:3" x14ac:dyDescent="0.25">
      <c r="A4866" s="253">
        <v>44066</v>
      </c>
      <c r="B4866" s="254" t="s">
        <v>11</v>
      </c>
      <c r="C4866" s="226" t="s">
        <v>11</v>
      </c>
    </row>
    <row r="4867" spans="1:3" x14ac:dyDescent="0.25">
      <c r="A4867" s="253">
        <v>44069</v>
      </c>
      <c r="B4867" s="254" t="s">
        <v>11</v>
      </c>
      <c r="C4867" s="226" t="s">
        <v>11</v>
      </c>
    </row>
    <row r="4868" spans="1:3" x14ac:dyDescent="0.25">
      <c r="A4868" s="253">
        <v>44071</v>
      </c>
      <c r="B4868" s="254" t="s">
        <v>11</v>
      </c>
      <c r="C4868" s="226" t="s">
        <v>11</v>
      </c>
    </row>
    <row r="4869" spans="1:3" x14ac:dyDescent="0.25">
      <c r="A4869" s="253">
        <v>44072</v>
      </c>
      <c r="B4869" s="254" t="s">
        <v>11</v>
      </c>
      <c r="C4869" s="226" t="s">
        <v>11</v>
      </c>
    </row>
    <row r="4870" spans="1:3" x14ac:dyDescent="0.25">
      <c r="A4870" s="253">
        <v>44078</v>
      </c>
      <c r="B4870" s="254" t="s">
        <v>11</v>
      </c>
      <c r="C4870" s="226" t="s">
        <v>11</v>
      </c>
    </row>
    <row r="4871" spans="1:3" x14ac:dyDescent="0.25">
      <c r="A4871" s="253">
        <v>44080</v>
      </c>
      <c r="B4871" s="254" t="s">
        <v>11</v>
      </c>
      <c r="C4871" s="226" t="s">
        <v>11</v>
      </c>
    </row>
    <row r="4872" spans="1:3" x14ac:dyDescent="0.25">
      <c r="A4872" s="253">
        <v>44082</v>
      </c>
      <c r="B4872" s="254" t="s">
        <v>11</v>
      </c>
      <c r="C4872" s="226" t="s">
        <v>11</v>
      </c>
    </row>
    <row r="4873" spans="1:3" x14ac:dyDescent="0.25">
      <c r="A4873" s="253">
        <v>44084</v>
      </c>
      <c r="B4873" s="254" t="s">
        <v>11</v>
      </c>
      <c r="C4873" s="226" t="s">
        <v>11</v>
      </c>
    </row>
    <row r="4874" spans="1:3" x14ac:dyDescent="0.25">
      <c r="A4874" s="253">
        <v>44088</v>
      </c>
      <c r="B4874" s="254" t="s">
        <v>11</v>
      </c>
      <c r="C4874" s="226" t="s">
        <v>11</v>
      </c>
    </row>
    <row r="4875" spans="1:3" x14ac:dyDescent="0.25">
      <c r="A4875" s="253">
        <v>44091</v>
      </c>
      <c r="B4875" s="254" t="s">
        <v>11</v>
      </c>
      <c r="C4875" s="226" t="s">
        <v>11</v>
      </c>
    </row>
    <row r="4876" spans="1:3" x14ac:dyDescent="0.25">
      <c r="A4876" s="253">
        <v>44094</v>
      </c>
      <c r="B4876" s="254" t="s">
        <v>11</v>
      </c>
      <c r="C4876" s="226" t="s">
        <v>11</v>
      </c>
    </row>
    <row r="4877" spans="1:3" x14ac:dyDescent="0.25">
      <c r="A4877" s="253">
        <v>44096</v>
      </c>
      <c r="B4877" s="254" t="s">
        <v>11</v>
      </c>
      <c r="C4877" s="226" t="s">
        <v>11</v>
      </c>
    </row>
    <row r="4878" spans="1:3" x14ac:dyDescent="0.25">
      <c r="A4878" s="253">
        <v>44109</v>
      </c>
      <c r="B4878" s="254" t="s">
        <v>11</v>
      </c>
      <c r="C4878" s="226" t="s">
        <v>11</v>
      </c>
    </row>
    <row r="4879" spans="1:3" x14ac:dyDescent="0.25">
      <c r="A4879" s="253">
        <v>44112</v>
      </c>
      <c r="B4879" s="254" t="s">
        <v>11</v>
      </c>
      <c r="C4879" s="226" t="s">
        <v>11</v>
      </c>
    </row>
    <row r="4880" spans="1:3" x14ac:dyDescent="0.25">
      <c r="A4880" s="253">
        <v>44116</v>
      </c>
      <c r="B4880" s="254" t="s">
        <v>11</v>
      </c>
      <c r="C4880" s="226" t="s">
        <v>11</v>
      </c>
    </row>
    <row r="4881" spans="1:3" x14ac:dyDescent="0.25">
      <c r="A4881" s="253">
        <v>44151</v>
      </c>
      <c r="B4881" s="254" t="s">
        <v>11</v>
      </c>
      <c r="C4881" s="226" t="s">
        <v>11</v>
      </c>
    </row>
    <row r="4882" spans="1:3" x14ac:dyDescent="0.25">
      <c r="A4882" s="253">
        <v>44164</v>
      </c>
      <c r="B4882" s="254" t="s">
        <v>11</v>
      </c>
      <c r="C4882" s="226" t="s">
        <v>11</v>
      </c>
    </row>
    <row r="4883" spans="1:3" x14ac:dyDescent="0.25">
      <c r="A4883" s="253">
        <v>44171</v>
      </c>
      <c r="B4883" s="254" t="s">
        <v>11</v>
      </c>
      <c r="C4883" s="226" t="s">
        <v>11</v>
      </c>
    </row>
    <row r="4884" spans="1:3" x14ac:dyDescent="0.25">
      <c r="A4884" s="253">
        <v>44178</v>
      </c>
      <c r="B4884" s="254" t="s">
        <v>11</v>
      </c>
      <c r="C4884" s="226" t="s">
        <v>11</v>
      </c>
    </row>
    <row r="4885" spans="1:3" x14ac:dyDescent="0.25">
      <c r="A4885" s="253">
        <v>43903</v>
      </c>
      <c r="B4885" s="254" t="s">
        <v>12</v>
      </c>
      <c r="C4885" s="226" t="s">
        <v>12</v>
      </c>
    </row>
    <row r="4886" spans="1:3" x14ac:dyDescent="0.25">
      <c r="A4886" s="253">
        <v>43907</v>
      </c>
      <c r="B4886" s="254" t="s">
        <v>12</v>
      </c>
      <c r="C4886" s="226" t="s">
        <v>12</v>
      </c>
    </row>
    <row r="4887" spans="1:3" x14ac:dyDescent="0.25">
      <c r="A4887" s="253">
        <v>43910</v>
      </c>
      <c r="B4887" s="254" t="s">
        <v>12</v>
      </c>
      <c r="C4887" s="226" t="s">
        <v>12</v>
      </c>
    </row>
    <row r="4888" spans="1:3" x14ac:dyDescent="0.25">
      <c r="A4888" s="253">
        <v>43915</v>
      </c>
      <c r="B4888" s="254" t="s">
        <v>12</v>
      </c>
      <c r="C4888" s="226" t="s">
        <v>12</v>
      </c>
    </row>
    <row r="4889" spans="1:3" x14ac:dyDescent="0.25">
      <c r="A4889" s="253">
        <v>43920</v>
      </c>
      <c r="B4889" s="254" t="s">
        <v>12</v>
      </c>
      <c r="C4889" s="226" t="s">
        <v>12</v>
      </c>
    </row>
    <row r="4890" spans="1:3" x14ac:dyDescent="0.25">
      <c r="A4890" s="253">
        <v>43923</v>
      </c>
      <c r="B4890" s="254" t="s">
        <v>12</v>
      </c>
      <c r="C4890" s="226" t="s">
        <v>12</v>
      </c>
    </row>
    <row r="4891" spans="1:3" x14ac:dyDescent="0.25">
      <c r="A4891" s="253">
        <v>43924</v>
      </c>
      <c r="B4891" s="254" t="s">
        <v>12</v>
      </c>
      <c r="C4891" s="226" t="s">
        <v>12</v>
      </c>
    </row>
    <row r="4892" spans="1:3" x14ac:dyDescent="0.25">
      <c r="A4892" s="253">
        <v>43926</v>
      </c>
      <c r="B4892" s="254" t="s">
        <v>12</v>
      </c>
      <c r="C4892" s="226" t="s">
        <v>12</v>
      </c>
    </row>
    <row r="4893" spans="1:3" x14ac:dyDescent="0.25">
      <c r="A4893" s="253">
        <v>43929</v>
      </c>
      <c r="B4893" s="254" t="s">
        <v>12</v>
      </c>
      <c r="C4893" s="226" t="s">
        <v>12</v>
      </c>
    </row>
    <row r="4894" spans="1:3" x14ac:dyDescent="0.25">
      <c r="A4894" s="253">
        <v>43930</v>
      </c>
      <c r="B4894" s="254" t="s">
        <v>12</v>
      </c>
      <c r="C4894" s="226" t="s">
        <v>12</v>
      </c>
    </row>
    <row r="4895" spans="1:3" x14ac:dyDescent="0.25">
      <c r="A4895" s="253">
        <v>43936</v>
      </c>
      <c r="B4895" s="254" t="s">
        <v>12</v>
      </c>
      <c r="C4895" s="226" t="s">
        <v>12</v>
      </c>
    </row>
    <row r="4896" spans="1:3" x14ac:dyDescent="0.25">
      <c r="A4896" s="253">
        <v>43948</v>
      </c>
      <c r="B4896" s="254" t="s">
        <v>12</v>
      </c>
      <c r="C4896" s="226" t="s">
        <v>12</v>
      </c>
    </row>
    <row r="4897" spans="1:3" x14ac:dyDescent="0.25">
      <c r="A4897" s="253">
        <v>43951</v>
      </c>
      <c r="B4897" s="254" t="s">
        <v>12</v>
      </c>
      <c r="C4897" s="226" t="s">
        <v>12</v>
      </c>
    </row>
    <row r="4898" spans="1:3" x14ac:dyDescent="0.25">
      <c r="A4898" s="253">
        <v>43953</v>
      </c>
      <c r="B4898" s="254" t="s">
        <v>12</v>
      </c>
      <c r="C4898" s="226" t="s">
        <v>12</v>
      </c>
    </row>
    <row r="4899" spans="1:3" x14ac:dyDescent="0.25">
      <c r="A4899" s="253">
        <v>43956</v>
      </c>
      <c r="B4899" s="254" t="s">
        <v>12</v>
      </c>
      <c r="C4899" s="226" t="s">
        <v>12</v>
      </c>
    </row>
    <row r="4900" spans="1:3" x14ac:dyDescent="0.25">
      <c r="A4900" s="253">
        <v>43963</v>
      </c>
      <c r="B4900" s="254" t="s">
        <v>12</v>
      </c>
      <c r="C4900" s="226" t="s">
        <v>12</v>
      </c>
    </row>
    <row r="4901" spans="1:3" x14ac:dyDescent="0.25">
      <c r="A4901" s="253">
        <v>43979</v>
      </c>
      <c r="B4901" s="254" t="s">
        <v>12</v>
      </c>
      <c r="C4901" s="226" t="s">
        <v>12</v>
      </c>
    </row>
    <row r="4902" spans="1:3" x14ac:dyDescent="0.25">
      <c r="A4902" s="253">
        <v>43981</v>
      </c>
      <c r="B4902" s="254" t="s">
        <v>12</v>
      </c>
      <c r="C4902" s="226" t="s">
        <v>12</v>
      </c>
    </row>
    <row r="4903" spans="1:3" x14ac:dyDescent="0.25">
      <c r="A4903" s="253">
        <v>43983</v>
      </c>
      <c r="B4903" s="254" t="s">
        <v>12</v>
      </c>
      <c r="C4903" s="226" t="s">
        <v>12</v>
      </c>
    </row>
    <row r="4904" spans="1:3" x14ac:dyDescent="0.25">
      <c r="A4904" s="253">
        <v>43985</v>
      </c>
      <c r="B4904" s="254" t="s">
        <v>12</v>
      </c>
      <c r="C4904" s="226" t="s">
        <v>12</v>
      </c>
    </row>
    <row r="4905" spans="1:3" x14ac:dyDescent="0.25">
      <c r="A4905" s="253">
        <v>43986</v>
      </c>
      <c r="B4905" s="254" t="s">
        <v>12</v>
      </c>
      <c r="C4905" s="226" t="s">
        <v>12</v>
      </c>
    </row>
    <row r="4906" spans="1:3" x14ac:dyDescent="0.25">
      <c r="A4906" s="253">
        <v>43987</v>
      </c>
      <c r="B4906" s="254" t="s">
        <v>12</v>
      </c>
      <c r="C4906" s="226" t="s">
        <v>12</v>
      </c>
    </row>
    <row r="4907" spans="1:3" x14ac:dyDescent="0.25">
      <c r="A4907" s="253">
        <v>43988</v>
      </c>
      <c r="B4907" s="254" t="s">
        <v>12</v>
      </c>
      <c r="C4907" s="226" t="s">
        <v>12</v>
      </c>
    </row>
    <row r="4908" spans="1:3" x14ac:dyDescent="0.25">
      <c r="A4908" s="253">
        <v>43989</v>
      </c>
      <c r="B4908" s="254" t="s">
        <v>12</v>
      </c>
      <c r="C4908" s="226" t="s">
        <v>12</v>
      </c>
    </row>
    <row r="4909" spans="1:3" x14ac:dyDescent="0.25">
      <c r="A4909" s="253">
        <v>43990</v>
      </c>
      <c r="B4909" s="254" t="s">
        <v>12</v>
      </c>
      <c r="C4909" s="226" t="s">
        <v>12</v>
      </c>
    </row>
    <row r="4910" spans="1:3" x14ac:dyDescent="0.25">
      <c r="A4910" s="253">
        <v>43991</v>
      </c>
      <c r="B4910" s="254" t="s">
        <v>12</v>
      </c>
      <c r="C4910" s="226" t="s">
        <v>12</v>
      </c>
    </row>
    <row r="4911" spans="1:3" x14ac:dyDescent="0.25">
      <c r="A4911" s="253">
        <v>43992</v>
      </c>
      <c r="B4911" s="254" t="s">
        <v>12</v>
      </c>
      <c r="C4911" s="226" t="s">
        <v>12</v>
      </c>
    </row>
    <row r="4912" spans="1:3" x14ac:dyDescent="0.25">
      <c r="A4912" s="253">
        <v>43993</v>
      </c>
      <c r="B4912" s="254" t="s">
        <v>12</v>
      </c>
      <c r="C4912" s="226" t="s">
        <v>12</v>
      </c>
    </row>
    <row r="4913" spans="1:3" x14ac:dyDescent="0.25">
      <c r="A4913" s="253">
        <v>43994</v>
      </c>
      <c r="B4913" s="254" t="s">
        <v>12</v>
      </c>
      <c r="C4913" s="226" t="s">
        <v>12</v>
      </c>
    </row>
    <row r="4914" spans="1:3" x14ac:dyDescent="0.25">
      <c r="A4914" s="253">
        <v>43995</v>
      </c>
      <c r="B4914" s="254" t="s">
        <v>12</v>
      </c>
      <c r="C4914" s="226" t="s">
        <v>12</v>
      </c>
    </row>
    <row r="4915" spans="1:3" x14ac:dyDescent="0.25">
      <c r="A4915" s="253">
        <v>43996</v>
      </c>
      <c r="B4915" s="254" t="s">
        <v>12</v>
      </c>
      <c r="C4915" s="226" t="s">
        <v>12</v>
      </c>
    </row>
    <row r="4916" spans="1:3" x14ac:dyDescent="0.25">
      <c r="A4916" s="253">
        <v>43998</v>
      </c>
      <c r="B4916" s="254" t="s">
        <v>12</v>
      </c>
      <c r="C4916" s="226" t="s">
        <v>12</v>
      </c>
    </row>
    <row r="4917" spans="1:3" x14ac:dyDescent="0.25">
      <c r="A4917" s="253">
        <v>43999</v>
      </c>
      <c r="B4917" s="254" t="s">
        <v>12</v>
      </c>
      <c r="C4917" s="226" t="s">
        <v>12</v>
      </c>
    </row>
    <row r="4918" spans="1:3" x14ac:dyDescent="0.25">
      <c r="A4918" s="253">
        <v>44000</v>
      </c>
      <c r="B4918" s="254" t="s">
        <v>12</v>
      </c>
      <c r="C4918" s="226" t="s">
        <v>12</v>
      </c>
    </row>
    <row r="4919" spans="1:3" x14ac:dyDescent="0.25">
      <c r="A4919" s="253">
        <v>44001</v>
      </c>
      <c r="B4919" s="254" t="s">
        <v>12</v>
      </c>
      <c r="C4919" s="226" t="s">
        <v>12</v>
      </c>
    </row>
    <row r="4920" spans="1:3" x14ac:dyDescent="0.25">
      <c r="A4920" s="253">
        <v>44002</v>
      </c>
      <c r="B4920" s="254" t="s">
        <v>12</v>
      </c>
      <c r="C4920" s="226" t="s">
        <v>12</v>
      </c>
    </row>
    <row r="4921" spans="1:3" x14ac:dyDescent="0.25">
      <c r="A4921" s="253">
        <v>44003</v>
      </c>
      <c r="B4921" s="254" t="s">
        <v>12</v>
      </c>
      <c r="C4921" s="226" t="s">
        <v>12</v>
      </c>
    </row>
    <row r="4922" spans="1:3" x14ac:dyDescent="0.25">
      <c r="A4922" s="253">
        <v>44004</v>
      </c>
      <c r="B4922" s="254" t="s">
        <v>12</v>
      </c>
      <c r="C4922" s="226" t="s">
        <v>12</v>
      </c>
    </row>
    <row r="4923" spans="1:3" x14ac:dyDescent="0.25">
      <c r="A4923" s="253">
        <v>44005</v>
      </c>
      <c r="B4923" s="254" t="s">
        <v>12</v>
      </c>
      <c r="C4923" s="226" t="s">
        <v>12</v>
      </c>
    </row>
    <row r="4924" spans="1:3" x14ac:dyDescent="0.25">
      <c r="A4924" s="253">
        <v>44006</v>
      </c>
      <c r="B4924" s="254" t="s">
        <v>12</v>
      </c>
      <c r="C4924" s="226" t="s">
        <v>12</v>
      </c>
    </row>
    <row r="4925" spans="1:3" x14ac:dyDescent="0.25">
      <c r="A4925" s="253">
        <v>44007</v>
      </c>
      <c r="B4925" s="254" t="s">
        <v>12</v>
      </c>
      <c r="C4925" s="226" t="s">
        <v>12</v>
      </c>
    </row>
    <row r="4926" spans="1:3" x14ac:dyDescent="0.25">
      <c r="A4926" s="253">
        <v>44008</v>
      </c>
      <c r="B4926" s="254" t="s">
        <v>12</v>
      </c>
      <c r="C4926" s="226" t="s">
        <v>12</v>
      </c>
    </row>
    <row r="4927" spans="1:3" x14ac:dyDescent="0.25">
      <c r="A4927" s="253">
        <v>44009</v>
      </c>
      <c r="B4927" s="254" t="s">
        <v>12</v>
      </c>
      <c r="C4927" s="226" t="s">
        <v>12</v>
      </c>
    </row>
    <row r="4928" spans="1:3" x14ac:dyDescent="0.25">
      <c r="A4928" s="253">
        <v>44010</v>
      </c>
      <c r="B4928" s="254" t="s">
        <v>12</v>
      </c>
      <c r="C4928" s="226" t="s">
        <v>12</v>
      </c>
    </row>
    <row r="4929" spans="1:3" x14ac:dyDescent="0.25">
      <c r="A4929" s="253">
        <v>44011</v>
      </c>
      <c r="B4929" s="254" t="s">
        <v>12</v>
      </c>
      <c r="C4929" s="226" t="s">
        <v>12</v>
      </c>
    </row>
    <row r="4930" spans="1:3" x14ac:dyDescent="0.25">
      <c r="A4930" s="253">
        <v>44012</v>
      </c>
      <c r="B4930" s="254" t="s">
        <v>12</v>
      </c>
      <c r="C4930" s="226" t="s">
        <v>12</v>
      </c>
    </row>
    <row r="4931" spans="1:3" x14ac:dyDescent="0.25">
      <c r="A4931" s="253">
        <v>44013</v>
      </c>
      <c r="B4931" s="254" t="s">
        <v>12</v>
      </c>
      <c r="C4931" s="226" t="s">
        <v>12</v>
      </c>
    </row>
    <row r="4932" spans="1:3" x14ac:dyDescent="0.25">
      <c r="A4932" s="253">
        <v>44014</v>
      </c>
      <c r="B4932" s="254" t="s">
        <v>12</v>
      </c>
      <c r="C4932" s="226" t="s">
        <v>12</v>
      </c>
    </row>
    <row r="4933" spans="1:3" x14ac:dyDescent="0.25">
      <c r="A4933" s="253">
        <v>44015</v>
      </c>
      <c r="B4933" s="254" t="s">
        <v>12</v>
      </c>
      <c r="C4933" s="226" t="s">
        <v>12</v>
      </c>
    </row>
    <row r="4934" spans="1:3" x14ac:dyDescent="0.25">
      <c r="A4934" s="253">
        <v>44016</v>
      </c>
      <c r="B4934" s="254" t="s">
        <v>12</v>
      </c>
      <c r="C4934" s="226" t="s">
        <v>12</v>
      </c>
    </row>
    <row r="4935" spans="1:3" x14ac:dyDescent="0.25">
      <c r="A4935" s="253">
        <v>44017</v>
      </c>
      <c r="B4935" s="254" t="s">
        <v>12</v>
      </c>
      <c r="C4935" s="226" t="s">
        <v>12</v>
      </c>
    </row>
    <row r="4936" spans="1:3" x14ac:dyDescent="0.25">
      <c r="A4936" s="253">
        <v>44018</v>
      </c>
      <c r="B4936" s="254" t="s">
        <v>12</v>
      </c>
      <c r="C4936" s="226" t="s">
        <v>12</v>
      </c>
    </row>
    <row r="4937" spans="1:3" x14ac:dyDescent="0.25">
      <c r="A4937" s="253">
        <v>44019</v>
      </c>
      <c r="B4937" s="254" t="s">
        <v>12</v>
      </c>
      <c r="C4937" s="226" t="s">
        <v>12</v>
      </c>
    </row>
    <row r="4938" spans="1:3" x14ac:dyDescent="0.25">
      <c r="A4938" s="253">
        <v>44020</v>
      </c>
      <c r="B4938" s="254" t="s">
        <v>12</v>
      </c>
      <c r="C4938" s="226" t="s">
        <v>12</v>
      </c>
    </row>
    <row r="4939" spans="1:3" x14ac:dyDescent="0.25">
      <c r="A4939" s="253">
        <v>44021</v>
      </c>
      <c r="B4939" s="254" t="s">
        <v>12</v>
      </c>
      <c r="C4939" s="226" t="s">
        <v>12</v>
      </c>
    </row>
    <row r="4940" spans="1:3" x14ac:dyDescent="0.25">
      <c r="A4940" s="253">
        <v>44022</v>
      </c>
      <c r="B4940" s="254" t="s">
        <v>12</v>
      </c>
      <c r="C4940" s="226" t="s">
        <v>12</v>
      </c>
    </row>
    <row r="4941" spans="1:3" x14ac:dyDescent="0.25">
      <c r="A4941" s="253">
        <v>44023</v>
      </c>
      <c r="B4941" s="254" t="s">
        <v>12</v>
      </c>
      <c r="C4941" s="226" t="s">
        <v>12</v>
      </c>
    </row>
    <row r="4942" spans="1:3" x14ac:dyDescent="0.25">
      <c r="A4942" s="253">
        <v>44024</v>
      </c>
      <c r="B4942" s="254" t="s">
        <v>12</v>
      </c>
      <c r="C4942" s="226" t="s">
        <v>12</v>
      </c>
    </row>
    <row r="4943" spans="1:3" x14ac:dyDescent="0.25">
      <c r="A4943" s="253">
        <v>44026</v>
      </c>
      <c r="B4943" s="254" t="s">
        <v>12</v>
      </c>
      <c r="C4943" s="226" t="s">
        <v>12</v>
      </c>
    </row>
    <row r="4944" spans="1:3" x14ac:dyDescent="0.25">
      <c r="A4944" s="253">
        <v>44027</v>
      </c>
      <c r="B4944" s="254" t="s">
        <v>12</v>
      </c>
      <c r="C4944" s="226" t="s">
        <v>12</v>
      </c>
    </row>
    <row r="4945" spans="1:3" x14ac:dyDescent="0.25">
      <c r="A4945" s="253">
        <v>44028</v>
      </c>
      <c r="B4945" s="254" t="s">
        <v>12</v>
      </c>
      <c r="C4945" s="226" t="s">
        <v>12</v>
      </c>
    </row>
    <row r="4946" spans="1:3" x14ac:dyDescent="0.25">
      <c r="A4946" s="253">
        <v>44029</v>
      </c>
      <c r="B4946" s="254" t="s">
        <v>12</v>
      </c>
      <c r="C4946" s="226" t="s">
        <v>12</v>
      </c>
    </row>
    <row r="4947" spans="1:3" x14ac:dyDescent="0.25">
      <c r="A4947" s="253">
        <v>44030</v>
      </c>
      <c r="B4947" s="254" t="s">
        <v>12</v>
      </c>
      <c r="C4947" s="226" t="s">
        <v>12</v>
      </c>
    </row>
    <row r="4948" spans="1:3" x14ac:dyDescent="0.25">
      <c r="A4948" s="253">
        <v>44031</v>
      </c>
      <c r="B4948" s="254" t="s">
        <v>12</v>
      </c>
      <c r="C4948" s="226" t="s">
        <v>12</v>
      </c>
    </row>
    <row r="4949" spans="1:3" x14ac:dyDescent="0.25">
      <c r="A4949" s="253">
        <v>44032</v>
      </c>
      <c r="B4949" s="254" t="s">
        <v>12</v>
      </c>
      <c r="C4949" s="226" t="s">
        <v>12</v>
      </c>
    </row>
    <row r="4950" spans="1:3" x14ac:dyDescent="0.25">
      <c r="A4950" s="253">
        <v>44033</v>
      </c>
      <c r="B4950" s="254" t="s">
        <v>12</v>
      </c>
      <c r="C4950" s="226" t="s">
        <v>12</v>
      </c>
    </row>
    <row r="4951" spans="1:3" x14ac:dyDescent="0.25">
      <c r="A4951" s="253">
        <v>44034</v>
      </c>
      <c r="B4951" s="254" t="s">
        <v>12</v>
      </c>
      <c r="C4951" s="226" t="s">
        <v>12</v>
      </c>
    </row>
    <row r="4952" spans="1:3" x14ac:dyDescent="0.25">
      <c r="A4952" s="253">
        <v>44035</v>
      </c>
      <c r="B4952" s="254" t="s">
        <v>12</v>
      </c>
      <c r="C4952" s="226" t="s">
        <v>12</v>
      </c>
    </row>
    <row r="4953" spans="1:3" x14ac:dyDescent="0.25">
      <c r="A4953" s="253">
        <v>44036</v>
      </c>
      <c r="B4953" s="254" t="s">
        <v>12</v>
      </c>
      <c r="C4953" s="226" t="s">
        <v>12</v>
      </c>
    </row>
    <row r="4954" spans="1:3" x14ac:dyDescent="0.25">
      <c r="A4954" s="253">
        <v>44037</v>
      </c>
      <c r="B4954" s="254" t="s">
        <v>12</v>
      </c>
      <c r="C4954" s="226" t="s">
        <v>12</v>
      </c>
    </row>
    <row r="4955" spans="1:3" x14ac:dyDescent="0.25">
      <c r="A4955" s="253">
        <v>44038</v>
      </c>
      <c r="B4955" s="254" t="s">
        <v>12</v>
      </c>
      <c r="C4955" s="226" t="s">
        <v>12</v>
      </c>
    </row>
    <row r="4956" spans="1:3" x14ac:dyDescent="0.25">
      <c r="A4956" s="253">
        <v>44039</v>
      </c>
      <c r="B4956" s="254" t="s">
        <v>12</v>
      </c>
      <c r="C4956" s="226" t="s">
        <v>12</v>
      </c>
    </row>
    <row r="4957" spans="1:3" x14ac:dyDescent="0.25">
      <c r="A4957" s="253">
        <v>44040</v>
      </c>
      <c r="B4957" s="254" t="s">
        <v>12</v>
      </c>
      <c r="C4957" s="226" t="s">
        <v>12</v>
      </c>
    </row>
    <row r="4958" spans="1:3" x14ac:dyDescent="0.25">
      <c r="A4958" s="253">
        <v>44041</v>
      </c>
      <c r="B4958" s="254" t="s">
        <v>12</v>
      </c>
      <c r="C4958" s="226" t="s">
        <v>12</v>
      </c>
    </row>
    <row r="4959" spans="1:3" x14ac:dyDescent="0.25">
      <c r="A4959" s="253">
        <v>44042</v>
      </c>
      <c r="B4959" s="254" t="s">
        <v>12</v>
      </c>
      <c r="C4959" s="226" t="s">
        <v>12</v>
      </c>
    </row>
    <row r="4960" spans="1:3" x14ac:dyDescent="0.25">
      <c r="A4960" s="253">
        <v>44043</v>
      </c>
      <c r="B4960" s="254" t="s">
        <v>12</v>
      </c>
      <c r="C4960" s="226" t="s">
        <v>12</v>
      </c>
    </row>
    <row r="4961" spans="1:3" x14ac:dyDescent="0.25">
      <c r="A4961" s="253">
        <v>44044</v>
      </c>
      <c r="B4961" s="254" t="s">
        <v>12</v>
      </c>
      <c r="C4961" s="226" t="s">
        <v>12</v>
      </c>
    </row>
    <row r="4962" spans="1:3" x14ac:dyDescent="0.25">
      <c r="A4962" s="253">
        <v>44045</v>
      </c>
      <c r="B4962" s="254" t="s">
        <v>12</v>
      </c>
      <c r="C4962" s="226" t="s">
        <v>12</v>
      </c>
    </row>
    <row r="4963" spans="1:3" x14ac:dyDescent="0.25">
      <c r="A4963" s="253">
        <v>44047</v>
      </c>
      <c r="B4963" s="254" t="s">
        <v>12</v>
      </c>
      <c r="C4963" s="226" t="s">
        <v>12</v>
      </c>
    </row>
    <row r="4964" spans="1:3" x14ac:dyDescent="0.25">
      <c r="A4964" s="253">
        <v>44048</v>
      </c>
      <c r="B4964" s="254" t="s">
        <v>12</v>
      </c>
      <c r="C4964" s="226" t="s">
        <v>12</v>
      </c>
    </row>
    <row r="4965" spans="1:3" x14ac:dyDescent="0.25">
      <c r="A4965" s="253">
        <v>44050</v>
      </c>
      <c r="B4965" s="254" t="s">
        <v>12</v>
      </c>
      <c r="C4965" s="226" t="s">
        <v>12</v>
      </c>
    </row>
    <row r="4966" spans="1:3" x14ac:dyDescent="0.25">
      <c r="A4966" s="253">
        <v>44051</v>
      </c>
      <c r="B4966" s="254" t="s">
        <v>12</v>
      </c>
      <c r="C4966" s="226" t="s">
        <v>12</v>
      </c>
    </row>
    <row r="4967" spans="1:3" x14ac:dyDescent="0.25">
      <c r="A4967" s="253">
        <v>44053</v>
      </c>
      <c r="B4967" s="254" t="s">
        <v>12</v>
      </c>
      <c r="C4967" s="226" t="s">
        <v>12</v>
      </c>
    </row>
    <row r="4968" spans="1:3" x14ac:dyDescent="0.25">
      <c r="A4968" s="253">
        <v>44055</v>
      </c>
      <c r="B4968" s="254" t="s">
        <v>12</v>
      </c>
      <c r="C4968" s="226" t="s">
        <v>12</v>
      </c>
    </row>
    <row r="4969" spans="1:3" x14ac:dyDescent="0.25">
      <c r="A4969" s="253">
        <v>44057</v>
      </c>
      <c r="B4969" s="254" t="s">
        <v>12</v>
      </c>
      <c r="C4969" s="226" t="s">
        <v>12</v>
      </c>
    </row>
    <row r="4970" spans="1:3" x14ac:dyDescent="0.25">
      <c r="A4970" s="253">
        <v>44060</v>
      </c>
      <c r="B4970" s="254" t="s">
        <v>12</v>
      </c>
      <c r="C4970" s="226" t="s">
        <v>12</v>
      </c>
    </row>
    <row r="4971" spans="1:3" x14ac:dyDescent="0.25">
      <c r="A4971" s="253">
        <v>44061</v>
      </c>
      <c r="B4971" s="254" t="s">
        <v>12</v>
      </c>
      <c r="C4971" s="226" t="s">
        <v>12</v>
      </c>
    </row>
    <row r="4972" spans="1:3" x14ac:dyDescent="0.25">
      <c r="A4972" s="253">
        <v>44062</v>
      </c>
      <c r="B4972" s="254" t="s">
        <v>12</v>
      </c>
      <c r="C4972" s="226" t="s">
        <v>12</v>
      </c>
    </row>
    <row r="4973" spans="1:3" x14ac:dyDescent="0.25">
      <c r="A4973" s="253">
        <v>44063</v>
      </c>
      <c r="B4973" s="254" t="s">
        <v>12</v>
      </c>
      <c r="C4973" s="226" t="s">
        <v>12</v>
      </c>
    </row>
    <row r="4974" spans="1:3" x14ac:dyDescent="0.25">
      <c r="A4974" s="253">
        <v>44064</v>
      </c>
      <c r="B4974" s="254" t="s">
        <v>12</v>
      </c>
      <c r="C4974" s="226" t="s">
        <v>12</v>
      </c>
    </row>
    <row r="4975" spans="1:3" x14ac:dyDescent="0.25">
      <c r="A4975" s="253">
        <v>44065</v>
      </c>
      <c r="B4975" s="254" t="s">
        <v>12</v>
      </c>
      <c r="C4975" s="226" t="s">
        <v>12</v>
      </c>
    </row>
    <row r="4976" spans="1:3" x14ac:dyDescent="0.25">
      <c r="A4976" s="253">
        <v>44067</v>
      </c>
      <c r="B4976" s="254" t="s">
        <v>12</v>
      </c>
      <c r="C4976" s="226" t="s">
        <v>12</v>
      </c>
    </row>
    <row r="4977" spans="1:3" x14ac:dyDescent="0.25">
      <c r="A4977" s="253">
        <v>44068</v>
      </c>
      <c r="B4977" s="254" t="s">
        <v>12</v>
      </c>
      <c r="C4977" s="226" t="s">
        <v>12</v>
      </c>
    </row>
    <row r="4978" spans="1:3" x14ac:dyDescent="0.25">
      <c r="A4978" s="253">
        <v>44070</v>
      </c>
      <c r="B4978" s="254" t="s">
        <v>12</v>
      </c>
      <c r="C4978" s="226" t="s">
        <v>12</v>
      </c>
    </row>
    <row r="4979" spans="1:3" x14ac:dyDescent="0.25">
      <c r="A4979" s="253">
        <v>44073</v>
      </c>
      <c r="B4979" s="254" t="s">
        <v>12</v>
      </c>
      <c r="C4979" s="226" t="s">
        <v>12</v>
      </c>
    </row>
    <row r="4980" spans="1:3" x14ac:dyDescent="0.25">
      <c r="A4980" s="253">
        <v>44076</v>
      </c>
      <c r="B4980" s="254" t="s">
        <v>12</v>
      </c>
      <c r="C4980" s="226" t="s">
        <v>12</v>
      </c>
    </row>
    <row r="4981" spans="1:3" x14ac:dyDescent="0.25">
      <c r="A4981" s="253">
        <v>44078</v>
      </c>
      <c r="B4981" s="254" t="s">
        <v>12</v>
      </c>
      <c r="C4981" s="226" t="s">
        <v>12</v>
      </c>
    </row>
    <row r="4982" spans="1:3" x14ac:dyDescent="0.25">
      <c r="A4982" s="253">
        <v>44079</v>
      </c>
      <c r="B4982" s="254" t="s">
        <v>12</v>
      </c>
      <c r="C4982" s="226" t="s">
        <v>12</v>
      </c>
    </row>
    <row r="4983" spans="1:3" x14ac:dyDescent="0.25">
      <c r="A4983" s="253">
        <v>44080</v>
      </c>
      <c r="B4983" s="254" t="s">
        <v>12</v>
      </c>
      <c r="C4983" s="226" t="s">
        <v>12</v>
      </c>
    </row>
    <row r="4984" spans="1:3" x14ac:dyDescent="0.25">
      <c r="A4984" s="253">
        <v>44083</v>
      </c>
      <c r="B4984" s="254" t="s">
        <v>12</v>
      </c>
      <c r="C4984" s="226" t="s">
        <v>12</v>
      </c>
    </row>
    <row r="4985" spans="1:3" x14ac:dyDescent="0.25">
      <c r="A4985" s="253">
        <v>44086</v>
      </c>
      <c r="B4985" s="254" t="s">
        <v>12</v>
      </c>
      <c r="C4985" s="226" t="s">
        <v>12</v>
      </c>
    </row>
    <row r="4986" spans="1:3" x14ac:dyDescent="0.25">
      <c r="A4986" s="253">
        <v>44087</v>
      </c>
      <c r="B4986" s="254" t="s">
        <v>12</v>
      </c>
      <c r="C4986" s="226" t="s">
        <v>12</v>
      </c>
    </row>
    <row r="4987" spans="1:3" x14ac:dyDescent="0.25">
      <c r="A4987" s="253">
        <v>44088</v>
      </c>
      <c r="B4987" s="254" t="s">
        <v>12</v>
      </c>
      <c r="C4987" s="226" t="s">
        <v>12</v>
      </c>
    </row>
    <row r="4988" spans="1:3" x14ac:dyDescent="0.25">
      <c r="A4988" s="253">
        <v>44089</v>
      </c>
      <c r="B4988" s="254" t="s">
        <v>12</v>
      </c>
      <c r="C4988" s="226" t="s">
        <v>12</v>
      </c>
    </row>
    <row r="4989" spans="1:3" x14ac:dyDescent="0.25">
      <c r="A4989" s="253">
        <v>44090</v>
      </c>
      <c r="B4989" s="254" t="s">
        <v>12</v>
      </c>
      <c r="C4989" s="226" t="s">
        <v>12</v>
      </c>
    </row>
    <row r="4990" spans="1:3" x14ac:dyDescent="0.25">
      <c r="A4990" s="253">
        <v>44094</v>
      </c>
      <c r="B4990" s="254" t="s">
        <v>12</v>
      </c>
      <c r="C4990" s="226" t="s">
        <v>12</v>
      </c>
    </row>
    <row r="4991" spans="1:3" x14ac:dyDescent="0.25">
      <c r="A4991" s="253">
        <v>44095</v>
      </c>
      <c r="B4991" s="254" t="s">
        <v>12</v>
      </c>
      <c r="C4991" s="226" t="s">
        <v>12</v>
      </c>
    </row>
    <row r="4992" spans="1:3" x14ac:dyDescent="0.25">
      <c r="A4992" s="253">
        <v>44096</v>
      </c>
      <c r="B4992" s="254" t="s">
        <v>12</v>
      </c>
      <c r="C4992" s="226" t="s">
        <v>12</v>
      </c>
    </row>
    <row r="4993" spans="1:3" x14ac:dyDescent="0.25">
      <c r="A4993" s="253">
        <v>44097</v>
      </c>
      <c r="B4993" s="254" t="s">
        <v>12</v>
      </c>
      <c r="C4993" s="226" t="s">
        <v>12</v>
      </c>
    </row>
    <row r="4994" spans="1:3" x14ac:dyDescent="0.25">
      <c r="A4994" s="253">
        <v>44098</v>
      </c>
      <c r="B4994" s="254" t="s">
        <v>12</v>
      </c>
      <c r="C4994" s="226" t="s">
        <v>12</v>
      </c>
    </row>
    <row r="4995" spans="1:3" x14ac:dyDescent="0.25">
      <c r="A4995" s="253">
        <v>44100</v>
      </c>
      <c r="B4995" s="254" t="s">
        <v>12</v>
      </c>
      <c r="C4995" s="226" t="s">
        <v>12</v>
      </c>
    </row>
    <row r="4996" spans="1:3" x14ac:dyDescent="0.25">
      <c r="A4996" s="253">
        <v>44102</v>
      </c>
      <c r="B4996" s="254" t="s">
        <v>12</v>
      </c>
      <c r="C4996" s="226" t="s">
        <v>12</v>
      </c>
    </row>
    <row r="4997" spans="1:3" x14ac:dyDescent="0.25">
      <c r="A4997" s="253">
        <v>44105</v>
      </c>
      <c r="B4997" s="254" t="s">
        <v>12</v>
      </c>
      <c r="C4997" s="226" t="s">
        <v>12</v>
      </c>
    </row>
    <row r="4998" spans="1:3" x14ac:dyDescent="0.25">
      <c r="A4998" s="253">
        <v>44109</v>
      </c>
      <c r="B4998" s="254" t="s">
        <v>12</v>
      </c>
      <c r="C4998" s="226" t="s">
        <v>12</v>
      </c>
    </row>
    <row r="4999" spans="1:3" x14ac:dyDescent="0.25">
      <c r="A4999" s="253">
        <v>44111</v>
      </c>
      <c r="B4999" s="254" t="s">
        <v>12</v>
      </c>
      <c r="C4999" s="226" t="s">
        <v>12</v>
      </c>
    </row>
    <row r="5000" spans="1:3" x14ac:dyDescent="0.25">
      <c r="A5000" s="253">
        <v>44116</v>
      </c>
      <c r="B5000" s="254" t="s">
        <v>12</v>
      </c>
      <c r="C5000" s="226" t="s">
        <v>12</v>
      </c>
    </row>
    <row r="5001" spans="1:3" x14ac:dyDescent="0.25">
      <c r="A5001" s="253">
        <v>44121</v>
      </c>
      <c r="B5001" s="254" t="s">
        <v>12</v>
      </c>
      <c r="C5001" s="226" t="s">
        <v>12</v>
      </c>
    </row>
    <row r="5002" spans="1:3" x14ac:dyDescent="0.25">
      <c r="A5002" s="253">
        <v>44145</v>
      </c>
      <c r="B5002" s="254" t="s">
        <v>12</v>
      </c>
      <c r="C5002" s="226" t="s">
        <v>12</v>
      </c>
    </row>
    <row r="5003" spans="1:3" x14ac:dyDescent="0.25">
      <c r="A5003" s="253">
        <v>44152</v>
      </c>
      <c r="B5003" s="254" t="s">
        <v>12</v>
      </c>
      <c r="C5003" s="226" t="s">
        <v>12</v>
      </c>
    </row>
    <row r="5004" spans="1:3" x14ac:dyDescent="0.25">
      <c r="A5004" s="253">
        <v>44159</v>
      </c>
      <c r="B5004" s="254" t="s">
        <v>12</v>
      </c>
      <c r="C5004" s="226" t="s">
        <v>12</v>
      </c>
    </row>
    <row r="5005" spans="1:3" x14ac:dyDescent="0.25">
      <c r="A5005" s="253">
        <v>44164</v>
      </c>
      <c r="B5005" s="254" t="s">
        <v>12</v>
      </c>
      <c r="C5005" s="226" t="s">
        <v>12</v>
      </c>
    </row>
    <row r="5006" spans="1:3" x14ac:dyDescent="0.25">
      <c r="A5006" s="253">
        <v>44171</v>
      </c>
      <c r="B5006" s="254" t="s">
        <v>12</v>
      </c>
      <c r="C5006" s="226" t="s">
        <v>12</v>
      </c>
    </row>
    <row r="5007" spans="1:3" x14ac:dyDescent="0.25">
      <c r="A5007" s="253">
        <v>44178</v>
      </c>
      <c r="B5007" s="254" t="s">
        <v>12</v>
      </c>
      <c r="C5007" s="226" t="s">
        <v>12</v>
      </c>
    </row>
    <row r="5008" spans="1:3" x14ac:dyDescent="0.25">
      <c r="A5008" s="253">
        <v>43903</v>
      </c>
      <c r="B5008" s="254" t="s">
        <v>8</v>
      </c>
      <c r="C5008" s="226" t="s">
        <v>8</v>
      </c>
    </row>
    <row r="5009" spans="1:3" x14ac:dyDescent="0.25">
      <c r="A5009" s="253">
        <v>43910</v>
      </c>
      <c r="B5009" s="254" t="s">
        <v>8</v>
      </c>
      <c r="C5009" s="226" t="s">
        <v>8</v>
      </c>
    </row>
    <row r="5010" spans="1:3" x14ac:dyDescent="0.25">
      <c r="A5010" s="253">
        <v>43916</v>
      </c>
      <c r="B5010" s="254" t="s">
        <v>8</v>
      </c>
      <c r="C5010" s="226" t="s">
        <v>8</v>
      </c>
    </row>
    <row r="5011" spans="1:3" x14ac:dyDescent="0.25">
      <c r="A5011" s="253">
        <v>43920</v>
      </c>
      <c r="B5011" s="254" t="s">
        <v>8</v>
      </c>
      <c r="C5011" s="226" t="s">
        <v>8</v>
      </c>
    </row>
    <row r="5012" spans="1:3" x14ac:dyDescent="0.25">
      <c r="A5012" s="253">
        <v>43929</v>
      </c>
      <c r="B5012" s="254" t="s">
        <v>8</v>
      </c>
      <c r="C5012" s="226" t="s">
        <v>8</v>
      </c>
    </row>
    <row r="5013" spans="1:3" x14ac:dyDescent="0.25">
      <c r="A5013" s="253">
        <v>43930</v>
      </c>
      <c r="B5013" s="254" t="s">
        <v>8</v>
      </c>
      <c r="C5013" s="226" t="s">
        <v>8</v>
      </c>
    </row>
    <row r="5014" spans="1:3" x14ac:dyDescent="0.25">
      <c r="A5014" s="253">
        <v>43936</v>
      </c>
      <c r="B5014" s="254" t="s">
        <v>8</v>
      </c>
      <c r="C5014" s="226" t="s">
        <v>8</v>
      </c>
    </row>
    <row r="5015" spans="1:3" x14ac:dyDescent="0.25">
      <c r="A5015" s="253">
        <v>43951</v>
      </c>
      <c r="B5015" s="254" t="s">
        <v>8</v>
      </c>
      <c r="C5015" s="226" t="s">
        <v>8</v>
      </c>
    </row>
    <row r="5016" spans="1:3" x14ac:dyDescent="0.25">
      <c r="A5016" s="253">
        <v>43953</v>
      </c>
      <c r="B5016" s="254" t="s">
        <v>8</v>
      </c>
      <c r="C5016" s="226" t="s">
        <v>8</v>
      </c>
    </row>
    <row r="5017" spans="1:3" x14ac:dyDescent="0.25">
      <c r="A5017" s="253">
        <v>43956</v>
      </c>
      <c r="B5017" s="254" t="s">
        <v>8</v>
      </c>
      <c r="C5017" s="226" t="s">
        <v>8</v>
      </c>
    </row>
    <row r="5018" spans="1:3" x14ac:dyDescent="0.25">
      <c r="A5018" s="253">
        <v>43963</v>
      </c>
      <c r="B5018" s="254" t="s">
        <v>8</v>
      </c>
      <c r="C5018" s="226" t="s">
        <v>8</v>
      </c>
    </row>
    <row r="5019" spans="1:3" x14ac:dyDescent="0.25">
      <c r="A5019" s="253">
        <v>43981</v>
      </c>
      <c r="B5019" s="254" t="s">
        <v>8</v>
      </c>
      <c r="C5019" s="226" t="s">
        <v>8</v>
      </c>
    </row>
    <row r="5020" spans="1:3" x14ac:dyDescent="0.25">
      <c r="A5020" s="253">
        <v>43983</v>
      </c>
      <c r="B5020" s="254" t="s">
        <v>8</v>
      </c>
      <c r="C5020" s="226" t="s">
        <v>8</v>
      </c>
    </row>
    <row r="5021" spans="1:3" x14ac:dyDescent="0.25">
      <c r="A5021" s="253">
        <v>43985</v>
      </c>
      <c r="B5021" s="254" t="s">
        <v>8</v>
      </c>
      <c r="C5021" s="226" t="s">
        <v>8</v>
      </c>
    </row>
    <row r="5022" spans="1:3" x14ac:dyDescent="0.25">
      <c r="A5022" s="253">
        <v>43986</v>
      </c>
      <c r="B5022" s="254" t="s">
        <v>8</v>
      </c>
      <c r="C5022" s="226" t="s">
        <v>8</v>
      </c>
    </row>
    <row r="5023" spans="1:3" x14ac:dyDescent="0.25">
      <c r="A5023" s="253">
        <v>43987</v>
      </c>
      <c r="B5023" s="254" t="s">
        <v>8</v>
      </c>
      <c r="C5023" s="226" t="s">
        <v>8</v>
      </c>
    </row>
    <row r="5024" spans="1:3" x14ac:dyDescent="0.25">
      <c r="A5024" s="253">
        <v>43988</v>
      </c>
      <c r="B5024" s="254" t="s">
        <v>8</v>
      </c>
      <c r="C5024" s="226" t="s">
        <v>8</v>
      </c>
    </row>
    <row r="5025" spans="1:3" x14ac:dyDescent="0.25">
      <c r="A5025" s="253">
        <v>43989</v>
      </c>
      <c r="B5025" s="254" t="s">
        <v>8</v>
      </c>
      <c r="C5025" s="226" t="s">
        <v>8</v>
      </c>
    </row>
    <row r="5026" spans="1:3" x14ac:dyDescent="0.25">
      <c r="A5026" s="253">
        <v>43990</v>
      </c>
      <c r="B5026" s="254" t="s">
        <v>8</v>
      </c>
      <c r="C5026" s="226" t="s">
        <v>8</v>
      </c>
    </row>
    <row r="5027" spans="1:3" x14ac:dyDescent="0.25">
      <c r="A5027" s="253">
        <v>43991</v>
      </c>
      <c r="B5027" s="254" t="s">
        <v>8</v>
      </c>
      <c r="C5027" s="226" t="s">
        <v>8</v>
      </c>
    </row>
    <row r="5028" spans="1:3" x14ac:dyDescent="0.25">
      <c r="A5028" s="253">
        <v>43992</v>
      </c>
      <c r="B5028" s="254" t="s">
        <v>8</v>
      </c>
      <c r="C5028" s="226" t="s">
        <v>8</v>
      </c>
    </row>
    <row r="5029" spans="1:3" x14ac:dyDescent="0.25">
      <c r="A5029" s="253">
        <v>43993</v>
      </c>
      <c r="B5029" s="254" t="s">
        <v>8</v>
      </c>
      <c r="C5029" s="226" t="s">
        <v>8</v>
      </c>
    </row>
    <row r="5030" spans="1:3" x14ac:dyDescent="0.25">
      <c r="A5030" s="253">
        <v>43995</v>
      </c>
      <c r="B5030" s="254" t="s">
        <v>8</v>
      </c>
      <c r="C5030" s="226" t="s">
        <v>8</v>
      </c>
    </row>
    <row r="5031" spans="1:3" x14ac:dyDescent="0.25">
      <c r="A5031" s="253">
        <v>43996</v>
      </c>
      <c r="B5031" s="254" t="s">
        <v>8</v>
      </c>
      <c r="C5031" s="226" t="s">
        <v>8</v>
      </c>
    </row>
    <row r="5032" spans="1:3" x14ac:dyDescent="0.25">
      <c r="A5032" s="253">
        <v>43998</v>
      </c>
      <c r="B5032" s="254" t="s">
        <v>8</v>
      </c>
      <c r="C5032" s="226" t="s">
        <v>8</v>
      </c>
    </row>
    <row r="5033" spans="1:3" x14ac:dyDescent="0.25">
      <c r="A5033" s="253">
        <v>43999</v>
      </c>
      <c r="B5033" s="254" t="s">
        <v>8</v>
      </c>
      <c r="C5033" s="226" t="s">
        <v>8</v>
      </c>
    </row>
    <row r="5034" spans="1:3" x14ac:dyDescent="0.25">
      <c r="A5034" s="253">
        <v>44033</v>
      </c>
      <c r="B5034" s="254" t="s">
        <v>8</v>
      </c>
      <c r="C5034" s="226" t="s">
        <v>8</v>
      </c>
    </row>
    <row r="5035" spans="1:3" x14ac:dyDescent="0.25">
      <c r="A5035" s="253">
        <v>44164</v>
      </c>
      <c r="B5035" s="254" t="s">
        <v>8</v>
      </c>
      <c r="C5035" s="226" t="s">
        <v>8</v>
      </c>
    </row>
    <row r="5036" spans="1:3" x14ac:dyDescent="0.25">
      <c r="A5036" s="253">
        <v>44171</v>
      </c>
      <c r="B5036" s="254" t="s">
        <v>8</v>
      </c>
      <c r="C5036" s="226" t="s">
        <v>8</v>
      </c>
    </row>
    <row r="5037" spans="1:3" x14ac:dyDescent="0.25">
      <c r="A5037" s="253">
        <v>44178</v>
      </c>
      <c r="B5037" s="254" t="s">
        <v>8</v>
      </c>
      <c r="C5037" s="226" t="s">
        <v>8</v>
      </c>
    </row>
    <row r="5038" spans="1:3" x14ac:dyDescent="0.25">
      <c r="A5038" s="253">
        <v>43903</v>
      </c>
      <c r="B5038" s="254" t="s">
        <v>49</v>
      </c>
      <c r="C5038" s="226" t="s">
        <v>49</v>
      </c>
    </row>
    <row r="5039" spans="1:3" x14ac:dyDescent="0.25">
      <c r="A5039" s="253">
        <v>43907</v>
      </c>
      <c r="B5039" s="254" t="s">
        <v>49</v>
      </c>
      <c r="C5039" s="226" t="s">
        <v>49</v>
      </c>
    </row>
    <row r="5040" spans="1:3" x14ac:dyDescent="0.25">
      <c r="A5040" s="253">
        <v>43910</v>
      </c>
      <c r="B5040" s="254" t="s">
        <v>49</v>
      </c>
      <c r="C5040" s="226" t="s">
        <v>49</v>
      </c>
    </row>
    <row r="5041" spans="1:3" x14ac:dyDescent="0.25">
      <c r="A5041" s="253">
        <v>43915</v>
      </c>
      <c r="B5041" s="254" t="s">
        <v>49</v>
      </c>
      <c r="C5041" s="226" t="s">
        <v>49</v>
      </c>
    </row>
    <row r="5042" spans="1:3" x14ac:dyDescent="0.25">
      <c r="A5042" s="253">
        <v>43916</v>
      </c>
      <c r="B5042" s="254" t="s">
        <v>49</v>
      </c>
      <c r="C5042" s="226" t="s">
        <v>49</v>
      </c>
    </row>
    <row r="5043" spans="1:3" x14ac:dyDescent="0.25">
      <c r="A5043" s="253">
        <v>43920</v>
      </c>
      <c r="B5043" s="254" t="s">
        <v>49</v>
      </c>
      <c r="C5043" s="226" t="s">
        <v>49</v>
      </c>
    </row>
    <row r="5044" spans="1:3" x14ac:dyDescent="0.25">
      <c r="A5044" s="253">
        <v>43923</v>
      </c>
      <c r="B5044" s="254" t="s">
        <v>49</v>
      </c>
      <c r="C5044" s="226" t="s">
        <v>49</v>
      </c>
    </row>
    <row r="5045" spans="1:3" x14ac:dyDescent="0.25">
      <c r="A5045" s="253">
        <v>43924</v>
      </c>
      <c r="B5045" s="254" t="s">
        <v>49</v>
      </c>
      <c r="C5045" s="226" t="s">
        <v>49</v>
      </c>
    </row>
    <row r="5046" spans="1:3" x14ac:dyDescent="0.25">
      <c r="A5046" s="253">
        <v>43926</v>
      </c>
      <c r="B5046" s="254" t="s">
        <v>49</v>
      </c>
      <c r="C5046" s="226" t="s">
        <v>49</v>
      </c>
    </row>
    <row r="5047" spans="1:3" x14ac:dyDescent="0.25">
      <c r="A5047" s="253">
        <v>43929</v>
      </c>
      <c r="B5047" s="254" t="s">
        <v>49</v>
      </c>
      <c r="C5047" s="226" t="s">
        <v>49</v>
      </c>
    </row>
    <row r="5048" spans="1:3" x14ac:dyDescent="0.25">
      <c r="A5048" s="253">
        <v>43930</v>
      </c>
      <c r="B5048" s="254" t="s">
        <v>49</v>
      </c>
      <c r="C5048" s="226" t="s">
        <v>49</v>
      </c>
    </row>
    <row r="5049" spans="1:3" x14ac:dyDescent="0.25">
      <c r="A5049" s="253">
        <v>43936</v>
      </c>
      <c r="B5049" s="254" t="s">
        <v>49</v>
      </c>
      <c r="C5049" s="226" t="s">
        <v>49</v>
      </c>
    </row>
    <row r="5050" spans="1:3" x14ac:dyDescent="0.25">
      <c r="A5050" s="253">
        <v>43948</v>
      </c>
      <c r="B5050" s="254" t="s">
        <v>49</v>
      </c>
      <c r="C5050" s="226" t="s">
        <v>49</v>
      </c>
    </row>
    <row r="5051" spans="1:3" x14ac:dyDescent="0.25">
      <c r="A5051" s="253">
        <v>43951</v>
      </c>
      <c r="B5051" s="254" t="s">
        <v>49</v>
      </c>
      <c r="C5051" s="226" t="s">
        <v>49</v>
      </c>
    </row>
    <row r="5052" spans="1:3" x14ac:dyDescent="0.25">
      <c r="A5052" s="253">
        <v>43953</v>
      </c>
      <c r="B5052" s="254" t="s">
        <v>49</v>
      </c>
      <c r="C5052" s="226" t="s">
        <v>49</v>
      </c>
    </row>
    <row r="5053" spans="1:3" x14ac:dyDescent="0.25">
      <c r="A5053" s="253">
        <v>43956</v>
      </c>
      <c r="B5053" s="254" t="s">
        <v>49</v>
      </c>
      <c r="C5053" s="226" t="s">
        <v>49</v>
      </c>
    </row>
    <row r="5054" spans="1:3" x14ac:dyDescent="0.25">
      <c r="A5054" s="253">
        <v>43963</v>
      </c>
      <c r="B5054" s="254" t="s">
        <v>49</v>
      </c>
      <c r="C5054" s="226" t="s">
        <v>49</v>
      </c>
    </row>
    <row r="5055" spans="1:3" x14ac:dyDescent="0.25">
      <c r="A5055" s="253">
        <v>43979</v>
      </c>
      <c r="B5055" s="254" t="s">
        <v>49</v>
      </c>
      <c r="C5055" s="226" t="s">
        <v>49</v>
      </c>
    </row>
    <row r="5056" spans="1:3" x14ac:dyDescent="0.25">
      <c r="A5056" s="253">
        <v>43981</v>
      </c>
      <c r="B5056" s="254" t="s">
        <v>49</v>
      </c>
      <c r="C5056" s="226" t="s">
        <v>49</v>
      </c>
    </row>
    <row r="5057" spans="1:3" x14ac:dyDescent="0.25">
      <c r="A5057" s="253">
        <v>43983</v>
      </c>
      <c r="B5057" s="254" t="s">
        <v>49</v>
      </c>
      <c r="C5057" s="226" t="s">
        <v>49</v>
      </c>
    </row>
    <row r="5058" spans="1:3" x14ac:dyDescent="0.25">
      <c r="A5058" s="253">
        <v>43985</v>
      </c>
      <c r="B5058" s="254" t="s">
        <v>49</v>
      </c>
      <c r="C5058" s="226" t="s">
        <v>49</v>
      </c>
    </row>
    <row r="5059" spans="1:3" x14ac:dyDescent="0.25">
      <c r="A5059" s="253">
        <v>43986</v>
      </c>
      <c r="B5059" s="254" t="s">
        <v>49</v>
      </c>
      <c r="C5059" s="226" t="s">
        <v>49</v>
      </c>
    </row>
    <row r="5060" spans="1:3" x14ac:dyDescent="0.25">
      <c r="A5060" s="253">
        <v>43987</v>
      </c>
      <c r="B5060" s="254" t="s">
        <v>49</v>
      </c>
      <c r="C5060" s="226" t="s">
        <v>49</v>
      </c>
    </row>
    <row r="5061" spans="1:3" x14ac:dyDescent="0.25">
      <c r="A5061" s="253">
        <v>43988</v>
      </c>
      <c r="B5061" s="254" t="s">
        <v>49</v>
      </c>
      <c r="C5061" s="226" t="s">
        <v>49</v>
      </c>
    </row>
    <row r="5062" spans="1:3" x14ac:dyDescent="0.25">
      <c r="A5062" s="253">
        <v>43989</v>
      </c>
      <c r="B5062" s="254" t="s">
        <v>49</v>
      </c>
      <c r="C5062" s="226" t="s">
        <v>49</v>
      </c>
    </row>
    <row r="5063" spans="1:3" x14ac:dyDescent="0.25">
      <c r="A5063" s="253">
        <v>43990</v>
      </c>
      <c r="B5063" s="254" t="s">
        <v>49</v>
      </c>
      <c r="C5063" s="226" t="s">
        <v>49</v>
      </c>
    </row>
    <row r="5064" spans="1:3" x14ac:dyDescent="0.25">
      <c r="A5064" s="253">
        <v>43991</v>
      </c>
      <c r="B5064" s="254" t="s">
        <v>49</v>
      </c>
      <c r="C5064" s="226" t="s">
        <v>49</v>
      </c>
    </row>
    <row r="5065" spans="1:3" x14ac:dyDescent="0.25">
      <c r="A5065" s="253">
        <v>43992</v>
      </c>
      <c r="B5065" s="254" t="s">
        <v>49</v>
      </c>
      <c r="C5065" s="226" t="s">
        <v>49</v>
      </c>
    </row>
    <row r="5066" spans="1:3" x14ac:dyDescent="0.25">
      <c r="A5066" s="253">
        <v>43993</v>
      </c>
      <c r="B5066" s="254" t="s">
        <v>49</v>
      </c>
      <c r="C5066" s="226" t="s">
        <v>49</v>
      </c>
    </row>
    <row r="5067" spans="1:3" x14ac:dyDescent="0.25">
      <c r="A5067" s="253">
        <v>43994</v>
      </c>
      <c r="B5067" s="254" t="s">
        <v>49</v>
      </c>
      <c r="C5067" s="226" t="s">
        <v>49</v>
      </c>
    </row>
    <row r="5068" spans="1:3" x14ac:dyDescent="0.25">
      <c r="A5068" s="253">
        <v>43995</v>
      </c>
      <c r="B5068" s="254" t="s">
        <v>49</v>
      </c>
      <c r="C5068" s="226" t="s">
        <v>49</v>
      </c>
    </row>
    <row r="5069" spans="1:3" x14ac:dyDescent="0.25">
      <c r="A5069" s="253">
        <v>43996</v>
      </c>
      <c r="B5069" s="254" t="s">
        <v>49</v>
      </c>
      <c r="C5069" s="226" t="s">
        <v>49</v>
      </c>
    </row>
    <row r="5070" spans="1:3" x14ac:dyDescent="0.25">
      <c r="A5070" s="253">
        <v>43998</v>
      </c>
      <c r="B5070" s="254" t="s">
        <v>49</v>
      </c>
      <c r="C5070" s="226" t="s">
        <v>49</v>
      </c>
    </row>
    <row r="5071" spans="1:3" x14ac:dyDescent="0.25">
      <c r="A5071" s="253">
        <v>43999</v>
      </c>
      <c r="B5071" s="254" t="s">
        <v>49</v>
      </c>
      <c r="C5071" s="226" t="s">
        <v>49</v>
      </c>
    </row>
    <row r="5072" spans="1:3" x14ac:dyDescent="0.25">
      <c r="A5072" s="253">
        <v>44000</v>
      </c>
      <c r="B5072" s="254" t="s">
        <v>49</v>
      </c>
      <c r="C5072" s="226" t="s">
        <v>49</v>
      </c>
    </row>
    <row r="5073" spans="1:3" x14ac:dyDescent="0.25">
      <c r="A5073" s="253">
        <v>44001</v>
      </c>
      <c r="B5073" s="254" t="s">
        <v>49</v>
      </c>
      <c r="C5073" s="226" t="s">
        <v>49</v>
      </c>
    </row>
    <row r="5074" spans="1:3" x14ac:dyDescent="0.25">
      <c r="A5074" s="253">
        <v>44002</v>
      </c>
      <c r="B5074" s="254" t="s">
        <v>49</v>
      </c>
      <c r="C5074" s="226" t="s">
        <v>49</v>
      </c>
    </row>
    <row r="5075" spans="1:3" x14ac:dyDescent="0.25">
      <c r="A5075" s="253">
        <v>44003</v>
      </c>
      <c r="B5075" s="254" t="s">
        <v>49</v>
      </c>
      <c r="C5075" s="226" t="s">
        <v>49</v>
      </c>
    </row>
    <row r="5076" spans="1:3" x14ac:dyDescent="0.25">
      <c r="A5076" s="253">
        <v>44004</v>
      </c>
      <c r="B5076" s="254" t="s">
        <v>49</v>
      </c>
      <c r="C5076" s="226" t="s">
        <v>49</v>
      </c>
    </row>
    <row r="5077" spans="1:3" x14ac:dyDescent="0.25">
      <c r="A5077" s="253">
        <v>44005</v>
      </c>
      <c r="B5077" s="254" t="s">
        <v>49</v>
      </c>
      <c r="C5077" s="226" t="s">
        <v>49</v>
      </c>
    </row>
    <row r="5078" spans="1:3" x14ac:dyDescent="0.25">
      <c r="A5078" s="253">
        <v>44006</v>
      </c>
      <c r="B5078" s="254" t="s">
        <v>49</v>
      </c>
      <c r="C5078" s="226" t="s">
        <v>49</v>
      </c>
    </row>
    <row r="5079" spans="1:3" x14ac:dyDescent="0.25">
      <c r="A5079" s="253">
        <v>44007</v>
      </c>
      <c r="B5079" s="254" t="s">
        <v>49</v>
      </c>
      <c r="C5079" s="226" t="s">
        <v>49</v>
      </c>
    </row>
    <row r="5080" spans="1:3" x14ac:dyDescent="0.25">
      <c r="A5080" s="253">
        <v>44008</v>
      </c>
      <c r="B5080" s="254" t="s">
        <v>49</v>
      </c>
      <c r="C5080" s="226" t="s">
        <v>49</v>
      </c>
    </row>
    <row r="5081" spans="1:3" x14ac:dyDescent="0.25">
      <c r="A5081" s="253">
        <v>44009</v>
      </c>
      <c r="B5081" s="254" t="s">
        <v>49</v>
      </c>
      <c r="C5081" s="226" t="s">
        <v>49</v>
      </c>
    </row>
    <row r="5082" spans="1:3" x14ac:dyDescent="0.25">
      <c r="A5082" s="253">
        <v>44010</v>
      </c>
      <c r="B5082" s="254" t="s">
        <v>49</v>
      </c>
      <c r="C5082" s="226" t="s">
        <v>49</v>
      </c>
    </row>
    <row r="5083" spans="1:3" x14ac:dyDescent="0.25">
      <c r="A5083" s="253">
        <v>44011</v>
      </c>
      <c r="B5083" s="254" t="s">
        <v>49</v>
      </c>
      <c r="C5083" s="226" t="s">
        <v>49</v>
      </c>
    </row>
    <row r="5084" spans="1:3" x14ac:dyDescent="0.25">
      <c r="A5084" s="253">
        <v>44012</v>
      </c>
      <c r="B5084" s="254" t="s">
        <v>49</v>
      </c>
      <c r="C5084" s="226" t="s">
        <v>49</v>
      </c>
    </row>
    <row r="5085" spans="1:3" x14ac:dyDescent="0.25">
      <c r="A5085" s="253">
        <v>44013</v>
      </c>
      <c r="B5085" s="254" t="s">
        <v>49</v>
      </c>
      <c r="C5085" s="226" t="s">
        <v>49</v>
      </c>
    </row>
    <row r="5086" spans="1:3" x14ac:dyDescent="0.25">
      <c r="A5086" s="253">
        <v>44014</v>
      </c>
      <c r="B5086" s="254" t="s">
        <v>49</v>
      </c>
      <c r="C5086" s="226" t="s">
        <v>49</v>
      </c>
    </row>
    <row r="5087" spans="1:3" x14ac:dyDescent="0.25">
      <c r="A5087" s="253">
        <v>44015</v>
      </c>
      <c r="B5087" s="254" t="s">
        <v>49</v>
      </c>
      <c r="C5087" s="226" t="s">
        <v>49</v>
      </c>
    </row>
    <row r="5088" spans="1:3" x14ac:dyDescent="0.25">
      <c r="A5088" s="253">
        <v>44016</v>
      </c>
      <c r="B5088" s="254" t="s">
        <v>49</v>
      </c>
      <c r="C5088" s="226" t="s">
        <v>49</v>
      </c>
    </row>
    <row r="5089" spans="1:3" x14ac:dyDescent="0.25">
      <c r="A5089" s="253">
        <v>44017</v>
      </c>
      <c r="B5089" s="254" t="s">
        <v>49</v>
      </c>
      <c r="C5089" s="226" t="s">
        <v>49</v>
      </c>
    </row>
    <row r="5090" spans="1:3" x14ac:dyDescent="0.25">
      <c r="A5090" s="253">
        <v>44018</v>
      </c>
      <c r="B5090" s="254" t="s">
        <v>49</v>
      </c>
      <c r="C5090" s="226" t="s">
        <v>49</v>
      </c>
    </row>
    <row r="5091" spans="1:3" x14ac:dyDescent="0.25">
      <c r="A5091" s="253">
        <v>44019</v>
      </c>
      <c r="B5091" s="254" t="s">
        <v>49</v>
      </c>
      <c r="C5091" s="226" t="s">
        <v>49</v>
      </c>
    </row>
    <row r="5092" spans="1:3" x14ac:dyDescent="0.25">
      <c r="A5092" s="253">
        <v>44020</v>
      </c>
      <c r="B5092" s="254" t="s">
        <v>49</v>
      </c>
      <c r="C5092" s="226" t="s">
        <v>49</v>
      </c>
    </row>
    <row r="5093" spans="1:3" x14ac:dyDescent="0.25">
      <c r="A5093" s="253">
        <v>44021</v>
      </c>
      <c r="B5093" s="254" t="s">
        <v>49</v>
      </c>
      <c r="C5093" s="226" t="s">
        <v>49</v>
      </c>
    </row>
    <row r="5094" spans="1:3" x14ac:dyDescent="0.25">
      <c r="A5094" s="253">
        <v>44022</v>
      </c>
      <c r="B5094" s="254" t="s">
        <v>49</v>
      </c>
      <c r="C5094" s="226" t="s">
        <v>49</v>
      </c>
    </row>
    <row r="5095" spans="1:3" x14ac:dyDescent="0.25">
      <c r="A5095" s="253">
        <v>44023</v>
      </c>
      <c r="B5095" s="254" t="s">
        <v>49</v>
      </c>
      <c r="C5095" s="226" t="s">
        <v>49</v>
      </c>
    </row>
    <row r="5096" spans="1:3" x14ac:dyDescent="0.25">
      <c r="A5096" s="253">
        <v>44024</v>
      </c>
      <c r="B5096" s="254" t="s">
        <v>49</v>
      </c>
      <c r="C5096" s="226" t="s">
        <v>49</v>
      </c>
    </row>
    <row r="5097" spans="1:3" x14ac:dyDescent="0.25">
      <c r="A5097" s="253">
        <v>44025</v>
      </c>
      <c r="B5097" s="254" t="s">
        <v>49</v>
      </c>
      <c r="C5097" s="226" t="s">
        <v>49</v>
      </c>
    </row>
    <row r="5098" spans="1:3" x14ac:dyDescent="0.25">
      <c r="A5098" s="253">
        <v>44026</v>
      </c>
      <c r="B5098" s="254" t="s">
        <v>49</v>
      </c>
      <c r="C5098" s="226" t="s">
        <v>49</v>
      </c>
    </row>
    <row r="5099" spans="1:3" x14ac:dyDescent="0.25">
      <c r="A5099" s="253">
        <v>44027</v>
      </c>
      <c r="B5099" s="254" t="s">
        <v>49</v>
      </c>
      <c r="C5099" s="226" t="s">
        <v>49</v>
      </c>
    </row>
    <row r="5100" spans="1:3" x14ac:dyDescent="0.25">
      <c r="A5100" s="253">
        <v>44028</v>
      </c>
      <c r="B5100" s="254" t="s">
        <v>49</v>
      </c>
      <c r="C5100" s="226" t="s">
        <v>49</v>
      </c>
    </row>
    <row r="5101" spans="1:3" x14ac:dyDescent="0.25">
      <c r="A5101" s="253">
        <v>44029</v>
      </c>
      <c r="B5101" s="254" t="s">
        <v>49</v>
      </c>
      <c r="C5101" s="226" t="s">
        <v>49</v>
      </c>
    </row>
    <row r="5102" spans="1:3" x14ac:dyDescent="0.25">
      <c r="A5102" s="253">
        <v>44030</v>
      </c>
      <c r="B5102" s="254" t="s">
        <v>49</v>
      </c>
      <c r="C5102" s="226" t="s">
        <v>49</v>
      </c>
    </row>
    <row r="5103" spans="1:3" x14ac:dyDescent="0.25">
      <c r="A5103" s="253">
        <v>44031</v>
      </c>
      <c r="B5103" s="254" t="s">
        <v>49</v>
      </c>
      <c r="C5103" s="226" t="s">
        <v>49</v>
      </c>
    </row>
    <row r="5104" spans="1:3" x14ac:dyDescent="0.25">
      <c r="A5104" s="253">
        <v>44032</v>
      </c>
      <c r="B5104" s="254" t="s">
        <v>49</v>
      </c>
      <c r="C5104" s="226" t="s">
        <v>49</v>
      </c>
    </row>
    <row r="5105" spans="1:3" x14ac:dyDescent="0.25">
      <c r="A5105" s="253">
        <v>44033</v>
      </c>
      <c r="B5105" s="254" t="s">
        <v>49</v>
      </c>
      <c r="C5105" s="226" t="s">
        <v>49</v>
      </c>
    </row>
    <row r="5106" spans="1:3" x14ac:dyDescent="0.25">
      <c r="A5106" s="253">
        <v>44034</v>
      </c>
      <c r="B5106" s="254" t="s">
        <v>49</v>
      </c>
      <c r="C5106" s="226" t="s">
        <v>49</v>
      </c>
    </row>
    <row r="5107" spans="1:3" x14ac:dyDescent="0.25">
      <c r="A5107" s="253">
        <v>44035</v>
      </c>
      <c r="B5107" s="254" t="s">
        <v>49</v>
      </c>
      <c r="C5107" s="226" t="s">
        <v>49</v>
      </c>
    </row>
    <row r="5108" spans="1:3" x14ac:dyDescent="0.25">
      <c r="A5108" s="253">
        <v>44036</v>
      </c>
      <c r="B5108" s="254" t="s">
        <v>49</v>
      </c>
      <c r="C5108" s="226" t="s">
        <v>49</v>
      </c>
    </row>
    <row r="5109" spans="1:3" x14ac:dyDescent="0.25">
      <c r="A5109" s="253">
        <v>44037</v>
      </c>
      <c r="B5109" s="254" t="s">
        <v>49</v>
      </c>
      <c r="C5109" s="226" t="s">
        <v>49</v>
      </c>
    </row>
    <row r="5110" spans="1:3" x14ac:dyDescent="0.25">
      <c r="A5110" s="253">
        <v>44038</v>
      </c>
      <c r="B5110" s="254" t="s">
        <v>49</v>
      </c>
      <c r="C5110" s="226" t="s">
        <v>49</v>
      </c>
    </row>
    <row r="5111" spans="1:3" x14ac:dyDescent="0.25">
      <c r="A5111" s="253">
        <v>44039</v>
      </c>
      <c r="B5111" s="254" t="s">
        <v>49</v>
      </c>
      <c r="C5111" s="226" t="s">
        <v>49</v>
      </c>
    </row>
    <row r="5112" spans="1:3" x14ac:dyDescent="0.25">
      <c r="A5112" s="253">
        <v>44040</v>
      </c>
      <c r="B5112" s="254" t="s">
        <v>49</v>
      </c>
      <c r="C5112" s="226" t="s">
        <v>49</v>
      </c>
    </row>
    <row r="5113" spans="1:3" x14ac:dyDescent="0.25">
      <c r="A5113" s="253">
        <v>44041</v>
      </c>
      <c r="B5113" s="254" t="s">
        <v>49</v>
      </c>
      <c r="C5113" s="226" t="s">
        <v>49</v>
      </c>
    </row>
    <row r="5114" spans="1:3" x14ac:dyDescent="0.25">
      <c r="A5114" s="253">
        <v>44042</v>
      </c>
      <c r="B5114" s="254" t="s">
        <v>49</v>
      </c>
      <c r="C5114" s="226" t="s">
        <v>49</v>
      </c>
    </row>
    <row r="5115" spans="1:3" x14ac:dyDescent="0.25">
      <c r="A5115" s="253">
        <v>44043</v>
      </c>
      <c r="B5115" s="254" t="s">
        <v>49</v>
      </c>
      <c r="C5115" s="226" t="s">
        <v>49</v>
      </c>
    </row>
    <row r="5116" spans="1:3" x14ac:dyDescent="0.25">
      <c r="A5116" s="253">
        <v>44044</v>
      </c>
      <c r="B5116" s="254" t="s">
        <v>49</v>
      </c>
      <c r="C5116" s="226" t="s">
        <v>49</v>
      </c>
    </row>
    <row r="5117" spans="1:3" x14ac:dyDescent="0.25">
      <c r="A5117" s="253">
        <v>44045</v>
      </c>
      <c r="B5117" s="254" t="s">
        <v>49</v>
      </c>
      <c r="C5117" s="226" t="s">
        <v>49</v>
      </c>
    </row>
    <row r="5118" spans="1:3" x14ac:dyDescent="0.25">
      <c r="A5118" s="253">
        <v>44046</v>
      </c>
      <c r="B5118" s="254" t="s">
        <v>49</v>
      </c>
      <c r="C5118" s="226" t="s">
        <v>49</v>
      </c>
    </row>
    <row r="5119" spans="1:3" x14ac:dyDescent="0.25">
      <c r="A5119" s="253">
        <v>44047</v>
      </c>
      <c r="B5119" s="254" t="s">
        <v>49</v>
      </c>
      <c r="C5119" s="226" t="s">
        <v>49</v>
      </c>
    </row>
    <row r="5120" spans="1:3" x14ac:dyDescent="0.25">
      <c r="A5120" s="253">
        <v>44048</v>
      </c>
      <c r="B5120" s="254" t="s">
        <v>49</v>
      </c>
      <c r="C5120" s="226" t="s">
        <v>49</v>
      </c>
    </row>
    <row r="5121" spans="1:3" x14ac:dyDescent="0.25">
      <c r="A5121" s="253">
        <v>44049</v>
      </c>
      <c r="B5121" s="254" t="s">
        <v>49</v>
      </c>
      <c r="C5121" s="226" t="s">
        <v>49</v>
      </c>
    </row>
    <row r="5122" spans="1:3" x14ac:dyDescent="0.25">
      <c r="A5122" s="253">
        <v>44050</v>
      </c>
      <c r="B5122" s="254" t="s">
        <v>49</v>
      </c>
      <c r="C5122" s="226" t="s">
        <v>49</v>
      </c>
    </row>
    <row r="5123" spans="1:3" x14ac:dyDescent="0.25">
      <c r="A5123" s="253">
        <v>44051</v>
      </c>
      <c r="B5123" s="254" t="s">
        <v>49</v>
      </c>
      <c r="C5123" s="226" t="s">
        <v>49</v>
      </c>
    </row>
    <row r="5124" spans="1:3" x14ac:dyDescent="0.25">
      <c r="A5124" s="253">
        <v>44053</v>
      </c>
      <c r="B5124" s="254" t="s">
        <v>49</v>
      </c>
      <c r="C5124" s="226" t="s">
        <v>49</v>
      </c>
    </row>
    <row r="5125" spans="1:3" x14ac:dyDescent="0.25">
      <c r="A5125" s="253">
        <v>44054</v>
      </c>
      <c r="B5125" s="254" t="s">
        <v>49</v>
      </c>
      <c r="C5125" s="226" t="s">
        <v>49</v>
      </c>
    </row>
    <row r="5126" spans="1:3" x14ac:dyDescent="0.25">
      <c r="A5126" s="253">
        <v>44055</v>
      </c>
      <c r="B5126" s="254" t="s">
        <v>49</v>
      </c>
      <c r="C5126" s="226" t="s">
        <v>49</v>
      </c>
    </row>
    <row r="5127" spans="1:3" x14ac:dyDescent="0.25">
      <c r="A5127" s="253">
        <v>44056</v>
      </c>
      <c r="B5127" s="254" t="s">
        <v>49</v>
      </c>
      <c r="C5127" s="226" t="s">
        <v>49</v>
      </c>
    </row>
    <row r="5128" spans="1:3" x14ac:dyDescent="0.25">
      <c r="A5128" s="253">
        <v>44058</v>
      </c>
      <c r="B5128" s="254" t="s">
        <v>49</v>
      </c>
      <c r="C5128" s="226" t="s">
        <v>49</v>
      </c>
    </row>
    <row r="5129" spans="1:3" x14ac:dyDescent="0.25">
      <c r="A5129" s="253">
        <v>44059</v>
      </c>
      <c r="B5129" s="254" t="s">
        <v>49</v>
      </c>
      <c r="C5129" s="226" t="s">
        <v>49</v>
      </c>
    </row>
    <row r="5130" spans="1:3" x14ac:dyDescent="0.25">
      <c r="A5130" s="253">
        <v>44060</v>
      </c>
      <c r="B5130" s="254" t="s">
        <v>49</v>
      </c>
      <c r="C5130" s="226" t="s">
        <v>49</v>
      </c>
    </row>
    <row r="5131" spans="1:3" x14ac:dyDescent="0.25">
      <c r="A5131" s="253">
        <v>44061</v>
      </c>
      <c r="B5131" s="254" t="s">
        <v>49</v>
      </c>
      <c r="C5131" s="226" t="s">
        <v>49</v>
      </c>
    </row>
    <row r="5132" spans="1:3" x14ac:dyDescent="0.25">
      <c r="A5132" s="253">
        <v>44062</v>
      </c>
      <c r="B5132" s="254" t="s">
        <v>49</v>
      </c>
      <c r="C5132" s="226" t="s">
        <v>49</v>
      </c>
    </row>
    <row r="5133" spans="1:3" x14ac:dyDescent="0.25">
      <c r="A5133" s="253">
        <v>44063</v>
      </c>
      <c r="B5133" s="254" t="s">
        <v>49</v>
      </c>
      <c r="C5133" s="226" t="s">
        <v>49</v>
      </c>
    </row>
    <row r="5134" spans="1:3" x14ac:dyDescent="0.25">
      <c r="A5134" s="253">
        <v>44064</v>
      </c>
      <c r="B5134" s="254" t="s">
        <v>49</v>
      </c>
      <c r="C5134" s="226" t="s">
        <v>49</v>
      </c>
    </row>
    <row r="5135" spans="1:3" x14ac:dyDescent="0.25">
      <c r="A5135" s="253">
        <v>44065</v>
      </c>
      <c r="B5135" s="254" t="s">
        <v>49</v>
      </c>
      <c r="C5135" s="226" t="s">
        <v>49</v>
      </c>
    </row>
    <row r="5136" spans="1:3" x14ac:dyDescent="0.25">
      <c r="A5136" s="253">
        <v>44066</v>
      </c>
      <c r="B5136" s="254" t="s">
        <v>49</v>
      </c>
      <c r="C5136" s="226" t="s">
        <v>49</v>
      </c>
    </row>
    <row r="5137" spans="1:3" x14ac:dyDescent="0.25">
      <c r="A5137" s="253">
        <v>44067</v>
      </c>
      <c r="B5137" s="254" t="s">
        <v>49</v>
      </c>
      <c r="C5137" s="226" t="s">
        <v>49</v>
      </c>
    </row>
    <row r="5138" spans="1:3" x14ac:dyDescent="0.25">
      <c r="A5138" s="253">
        <v>44068</v>
      </c>
      <c r="B5138" s="254" t="s">
        <v>49</v>
      </c>
      <c r="C5138" s="226" t="s">
        <v>49</v>
      </c>
    </row>
    <row r="5139" spans="1:3" x14ac:dyDescent="0.25">
      <c r="A5139" s="253">
        <v>44069</v>
      </c>
      <c r="B5139" s="254" t="s">
        <v>49</v>
      </c>
      <c r="C5139" s="226" t="s">
        <v>49</v>
      </c>
    </row>
    <row r="5140" spans="1:3" x14ac:dyDescent="0.25">
      <c r="A5140" s="253">
        <v>44070</v>
      </c>
      <c r="B5140" s="254" t="s">
        <v>49</v>
      </c>
      <c r="C5140" s="226" t="s">
        <v>49</v>
      </c>
    </row>
    <row r="5141" spans="1:3" x14ac:dyDescent="0.25">
      <c r="A5141" s="253">
        <v>44071</v>
      </c>
      <c r="B5141" s="254" t="s">
        <v>49</v>
      </c>
      <c r="C5141" s="226" t="s">
        <v>49</v>
      </c>
    </row>
    <row r="5142" spans="1:3" x14ac:dyDescent="0.25">
      <c r="A5142" s="253">
        <v>44072</v>
      </c>
      <c r="B5142" s="254" t="s">
        <v>49</v>
      </c>
      <c r="C5142" s="226" t="s">
        <v>49</v>
      </c>
    </row>
    <row r="5143" spans="1:3" x14ac:dyDescent="0.25">
      <c r="A5143" s="253">
        <v>44073</v>
      </c>
      <c r="B5143" s="254" t="s">
        <v>49</v>
      </c>
      <c r="C5143" s="226" t="s">
        <v>49</v>
      </c>
    </row>
    <row r="5144" spans="1:3" x14ac:dyDescent="0.25">
      <c r="A5144" s="253">
        <v>44074</v>
      </c>
      <c r="B5144" s="254" t="s">
        <v>49</v>
      </c>
      <c r="C5144" s="226" t="s">
        <v>49</v>
      </c>
    </row>
    <row r="5145" spans="1:3" x14ac:dyDescent="0.25">
      <c r="A5145" s="253">
        <v>44075</v>
      </c>
      <c r="B5145" s="254" t="s">
        <v>49</v>
      </c>
      <c r="C5145" s="226" t="s">
        <v>49</v>
      </c>
    </row>
    <row r="5146" spans="1:3" x14ac:dyDescent="0.25">
      <c r="A5146" s="253">
        <v>44076</v>
      </c>
      <c r="B5146" s="254" t="s">
        <v>49</v>
      </c>
      <c r="C5146" s="226" t="s">
        <v>49</v>
      </c>
    </row>
    <row r="5147" spans="1:3" x14ac:dyDescent="0.25">
      <c r="A5147" s="253">
        <v>44077</v>
      </c>
      <c r="B5147" s="254" t="s">
        <v>49</v>
      </c>
      <c r="C5147" s="226" t="s">
        <v>49</v>
      </c>
    </row>
    <row r="5148" spans="1:3" x14ac:dyDescent="0.25">
      <c r="A5148" s="253">
        <v>44079</v>
      </c>
      <c r="B5148" s="254" t="s">
        <v>49</v>
      </c>
      <c r="C5148" s="226" t="s">
        <v>49</v>
      </c>
    </row>
    <row r="5149" spans="1:3" x14ac:dyDescent="0.25">
      <c r="A5149" s="253">
        <v>44080</v>
      </c>
      <c r="B5149" s="254" t="s">
        <v>49</v>
      </c>
      <c r="C5149" s="226" t="s">
        <v>49</v>
      </c>
    </row>
    <row r="5150" spans="1:3" x14ac:dyDescent="0.25">
      <c r="A5150" s="253">
        <v>44081</v>
      </c>
      <c r="B5150" s="254" t="s">
        <v>49</v>
      </c>
      <c r="C5150" s="226" t="s">
        <v>49</v>
      </c>
    </row>
    <row r="5151" spans="1:3" x14ac:dyDescent="0.25">
      <c r="A5151" s="253">
        <v>44082</v>
      </c>
      <c r="B5151" s="254" t="s">
        <v>49</v>
      </c>
      <c r="C5151" s="226" t="s">
        <v>49</v>
      </c>
    </row>
    <row r="5152" spans="1:3" x14ac:dyDescent="0.25">
      <c r="A5152" s="253">
        <v>44083</v>
      </c>
      <c r="B5152" s="254" t="s">
        <v>49</v>
      </c>
      <c r="C5152" s="226" t="s">
        <v>49</v>
      </c>
    </row>
    <row r="5153" spans="1:3" x14ac:dyDescent="0.25">
      <c r="A5153" s="253">
        <v>44084</v>
      </c>
      <c r="B5153" s="254" t="s">
        <v>49</v>
      </c>
      <c r="C5153" s="226" t="s">
        <v>49</v>
      </c>
    </row>
    <row r="5154" spans="1:3" x14ac:dyDescent="0.25">
      <c r="A5154" s="253">
        <v>44085</v>
      </c>
      <c r="B5154" s="254" t="s">
        <v>49</v>
      </c>
      <c r="C5154" s="226" t="s">
        <v>49</v>
      </c>
    </row>
    <row r="5155" spans="1:3" x14ac:dyDescent="0.25">
      <c r="A5155" s="253">
        <v>44086</v>
      </c>
      <c r="B5155" s="254" t="s">
        <v>49</v>
      </c>
      <c r="C5155" s="226" t="s">
        <v>49</v>
      </c>
    </row>
    <row r="5156" spans="1:3" x14ac:dyDescent="0.25">
      <c r="A5156" s="253">
        <v>44087</v>
      </c>
      <c r="B5156" s="254" t="s">
        <v>49</v>
      </c>
      <c r="C5156" s="226" t="s">
        <v>49</v>
      </c>
    </row>
    <row r="5157" spans="1:3" x14ac:dyDescent="0.25">
      <c r="A5157" s="253">
        <v>44088</v>
      </c>
      <c r="B5157" s="254" t="s">
        <v>49</v>
      </c>
      <c r="C5157" s="226" t="s">
        <v>49</v>
      </c>
    </row>
    <row r="5158" spans="1:3" x14ac:dyDescent="0.25">
      <c r="A5158" s="253">
        <v>44089</v>
      </c>
      <c r="B5158" s="254" t="s">
        <v>49</v>
      </c>
      <c r="C5158" s="226" t="s">
        <v>49</v>
      </c>
    </row>
    <row r="5159" spans="1:3" x14ac:dyDescent="0.25">
      <c r="A5159" s="253">
        <v>44090</v>
      </c>
      <c r="B5159" s="254" t="s">
        <v>49</v>
      </c>
      <c r="C5159" s="226" t="s">
        <v>49</v>
      </c>
    </row>
    <row r="5160" spans="1:3" x14ac:dyDescent="0.25">
      <c r="A5160" s="253">
        <v>44091</v>
      </c>
      <c r="B5160" s="254" t="s">
        <v>49</v>
      </c>
      <c r="C5160" s="226" t="s">
        <v>49</v>
      </c>
    </row>
    <row r="5161" spans="1:3" x14ac:dyDescent="0.25">
      <c r="A5161" s="253">
        <v>44092</v>
      </c>
      <c r="B5161" s="254" t="s">
        <v>49</v>
      </c>
      <c r="C5161" s="226" t="s">
        <v>49</v>
      </c>
    </row>
    <row r="5162" spans="1:3" x14ac:dyDescent="0.25">
      <c r="A5162" s="253">
        <v>44093</v>
      </c>
      <c r="B5162" s="254" t="s">
        <v>49</v>
      </c>
      <c r="C5162" s="226" t="s">
        <v>49</v>
      </c>
    </row>
    <row r="5163" spans="1:3" x14ac:dyDescent="0.25">
      <c r="A5163" s="253">
        <v>44094</v>
      </c>
      <c r="B5163" s="254" t="s">
        <v>49</v>
      </c>
      <c r="C5163" s="226" t="s">
        <v>49</v>
      </c>
    </row>
    <row r="5164" spans="1:3" x14ac:dyDescent="0.25">
      <c r="A5164" s="253">
        <v>44095</v>
      </c>
      <c r="B5164" s="254" t="s">
        <v>49</v>
      </c>
      <c r="C5164" s="226" t="s">
        <v>49</v>
      </c>
    </row>
    <row r="5165" spans="1:3" x14ac:dyDescent="0.25">
      <c r="A5165" s="253">
        <v>44096</v>
      </c>
      <c r="B5165" s="254" t="s">
        <v>49</v>
      </c>
      <c r="C5165" s="226" t="s">
        <v>49</v>
      </c>
    </row>
    <row r="5166" spans="1:3" x14ac:dyDescent="0.25">
      <c r="A5166" s="253">
        <v>44097</v>
      </c>
      <c r="B5166" s="254" t="s">
        <v>49</v>
      </c>
      <c r="C5166" s="226" t="s">
        <v>49</v>
      </c>
    </row>
    <row r="5167" spans="1:3" x14ac:dyDescent="0.25">
      <c r="A5167" s="253">
        <v>44098</v>
      </c>
      <c r="B5167" s="254" t="s">
        <v>49</v>
      </c>
      <c r="C5167" s="226" t="s">
        <v>49</v>
      </c>
    </row>
    <row r="5168" spans="1:3" x14ac:dyDescent="0.25">
      <c r="A5168" s="253">
        <v>44099</v>
      </c>
      <c r="B5168" s="254" t="s">
        <v>49</v>
      </c>
      <c r="C5168" s="226" t="s">
        <v>49</v>
      </c>
    </row>
    <row r="5169" spans="1:3" x14ac:dyDescent="0.25">
      <c r="A5169" s="253">
        <v>44100</v>
      </c>
      <c r="B5169" s="254" t="s">
        <v>49</v>
      </c>
      <c r="C5169" s="226" t="s">
        <v>49</v>
      </c>
    </row>
    <row r="5170" spans="1:3" x14ac:dyDescent="0.25">
      <c r="A5170" s="253">
        <v>44101</v>
      </c>
      <c r="B5170" s="254" t="s">
        <v>49</v>
      </c>
      <c r="C5170" s="226" t="s">
        <v>49</v>
      </c>
    </row>
    <row r="5171" spans="1:3" x14ac:dyDescent="0.25">
      <c r="A5171" s="253">
        <v>44102</v>
      </c>
      <c r="B5171" s="254" t="s">
        <v>49</v>
      </c>
      <c r="C5171" s="226" t="s">
        <v>49</v>
      </c>
    </row>
    <row r="5172" spans="1:3" x14ac:dyDescent="0.25">
      <c r="A5172" s="253">
        <v>44104</v>
      </c>
      <c r="B5172" s="254" t="s">
        <v>49</v>
      </c>
      <c r="C5172" s="226" t="s">
        <v>49</v>
      </c>
    </row>
    <row r="5173" spans="1:3" x14ac:dyDescent="0.25">
      <c r="A5173" s="253">
        <v>44105</v>
      </c>
      <c r="B5173" s="254" t="s">
        <v>49</v>
      </c>
      <c r="C5173" s="226" t="s">
        <v>49</v>
      </c>
    </row>
    <row r="5174" spans="1:3" x14ac:dyDescent="0.25">
      <c r="A5174" s="253">
        <v>44106</v>
      </c>
      <c r="B5174" s="254" t="s">
        <v>49</v>
      </c>
      <c r="C5174" s="226" t="s">
        <v>49</v>
      </c>
    </row>
    <row r="5175" spans="1:3" x14ac:dyDescent="0.25">
      <c r="A5175" s="253">
        <v>44107</v>
      </c>
      <c r="B5175" s="254" t="s">
        <v>49</v>
      </c>
      <c r="C5175" s="226" t="s">
        <v>49</v>
      </c>
    </row>
    <row r="5176" spans="1:3" x14ac:dyDescent="0.25">
      <c r="A5176" s="253">
        <v>44108</v>
      </c>
      <c r="B5176" s="254" t="s">
        <v>49</v>
      </c>
      <c r="C5176" s="226" t="s">
        <v>49</v>
      </c>
    </row>
    <row r="5177" spans="1:3" x14ac:dyDescent="0.25">
      <c r="A5177" s="253">
        <v>44109</v>
      </c>
      <c r="B5177" s="254" t="s">
        <v>49</v>
      </c>
      <c r="C5177" s="226" t="s">
        <v>49</v>
      </c>
    </row>
    <row r="5178" spans="1:3" x14ac:dyDescent="0.25">
      <c r="A5178" s="253">
        <v>44111</v>
      </c>
      <c r="B5178" s="254" t="s">
        <v>49</v>
      </c>
      <c r="C5178" s="226" t="s">
        <v>49</v>
      </c>
    </row>
    <row r="5179" spans="1:3" x14ac:dyDescent="0.25">
      <c r="A5179" s="253">
        <v>44112</v>
      </c>
      <c r="B5179" s="254" t="s">
        <v>49</v>
      </c>
      <c r="C5179" s="226" t="s">
        <v>49</v>
      </c>
    </row>
    <row r="5180" spans="1:3" x14ac:dyDescent="0.25">
      <c r="A5180" s="253">
        <v>44116</v>
      </c>
      <c r="B5180" s="254" t="s">
        <v>49</v>
      </c>
      <c r="C5180" s="226" t="s">
        <v>49</v>
      </c>
    </row>
    <row r="5181" spans="1:3" x14ac:dyDescent="0.25">
      <c r="A5181" s="253">
        <v>44117</v>
      </c>
      <c r="B5181" s="254" t="s">
        <v>49</v>
      </c>
      <c r="C5181" s="226" t="s">
        <v>49</v>
      </c>
    </row>
    <row r="5182" spans="1:3" x14ac:dyDescent="0.25">
      <c r="A5182" s="253">
        <v>44122</v>
      </c>
      <c r="B5182" s="254" t="s">
        <v>49</v>
      </c>
      <c r="C5182" s="226" t="s">
        <v>49</v>
      </c>
    </row>
    <row r="5183" spans="1:3" x14ac:dyDescent="0.25">
      <c r="A5183" s="253">
        <v>44123</v>
      </c>
      <c r="B5183" s="254" t="s">
        <v>49</v>
      </c>
      <c r="C5183" s="226" t="s">
        <v>49</v>
      </c>
    </row>
    <row r="5184" spans="1:3" x14ac:dyDescent="0.25">
      <c r="A5184" s="253">
        <v>44124</v>
      </c>
      <c r="B5184" s="254" t="s">
        <v>49</v>
      </c>
      <c r="C5184" s="226" t="s">
        <v>49</v>
      </c>
    </row>
    <row r="5185" spans="1:3" x14ac:dyDescent="0.25">
      <c r="A5185" s="253">
        <v>44126</v>
      </c>
      <c r="B5185" s="254" t="s">
        <v>49</v>
      </c>
      <c r="C5185" s="226" t="s">
        <v>49</v>
      </c>
    </row>
    <row r="5186" spans="1:3" x14ac:dyDescent="0.25">
      <c r="A5186" s="253">
        <v>44128</v>
      </c>
      <c r="B5186" s="254" t="s">
        <v>49</v>
      </c>
      <c r="C5186" s="226" t="s">
        <v>49</v>
      </c>
    </row>
    <row r="5187" spans="1:3" x14ac:dyDescent="0.25">
      <c r="A5187" s="253">
        <v>44129</v>
      </c>
      <c r="B5187" s="254" t="s">
        <v>49</v>
      </c>
      <c r="C5187" s="226" t="s">
        <v>49</v>
      </c>
    </row>
    <row r="5188" spans="1:3" x14ac:dyDescent="0.25">
      <c r="A5188" s="253">
        <v>44130</v>
      </c>
      <c r="B5188" s="254" t="s">
        <v>49</v>
      </c>
      <c r="C5188" s="226" t="s">
        <v>49</v>
      </c>
    </row>
    <row r="5189" spans="1:3" x14ac:dyDescent="0.25">
      <c r="A5189" s="253">
        <v>44132</v>
      </c>
      <c r="B5189" s="254" t="s">
        <v>49</v>
      </c>
      <c r="C5189" s="226" t="s">
        <v>49</v>
      </c>
    </row>
    <row r="5190" spans="1:3" x14ac:dyDescent="0.25">
      <c r="A5190" s="253">
        <v>44134</v>
      </c>
      <c r="B5190" s="254" t="s">
        <v>49</v>
      </c>
      <c r="C5190" s="226" t="s">
        <v>49</v>
      </c>
    </row>
    <row r="5191" spans="1:3" x14ac:dyDescent="0.25">
      <c r="A5191" s="253">
        <v>44135</v>
      </c>
      <c r="B5191" s="254" t="s">
        <v>49</v>
      </c>
      <c r="C5191" s="226" t="s">
        <v>49</v>
      </c>
    </row>
    <row r="5192" spans="1:3" x14ac:dyDescent="0.25">
      <c r="A5192" s="253">
        <v>44136</v>
      </c>
      <c r="B5192" s="254" t="s">
        <v>49</v>
      </c>
      <c r="C5192" s="226" t="s">
        <v>49</v>
      </c>
    </row>
    <row r="5193" spans="1:3" x14ac:dyDescent="0.25">
      <c r="A5193" s="253">
        <v>44139</v>
      </c>
      <c r="B5193" s="254" t="s">
        <v>49</v>
      </c>
      <c r="C5193" s="226" t="s">
        <v>49</v>
      </c>
    </row>
    <row r="5194" spans="1:3" x14ac:dyDescent="0.25">
      <c r="A5194" s="253">
        <v>44140</v>
      </c>
      <c r="B5194" s="254" t="s">
        <v>49</v>
      </c>
      <c r="C5194" s="226" t="s">
        <v>49</v>
      </c>
    </row>
    <row r="5195" spans="1:3" x14ac:dyDescent="0.25">
      <c r="A5195" s="253">
        <v>44142</v>
      </c>
      <c r="B5195" s="254" t="s">
        <v>49</v>
      </c>
      <c r="C5195" s="226" t="s">
        <v>49</v>
      </c>
    </row>
    <row r="5196" spans="1:3" x14ac:dyDescent="0.25">
      <c r="A5196" s="253">
        <v>44143</v>
      </c>
      <c r="B5196" s="254" t="s">
        <v>49</v>
      </c>
      <c r="C5196" s="226" t="s">
        <v>49</v>
      </c>
    </row>
    <row r="5197" spans="1:3" x14ac:dyDescent="0.25">
      <c r="A5197" s="253">
        <v>44144</v>
      </c>
      <c r="B5197" s="254" t="s">
        <v>49</v>
      </c>
      <c r="C5197" s="226" t="s">
        <v>49</v>
      </c>
    </row>
    <row r="5198" spans="1:3" x14ac:dyDescent="0.25">
      <c r="A5198" s="253">
        <v>44146</v>
      </c>
      <c r="B5198" s="254" t="s">
        <v>49</v>
      </c>
      <c r="C5198" s="226" t="s">
        <v>49</v>
      </c>
    </row>
    <row r="5199" spans="1:3" x14ac:dyDescent="0.25">
      <c r="A5199" s="253">
        <v>44147</v>
      </c>
      <c r="B5199" s="254" t="s">
        <v>49</v>
      </c>
      <c r="C5199" s="226" t="s">
        <v>49</v>
      </c>
    </row>
    <row r="5200" spans="1:3" x14ac:dyDescent="0.25">
      <c r="A5200" s="253">
        <v>44148</v>
      </c>
      <c r="B5200" s="254" t="s">
        <v>49</v>
      </c>
      <c r="C5200" s="226" t="s">
        <v>49</v>
      </c>
    </row>
    <row r="5201" spans="1:3" x14ac:dyDescent="0.25">
      <c r="A5201" s="253">
        <v>44149</v>
      </c>
      <c r="B5201" s="254" t="s">
        <v>49</v>
      </c>
      <c r="C5201" s="226" t="s">
        <v>49</v>
      </c>
    </row>
    <row r="5202" spans="1:3" x14ac:dyDescent="0.25">
      <c r="A5202" s="253">
        <v>44152</v>
      </c>
      <c r="B5202" s="254" t="s">
        <v>49</v>
      </c>
      <c r="C5202" s="226" t="s">
        <v>49</v>
      </c>
    </row>
    <row r="5203" spans="1:3" x14ac:dyDescent="0.25">
      <c r="A5203" s="253">
        <v>44154</v>
      </c>
      <c r="B5203" s="254" t="s">
        <v>49</v>
      </c>
      <c r="C5203" s="226" t="s">
        <v>49</v>
      </c>
    </row>
    <row r="5204" spans="1:3" x14ac:dyDescent="0.25">
      <c r="A5204" s="253">
        <v>44155</v>
      </c>
      <c r="B5204" s="254" t="s">
        <v>49</v>
      </c>
      <c r="C5204" s="226" t="s">
        <v>49</v>
      </c>
    </row>
    <row r="5205" spans="1:3" x14ac:dyDescent="0.25">
      <c r="A5205" s="253">
        <v>44158</v>
      </c>
      <c r="B5205" s="254" t="s">
        <v>49</v>
      </c>
      <c r="C5205" s="226" t="s">
        <v>49</v>
      </c>
    </row>
    <row r="5206" spans="1:3" x14ac:dyDescent="0.25">
      <c r="A5206" s="253">
        <v>44159</v>
      </c>
      <c r="B5206" s="254" t="s">
        <v>49</v>
      </c>
      <c r="C5206" s="226" t="s">
        <v>49</v>
      </c>
    </row>
    <row r="5207" spans="1:3" x14ac:dyDescent="0.25">
      <c r="A5207" s="253">
        <v>44160</v>
      </c>
      <c r="B5207" s="254" t="s">
        <v>49</v>
      </c>
      <c r="C5207" s="226" t="s">
        <v>49</v>
      </c>
    </row>
    <row r="5208" spans="1:3" x14ac:dyDescent="0.25">
      <c r="A5208" s="253">
        <v>44161</v>
      </c>
      <c r="B5208" s="254" t="s">
        <v>49</v>
      </c>
      <c r="C5208" s="226" t="s">
        <v>49</v>
      </c>
    </row>
    <row r="5209" spans="1:3" x14ac:dyDescent="0.25">
      <c r="A5209" s="253">
        <v>44163</v>
      </c>
      <c r="B5209" s="254" t="s">
        <v>49</v>
      </c>
      <c r="C5209" s="226" t="s">
        <v>49</v>
      </c>
    </row>
    <row r="5210" spans="1:3" x14ac:dyDescent="0.25">
      <c r="A5210" s="253">
        <v>44164</v>
      </c>
      <c r="B5210" s="254" t="s">
        <v>49</v>
      </c>
      <c r="C5210" s="226" t="s">
        <v>49</v>
      </c>
    </row>
    <row r="5211" spans="1:3" x14ac:dyDescent="0.25">
      <c r="A5211" s="253">
        <v>44165</v>
      </c>
      <c r="B5211" s="254" t="s">
        <v>49</v>
      </c>
      <c r="C5211" s="226" t="s">
        <v>49</v>
      </c>
    </row>
    <row r="5212" spans="1:3" x14ac:dyDescent="0.25">
      <c r="A5212" s="253">
        <v>44167</v>
      </c>
      <c r="B5212" s="254" t="s">
        <v>49</v>
      </c>
      <c r="C5212" s="226" t="s">
        <v>49</v>
      </c>
    </row>
    <row r="5213" spans="1:3" x14ac:dyDescent="0.25">
      <c r="A5213" s="253">
        <v>44171</v>
      </c>
      <c r="B5213" s="254" t="s">
        <v>49</v>
      </c>
      <c r="C5213" s="226" t="s">
        <v>49</v>
      </c>
    </row>
    <row r="5214" spans="1:3" x14ac:dyDescent="0.25">
      <c r="A5214" s="253">
        <v>44172</v>
      </c>
      <c r="B5214" s="254" t="s">
        <v>49</v>
      </c>
      <c r="C5214" s="226" t="s">
        <v>49</v>
      </c>
    </row>
    <row r="5215" spans="1:3" x14ac:dyDescent="0.25">
      <c r="A5215" s="253">
        <v>44173</v>
      </c>
      <c r="B5215" s="254" t="s">
        <v>49</v>
      </c>
      <c r="C5215" s="226" t="s">
        <v>49</v>
      </c>
    </row>
    <row r="5216" spans="1:3" x14ac:dyDescent="0.25">
      <c r="A5216" s="253">
        <v>44174</v>
      </c>
      <c r="B5216" s="254" t="s">
        <v>49</v>
      </c>
      <c r="C5216" s="226" t="s">
        <v>49</v>
      </c>
    </row>
    <row r="5217" spans="1:3" x14ac:dyDescent="0.25">
      <c r="A5217" s="253">
        <v>44176</v>
      </c>
      <c r="B5217" s="254" t="s">
        <v>49</v>
      </c>
      <c r="C5217" s="226" t="s">
        <v>49</v>
      </c>
    </row>
    <row r="5218" spans="1:3" x14ac:dyDescent="0.25">
      <c r="A5218" s="253">
        <v>44177</v>
      </c>
      <c r="B5218" s="254" t="s">
        <v>49</v>
      </c>
      <c r="C5218" s="226" t="s">
        <v>49</v>
      </c>
    </row>
    <row r="5219" spans="1:3" x14ac:dyDescent="0.25">
      <c r="A5219" s="253">
        <v>44178</v>
      </c>
      <c r="B5219" s="254" t="s">
        <v>49</v>
      </c>
      <c r="C5219" s="226" t="s">
        <v>49</v>
      </c>
    </row>
    <row r="5220" spans="1:3" x14ac:dyDescent="0.25">
      <c r="A5220" s="253">
        <v>44180</v>
      </c>
      <c r="B5220" s="254" t="s">
        <v>49</v>
      </c>
      <c r="C5220" s="226" t="s">
        <v>49</v>
      </c>
    </row>
    <row r="5221" spans="1:3" x14ac:dyDescent="0.25">
      <c r="A5221" s="253">
        <v>44181</v>
      </c>
      <c r="B5221" s="254" t="s">
        <v>49</v>
      </c>
      <c r="C5221" s="226" t="s">
        <v>49</v>
      </c>
    </row>
    <row r="5222" spans="1:3" x14ac:dyDescent="0.25">
      <c r="A5222" s="253">
        <v>44182</v>
      </c>
      <c r="B5222" s="254" t="s">
        <v>49</v>
      </c>
      <c r="C5222" s="226" t="s">
        <v>49</v>
      </c>
    </row>
    <row r="5223" spans="1:3" x14ac:dyDescent="0.25">
      <c r="A5223" s="253">
        <v>43903</v>
      </c>
      <c r="B5223" s="254" t="s">
        <v>50</v>
      </c>
      <c r="C5223" s="226" t="s">
        <v>50</v>
      </c>
    </row>
    <row r="5224" spans="1:3" x14ac:dyDescent="0.25">
      <c r="A5224" s="253">
        <v>43907</v>
      </c>
      <c r="B5224" s="254" t="s">
        <v>50</v>
      </c>
      <c r="C5224" s="226" t="s">
        <v>50</v>
      </c>
    </row>
    <row r="5225" spans="1:3" x14ac:dyDescent="0.25">
      <c r="A5225" s="253">
        <v>43910</v>
      </c>
      <c r="B5225" s="254" t="s">
        <v>50</v>
      </c>
      <c r="C5225" s="226" t="s">
        <v>50</v>
      </c>
    </row>
    <row r="5226" spans="1:3" x14ac:dyDescent="0.25">
      <c r="A5226" s="253">
        <v>43915</v>
      </c>
      <c r="B5226" s="254" t="s">
        <v>50</v>
      </c>
      <c r="C5226" s="226" t="s">
        <v>50</v>
      </c>
    </row>
    <row r="5227" spans="1:3" x14ac:dyDescent="0.25">
      <c r="A5227" s="253">
        <v>43916</v>
      </c>
      <c r="B5227" s="254" t="s">
        <v>50</v>
      </c>
      <c r="C5227" s="226" t="s">
        <v>50</v>
      </c>
    </row>
    <row r="5228" spans="1:3" x14ac:dyDescent="0.25">
      <c r="A5228" s="253">
        <v>43920</v>
      </c>
      <c r="B5228" s="254" t="s">
        <v>50</v>
      </c>
      <c r="C5228" s="226" t="s">
        <v>50</v>
      </c>
    </row>
    <row r="5229" spans="1:3" x14ac:dyDescent="0.25">
      <c r="A5229" s="253">
        <v>43923</v>
      </c>
      <c r="B5229" s="254" t="s">
        <v>50</v>
      </c>
      <c r="C5229" s="226" t="s">
        <v>50</v>
      </c>
    </row>
    <row r="5230" spans="1:3" x14ac:dyDescent="0.25">
      <c r="A5230" s="253">
        <v>43924</v>
      </c>
      <c r="B5230" s="254" t="s">
        <v>50</v>
      </c>
      <c r="C5230" s="226" t="s">
        <v>50</v>
      </c>
    </row>
    <row r="5231" spans="1:3" x14ac:dyDescent="0.25">
      <c r="A5231" s="253">
        <v>43926</v>
      </c>
      <c r="B5231" s="254" t="s">
        <v>50</v>
      </c>
      <c r="C5231" s="226" t="s">
        <v>50</v>
      </c>
    </row>
    <row r="5232" spans="1:3" x14ac:dyDescent="0.25">
      <c r="A5232" s="253">
        <v>43929</v>
      </c>
      <c r="B5232" s="254" t="s">
        <v>50</v>
      </c>
      <c r="C5232" s="226" t="s">
        <v>50</v>
      </c>
    </row>
    <row r="5233" spans="1:3" x14ac:dyDescent="0.25">
      <c r="A5233" s="253">
        <v>43930</v>
      </c>
      <c r="B5233" s="254" t="s">
        <v>50</v>
      </c>
      <c r="C5233" s="226" t="s">
        <v>50</v>
      </c>
    </row>
    <row r="5234" spans="1:3" x14ac:dyDescent="0.25">
      <c r="A5234" s="253">
        <v>43936</v>
      </c>
      <c r="B5234" s="254" t="s">
        <v>50</v>
      </c>
      <c r="C5234" s="226" t="s">
        <v>50</v>
      </c>
    </row>
    <row r="5235" spans="1:3" x14ac:dyDescent="0.25">
      <c r="A5235" s="253">
        <v>43948</v>
      </c>
      <c r="B5235" s="254" t="s">
        <v>50</v>
      </c>
      <c r="C5235" s="226" t="s">
        <v>50</v>
      </c>
    </row>
    <row r="5236" spans="1:3" x14ac:dyDescent="0.25">
      <c r="A5236" s="253">
        <v>43951</v>
      </c>
      <c r="B5236" s="254" t="s">
        <v>50</v>
      </c>
      <c r="C5236" s="226" t="s">
        <v>50</v>
      </c>
    </row>
    <row r="5237" spans="1:3" x14ac:dyDescent="0.25">
      <c r="A5237" s="253">
        <v>43953</v>
      </c>
      <c r="B5237" s="254" t="s">
        <v>50</v>
      </c>
      <c r="C5237" s="226" t="s">
        <v>50</v>
      </c>
    </row>
    <row r="5238" spans="1:3" x14ac:dyDescent="0.25">
      <c r="A5238" s="253">
        <v>43956</v>
      </c>
      <c r="B5238" s="254" t="s">
        <v>50</v>
      </c>
      <c r="C5238" s="226" t="s">
        <v>50</v>
      </c>
    </row>
    <row r="5239" spans="1:3" x14ac:dyDescent="0.25">
      <c r="A5239" s="253">
        <v>43963</v>
      </c>
      <c r="B5239" s="254" t="s">
        <v>50</v>
      </c>
      <c r="C5239" s="226" t="s">
        <v>50</v>
      </c>
    </row>
    <row r="5240" spans="1:3" x14ac:dyDescent="0.25">
      <c r="A5240" s="253">
        <v>43979</v>
      </c>
      <c r="B5240" s="254" t="s">
        <v>50</v>
      </c>
      <c r="C5240" s="226" t="s">
        <v>50</v>
      </c>
    </row>
    <row r="5241" spans="1:3" x14ac:dyDescent="0.25">
      <c r="A5241" s="253">
        <v>43981</v>
      </c>
      <c r="B5241" s="254" t="s">
        <v>50</v>
      </c>
      <c r="C5241" s="226" t="s">
        <v>50</v>
      </c>
    </row>
    <row r="5242" spans="1:3" x14ac:dyDescent="0.25">
      <c r="A5242" s="253">
        <v>43983</v>
      </c>
      <c r="B5242" s="254" t="s">
        <v>50</v>
      </c>
      <c r="C5242" s="226" t="s">
        <v>50</v>
      </c>
    </row>
    <row r="5243" spans="1:3" x14ac:dyDescent="0.25">
      <c r="A5243" s="253">
        <v>43985</v>
      </c>
      <c r="B5243" s="254" t="s">
        <v>50</v>
      </c>
      <c r="C5243" s="226" t="s">
        <v>50</v>
      </c>
    </row>
    <row r="5244" spans="1:3" x14ac:dyDescent="0.25">
      <c r="A5244" s="253">
        <v>43986</v>
      </c>
      <c r="B5244" s="254" t="s">
        <v>50</v>
      </c>
      <c r="C5244" s="226" t="s">
        <v>50</v>
      </c>
    </row>
    <row r="5245" spans="1:3" x14ac:dyDescent="0.25">
      <c r="A5245" s="253">
        <v>43987</v>
      </c>
      <c r="B5245" s="254" t="s">
        <v>50</v>
      </c>
      <c r="C5245" s="226" t="s">
        <v>50</v>
      </c>
    </row>
    <row r="5246" spans="1:3" x14ac:dyDescent="0.25">
      <c r="A5246" s="253">
        <v>43988</v>
      </c>
      <c r="B5246" s="254" t="s">
        <v>50</v>
      </c>
      <c r="C5246" s="226" t="s">
        <v>50</v>
      </c>
    </row>
    <row r="5247" spans="1:3" x14ac:dyDescent="0.25">
      <c r="A5247" s="253">
        <v>43989</v>
      </c>
      <c r="B5247" s="254" t="s">
        <v>50</v>
      </c>
      <c r="C5247" s="226" t="s">
        <v>50</v>
      </c>
    </row>
    <row r="5248" spans="1:3" x14ac:dyDescent="0.25">
      <c r="A5248" s="253">
        <v>43990</v>
      </c>
      <c r="B5248" s="254" t="s">
        <v>50</v>
      </c>
      <c r="C5248" s="226" t="s">
        <v>50</v>
      </c>
    </row>
    <row r="5249" spans="1:3" x14ac:dyDescent="0.25">
      <c r="A5249" s="253">
        <v>43991</v>
      </c>
      <c r="B5249" s="254" t="s">
        <v>50</v>
      </c>
      <c r="C5249" s="226" t="s">
        <v>50</v>
      </c>
    </row>
    <row r="5250" spans="1:3" x14ac:dyDescent="0.25">
      <c r="A5250" s="253">
        <v>43992</v>
      </c>
      <c r="B5250" s="254" t="s">
        <v>50</v>
      </c>
      <c r="C5250" s="226" t="s">
        <v>50</v>
      </c>
    </row>
    <row r="5251" spans="1:3" x14ac:dyDescent="0.25">
      <c r="A5251" s="253">
        <v>43993</v>
      </c>
      <c r="B5251" s="254" t="s">
        <v>50</v>
      </c>
      <c r="C5251" s="226" t="s">
        <v>50</v>
      </c>
    </row>
    <row r="5252" spans="1:3" x14ac:dyDescent="0.25">
      <c r="A5252" s="253">
        <v>43994</v>
      </c>
      <c r="B5252" s="254" t="s">
        <v>50</v>
      </c>
      <c r="C5252" s="226" t="s">
        <v>50</v>
      </c>
    </row>
    <row r="5253" spans="1:3" x14ac:dyDescent="0.25">
      <c r="A5253" s="253">
        <v>43995</v>
      </c>
      <c r="B5253" s="254" t="s">
        <v>50</v>
      </c>
      <c r="C5253" s="226" t="s">
        <v>50</v>
      </c>
    </row>
    <row r="5254" spans="1:3" x14ac:dyDescent="0.25">
      <c r="A5254" s="253">
        <v>43996</v>
      </c>
      <c r="B5254" s="254" t="s">
        <v>50</v>
      </c>
      <c r="C5254" s="226" t="s">
        <v>50</v>
      </c>
    </row>
    <row r="5255" spans="1:3" x14ac:dyDescent="0.25">
      <c r="A5255" s="253">
        <v>43998</v>
      </c>
      <c r="B5255" s="254" t="s">
        <v>50</v>
      </c>
      <c r="C5255" s="226" t="s">
        <v>50</v>
      </c>
    </row>
    <row r="5256" spans="1:3" x14ac:dyDescent="0.25">
      <c r="A5256" s="253">
        <v>43999</v>
      </c>
      <c r="B5256" s="254" t="s">
        <v>50</v>
      </c>
      <c r="C5256" s="226" t="s">
        <v>50</v>
      </c>
    </row>
    <row r="5257" spans="1:3" x14ac:dyDescent="0.25">
      <c r="A5257" s="253">
        <v>44000</v>
      </c>
      <c r="B5257" s="254" t="s">
        <v>50</v>
      </c>
      <c r="C5257" s="226" t="s">
        <v>50</v>
      </c>
    </row>
    <row r="5258" spans="1:3" x14ac:dyDescent="0.25">
      <c r="A5258" s="253">
        <v>44001</v>
      </c>
      <c r="B5258" s="254" t="s">
        <v>50</v>
      </c>
      <c r="C5258" s="226" t="s">
        <v>50</v>
      </c>
    </row>
    <row r="5259" spans="1:3" x14ac:dyDescent="0.25">
      <c r="A5259" s="253">
        <v>44002</v>
      </c>
      <c r="B5259" s="254" t="s">
        <v>50</v>
      </c>
      <c r="C5259" s="226" t="s">
        <v>50</v>
      </c>
    </row>
    <row r="5260" spans="1:3" x14ac:dyDescent="0.25">
      <c r="A5260" s="253">
        <v>44003</v>
      </c>
      <c r="B5260" s="254" t="s">
        <v>50</v>
      </c>
      <c r="C5260" s="226" t="s">
        <v>50</v>
      </c>
    </row>
    <row r="5261" spans="1:3" x14ac:dyDescent="0.25">
      <c r="A5261" s="253">
        <v>44004</v>
      </c>
      <c r="B5261" s="254" t="s">
        <v>50</v>
      </c>
      <c r="C5261" s="226" t="s">
        <v>50</v>
      </c>
    </row>
    <row r="5262" spans="1:3" x14ac:dyDescent="0.25">
      <c r="A5262" s="253">
        <v>44005</v>
      </c>
      <c r="B5262" s="254" t="s">
        <v>50</v>
      </c>
      <c r="C5262" s="226" t="s">
        <v>50</v>
      </c>
    </row>
    <row r="5263" spans="1:3" x14ac:dyDescent="0.25">
      <c r="A5263" s="253">
        <v>44006</v>
      </c>
      <c r="B5263" s="254" t="s">
        <v>50</v>
      </c>
      <c r="C5263" s="226" t="s">
        <v>50</v>
      </c>
    </row>
    <row r="5264" spans="1:3" x14ac:dyDescent="0.25">
      <c r="A5264" s="253">
        <v>44007</v>
      </c>
      <c r="B5264" s="254" t="s">
        <v>50</v>
      </c>
      <c r="C5264" s="226" t="s">
        <v>50</v>
      </c>
    </row>
    <row r="5265" spans="1:3" x14ac:dyDescent="0.25">
      <c r="A5265" s="253">
        <v>44008</v>
      </c>
      <c r="B5265" s="254" t="s">
        <v>50</v>
      </c>
      <c r="C5265" s="226" t="s">
        <v>50</v>
      </c>
    </row>
    <row r="5266" spans="1:3" x14ac:dyDescent="0.25">
      <c r="A5266" s="253">
        <v>44009</v>
      </c>
      <c r="B5266" s="254" t="s">
        <v>50</v>
      </c>
      <c r="C5266" s="226" t="s">
        <v>50</v>
      </c>
    </row>
    <row r="5267" spans="1:3" x14ac:dyDescent="0.25">
      <c r="A5267" s="253">
        <v>44010</v>
      </c>
      <c r="B5267" s="254" t="s">
        <v>50</v>
      </c>
      <c r="C5267" s="226" t="s">
        <v>50</v>
      </c>
    </row>
    <row r="5268" spans="1:3" x14ac:dyDescent="0.25">
      <c r="A5268" s="253">
        <v>44011</v>
      </c>
      <c r="B5268" s="254" t="s">
        <v>50</v>
      </c>
      <c r="C5268" s="226" t="s">
        <v>50</v>
      </c>
    </row>
    <row r="5269" spans="1:3" x14ac:dyDescent="0.25">
      <c r="A5269" s="253">
        <v>44012</v>
      </c>
      <c r="B5269" s="254" t="s">
        <v>50</v>
      </c>
      <c r="C5269" s="226" t="s">
        <v>50</v>
      </c>
    </row>
    <row r="5270" spans="1:3" x14ac:dyDescent="0.25">
      <c r="A5270" s="253">
        <v>44013</v>
      </c>
      <c r="B5270" s="254" t="s">
        <v>50</v>
      </c>
      <c r="C5270" s="226" t="s">
        <v>50</v>
      </c>
    </row>
    <row r="5271" spans="1:3" x14ac:dyDescent="0.25">
      <c r="A5271" s="253">
        <v>44014</v>
      </c>
      <c r="B5271" s="254" t="s">
        <v>50</v>
      </c>
      <c r="C5271" s="226" t="s">
        <v>50</v>
      </c>
    </row>
    <row r="5272" spans="1:3" x14ac:dyDescent="0.25">
      <c r="A5272" s="253">
        <v>44015</v>
      </c>
      <c r="B5272" s="254" t="s">
        <v>50</v>
      </c>
      <c r="C5272" s="226" t="s">
        <v>50</v>
      </c>
    </row>
    <row r="5273" spans="1:3" x14ac:dyDescent="0.25">
      <c r="A5273" s="253">
        <v>44016</v>
      </c>
      <c r="B5273" s="254" t="s">
        <v>50</v>
      </c>
      <c r="C5273" s="226" t="s">
        <v>50</v>
      </c>
    </row>
    <row r="5274" spans="1:3" x14ac:dyDescent="0.25">
      <c r="A5274" s="253">
        <v>44017</v>
      </c>
      <c r="B5274" s="254" t="s">
        <v>50</v>
      </c>
      <c r="C5274" s="226" t="s">
        <v>50</v>
      </c>
    </row>
    <row r="5275" spans="1:3" x14ac:dyDescent="0.25">
      <c r="A5275" s="253">
        <v>44018</v>
      </c>
      <c r="B5275" s="254" t="s">
        <v>50</v>
      </c>
      <c r="C5275" s="226" t="s">
        <v>50</v>
      </c>
    </row>
    <row r="5276" spans="1:3" x14ac:dyDescent="0.25">
      <c r="A5276" s="253">
        <v>44019</v>
      </c>
      <c r="B5276" s="254" t="s">
        <v>50</v>
      </c>
      <c r="C5276" s="226" t="s">
        <v>50</v>
      </c>
    </row>
    <row r="5277" spans="1:3" x14ac:dyDescent="0.25">
      <c r="A5277" s="253">
        <v>44020</v>
      </c>
      <c r="B5277" s="254" t="s">
        <v>50</v>
      </c>
      <c r="C5277" s="226" t="s">
        <v>50</v>
      </c>
    </row>
    <row r="5278" spans="1:3" x14ac:dyDescent="0.25">
      <c r="A5278" s="253">
        <v>44021</v>
      </c>
      <c r="B5278" s="254" t="s">
        <v>50</v>
      </c>
      <c r="C5278" s="226" t="s">
        <v>50</v>
      </c>
    </row>
    <row r="5279" spans="1:3" x14ac:dyDescent="0.25">
      <c r="A5279" s="253">
        <v>44022</v>
      </c>
      <c r="B5279" s="254" t="s">
        <v>50</v>
      </c>
      <c r="C5279" s="226" t="s">
        <v>50</v>
      </c>
    </row>
    <row r="5280" spans="1:3" x14ac:dyDescent="0.25">
      <c r="A5280" s="253">
        <v>44023</v>
      </c>
      <c r="B5280" s="254" t="s">
        <v>50</v>
      </c>
      <c r="C5280" s="226" t="s">
        <v>50</v>
      </c>
    </row>
    <row r="5281" spans="1:3" x14ac:dyDescent="0.25">
      <c r="A5281" s="253">
        <v>44024</v>
      </c>
      <c r="B5281" s="254" t="s">
        <v>50</v>
      </c>
      <c r="C5281" s="226" t="s">
        <v>50</v>
      </c>
    </row>
    <row r="5282" spans="1:3" x14ac:dyDescent="0.25">
      <c r="A5282" s="253">
        <v>44025</v>
      </c>
      <c r="B5282" s="254" t="s">
        <v>50</v>
      </c>
      <c r="C5282" s="226" t="s">
        <v>50</v>
      </c>
    </row>
    <row r="5283" spans="1:3" x14ac:dyDescent="0.25">
      <c r="A5283" s="253">
        <v>44026</v>
      </c>
      <c r="B5283" s="254" t="s">
        <v>50</v>
      </c>
      <c r="C5283" s="226" t="s">
        <v>50</v>
      </c>
    </row>
    <row r="5284" spans="1:3" x14ac:dyDescent="0.25">
      <c r="A5284" s="253">
        <v>44027</v>
      </c>
      <c r="B5284" s="254" t="s">
        <v>50</v>
      </c>
      <c r="C5284" s="226" t="s">
        <v>50</v>
      </c>
    </row>
    <row r="5285" spans="1:3" x14ac:dyDescent="0.25">
      <c r="A5285" s="253">
        <v>44028</v>
      </c>
      <c r="B5285" s="254" t="s">
        <v>50</v>
      </c>
      <c r="C5285" s="226" t="s">
        <v>50</v>
      </c>
    </row>
    <row r="5286" spans="1:3" x14ac:dyDescent="0.25">
      <c r="A5286" s="253">
        <v>44029</v>
      </c>
      <c r="B5286" s="254" t="s">
        <v>50</v>
      </c>
      <c r="C5286" s="226" t="s">
        <v>50</v>
      </c>
    </row>
    <row r="5287" spans="1:3" x14ac:dyDescent="0.25">
      <c r="A5287" s="253">
        <v>44030</v>
      </c>
      <c r="B5287" s="254" t="s">
        <v>50</v>
      </c>
      <c r="C5287" s="226" t="s">
        <v>50</v>
      </c>
    </row>
    <row r="5288" spans="1:3" x14ac:dyDescent="0.25">
      <c r="A5288" s="253">
        <v>44031</v>
      </c>
      <c r="B5288" s="254" t="s">
        <v>50</v>
      </c>
      <c r="C5288" s="226" t="s">
        <v>50</v>
      </c>
    </row>
    <row r="5289" spans="1:3" x14ac:dyDescent="0.25">
      <c r="A5289" s="253">
        <v>44032</v>
      </c>
      <c r="B5289" s="254" t="s">
        <v>50</v>
      </c>
      <c r="C5289" s="226" t="s">
        <v>50</v>
      </c>
    </row>
    <row r="5290" spans="1:3" x14ac:dyDescent="0.25">
      <c r="A5290" s="253">
        <v>44033</v>
      </c>
      <c r="B5290" s="254" t="s">
        <v>50</v>
      </c>
      <c r="C5290" s="226" t="s">
        <v>50</v>
      </c>
    </row>
    <row r="5291" spans="1:3" x14ac:dyDescent="0.25">
      <c r="A5291" s="253">
        <v>44034</v>
      </c>
      <c r="B5291" s="254" t="s">
        <v>50</v>
      </c>
      <c r="C5291" s="226" t="s">
        <v>50</v>
      </c>
    </row>
    <row r="5292" spans="1:3" x14ac:dyDescent="0.25">
      <c r="A5292" s="253">
        <v>44035</v>
      </c>
      <c r="B5292" s="254" t="s">
        <v>50</v>
      </c>
      <c r="C5292" s="226" t="s">
        <v>50</v>
      </c>
    </row>
    <row r="5293" spans="1:3" x14ac:dyDescent="0.25">
      <c r="A5293" s="253">
        <v>44036</v>
      </c>
      <c r="B5293" s="254" t="s">
        <v>50</v>
      </c>
      <c r="C5293" s="226" t="s">
        <v>50</v>
      </c>
    </row>
    <row r="5294" spans="1:3" x14ac:dyDescent="0.25">
      <c r="A5294" s="253">
        <v>44037</v>
      </c>
      <c r="B5294" s="254" t="s">
        <v>50</v>
      </c>
      <c r="C5294" s="226" t="s">
        <v>50</v>
      </c>
    </row>
    <row r="5295" spans="1:3" x14ac:dyDescent="0.25">
      <c r="A5295" s="253">
        <v>44038</v>
      </c>
      <c r="B5295" s="254" t="s">
        <v>50</v>
      </c>
      <c r="C5295" s="226" t="s">
        <v>50</v>
      </c>
    </row>
    <row r="5296" spans="1:3" x14ac:dyDescent="0.25">
      <c r="A5296" s="253">
        <v>44039</v>
      </c>
      <c r="B5296" s="254" t="s">
        <v>50</v>
      </c>
      <c r="C5296" s="226" t="s">
        <v>50</v>
      </c>
    </row>
    <row r="5297" spans="1:3" x14ac:dyDescent="0.25">
      <c r="A5297" s="253">
        <v>44040</v>
      </c>
      <c r="B5297" s="254" t="s">
        <v>50</v>
      </c>
      <c r="C5297" s="226" t="s">
        <v>50</v>
      </c>
    </row>
    <row r="5298" spans="1:3" x14ac:dyDescent="0.25">
      <c r="A5298" s="253">
        <v>44041</v>
      </c>
      <c r="B5298" s="254" t="s">
        <v>50</v>
      </c>
      <c r="C5298" s="226" t="s">
        <v>50</v>
      </c>
    </row>
    <row r="5299" spans="1:3" x14ac:dyDescent="0.25">
      <c r="A5299" s="253">
        <v>44042</v>
      </c>
      <c r="B5299" s="254" t="s">
        <v>50</v>
      </c>
      <c r="C5299" s="226" t="s">
        <v>50</v>
      </c>
    </row>
    <row r="5300" spans="1:3" x14ac:dyDescent="0.25">
      <c r="A5300" s="253">
        <v>44043</v>
      </c>
      <c r="B5300" s="254" t="s">
        <v>50</v>
      </c>
      <c r="C5300" s="226" t="s">
        <v>50</v>
      </c>
    </row>
    <row r="5301" spans="1:3" x14ac:dyDescent="0.25">
      <c r="A5301" s="253">
        <v>44044</v>
      </c>
      <c r="B5301" s="254" t="s">
        <v>50</v>
      </c>
      <c r="C5301" s="226" t="s">
        <v>50</v>
      </c>
    </row>
    <row r="5302" spans="1:3" x14ac:dyDescent="0.25">
      <c r="A5302" s="253">
        <v>44045</v>
      </c>
      <c r="B5302" s="254" t="s">
        <v>50</v>
      </c>
      <c r="C5302" s="226" t="s">
        <v>50</v>
      </c>
    </row>
    <row r="5303" spans="1:3" x14ac:dyDescent="0.25">
      <c r="A5303" s="253">
        <v>44046</v>
      </c>
      <c r="B5303" s="254" t="s">
        <v>50</v>
      </c>
      <c r="C5303" s="226" t="s">
        <v>50</v>
      </c>
    </row>
    <row r="5304" spans="1:3" x14ac:dyDescent="0.25">
      <c r="A5304" s="253">
        <v>44047</v>
      </c>
      <c r="B5304" s="254" t="s">
        <v>50</v>
      </c>
      <c r="C5304" s="226" t="s">
        <v>50</v>
      </c>
    </row>
    <row r="5305" spans="1:3" x14ac:dyDescent="0.25">
      <c r="A5305" s="253">
        <v>44048</v>
      </c>
      <c r="B5305" s="254" t="s">
        <v>50</v>
      </c>
      <c r="C5305" s="226" t="s">
        <v>50</v>
      </c>
    </row>
    <row r="5306" spans="1:3" x14ac:dyDescent="0.25">
      <c r="A5306" s="253">
        <v>44049</v>
      </c>
      <c r="B5306" s="254" t="s">
        <v>50</v>
      </c>
      <c r="C5306" s="226" t="s">
        <v>50</v>
      </c>
    </row>
    <row r="5307" spans="1:3" x14ac:dyDescent="0.25">
      <c r="A5307" s="253">
        <v>44050</v>
      </c>
      <c r="B5307" s="254" t="s">
        <v>50</v>
      </c>
      <c r="C5307" s="226" t="s">
        <v>50</v>
      </c>
    </row>
    <row r="5308" spans="1:3" x14ac:dyDescent="0.25">
      <c r="A5308" s="253">
        <v>44051</v>
      </c>
      <c r="B5308" s="254" t="s">
        <v>50</v>
      </c>
      <c r="C5308" s="226" t="s">
        <v>50</v>
      </c>
    </row>
    <row r="5309" spans="1:3" x14ac:dyDescent="0.25">
      <c r="A5309" s="253">
        <v>44052</v>
      </c>
      <c r="B5309" s="254" t="s">
        <v>50</v>
      </c>
      <c r="C5309" s="226" t="s">
        <v>50</v>
      </c>
    </row>
    <row r="5310" spans="1:3" x14ac:dyDescent="0.25">
      <c r="A5310" s="253">
        <v>44053</v>
      </c>
      <c r="B5310" s="254" t="s">
        <v>50</v>
      </c>
      <c r="C5310" s="226" t="s">
        <v>50</v>
      </c>
    </row>
    <row r="5311" spans="1:3" x14ac:dyDescent="0.25">
      <c r="A5311" s="253">
        <v>44054</v>
      </c>
      <c r="B5311" s="254" t="s">
        <v>50</v>
      </c>
      <c r="C5311" s="226" t="s">
        <v>50</v>
      </c>
    </row>
    <row r="5312" spans="1:3" x14ac:dyDescent="0.25">
      <c r="A5312" s="253">
        <v>44055</v>
      </c>
      <c r="B5312" s="254" t="s">
        <v>50</v>
      </c>
      <c r="C5312" s="226" t="s">
        <v>50</v>
      </c>
    </row>
    <row r="5313" spans="1:3" x14ac:dyDescent="0.25">
      <c r="A5313" s="253">
        <v>44056</v>
      </c>
      <c r="B5313" s="254" t="s">
        <v>50</v>
      </c>
      <c r="C5313" s="226" t="s">
        <v>50</v>
      </c>
    </row>
    <row r="5314" spans="1:3" x14ac:dyDescent="0.25">
      <c r="A5314" s="253">
        <v>44057</v>
      </c>
      <c r="B5314" s="254" t="s">
        <v>50</v>
      </c>
      <c r="C5314" s="226" t="s">
        <v>50</v>
      </c>
    </row>
    <row r="5315" spans="1:3" x14ac:dyDescent="0.25">
      <c r="A5315" s="253">
        <v>44058</v>
      </c>
      <c r="B5315" s="254" t="s">
        <v>50</v>
      </c>
      <c r="C5315" s="226" t="s">
        <v>50</v>
      </c>
    </row>
    <row r="5316" spans="1:3" x14ac:dyDescent="0.25">
      <c r="A5316" s="253">
        <v>44059</v>
      </c>
      <c r="B5316" s="254" t="s">
        <v>50</v>
      </c>
      <c r="C5316" s="226" t="s">
        <v>50</v>
      </c>
    </row>
    <row r="5317" spans="1:3" x14ac:dyDescent="0.25">
      <c r="A5317" s="253">
        <v>44060</v>
      </c>
      <c r="B5317" s="254" t="s">
        <v>50</v>
      </c>
      <c r="C5317" s="226" t="s">
        <v>50</v>
      </c>
    </row>
    <row r="5318" spans="1:3" x14ac:dyDescent="0.25">
      <c r="A5318" s="253">
        <v>44061</v>
      </c>
      <c r="B5318" s="254" t="s">
        <v>50</v>
      </c>
      <c r="C5318" s="226" t="s">
        <v>50</v>
      </c>
    </row>
    <row r="5319" spans="1:3" x14ac:dyDescent="0.25">
      <c r="A5319" s="253">
        <v>44062</v>
      </c>
      <c r="B5319" s="254" t="s">
        <v>50</v>
      </c>
      <c r="C5319" s="226" t="s">
        <v>50</v>
      </c>
    </row>
    <row r="5320" spans="1:3" x14ac:dyDescent="0.25">
      <c r="A5320" s="253">
        <v>44063</v>
      </c>
      <c r="B5320" s="254" t="s">
        <v>50</v>
      </c>
      <c r="C5320" s="226" t="s">
        <v>50</v>
      </c>
    </row>
    <row r="5321" spans="1:3" x14ac:dyDescent="0.25">
      <c r="A5321" s="253">
        <v>44064</v>
      </c>
      <c r="B5321" s="254" t="s">
        <v>50</v>
      </c>
      <c r="C5321" s="226" t="s">
        <v>50</v>
      </c>
    </row>
    <row r="5322" spans="1:3" x14ac:dyDescent="0.25">
      <c r="A5322" s="253">
        <v>44065</v>
      </c>
      <c r="B5322" s="254" t="s">
        <v>50</v>
      </c>
      <c r="C5322" s="226" t="s">
        <v>50</v>
      </c>
    </row>
    <row r="5323" spans="1:3" x14ac:dyDescent="0.25">
      <c r="A5323" s="253">
        <v>44067</v>
      </c>
      <c r="B5323" s="254" t="s">
        <v>50</v>
      </c>
      <c r="C5323" s="226" t="s">
        <v>50</v>
      </c>
    </row>
    <row r="5324" spans="1:3" x14ac:dyDescent="0.25">
      <c r="A5324" s="253">
        <v>44070</v>
      </c>
      <c r="B5324" s="254" t="s">
        <v>50</v>
      </c>
      <c r="C5324" s="226" t="s">
        <v>50</v>
      </c>
    </row>
    <row r="5325" spans="1:3" x14ac:dyDescent="0.25">
      <c r="A5325" s="253">
        <v>44071</v>
      </c>
      <c r="B5325" s="254" t="s">
        <v>50</v>
      </c>
      <c r="C5325" s="226" t="s">
        <v>50</v>
      </c>
    </row>
    <row r="5326" spans="1:3" x14ac:dyDescent="0.25">
      <c r="A5326" s="253">
        <v>44072</v>
      </c>
      <c r="B5326" s="254" t="s">
        <v>50</v>
      </c>
      <c r="C5326" s="226" t="s">
        <v>50</v>
      </c>
    </row>
    <row r="5327" spans="1:3" x14ac:dyDescent="0.25">
      <c r="A5327" s="253">
        <v>44073</v>
      </c>
      <c r="B5327" s="254" t="s">
        <v>50</v>
      </c>
      <c r="C5327" s="226" t="s">
        <v>50</v>
      </c>
    </row>
    <row r="5328" spans="1:3" x14ac:dyDescent="0.25">
      <c r="A5328" s="253">
        <v>44074</v>
      </c>
      <c r="B5328" s="254" t="s">
        <v>50</v>
      </c>
      <c r="C5328" s="226" t="s">
        <v>50</v>
      </c>
    </row>
    <row r="5329" spans="1:3" x14ac:dyDescent="0.25">
      <c r="A5329" s="253">
        <v>44075</v>
      </c>
      <c r="B5329" s="254" t="s">
        <v>50</v>
      </c>
      <c r="C5329" s="226" t="s">
        <v>50</v>
      </c>
    </row>
    <row r="5330" spans="1:3" x14ac:dyDescent="0.25">
      <c r="A5330" s="253">
        <v>44076</v>
      </c>
      <c r="B5330" s="254" t="s">
        <v>50</v>
      </c>
      <c r="C5330" s="226" t="s">
        <v>50</v>
      </c>
    </row>
    <row r="5331" spans="1:3" x14ac:dyDescent="0.25">
      <c r="A5331" s="253">
        <v>44077</v>
      </c>
      <c r="B5331" s="254" t="s">
        <v>50</v>
      </c>
      <c r="C5331" s="226" t="s">
        <v>50</v>
      </c>
    </row>
    <row r="5332" spans="1:3" x14ac:dyDescent="0.25">
      <c r="A5332" s="253">
        <v>44078</v>
      </c>
      <c r="B5332" s="254" t="s">
        <v>50</v>
      </c>
      <c r="C5332" s="226" t="s">
        <v>50</v>
      </c>
    </row>
    <row r="5333" spans="1:3" x14ac:dyDescent="0.25">
      <c r="A5333" s="253">
        <v>44079</v>
      </c>
      <c r="B5333" s="254" t="s">
        <v>50</v>
      </c>
      <c r="C5333" s="226" t="s">
        <v>50</v>
      </c>
    </row>
    <row r="5334" spans="1:3" x14ac:dyDescent="0.25">
      <c r="A5334" s="253">
        <v>44080</v>
      </c>
      <c r="B5334" s="254" t="s">
        <v>50</v>
      </c>
      <c r="C5334" s="226" t="s">
        <v>50</v>
      </c>
    </row>
    <row r="5335" spans="1:3" x14ac:dyDescent="0.25">
      <c r="A5335" s="253">
        <v>44081</v>
      </c>
      <c r="B5335" s="254" t="s">
        <v>50</v>
      </c>
      <c r="C5335" s="226" t="s">
        <v>50</v>
      </c>
    </row>
    <row r="5336" spans="1:3" x14ac:dyDescent="0.25">
      <c r="A5336" s="253">
        <v>44082</v>
      </c>
      <c r="B5336" s="254" t="s">
        <v>50</v>
      </c>
      <c r="C5336" s="226" t="s">
        <v>50</v>
      </c>
    </row>
    <row r="5337" spans="1:3" x14ac:dyDescent="0.25">
      <c r="A5337" s="253">
        <v>44083</v>
      </c>
      <c r="B5337" s="254" t="s">
        <v>50</v>
      </c>
      <c r="C5337" s="226" t="s">
        <v>50</v>
      </c>
    </row>
    <row r="5338" spans="1:3" x14ac:dyDescent="0.25">
      <c r="A5338" s="253">
        <v>44084</v>
      </c>
      <c r="B5338" s="254" t="s">
        <v>50</v>
      </c>
      <c r="C5338" s="226" t="s">
        <v>50</v>
      </c>
    </row>
    <row r="5339" spans="1:3" x14ac:dyDescent="0.25">
      <c r="A5339" s="253">
        <v>44085</v>
      </c>
      <c r="B5339" s="254" t="s">
        <v>50</v>
      </c>
      <c r="C5339" s="226" t="s">
        <v>50</v>
      </c>
    </row>
    <row r="5340" spans="1:3" x14ac:dyDescent="0.25">
      <c r="A5340" s="253">
        <v>44086</v>
      </c>
      <c r="B5340" s="254" t="s">
        <v>50</v>
      </c>
      <c r="C5340" s="226" t="s">
        <v>50</v>
      </c>
    </row>
    <row r="5341" spans="1:3" x14ac:dyDescent="0.25">
      <c r="A5341" s="253">
        <v>44087</v>
      </c>
      <c r="B5341" s="254" t="s">
        <v>50</v>
      </c>
      <c r="C5341" s="226" t="s">
        <v>50</v>
      </c>
    </row>
    <row r="5342" spans="1:3" x14ac:dyDescent="0.25">
      <c r="A5342" s="253">
        <v>44088</v>
      </c>
      <c r="B5342" s="254" t="s">
        <v>50</v>
      </c>
      <c r="C5342" s="226" t="s">
        <v>50</v>
      </c>
    </row>
    <row r="5343" spans="1:3" x14ac:dyDescent="0.25">
      <c r="A5343" s="253">
        <v>44089</v>
      </c>
      <c r="B5343" s="254" t="s">
        <v>50</v>
      </c>
      <c r="C5343" s="226" t="s">
        <v>50</v>
      </c>
    </row>
    <row r="5344" spans="1:3" x14ac:dyDescent="0.25">
      <c r="A5344" s="253">
        <v>44095</v>
      </c>
      <c r="B5344" s="254" t="s">
        <v>50</v>
      </c>
      <c r="C5344" s="226" t="s">
        <v>50</v>
      </c>
    </row>
    <row r="5345" spans="1:3" x14ac:dyDescent="0.25">
      <c r="A5345" s="253">
        <v>44097</v>
      </c>
      <c r="B5345" s="254" t="s">
        <v>50</v>
      </c>
      <c r="C5345" s="226" t="s">
        <v>50</v>
      </c>
    </row>
    <row r="5346" spans="1:3" x14ac:dyDescent="0.25">
      <c r="A5346" s="253">
        <v>44100</v>
      </c>
      <c r="B5346" s="254" t="s">
        <v>50</v>
      </c>
      <c r="C5346" s="226" t="s">
        <v>50</v>
      </c>
    </row>
    <row r="5347" spans="1:3" x14ac:dyDescent="0.25">
      <c r="A5347" s="253">
        <v>44102</v>
      </c>
      <c r="B5347" s="254" t="s">
        <v>50</v>
      </c>
      <c r="C5347" s="226" t="s">
        <v>50</v>
      </c>
    </row>
    <row r="5348" spans="1:3" x14ac:dyDescent="0.25">
      <c r="A5348" s="253">
        <v>44104</v>
      </c>
      <c r="B5348" s="254" t="s">
        <v>50</v>
      </c>
      <c r="C5348" s="226" t="s">
        <v>50</v>
      </c>
    </row>
    <row r="5349" spans="1:3" x14ac:dyDescent="0.25">
      <c r="A5349" s="253">
        <v>44106</v>
      </c>
      <c r="B5349" s="254" t="s">
        <v>50</v>
      </c>
      <c r="C5349" s="226" t="s">
        <v>50</v>
      </c>
    </row>
    <row r="5350" spans="1:3" x14ac:dyDescent="0.25">
      <c r="A5350" s="253">
        <v>44109</v>
      </c>
      <c r="B5350" s="254" t="s">
        <v>50</v>
      </c>
      <c r="C5350" s="226" t="s">
        <v>50</v>
      </c>
    </row>
    <row r="5351" spans="1:3" x14ac:dyDescent="0.25">
      <c r="A5351" s="253">
        <v>44116</v>
      </c>
      <c r="B5351" s="254" t="s">
        <v>50</v>
      </c>
      <c r="C5351" s="226" t="s">
        <v>50</v>
      </c>
    </row>
    <row r="5352" spans="1:3" x14ac:dyDescent="0.25">
      <c r="A5352" s="253">
        <v>44123</v>
      </c>
      <c r="B5352" s="254" t="s">
        <v>50</v>
      </c>
      <c r="C5352" s="226" t="s">
        <v>50</v>
      </c>
    </row>
    <row r="5353" spans="1:3" x14ac:dyDescent="0.25">
      <c r="A5353" s="253">
        <v>44128</v>
      </c>
      <c r="B5353" s="254" t="s">
        <v>50</v>
      </c>
      <c r="C5353" s="226" t="s">
        <v>50</v>
      </c>
    </row>
    <row r="5354" spans="1:3" x14ac:dyDescent="0.25">
      <c r="A5354" s="253">
        <v>44131</v>
      </c>
      <c r="B5354" s="254" t="s">
        <v>50</v>
      </c>
      <c r="C5354" s="226" t="s">
        <v>50</v>
      </c>
    </row>
    <row r="5355" spans="1:3" x14ac:dyDescent="0.25">
      <c r="A5355" s="253">
        <v>44133</v>
      </c>
      <c r="B5355" s="254" t="s">
        <v>50</v>
      </c>
      <c r="C5355" s="226" t="s">
        <v>50</v>
      </c>
    </row>
    <row r="5356" spans="1:3" x14ac:dyDescent="0.25">
      <c r="A5356" s="253">
        <v>44137</v>
      </c>
      <c r="B5356" s="254" t="s">
        <v>50</v>
      </c>
      <c r="C5356" s="226" t="s">
        <v>50</v>
      </c>
    </row>
    <row r="5357" spans="1:3" x14ac:dyDescent="0.25">
      <c r="A5357" s="253">
        <v>44139</v>
      </c>
      <c r="B5357" s="254" t="s">
        <v>50</v>
      </c>
      <c r="C5357" s="226" t="s">
        <v>50</v>
      </c>
    </row>
    <row r="5358" spans="1:3" x14ac:dyDescent="0.25">
      <c r="A5358" s="253">
        <v>44140</v>
      </c>
      <c r="B5358" s="254" t="s">
        <v>50</v>
      </c>
      <c r="C5358" s="226" t="s">
        <v>50</v>
      </c>
    </row>
    <row r="5359" spans="1:3" x14ac:dyDescent="0.25">
      <c r="A5359" s="253">
        <v>44144</v>
      </c>
      <c r="B5359" s="254" t="s">
        <v>50</v>
      </c>
      <c r="C5359" s="226" t="s">
        <v>50</v>
      </c>
    </row>
    <row r="5360" spans="1:3" x14ac:dyDescent="0.25">
      <c r="A5360" s="253">
        <v>44145</v>
      </c>
      <c r="B5360" s="254" t="s">
        <v>50</v>
      </c>
      <c r="C5360" s="226" t="s">
        <v>50</v>
      </c>
    </row>
    <row r="5361" spans="1:3" x14ac:dyDescent="0.25">
      <c r="A5361" s="253">
        <v>44146</v>
      </c>
      <c r="B5361" s="254" t="s">
        <v>50</v>
      </c>
      <c r="C5361" s="226" t="s">
        <v>50</v>
      </c>
    </row>
    <row r="5362" spans="1:3" x14ac:dyDescent="0.25">
      <c r="A5362" s="253">
        <v>44148</v>
      </c>
      <c r="B5362" s="254" t="s">
        <v>50</v>
      </c>
      <c r="C5362" s="226" t="s">
        <v>50</v>
      </c>
    </row>
    <row r="5363" spans="1:3" x14ac:dyDescent="0.25">
      <c r="A5363" s="253">
        <v>44150</v>
      </c>
      <c r="B5363" s="254" t="s">
        <v>50</v>
      </c>
      <c r="C5363" s="226" t="s">
        <v>50</v>
      </c>
    </row>
    <row r="5364" spans="1:3" x14ac:dyDescent="0.25">
      <c r="A5364" s="253">
        <v>44152</v>
      </c>
      <c r="B5364" s="254" t="s">
        <v>50</v>
      </c>
      <c r="C5364" s="226" t="s">
        <v>50</v>
      </c>
    </row>
    <row r="5365" spans="1:3" x14ac:dyDescent="0.25">
      <c r="A5365" s="253">
        <v>44154</v>
      </c>
      <c r="B5365" s="254" t="s">
        <v>50</v>
      </c>
      <c r="C5365" s="226" t="s">
        <v>50</v>
      </c>
    </row>
    <row r="5366" spans="1:3" x14ac:dyDescent="0.25">
      <c r="A5366" s="253">
        <v>44156</v>
      </c>
      <c r="B5366" s="254" t="s">
        <v>50</v>
      </c>
      <c r="C5366" s="226" t="s">
        <v>50</v>
      </c>
    </row>
    <row r="5367" spans="1:3" x14ac:dyDescent="0.25">
      <c r="A5367" s="253">
        <v>44158</v>
      </c>
      <c r="B5367" s="254" t="s">
        <v>50</v>
      </c>
      <c r="C5367" s="226" t="s">
        <v>50</v>
      </c>
    </row>
    <row r="5368" spans="1:3" x14ac:dyDescent="0.25">
      <c r="A5368" s="253">
        <v>44159</v>
      </c>
      <c r="B5368" s="254" t="s">
        <v>50</v>
      </c>
      <c r="C5368" s="226" t="s">
        <v>50</v>
      </c>
    </row>
    <row r="5369" spans="1:3" x14ac:dyDescent="0.25">
      <c r="A5369" s="253">
        <v>44160</v>
      </c>
      <c r="B5369" s="254" t="s">
        <v>50</v>
      </c>
      <c r="C5369" s="226" t="s">
        <v>50</v>
      </c>
    </row>
    <row r="5370" spans="1:3" x14ac:dyDescent="0.25">
      <c r="A5370" s="253">
        <v>44162</v>
      </c>
      <c r="B5370" s="254" t="s">
        <v>50</v>
      </c>
      <c r="C5370" s="226" t="s">
        <v>50</v>
      </c>
    </row>
    <row r="5371" spans="1:3" x14ac:dyDescent="0.25">
      <c r="A5371" s="253">
        <v>44164</v>
      </c>
      <c r="B5371" s="254" t="s">
        <v>50</v>
      </c>
      <c r="C5371" s="226" t="s">
        <v>50</v>
      </c>
    </row>
    <row r="5372" spans="1:3" x14ac:dyDescent="0.25">
      <c r="A5372" s="253">
        <v>44165</v>
      </c>
      <c r="B5372" s="254" t="s">
        <v>50</v>
      </c>
      <c r="C5372" s="226" t="s">
        <v>50</v>
      </c>
    </row>
    <row r="5373" spans="1:3" x14ac:dyDescent="0.25">
      <c r="A5373" s="253">
        <v>44167</v>
      </c>
      <c r="B5373" s="254" t="s">
        <v>50</v>
      </c>
      <c r="C5373" s="226" t="s">
        <v>50</v>
      </c>
    </row>
    <row r="5374" spans="1:3" x14ac:dyDescent="0.25">
      <c r="A5374" s="253">
        <v>44169</v>
      </c>
      <c r="B5374" s="254" t="s">
        <v>50</v>
      </c>
      <c r="C5374" s="226" t="s">
        <v>50</v>
      </c>
    </row>
    <row r="5375" spans="1:3" x14ac:dyDescent="0.25">
      <c r="A5375" s="253">
        <v>44171</v>
      </c>
      <c r="B5375" s="254" t="s">
        <v>50</v>
      </c>
      <c r="C5375" s="226" t="s">
        <v>50</v>
      </c>
    </row>
    <row r="5376" spans="1:3" x14ac:dyDescent="0.25">
      <c r="A5376" s="253">
        <v>44174</v>
      </c>
      <c r="B5376" s="254" t="s">
        <v>50</v>
      </c>
      <c r="C5376" s="226" t="s">
        <v>50</v>
      </c>
    </row>
    <row r="5377" spans="1:3" x14ac:dyDescent="0.25">
      <c r="A5377" s="253">
        <v>44178</v>
      </c>
      <c r="B5377" s="254" t="s">
        <v>50</v>
      </c>
      <c r="C5377" s="226" t="s">
        <v>50</v>
      </c>
    </row>
    <row r="5378" spans="1:3" x14ac:dyDescent="0.25">
      <c r="A5378" s="253">
        <v>44179</v>
      </c>
      <c r="B5378" s="254" t="s">
        <v>50</v>
      </c>
      <c r="C5378" s="226" t="s">
        <v>50</v>
      </c>
    </row>
    <row r="5379" spans="1:3" x14ac:dyDescent="0.25">
      <c r="A5379" s="253">
        <v>43903</v>
      </c>
      <c r="B5379" s="254" t="s">
        <v>27</v>
      </c>
      <c r="C5379" s="226" t="s">
        <v>43</v>
      </c>
    </row>
    <row r="5380" spans="1:3" x14ac:dyDescent="0.25">
      <c r="A5380" s="253">
        <v>43907</v>
      </c>
      <c r="B5380" s="254" t="s">
        <v>27</v>
      </c>
      <c r="C5380" s="226" t="s">
        <v>43</v>
      </c>
    </row>
    <row r="5381" spans="1:3" x14ac:dyDescent="0.25">
      <c r="A5381" s="253">
        <v>43910</v>
      </c>
      <c r="B5381" s="254" t="s">
        <v>27</v>
      </c>
      <c r="C5381" s="226" t="s">
        <v>43</v>
      </c>
    </row>
    <row r="5382" spans="1:3" x14ac:dyDescent="0.25">
      <c r="A5382" s="253">
        <v>43915</v>
      </c>
      <c r="B5382" s="254" t="s">
        <v>27</v>
      </c>
      <c r="C5382" s="226" t="s">
        <v>43</v>
      </c>
    </row>
    <row r="5383" spans="1:3" x14ac:dyDescent="0.25">
      <c r="A5383" s="253">
        <v>43916</v>
      </c>
      <c r="B5383" s="254" t="s">
        <v>27</v>
      </c>
      <c r="C5383" s="226" t="s">
        <v>43</v>
      </c>
    </row>
    <row r="5384" spans="1:3" x14ac:dyDescent="0.25">
      <c r="A5384" s="253">
        <v>43920</v>
      </c>
      <c r="B5384" s="254" t="s">
        <v>27</v>
      </c>
      <c r="C5384" s="226" t="s">
        <v>43</v>
      </c>
    </row>
    <row r="5385" spans="1:3" x14ac:dyDescent="0.25">
      <c r="A5385" s="253">
        <v>43923</v>
      </c>
      <c r="B5385" s="254" t="s">
        <v>27</v>
      </c>
      <c r="C5385" s="226" t="s">
        <v>43</v>
      </c>
    </row>
    <row r="5386" spans="1:3" x14ac:dyDescent="0.25">
      <c r="A5386" s="253">
        <v>43924</v>
      </c>
      <c r="B5386" s="254" t="s">
        <v>27</v>
      </c>
      <c r="C5386" s="226" t="s">
        <v>43</v>
      </c>
    </row>
    <row r="5387" spans="1:3" x14ac:dyDescent="0.25">
      <c r="A5387" s="253">
        <v>43926</v>
      </c>
      <c r="B5387" s="254" t="s">
        <v>27</v>
      </c>
      <c r="C5387" s="226" t="s">
        <v>43</v>
      </c>
    </row>
    <row r="5388" spans="1:3" x14ac:dyDescent="0.25">
      <c r="A5388" s="253">
        <v>43929</v>
      </c>
      <c r="B5388" s="254" t="s">
        <v>27</v>
      </c>
      <c r="C5388" s="226" t="s">
        <v>43</v>
      </c>
    </row>
    <row r="5389" spans="1:3" x14ac:dyDescent="0.25">
      <c r="A5389" s="253">
        <v>43930</v>
      </c>
      <c r="B5389" s="254" t="s">
        <v>27</v>
      </c>
      <c r="C5389" s="226" t="s">
        <v>43</v>
      </c>
    </row>
    <row r="5390" spans="1:3" x14ac:dyDescent="0.25">
      <c r="A5390" s="253">
        <v>43936</v>
      </c>
      <c r="B5390" s="254" t="s">
        <v>27</v>
      </c>
      <c r="C5390" s="226" t="s">
        <v>43</v>
      </c>
    </row>
    <row r="5391" spans="1:3" x14ac:dyDescent="0.25">
      <c r="A5391" s="253">
        <v>43948</v>
      </c>
      <c r="B5391" s="254" t="s">
        <v>27</v>
      </c>
      <c r="C5391" s="226" t="s">
        <v>43</v>
      </c>
    </row>
    <row r="5392" spans="1:3" x14ac:dyDescent="0.25">
      <c r="A5392" s="253">
        <v>43951</v>
      </c>
      <c r="B5392" s="254" t="s">
        <v>27</v>
      </c>
      <c r="C5392" s="226" t="s">
        <v>43</v>
      </c>
    </row>
    <row r="5393" spans="1:3" x14ac:dyDescent="0.25">
      <c r="A5393" s="253">
        <v>43953</v>
      </c>
      <c r="B5393" s="254" t="s">
        <v>27</v>
      </c>
      <c r="C5393" s="226" t="s">
        <v>43</v>
      </c>
    </row>
    <row r="5394" spans="1:3" x14ac:dyDescent="0.25">
      <c r="A5394" s="253">
        <v>43956</v>
      </c>
      <c r="B5394" s="254" t="s">
        <v>27</v>
      </c>
      <c r="C5394" s="226" t="s">
        <v>43</v>
      </c>
    </row>
    <row r="5395" spans="1:3" x14ac:dyDescent="0.25">
      <c r="A5395" s="253">
        <v>43963</v>
      </c>
      <c r="B5395" s="254" t="s">
        <v>27</v>
      </c>
      <c r="C5395" s="226" t="s">
        <v>43</v>
      </c>
    </row>
    <row r="5396" spans="1:3" x14ac:dyDescent="0.25">
      <c r="A5396" s="253">
        <v>43979</v>
      </c>
      <c r="B5396" s="254" t="s">
        <v>27</v>
      </c>
      <c r="C5396" s="226" t="s">
        <v>43</v>
      </c>
    </row>
    <row r="5397" spans="1:3" x14ac:dyDescent="0.25">
      <c r="A5397" s="253">
        <v>43981</v>
      </c>
      <c r="B5397" s="254" t="s">
        <v>27</v>
      </c>
      <c r="C5397" s="226" t="s">
        <v>43</v>
      </c>
    </row>
    <row r="5398" spans="1:3" x14ac:dyDescent="0.25">
      <c r="A5398" s="253">
        <v>43986</v>
      </c>
      <c r="B5398" s="254" t="s">
        <v>27</v>
      </c>
      <c r="C5398" s="226" t="s">
        <v>43</v>
      </c>
    </row>
    <row r="5399" spans="1:3" x14ac:dyDescent="0.25">
      <c r="A5399" s="253">
        <v>43987</v>
      </c>
      <c r="B5399" s="254" t="s">
        <v>27</v>
      </c>
      <c r="C5399" s="226" t="s">
        <v>43</v>
      </c>
    </row>
    <row r="5400" spans="1:3" x14ac:dyDescent="0.25">
      <c r="A5400" s="253">
        <v>43988</v>
      </c>
      <c r="B5400" s="254" t="s">
        <v>27</v>
      </c>
      <c r="C5400" s="226" t="s">
        <v>43</v>
      </c>
    </row>
    <row r="5401" spans="1:3" x14ac:dyDescent="0.25">
      <c r="A5401" s="253">
        <v>43989</v>
      </c>
      <c r="B5401" s="254" t="s">
        <v>27</v>
      </c>
      <c r="C5401" s="226" t="s">
        <v>43</v>
      </c>
    </row>
    <row r="5402" spans="1:3" x14ac:dyDescent="0.25">
      <c r="A5402" s="253">
        <v>43990</v>
      </c>
      <c r="B5402" s="254" t="s">
        <v>27</v>
      </c>
      <c r="C5402" s="226" t="s">
        <v>43</v>
      </c>
    </row>
    <row r="5403" spans="1:3" x14ac:dyDescent="0.25">
      <c r="A5403" s="253">
        <v>43991</v>
      </c>
      <c r="B5403" s="254" t="s">
        <v>27</v>
      </c>
      <c r="C5403" s="226" t="s">
        <v>43</v>
      </c>
    </row>
    <row r="5404" spans="1:3" x14ac:dyDescent="0.25">
      <c r="A5404" s="253">
        <v>43992</v>
      </c>
      <c r="B5404" s="254" t="s">
        <v>27</v>
      </c>
      <c r="C5404" s="226" t="s">
        <v>43</v>
      </c>
    </row>
    <row r="5405" spans="1:3" x14ac:dyDescent="0.25">
      <c r="A5405" s="253">
        <v>43994</v>
      </c>
      <c r="B5405" s="254" t="s">
        <v>27</v>
      </c>
      <c r="C5405" s="226" t="s">
        <v>43</v>
      </c>
    </row>
    <row r="5406" spans="1:3" x14ac:dyDescent="0.25">
      <c r="A5406" s="253">
        <v>43995</v>
      </c>
      <c r="B5406" s="254" t="s">
        <v>27</v>
      </c>
      <c r="C5406" s="226" t="s">
        <v>43</v>
      </c>
    </row>
    <row r="5407" spans="1:3" x14ac:dyDescent="0.25">
      <c r="A5407" s="253">
        <v>43996</v>
      </c>
      <c r="B5407" s="254" t="s">
        <v>27</v>
      </c>
      <c r="C5407" s="226" t="s">
        <v>43</v>
      </c>
    </row>
    <row r="5408" spans="1:3" x14ac:dyDescent="0.25">
      <c r="A5408" s="253">
        <v>43998</v>
      </c>
      <c r="B5408" s="254" t="s">
        <v>27</v>
      </c>
      <c r="C5408" s="226" t="s">
        <v>43</v>
      </c>
    </row>
    <row r="5409" spans="1:3" x14ac:dyDescent="0.25">
      <c r="A5409" s="253">
        <v>43999</v>
      </c>
      <c r="B5409" s="254" t="s">
        <v>27</v>
      </c>
      <c r="C5409" s="226" t="s">
        <v>43</v>
      </c>
    </row>
    <row r="5410" spans="1:3" x14ac:dyDescent="0.25">
      <c r="A5410" s="253">
        <v>44000</v>
      </c>
      <c r="B5410" s="254" t="s">
        <v>27</v>
      </c>
      <c r="C5410" s="226" t="s">
        <v>43</v>
      </c>
    </row>
    <row r="5411" spans="1:3" x14ac:dyDescent="0.25">
      <c r="A5411" s="253">
        <v>44001</v>
      </c>
      <c r="B5411" s="254" t="s">
        <v>27</v>
      </c>
      <c r="C5411" s="226" t="s">
        <v>43</v>
      </c>
    </row>
    <row r="5412" spans="1:3" x14ac:dyDescent="0.25">
      <c r="A5412" s="253">
        <v>44002</v>
      </c>
      <c r="B5412" s="254" t="s">
        <v>27</v>
      </c>
      <c r="C5412" s="226" t="s">
        <v>43</v>
      </c>
    </row>
    <row r="5413" spans="1:3" x14ac:dyDescent="0.25">
      <c r="A5413" s="253">
        <v>44003</v>
      </c>
      <c r="B5413" s="254" t="s">
        <v>27</v>
      </c>
      <c r="C5413" s="226" t="s">
        <v>43</v>
      </c>
    </row>
    <row r="5414" spans="1:3" x14ac:dyDescent="0.25">
      <c r="A5414" s="253">
        <v>44004</v>
      </c>
      <c r="B5414" s="254" t="s">
        <v>27</v>
      </c>
      <c r="C5414" s="226" t="s">
        <v>43</v>
      </c>
    </row>
    <row r="5415" spans="1:3" x14ac:dyDescent="0.25">
      <c r="A5415" s="253">
        <v>44006</v>
      </c>
      <c r="B5415" s="254" t="s">
        <v>27</v>
      </c>
      <c r="C5415" s="226" t="s">
        <v>43</v>
      </c>
    </row>
    <row r="5416" spans="1:3" x14ac:dyDescent="0.25">
      <c r="A5416" s="253">
        <v>44007</v>
      </c>
      <c r="B5416" s="254" t="s">
        <v>27</v>
      </c>
      <c r="C5416" s="226" t="s">
        <v>43</v>
      </c>
    </row>
    <row r="5417" spans="1:3" x14ac:dyDescent="0.25">
      <c r="A5417" s="253">
        <v>44008</v>
      </c>
      <c r="B5417" s="254" t="s">
        <v>27</v>
      </c>
      <c r="C5417" s="226" t="s">
        <v>43</v>
      </c>
    </row>
    <row r="5418" spans="1:3" x14ac:dyDescent="0.25">
      <c r="A5418" s="253">
        <v>44009</v>
      </c>
      <c r="B5418" s="254" t="s">
        <v>27</v>
      </c>
      <c r="C5418" s="226" t="s">
        <v>43</v>
      </c>
    </row>
    <row r="5419" spans="1:3" x14ac:dyDescent="0.25">
      <c r="A5419" s="253">
        <v>44010</v>
      </c>
      <c r="B5419" s="254" t="s">
        <v>27</v>
      </c>
      <c r="C5419" s="226" t="s">
        <v>43</v>
      </c>
    </row>
    <row r="5420" spans="1:3" x14ac:dyDescent="0.25">
      <c r="A5420" s="253">
        <v>44011</v>
      </c>
      <c r="B5420" s="254" t="s">
        <v>27</v>
      </c>
      <c r="C5420" s="226" t="s">
        <v>43</v>
      </c>
    </row>
    <row r="5421" spans="1:3" x14ac:dyDescent="0.25">
      <c r="A5421" s="253">
        <v>44012</v>
      </c>
      <c r="B5421" s="254" t="s">
        <v>27</v>
      </c>
      <c r="C5421" s="226" t="s">
        <v>43</v>
      </c>
    </row>
    <row r="5422" spans="1:3" x14ac:dyDescent="0.25">
      <c r="A5422" s="253">
        <v>44013</v>
      </c>
      <c r="B5422" s="254" t="s">
        <v>27</v>
      </c>
      <c r="C5422" s="226" t="s">
        <v>43</v>
      </c>
    </row>
    <row r="5423" spans="1:3" x14ac:dyDescent="0.25">
      <c r="A5423" s="253">
        <v>44014</v>
      </c>
      <c r="B5423" s="254" t="s">
        <v>27</v>
      </c>
      <c r="C5423" s="226" t="s">
        <v>43</v>
      </c>
    </row>
    <row r="5424" spans="1:3" x14ac:dyDescent="0.25">
      <c r="A5424" s="253">
        <v>44015</v>
      </c>
      <c r="B5424" s="254" t="s">
        <v>27</v>
      </c>
      <c r="C5424" s="226" t="s">
        <v>43</v>
      </c>
    </row>
    <row r="5425" spans="1:3" x14ac:dyDescent="0.25">
      <c r="A5425" s="253">
        <v>44016</v>
      </c>
      <c r="B5425" s="254" t="s">
        <v>27</v>
      </c>
      <c r="C5425" s="226" t="s">
        <v>43</v>
      </c>
    </row>
    <row r="5426" spans="1:3" x14ac:dyDescent="0.25">
      <c r="A5426" s="253">
        <v>44017</v>
      </c>
      <c r="B5426" s="254" t="s">
        <v>27</v>
      </c>
      <c r="C5426" s="226" t="s">
        <v>43</v>
      </c>
    </row>
    <row r="5427" spans="1:3" x14ac:dyDescent="0.25">
      <c r="A5427" s="253">
        <v>44018</v>
      </c>
      <c r="B5427" s="254" t="s">
        <v>27</v>
      </c>
      <c r="C5427" s="226" t="s">
        <v>43</v>
      </c>
    </row>
    <row r="5428" spans="1:3" x14ac:dyDescent="0.25">
      <c r="A5428" s="253">
        <v>44019</v>
      </c>
      <c r="B5428" s="254" t="s">
        <v>27</v>
      </c>
      <c r="C5428" s="226" t="s">
        <v>43</v>
      </c>
    </row>
    <row r="5429" spans="1:3" x14ac:dyDescent="0.25">
      <c r="A5429" s="253">
        <v>44020</v>
      </c>
      <c r="B5429" s="254" t="s">
        <v>27</v>
      </c>
      <c r="C5429" s="226" t="s">
        <v>43</v>
      </c>
    </row>
    <row r="5430" spans="1:3" x14ac:dyDescent="0.25">
      <c r="A5430" s="253">
        <v>44022</v>
      </c>
      <c r="B5430" s="254" t="s">
        <v>27</v>
      </c>
      <c r="C5430" s="226" t="s">
        <v>43</v>
      </c>
    </row>
    <row r="5431" spans="1:3" x14ac:dyDescent="0.25">
      <c r="A5431" s="253">
        <v>44027</v>
      </c>
      <c r="B5431" s="254" t="s">
        <v>27</v>
      </c>
      <c r="C5431" s="226" t="s">
        <v>43</v>
      </c>
    </row>
    <row r="5432" spans="1:3" x14ac:dyDescent="0.25">
      <c r="A5432" s="253">
        <v>44028</v>
      </c>
      <c r="B5432" s="254" t="s">
        <v>27</v>
      </c>
      <c r="C5432" s="226" t="s">
        <v>43</v>
      </c>
    </row>
    <row r="5433" spans="1:3" x14ac:dyDescent="0.25">
      <c r="A5433" s="253">
        <v>44029</v>
      </c>
      <c r="B5433" s="254" t="s">
        <v>27</v>
      </c>
      <c r="C5433" s="226" t="s">
        <v>43</v>
      </c>
    </row>
    <row r="5434" spans="1:3" x14ac:dyDescent="0.25">
      <c r="A5434" s="253">
        <v>44030</v>
      </c>
      <c r="B5434" s="254" t="s">
        <v>27</v>
      </c>
      <c r="C5434" s="226" t="s">
        <v>43</v>
      </c>
    </row>
    <row r="5435" spans="1:3" x14ac:dyDescent="0.25">
      <c r="A5435" s="253">
        <v>44031</v>
      </c>
      <c r="B5435" s="254" t="s">
        <v>27</v>
      </c>
      <c r="C5435" s="226" t="s">
        <v>43</v>
      </c>
    </row>
    <row r="5436" spans="1:3" x14ac:dyDescent="0.25">
      <c r="A5436" s="253">
        <v>44032</v>
      </c>
      <c r="B5436" s="254" t="s">
        <v>27</v>
      </c>
      <c r="C5436" s="226" t="s">
        <v>43</v>
      </c>
    </row>
    <row r="5437" spans="1:3" x14ac:dyDescent="0.25">
      <c r="A5437" s="253">
        <v>44033</v>
      </c>
      <c r="B5437" s="254" t="s">
        <v>27</v>
      </c>
      <c r="C5437" s="226" t="s">
        <v>43</v>
      </c>
    </row>
    <row r="5438" spans="1:3" x14ac:dyDescent="0.25">
      <c r="A5438" s="253">
        <v>44034</v>
      </c>
      <c r="B5438" s="254" t="s">
        <v>27</v>
      </c>
      <c r="C5438" s="226" t="s">
        <v>43</v>
      </c>
    </row>
    <row r="5439" spans="1:3" x14ac:dyDescent="0.25">
      <c r="A5439" s="253">
        <v>44035</v>
      </c>
      <c r="B5439" s="254" t="s">
        <v>27</v>
      </c>
      <c r="C5439" s="226" t="s">
        <v>43</v>
      </c>
    </row>
    <row r="5440" spans="1:3" x14ac:dyDescent="0.25">
      <c r="A5440" s="253">
        <v>44036</v>
      </c>
      <c r="B5440" s="254" t="s">
        <v>27</v>
      </c>
      <c r="C5440" s="226" t="s">
        <v>43</v>
      </c>
    </row>
    <row r="5441" spans="1:3" x14ac:dyDescent="0.25">
      <c r="A5441" s="253">
        <v>44037</v>
      </c>
      <c r="B5441" s="254" t="s">
        <v>27</v>
      </c>
      <c r="C5441" s="226" t="s">
        <v>43</v>
      </c>
    </row>
    <row r="5442" spans="1:3" x14ac:dyDescent="0.25">
      <c r="A5442" s="253">
        <v>44038</v>
      </c>
      <c r="B5442" s="254" t="s">
        <v>27</v>
      </c>
      <c r="C5442" s="226" t="s">
        <v>43</v>
      </c>
    </row>
    <row r="5443" spans="1:3" x14ac:dyDescent="0.25">
      <c r="A5443" s="253">
        <v>44039</v>
      </c>
      <c r="B5443" s="254" t="s">
        <v>27</v>
      </c>
      <c r="C5443" s="226" t="s">
        <v>43</v>
      </c>
    </row>
    <row r="5444" spans="1:3" x14ac:dyDescent="0.25">
      <c r="A5444" s="253">
        <v>44040</v>
      </c>
      <c r="B5444" s="254" t="s">
        <v>27</v>
      </c>
      <c r="C5444" s="226" t="s">
        <v>43</v>
      </c>
    </row>
    <row r="5445" spans="1:3" x14ac:dyDescent="0.25">
      <c r="A5445" s="253">
        <v>44041</v>
      </c>
      <c r="B5445" s="254" t="s">
        <v>27</v>
      </c>
      <c r="C5445" s="226" t="s">
        <v>43</v>
      </c>
    </row>
    <row r="5446" spans="1:3" x14ac:dyDescent="0.25">
      <c r="A5446" s="253">
        <v>44042</v>
      </c>
      <c r="B5446" s="254" t="s">
        <v>27</v>
      </c>
      <c r="C5446" s="226" t="s">
        <v>43</v>
      </c>
    </row>
    <row r="5447" spans="1:3" x14ac:dyDescent="0.25">
      <c r="A5447" s="253">
        <v>44044</v>
      </c>
      <c r="B5447" s="254" t="s">
        <v>27</v>
      </c>
      <c r="C5447" s="226" t="s">
        <v>43</v>
      </c>
    </row>
    <row r="5448" spans="1:3" x14ac:dyDescent="0.25">
      <c r="A5448" s="253">
        <v>44045</v>
      </c>
      <c r="B5448" s="254" t="s">
        <v>27</v>
      </c>
      <c r="C5448" s="226" t="s">
        <v>43</v>
      </c>
    </row>
    <row r="5449" spans="1:3" x14ac:dyDescent="0.25">
      <c r="A5449" s="253">
        <v>44046</v>
      </c>
      <c r="B5449" s="254" t="s">
        <v>27</v>
      </c>
      <c r="C5449" s="226" t="s">
        <v>43</v>
      </c>
    </row>
    <row r="5450" spans="1:3" x14ac:dyDescent="0.25">
      <c r="A5450" s="253">
        <v>44047</v>
      </c>
      <c r="B5450" s="254" t="s">
        <v>27</v>
      </c>
      <c r="C5450" s="226" t="s">
        <v>43</v>
      </c>
    </row>
    <row r="5451" spans="1:3" x14ac:dyDescent="0.25">
      <c r="A5451" s="253">
        <v>44048</v>
      </c>
      <c r="B5451" s="254" t="s">
        <v>27</v>
      </c>
      <c r="C5451" s="226" t="s">
        <v>43</v>
      </c>
    </row>
    <row r="5452" spans="1:3" x14ac:dyDescent="0.25">
      <c r="A5452" s="253">
        <v>44049</v>
      </c>
      <c r="B5452" s="254" t="s">
        <v>27</v>
      </c>
      <c r="C5452" s="226" t="s">
        <v>43</v>
      </c>
    </row>
    <row r="5453" spans="1:3" x14ac:dyDescent="0.25">
      <c r="A5453" s="253">
        <v>44050</v>
      </c>
      <c r="B5453" s="254" t="s">
        <v>27</v>
      </c>
      <c r="C5453" s="226" t="s">
        <v>43</v>
      </c>
    </row>
    <row r="5454" spans="1:3" x14ac:dyDescent="0.25">
      <c r="A5454" s="253">
        <v>44051</v>
      </c>
      <c r="B5454" s="254" t="s">
        <v>27</v>
      </c>
      <c r="C5454" s="226" t="s">
        <v>43</v>
      </c>
    </row>
    <row r="5455" spans="1:3" x14ac:dyDescent="0.25">
      <c r="A5455" s="253">
        <v>44053</v>
      </c>
      <c r="B5455" s="254" t="s">
        <v>27</v>
      </c>
      <c r="C5455" s="226" t="s">
        <v>43</v>
      </c>
    </row>
    <row r="5456" spans="1:3" x14ac:dyDescent="0.25">
      <c r="A5456" s="253">
        <v>44054</v>
      </c>
      <c r="B5456" s="254" t="s">
        <v>27</v>
      </c>
      <c r="C5456" s="226" t="s">
        <v>43</v>
      </c>
    </row>
    <row r="5457" spans="1:3" x14ac:dyDescent="0.25">
      <c r="A5457" s="253">
        <v>44055</v>
      </c>
      <c r="B5457" s="254" t="s">
        <v>27</v>
      </c>
      <c r="C5457" s="226" t="s">
        <v>43</v>
      </c>
    </row>
    <row r="5458" spans="1:3" x14ac:dyDescent="0.25">
      <c r="A5458" s="253">
        <v>44056</v>
      </c>
      <c r="B5458" s="254" t="s">
        <v>27</v>
      </c>
      <c r="C5458" s="226" t="s">
        <v>43</v>
      </c>
    </row>
    <row r="5459" spans="1:3" x14ac:dyDescent="0.25">
      <c r="A5459" s="253">
        <v>44057</v>
      </c>
      <c r="B5459" s="254" t="s">
        <v>27</v>
      </c>
      <c r="C5459" s="226" t="s">
        <v>43</v>
      </c>
    </row>
    <row r="5460" spans="1:3" x14ac:dyDescent="0.25">
      <c r="A5460" s="253">
        <v>44058</v>
      </c>
      <c r="B5460" s="254" t="s">
        <v>27</v>
      </c>
      <c r="C5460" s="226" t="s">
        <v>43</v>
      </c>
    </row>
    <row r="5461" spans="1:3" x14ac:dyDescent="0.25">
      <c r="A5461" s="253">
        <v>44059</v>
      </c>
      <c r="B5461" s="254" t="s">
        <v>27</v>
      </c>
      <c r="C5461" s="226" t="s">
        <v>43</v>
      </c>
    </row>
    <row r="5462" spans="1:3" x14ac:dyDescent="0.25">
      <c r="A5462" s="253">
        <v>44060</v>
      </c>
      <c r="B5462" s="254" t="s">
        <v>27</v>
      </c>
      <c r="C5462" s="226" t="s">
        <v>43</v>
      </c>
    </row>
    <row r="5463" spans="1:3" x14ac:dyDescent="0.25">
      <c r="A5463" s="253">
        <v>44061</v>
      </c>
      <c r="B5463" s="254" t="s">
        <v>27</v>
      </c>
      <c r="C5463" s="226" t="s">
        <v>43</v>
      </c>
    </row>
    <row r="5464" spans="1:3" x14ac:dyDescent="0.25">
      <c r="A5464" s="253">
        <v>44063</v>
      </c>
      <c r="B5464" s="254" t="s">
        <v>27</v>
      </c>
      <c r="C5464" s="226" t="s">
        <v>43</v>
      </c>
    </row>
    <row r="5465" spans="1:3" x14ac:dyDescent="0.25">
      <c r="A5465" s="253">
        <v>44067</v>
      </c>
      <c r="B5465" s="254" t="s">
        <v>27</v>
      </c>
      <c r="C5465" s="226" t="s">
        <v>43</v>
      </c>
    </row>
    <row r="5466" spans="1:3" x14ac:dyDescent="0.25">
      <c r="A5466" s="253">
        <v>44068</v>
      </c>
      <c r="B5466" s="254" t="s">
        <v>27</v>
      </c>
      <c r="C5466" s="226" t="s">
        <v>43</v>
      </c>
    </row>
    <row r="5467" spans="1:3" x14ac:dyDescent="0.25">
      <c r="A5467" s="253">
        <v>44074</v>
      </c>
      <c r="B5467" s="254" t="s">
        <v>27</v>
      </c>
      <c r="C5467" s="226" t="s">
        <v>43</v>
      </c>
    </row>
    <row r="5468" spans="1:3" x14ac:dyDescent="0.25">
      <c r="A5468" s="253">
        <v>44079</v>
      </c>
      <c r="B5468" s="254" t="s">
        <v>27</v>
      </c>
      <c r="C5468" s="226" t="s">
        <v>43</v>
      </c>
    </row>
    <row r="5469" spans="1:3" x14ac:dyDescent="0.25">
      <c r="A5469" s="253">
        <v>44080</v>
      </c>
      <c r="B5469" s="254" t="s">
        <v>27</v>
      </c>
      <c r="C5469" s="226" t="s">
        <v>43</v>
      </c>
    </row>
    <row r="5470" spans="1:3" x14ac:dyDescent="0.25">
      <c r="A5470" s="253">
        <v>44081</v>
      </c>
      <c r="B5470" s="254" t="s">
        <v>27</v>
      </c>
      <c r="C5470" s="226" t="s">
        <v>43</v>
      </c>
    </row>
    <row r="5471" spans="1:3" x14ac:dyDescent="0.25">
      <c r="A5471" s="253">
        <v>44086</v>
      </c>
      <c r="B5471" s="254" t="s">
        <v>27</v>
      </c>
      <c r="C5471" s="226" t="s">
        <v>43</v>
      </c>
    </row>
    <row r="5472" spans="1:3" x14ac:dyDescent="0.25">
      <c r="A5472" s="253">
        <v>44088</v>
      </c>
      <c r="B5472" s="254" t="s">
        <v>27</v>
      </c>
      <c r="C5472" s="226" t="s">
        <v>43</v>
      </c>
    </row>
    <row r="5473" spans="1:3" x14ac:dyDescent="0.25">
      <c r="A5473" s="253">
        <v>44095</v>
      </c>
      <c r="B5473" s="254" t="s">
        <v>27</v>
      </c>
      <c r="C5473" s="226" t="s">
        <v>43</v>
      </c>
    </row>
    <row r="5474" spans="1:3" x14ac:dyDescent="0.25">
      <c r="A5474" s="253">
        <v>44109</v>
      </c>
      <c r="B5474" s="254" t="s">
        <v>27</v>
      </c>
      <c r="C5474" s="226" t="s">
        <v>43</v>
      </c>
    </row>
    <row r="5475" spans="1:3" x14ac:dyDescent="0.25">
      <c r="A5475" s="253">
        <v>44116</v>
      </c>
      <c r="B5475" s="254" t="s">
        <v>27</v>
      </c>
      <c r="C5475" s="226" t="s">
        <v>43</v>
      </c>
    </row>
    <row r="5476" spans="1:3" x14ac:dyDescent="0.25">
      <c r="A5476" s="253">
        <v>44137</v>
      </c>
      <c r="B5476" s="254" t="s">
        <v>27</v>
      </c>
      <c r="C5476" s="226" t="s">
        <v>43</v>
      </c>
    </row>
    <row r="5477" spans="1:3" x14ac:dyDescent="0.25">
      <c r="A5477" s="253">
        <v>44144</v>
      </c>
      <c r="B5477" s="254" t="s">
        <v>27</v>
      </c>
      <c r="C5477" s="226" t="s">
        <v>43</v>
      </c>
    </row>
    <row r="5478" spans="1:3" x14ac:dyDescent="0.25">
      <c r="A5478" s="253">
        <v>44164</v>
      </c>
      <c r="B5478" s="254" t="s">
        <v>27</v>
      </c>
      <c r="C5478" s="226" t="s">
        <v>43</v>
      </c>
    </row>
    <row r="5479" spans="1:3" x14ac:dyDescent="0.25">
      <c r="A5479" s="253">
        <v>44171</v>
      </c>
      <c r="B5479" s="254" t="s">
        <v>27</v>
      </c>
      <c r="C5479" s="226" t="s">
        <v>43</v>
      </c>
    </row>
    <row r="5480" spans="1:3" x14ac:dyDescent="0.25">
      <c r="A5480" s="253">
        <v>44178</v>
      </c>
      <c r="B5480" s="254" t="s">
        <v>27</v>
      </c>
      <c r="C5480" s="226" t="s">
        <v>43</v>
      </c>
    </row>
    <row r="5481" spans="1:3" x14ac:dyDescent="0.25">
      <c r="A5481" s="253">
        <v>43903</v>
      </c>
      <c r="B5481" s="254" t="s">
        <v>51</v>
      </c>
      <c r="C5481" s="226" t="s">
        <v>51</v>
      </c>
    </row>
    <row r="5482" spans="1:3" x14ac:dyDescent="0.25">
      <c r="A5482" s="253">
        <v>43907</v>
      </c>
      <c r="B5482" s="254" t="s">
        <v>51</v>
      </c>
      <c r="C5482" s="226" t="s">
        <v>51</v>
      </c>
    </row>
    <row r="5483" spans="1:3" x14ac:dyDescent="0.25">
      <c r="A5483" s="253">
        <v>43910</v>
      </c>
      <c r="B5483" s="254" t="s">
        <v>51</v>
      </c>
      <c r="C5483" s="226" t="s">
        <v>51</v>
      </c>
    </row>
    <row r="5484" spans="1:3" x14ac:dyDescent="0.25">
      <c r="A5484" s="253">
        <v>43915</v>
      </c>
      <c r="B5484" s="254" t="s">
        <v>51</v>
      </c>
      <c r="C5484" s="226" t="s">
        <v>51</v>
      </c>
    </row>
    <row r="5485" spans="1:3" x14ac:dyDescent="0.25">
      <c r="A5485" s="253">
        <v>43916</v>
      </c>
      <c r="B5485" s="254" t="s">
        <v>51</v>
      </c>
      <c r="C5485" s="226" t="s">
        <v>51</v>
      </c>
    </row>
    <row r="5486" spans="1:3" x14ac:dyDescent="0.25">
      <c r="A5486" s="253">
        <v>43920</v>
      </c>
      <c r="B5486" s="254" t="s">
        <v>51</v>
      </c>
      <c r="C5486" s="226" t="s">
        <v>51</v>
      </c>
    </row>
    <row r="5487" spans="1:3" x14ac:dyDescent="0.25">
      <c r="A5487" s="253">
        <v>43923</v>
      </c>
      <c r="B5487" s="254" t="s">
        <v>51</v>
      </c>
      <c r="C5487" s="226" t="s">
        <v>51</v>
      </c>
    </row>
    <row r="5488" spans="1:3" x14ac:dyDescent="0.25">
      <c r="A5488" s="253">
        <v>43924</v>
      </c>
      <c r="B5488" s="254" t="s">
        <v>51</v>
      </c>
      <c r="C5488" s="226" t="s">
        <v>51</v>
      </c>
    </row>
    <row r="5489" spans="1:3" x14ac:dyDescent="0.25">
      <c r="A5489" s="253">
        <v>43926</v>
      </c>
      <c r="B5489" s="254" t="s">
        <v>51</v>
      </c>
      <c r="C5489" s="226" t="s">
        <v>51</v>
      </c>
    </row>
    <row r="5490" spans="1:3" x14ac:dyDescent="0.25">
      <c r="A5490" s="253">
        <v>43929</v>
      </c>
      <c r="B5490" s="254" t="s">
        <v>51</v>
      </c>
      <c r="C5490" s="226" t="s">
        <v>51</v>
      </c>
    </row>
    <row r="5491" spans="1:3" x14ac:dyDescent="0.25">
      <c r="A5491" s="253">
        <v>43930</v>
      </c>
      <c r="B5491" s="254" t="s">
        <v>51</v>
      </c>
      <c r="C5491" s="226" t="s">
        <v>51</v>
      </c>
    </row>
    <row r="5492" spans="1:3" x14ac:dyDescent="0.25">
      <c r="A5492" s="253">
        <v>43936</v>
      </c>
      <c r="B5492" s="254" t="s">
        <v>51</v>
      </c>
      <c r="C5492" s="226" t="s">
        <v>51</v>
      </c>
    </row>
    <row r="5493" spans="1:3" x14ac:dyDescent="0.25">
      <c r="A5493" s="253">
        <v>43948</v>
      </c>
      <c r="B5493" s="254" t="s">
        <v>51</v>
      </c>
      <c r="C5493" s="226" t="s">
        <v>51</v>
      </c>
    </row>
    <row r="5494" spans="1:3" x14ac:dyDescent="0.25">
      <c r="A5494" s="253">
        <v>43951</v>
      </c>
      <c r="B5494" s="254" t="s">
        <v>51</v>
      </c>
      <c r="C5494" s="226" t="s">
        <v>51</v>
      </c>
    </row>
    <row r="5495" spans="1:3" x14ac:dyDescent="0.25">
      <c r="A5495" s="253">
        <v>43953</v>
      </c>
      <c r="B5495" s="254" t="s">
        <v>51</v>
      </c>
      <c r="C5495" s="226" t="s">
        <v>51</v>
      </c>
    </row>
    <row r="5496" spans="1:3" x14ac:dyDescent="0.25">
      <c r="A5496" s="253">
        <v>43956</v>
      </c>
      <c r="B5496" s="254" t="s">
        <v>51</v>
      </c>
      <c r="C5496" s="226" t="s">
        <v>51</v>
      </c>
    </row>
    <row r="5497" spans="1:3" x14ac:dyDescent="0.25">
      <c r="A5497" s="253">
        <v>43963</v>
      </c>
      <c r="B5497" s="254" t="s">
        <v>51</v>
      </c>
      <c r="C5497" s="226" t="s">
        <v>51</v>
      </c>
    </row>
    <row r="5498" spans="1:3" x14ac:dyDescent="0.25">
      <c r="A5498" s="253">
        <v>43979</v>
      </c>
      <c r="B5498" s="254" t="s">
        <v>51</v>
      </c>
      <c r="C5498" s="226" t="s">
        <v>51</v>
      </c>
    </row>
    <row r="5499" spans="1:3" x14ac:dyDescent="0.25">
      <c r="A5499" s="253">
        <v>43981</v>
      </c>
      <c r="B5499" s="254" t="s">
        <v>51</v>
      </c>
      <c r="C5499" s="226" t="s">
        <v>51</v>
      </c>
    </row>
    <row r="5500" spans="1:3" x14ac:dyDescent="0.25">
      <c r="A5500" s="253">
        <v>43983</v>
      </c>
      <c r="B5500" s="254" t="s">
        <v>51</v>
      </c>
      <c r="C5500" s="226" t="s">
        <v>51</v>
      </c>
    </row>
    <row r="5501" spans="1:3" x14ac:dyDescent="0.25">
      <c r="A5501" s="253">
        <v>43985</v>
      </c>
      <c r="B5501" s="254" t="s">
        <v>51</v>
      </c>
      <c r="C5501" s="226" t="s">
        <v>51</v>
      </c>
    </row>
    <row r="5502" spans="1:3" x14ac:dyDescent="0.25">
      <c r="A5502" s="253">
        <v>43986</v>
      </c>
      <c r="B5502" s="254" t="s">
        <v>51</v>
      </c>
      <c r="C5502" s="226" t="s">
        <v>51</v>
      </c>
    </row>
    <row r="5503" spans="1:3" x14ac:dyDescent="0.25">
      <c r="A5503" s="253">
        <v>43987</v>
      </c>
      <c r="B5503" s="254" t="s">
        <v>51</v>
      </c>
      <c r="C5503" s="226" t="s">
        <v>51</v>
      </c>
    </row>
    <row r="5504" spans="1:3" x14ac:dyDescent="0.25">
      <c r="A5504" s="253">
        <v>43988</v>
      </c>
      <c r="B5504" s="254" t="s">
        <v>51</v>
      </c>
      <c r="C5504" s="226" t="s">
        <v>51</v>
      </c>
    </row>
    <row r="5505" spans="1:3" x14ac:dyDescent="0.25">
      <c r="A5505" s="253">
        <v>43989</v>
      </c>
      <c r="B5505" s="254" t="s">
        <v>51</v>
      </c>
      <c r="C5505" s="226" t="s">
        <v>51</v>
      </c>
    </row>
    <row r="5506" spans="1:3" x14ac:dyDescent="0.25">
      <c r="A5506" s="253">
        <v>43990</v>
      </c>
      <c r="B5506" s="254" t="s">
        <v>51</v>
      </c>
      <c r="C5506" s="226" t="s">
        <v>51</v>
      </c>
    </row>
    <row r="5507" spans="1:3" x14ac:dyDescent="0.25">
      <c r="A5507" s="253">
        <v>43991</v>
      </c>
      <c r="B5507" s="254" t="s">
        <v>51</v>
      </c>
      <c r="C5507" s="226" t="s">
        <v>51</v>
      </c>
    </row>
    <row r="5508" spans="1:3" x14ac:dyDescent="0.25">
      <c r="A5508" s="253">
        <v>43992</v>
      </c>
      <c r="B5508" s="254" t="s">
        <v>51</v>
      </c>
      <c r="C5508" s="226" t="s">
        <v>51</v>
      </c>
    </row>
    <row r="5509" spans="1:3" x14ac:dyDescent="0.25">
      <c r="A5509" s="253">
        <v>43993</v>
      </c>
      <c r="B5509" s="254" t="s">
        <v>51</v>
      </c>
      <c r="C5509" s="226" t="s">
        <v>51</v>
      </c>
    </row>
    <row r="5510" spans="1:3" x14ac:dyDescent="0.25">
      <c r="A5510" s="253">
        <v>43994</v>
      </c>
      <c r="B5510" s="254" t="s">
        <v>51</v>
      </c>
      <c r="C5510" s="226" t="s">
        <v>51</v>
      </c>
    </row>
    <row r="5511" spans="1:3" x14ac:dyDescent="0.25">
      <c r="A5511" s="253">
        <v>43995</v>
      </c>
      <c r="B5511" s="254" t="s">
        <v>51</v>
      </c>
      <c r="C5511" s="226" t="s">
        <v>51</v>
      </c>
    </row>
    <row r="5512" spans="1:3" x14ac:dyDescent="0.25">
      <c r="A5512" s="253">
        <v>43996</v>
      </c>
      <c r="B5512" s="254" t="s">
        <v>51</v>
      </c>
      <c r="C5512" s="226" t="s">
        <v>51</v>
      </c>
    </row>
    <row r="5513" spans="1:3" x14ac:dyDescent="0.25">
      <c r="A5513" s="253">
        <v>43998</v>
      </c>
      <c r="B5513" s="254" t="s">
        <v>51</v>
      </c>
      <c r="C5513" s="226" t="s">
        <v>51</v>
      </c>
    </row>
    <row r="5514" spans="1:3" x14ac:dyDescent="0.25">
      <c r="A5514" s="253">
        <v>43999</v>
      </c>
      <c r="B5514" s="254" t="s">
        <v>51</v>
      </c>
      <c r="C5514" s="226" t="s">
        <v>51</v>
      </c>
    </row>
    <row r="5515" spans="1:3" x14ac:dyDescent="0.25">
      <c r="A5515" s="253">
        <v>44000</v>
      </c>
      <c r="B5515" s="254" t="s">
        <v>51</v>
      </c>
      <c r="C5515" s="226" t="s">
        <v>51</v>
      </c>
    </row>
    <row r="5516" spans="1:3" x14ac:dyDescent="0.25">
      <c r="A5516" s="253">
        <v>44001</v>
      </c>
      <c r="B5516" s="254" t="s">
        <v>51</v>
      </c>
      <c r="C5516" s="226" t="s">
        <v>51</v>
      </c>
    </row>
    <row r="5517" spans="1:3" x14ac:dyDescent="0.25">
      <c r="A5517" s="253">
        <v>44002</v>
      </c>
      <c r="B5517" s="254" t="s">
        <v>51</v>
      </c>
      <c r="C5517" s="226" t="s">
        <v>51</v>
      </c>
    </row>
    <row r="5518" spans="1:3" x14ac:dyDescent="0.25">
      <c r="A5518" s="253">
        <v>44003</v>
      </c>
      <c r="B5518" s="254" t="s">
        <v>51</v>
      </c>
      <c r="C5518" s="226" t="s">
        <v>51</v>
      </c>
    </row>
    <row r="5519" spans="1:3" x14ac:dyDescent="0.25">
      <c r="A5519" s="253">
        <v>44004</v>
      </c>
      <c r="B5519" s="254" t="s">
        <v>51</v>
      </c>
      <c r="C5519" s="226" t="s">
        <v>51</v>
      </c>
    </row>
    <row r="5520" spans="1:3" x14ac:dyDescent="0.25">
      <c r="A5520" s="253">
        <v>44005</v>
      </c>
      <c r="B5520" s="254" t="s">
        <v>51</v>
      </c>
      <c r="C5520" s="226" t="s">
        <v>51</v>
      </c>
    </row>
    <row r="5521" spans="1:3" x14ac:dyDescent="0.25">
      <c r="A5521" s="253">
        <v>44006</v>
      </c>
      <c r="B5521" s="254" t="s">
        <v>51</v>
      </c>
      <c r="C5521" s="226" t="s">
        <v>51</v>
      </c>
    </row>
    <row r="5522" spans="1:3" x14ac:dyDescent="0.25">
      <c r="A5522" s="253">
        <v>44007</v>
      </c>
      <c r="B5522" s="254" t="s">
        <v>51</v>
      </c>
      <c r="C5522" s="226" t="s">
        <v>51</v>
      </c>
    </row>
    <row r="5523" spans="1:3" x14ac:dyDescent="0.25">
      <c r="A5523" s="253">
        <v>44008</v>
      </c>
      <c r="B5523" s="254" t="s">
        <v>51</v>
      </c>
      <c r="C5523" s="226" t="s">
        <v>51</v>
      </c>
    </row>
    <row r="5524" spans="1:3" x14ac:dyDescent="0.25">
      <c r="A5524" s="253">
        <v>44009</v>
      </c>
      <c r="B5524" s="254" t="s">
        <v>51</v>
      </c>
      <c r="C5524" s="226" t="s">
        <v>51</v>
      </c>
    </row>
    <row r="5525" spans="1:3" x14ac:dyDescent="0.25">
      <c r="A5525" s="253">
        <v>44010</v>
      </c>
      <c r="B5525" s="254" t="s">
        <v>51</v>
      </c>
      <c r="C5525" s="226" t="s">
        <v>51</v>
      </c>
    </row>
    <row r="5526" spans="1:3" x14ac:dyDescent="0.25">
      <c r="A5526" s="253">
        <v>44011</v>
      </c>
      <c r="B5526" s="254" t="s">
        <v>51</v>
      </c>
      <c r="C5526" s="226" t="s">
        <v>51</v>
      </c>
    </row>
    <row r="5527" spans="1:3" x14ac:dyDescent="0.25">
      <c r="A5527" s="253">
        <v>44012</v>
      </c>
      <c r="B5527" s="254" t="s">
        <v>51</v>
      </c>
      <c r="C5527" s="226" t="s">
        <v>51</v>
      </c>
    </row>
    <row r="5528" spans="1:3" x14ac:dyDescent="0.25">
      <c r="A5528" s="253">
        <v>44013</v>
      </c>
      <c r="B5528" s="254" t="s">
        <v>51</v>
      </c>
      <c r="C5528" s="226" t="s">
        <v>51</v>
      </c>
    </row>
    <row r="5529" spans="1:3" x14ac:dyDescent="0.25">
      <c r="A5529" s="253">
        <v>44014</v>
      </c>
      <c r="B5529" s="254" t="s">
        <v>51</v>
      </c>
      <c r="C5529" s="226" t="s">
        <v>51</v>
      </c>
    </row>
    <row r="5530" spans="1:3" x14ac:dyDescent="0.25">
      <c r="A5530" s="253">
        <v>44015</v>
      </c>
      <c r="B5530" s="254" t="s">
        <v>51</v>
      </c>
      <c r="C5530" s="226" t="s">
        <v>51</v>
      </c>
    </row>
    <row r="5531" spans="1:3" x14ac:dyDescent="0.25">
      <c r="A5531" s="253">
        <v>44016</v>
      </c>
      <c r="B5531" s="254" t="s">
        <v>51</v>
      </c>
      <c r="C5531" s="226" t="s">
        <v>51</v>
      </c>
    </row>
    <row r="5532" spans="1:3" x14ac:dyDescent="0.25">
      <c r="A5532" s="253">
        <v>44017</v>
      </c>
      <c r="B5532" s="254" t="s">
        <v>51</v>
      </c>
      <c r="C5532" s="226" t="s">
        <v>51</v>
      </c>
    </row>
    <row r="5533" spans="1:3" x14ac:dyDescent="0.25">
      <c r="A5533" s="253">
        <v>44018</v>
      </c>
      <c r="B5533" s="254" t="s">
        <v>51</v>
      </c>
      <c r="C5533" s="226" t="s">
        <v>51</v>
      </c>
    </row>
    <row r="5534" spans="1:3" x14ac:dyDescent="0.25">
      <c r="A5534" s="253">
        <v>44019</v>
      </c>
      <c r="B5534" s="254" t="s">
        <v>51</v>
      </c>
      <c r="C5534" s="226" t="s">
        <v>51</v>
      </c>
    </row>
    <row r="5535" spans="1:3" x14ac:dyDescent="0.25">
      <c r="A5535" s="253">
        <v>44020</v>
      </c>
      <c r="B5535" s="254" t="s">
        <v>51</v>
      </c>
      <c r="C5535" s="226" t="s">
        <v>51</v>
      </c>
    </row>
    <row r="5536" spans="1:3" x14ac:dyDescent="0.25">
      <c r="A5536" s="253">
        <v>44021</v>
      </c>
      <c r="B5536" s="254" t="s">
        <v>51</v>
      </c>
      <c r="C5536" s="226" t="s">
        <v>51</v>
      </c>
    </row>
    <row r="5537" spans="1:3" x14ac:dyDescent="0.25">
      <c r="A5537" s="253">
        <v>44024</v>
      </c>
      <c r="B5537" s="254" t="s">
        <v>51</v>
      </c>
      <c r="C5537" s="226" t="s">
        <v>51</v>
      </c>
    </row>
    <row r="5538" spans="1:3" x14ac:dyDescent="0.25">
      <c r="A5538" s="253">
        <v>44025</v>
      </c>
      <c r="B5538" s="254" t="s">
        <v>51</v>
      </c>
      <c r="C5538" s="226" t="s">
        <v>51</v>
      </c>
    </row>
    <row r="5539" spans="1:3" x14ac:dyDescent="0.25">
      <c r="A5539" s="253">
        <v>44026</v>
      </c>
      <c r="B5539" s="254" t="s">
        <v>51</v>
      </c>
      <c r="C5539" s="226" t="s">
        <v>51</v>
      </c>
    </row>
    <row r="5540" spans="1:3" x14ac:dyDescent="0.25">
      <c r="A5540" s="253">
        <v>44027</v>
      </c>
      <c r="B5540" s="254" t="s">
        <v>51</v>
      </c>
      <c r="C5540" s="226" t="s">
        <v>51</v>
      </c>
    </row>
    <row r="5541" spans="1:3" x14ac:dyDescent="0.25">
      <c r="A5541" s="253">
        <v>44028</v>
      </c>
      <c r="B5541" s="254" t="s">
        <v>51</v>
      </c>
      <c r="C5541" s="226" t="s">
        <v>51</v>
      </c>
    </row>
    <row r="5542" spans="1:3" x14ac:dyDescent="0.25">
      <c r="A5542" s="253">
        <v>44029</v>
      </c>
      <c r="B5542" s="254" t="s">
        <v>51</v>
      </c>
      <c r="C5542" s="226" t="s">
        <v>51</v>
      </c>
    </row>
    <row r="5543" spans="1:3" x14ac:dyDescent="0.25">
      <c r="A5543" s="253">
        <v>44030</v>
      </c>
      <c r="B5543" s="254" t="s">
        <v>51</v>
      </c>
      <c r="C5543" s="226" t="s">
        <v>51</v>
      </c>
    </row>
    <row r="5544" spans="1:3" x14ac:dyDescent="0.25">
      <c r="A5544" s="253">
        <v>44031</v>
      </c>
      <c r="B5544" s="254" t="s">
        <v>51</v>
      </c>
      <c r="C5544" s="226" t="s">
        <v>51</v>
      </c>
    </row>
    <row r="5545" spans="1:3" x14ac:dyDescent="0.25">
      <c r="A5545" s="253">
        <v>44032</v>
      </c>
      <c r="B5545" s="254" t="s">
        <v>51</v>
      </c>
      <c r="C5545" s="226" t="s">
        <v>51</v>
      </c>
    </row>
    <row r="5546" spans="1:3" x14ac:dyDescent="0.25">
      <c r="A5546" s="253">
        <v>44033</v>
      </c>
      <c r="B5546" s="254" t="s">
        <v>51</v>
      </c>
      <c r="C5546" s="226" t="s">
        <v>51</v>
      </c>
    </row>
    <row r="5547" spans="1:3" x14ac:dyDescent="0.25">
      <c r="A5547" s="253">
        <v>44034</v>
      </c>
      <c r="B5547" s="254" t="s">
        <v>51</v>
      </c>
      <c r="C5547" s="226" t="s">
        <v>51</v>
      </c>
    </row>
    <row r="5548" spans="1:3" x14ac:dyDescent="0.25">
      <c r="A5548" s="253">
        <v>44035</v>
      </c>
      <c r="B5548" s="254" t="s">
        <v>51</v>
      </c>
      <c r="C5548" s="226" t="s">
        <v>51</v>
      </c>
    </row>
    <row r="5549" spans="1:3" x14ac:dyDescent="0.25">
      <c r="A5549" s="253">
        <v>44036</v>
      </c>
      <c r="B5549" s="254" t="s">
        <v>51</v>
      </c>
      <c r="C5549" s="226" t="s">
        <v>51</v>
      </c>
    </row>
    <row r="5550" spans="1:3" x14ac:dyDescent="0.25">
      <c r="A5550" s="253">
        <v>44037</v>
      </c>
      <c r="B5550" s="254" t="s">
        <v>51</v>
      </c>
      <c r="C5550" s="226" t="s">
        <v>51</v>
      </c>
    </row>
    <row r="5551" spans="1:3" x14ac:dyDescent="0.25">
      <c r="A5551" s="253">
        <v>44038</v>
      </c>
      <c r="B5551" s="254" t="s">
        <v>51</v>
      </c>
      <c r="C5551" s="226" t="s">
        <v>51</v>
      </c>
    </row>
    <row r="5552" spans="1:3" x14ac:dyDescent="0.25">
      <c r="A5552" s="253">
        <v>44039</v>
      </c>
      <c r="B5552" s="254" t="s">
        <v>51</v>
      </c>
      <c r="C5552" s="226" t="s">
        <v>51</v>
      </c>
    </row>
    <row r="5553" spans="1:3" x14ac:dyDescent="0.25">
      <c r="A5553" s="253">
        <v>44040</v>
      </c>
      <c r="B5553" s="254" t="s">
        <v>51</v>
      </c>
      <c r="C5553" s="226" t="s">
        <v>51</v>
      </c>
    </row>
    <row r="5554" spans="1:3" x14ac:dyDescent="0.25">
      <c r="A5554" s="253">
        <v>44041</v>
      </c>
      <c r="B5554" s="254" t="s">
        <v>51</v>
      </c>
      <c r="C5554" s="226" t="s">
        <v>51</v>
      </c>
    </row>
    <row r="5555" spans="1:3" x14ac:dyDescent="0.25">
      <c r="A5555" s="253">
        <v>44042</v>
      </c>
      <c r="B5555" s="254" t="s">
        <v>51</v>
      </c>
      <c r="C5555" s="226" t="s">
        <v>51</v>
      </c>
    </row>
    <row r="5556" spans="1:3" x14ac:dyDescent="0.25">
      <c r="A5556" s="253">
        <v>44043</v>
      </c>
      <c r="B5556" s="254" t="s">
        <v>51</v>
      </c>
      <c r="C5556" s="226" t="s">
        <v>51</v>
      </c>
    </row>
    <row r="5557" spans="1:3" x14ac:dyDescent="0.25">
      <c r="A5557" s="253">
        <v>44044</v>
      </c>
      <c r="B5557" s="254" t="s">
        <v>51</v>
      </c>
      <c r="C5557" s="226" t="s">
        <v>51</v>
      </c>
    </row>
    <row r="5558" spans="1:3" x14ac:dyDescent="0.25">
      <c r="A5558" s="253">
        <v>44045</v>
      </c>
      <c r="B5558" s="254" t="s">
        <v>51</v>
      </c>
      <c r="C5558" s="226" t="s">
        <v>51</v>
      </c>
    </row>
    <row r="5559" spans="1:3" x14ac:dyDescent="0.25">
      <c r="A5559" s="253">
        <v>44046</v>
      </c>
      <c r="B5559" s="254" t="s">
        <v>51</v>
      </c>
      <c r="C5559" s="226" t="s">
        <v>51</v>
      </c>
    </row>
    <row r="5560" spans="1:3" x14ac:dyDescent="0.25">
      <c r="A5560" s="253">
        <v>44047</v>
      </c>
      <c r="B5560" s="254" t="s">
        <v>51</v>
      </c>
      <c r="C5560" s="226" t="s">
        <v>51</v>
      </c>
    </row>
    <row r="5561" spans="1:3" x14ac:dyDescent="0.25">
      <c r="A5561" s="253">
        <v>44048</v>
      </c>
      <c r="B5561" s="254" t="s">
        <v>51</v>
      </c>
      <c r="C5561" s="226" t="s">
        <v>51</v>
      </c>
    </row>
    <row r="5562" spans="1:3" x14ac:dyDescent="0.25">
      <c r="A5562" s="253">
        <v>44049</v>
      </c>
      <c r="B5562" s="254" t="s">
        <v>51</v>
      </c>
      <c r="C5562" s="226" t="s">
        <v>51</v>
      </c>
    </row>
    <row r="5563" spans="1:3" x14ac:dyDescent="0.25">
      <c r="A5563" s="253">
        <v>44050</v>
      </c>
      <c r="B5563" s="254" t="s">
        <v>51</v>
      </c>
      <c r="C5563" s="226" t="s">
        <v>51</v>
      </c>
    </row>
    <row r="5564" spans="1:3" x14ac:dyDescent="0.25">
      <c r="A5564" s="253">
        <v>44051</v>
      </c>
      <c r="B5564" s="254" t="s">
        <v>51</v>
      </c>
      <c r="C5564" s="226" t="s">
        <v>51</v>
      </c>
    </row>
    <row r="5565" spans="1:3" x14ac:dyDescent="0.25">
      <c r="A5565" s="253">
        <v>44053</v>
      </c>
      <c r="B5565" s="254" t="s">
        <v>51</v>
      </c>
      <c r="C5565" s="226" t="s">
        <v>51</v>
      </c>
    </row>
    <row r="5566" spans="1:3" x14ac:dyDescent="0.25">
      <c r="A5566" s="253">
        <v>44054</v>
      </c>
      <c r="B5566" s="254" t="s">
        <v>51</v>
      </c>
      <c r="C5566" s="226" t="s">
        <v>51</v>
      </c>
    </row>
    <row r="5567" spans="1:3" x14ac:dyDescent="0.25">
      <c r="A5567" s="253">
        <v>44056</v>
      </c>
      <c r="B5567" s="254" t="s">
        <v>51</v>
      </c>
      <c r="C5567" s="226" t="s">
        <v>51</v>
      </c>
    </row>
    <row r="5568" spans="1:3" x14ac:dyDescent="0.25">
      <c r="A5568" s="253">
        <v>44057</v>
      </c>
      <c r="B5568" s="254" t="s">
        <v>51</v>
      </c>
      <c r="C5568" s="226" t="s">
        <v>51</v>
      </c>
    </row>
    <row r="5569" spans="1:3" x14ac:dyDescent="0.25">
      <c r="A5569" s="253">
        <v>44058</v>
      </c>
      <c r="B5569" s="254" t="s">
        <v>51</v>
      </c>
      <c r="C5569" s="226" t="s">
        <v>51</v>
      </c>
    </row>
    <row r="5570" spans="1:3" x14ac:dyDescent="0.25">
      <c r="A5570" s="253">
        <v>44060</v>
      </c>
      <c r="B5570" s="254" t="s">
        <v>51</v>
      </c>
      <c r="C5570" s="226" t="s">
        <v>51</v>
      </c>
    </row>
    <row r="5571" spans="1:3" x14ac:dyDescent="0.25">
      <c r="A5571" s="253">
        <v>44061</v>
      </c>
      <c r="B5571" s="254" t="s">
        <v>51</v>
      </c>
      <c r="C5571" s="226" t="s">
        <v>51</v>
      </c>
    </row>
    <row r="5572" spans="1:3" x14ac:dyDescent="0.25">
      <c r="A5572" s="253">
        <v>44064</v>
      </c>
      <c r="B5572" s="254" t="s">
        <v>51</v>
      </c>
      <c r="C5572" s="226" t="s">
        <v>51</v>
      </c>
    </row>
    <row r="5573" spans="1:3" x14ac:dyDescent="0.25">
      <c r="A5573" s="253">
        <v>44066</v>
      </c>
      <c r="B5573" s="254" t="s">
        <v>51</v>
      </c>
      <c r="C5573" s="226" t="s">
        <v>51</v>
      </c>
    </row>
    <row r="5574" spans="1:3" x14ac:dyDescent="0.25">
      <c r="A5574" s="253">
        <v>44068</v>
      </c>
      <c r="B5574" s="254" t="s">
        <v>51</v>
      </c>
      <c r="C5574" s="226" t="s">
        <v>51</v>
      </c>
    </row>
    <row r="5575" spans="1:3" x14ac:dyDescent="0.25">
      <c r="A5575" s="253">
        <v>44073</v>
      </c>
      <c r="B5575" s="254" t="s">
        <v>51</v>
      </c>
      <c r="C5575" s="226" t="s">
        <v>51</v>
      </c>
    </row>
    <row r="5576" spans="1:3" x14ac:dyDescent="0.25">
      <c r="A5576" s="253">
        <v>44078</v>
      </c>
      <c r="B5576" s="254" t="s">
        <v>51</v>
      </c>
      <c r="C5576" s="226" t="s">
        <v>51</v>
      </c>
    </row>
    <row r="5577" spans="1:3" x14ac:dyDescent="0.25">
      <c r="A5577" s="253">
        <v>44081</v>
      </c>
      <c r="B5577" s="254" t="s">
        <v>51</v>
      </c>
      <c r="C5577" s="226" t="s">
        <v>51</v>
      </c>
    </row>
    <row r="5578" spans="1:3" x14ac:dyDescent="0.25">
      <c r="A5578" s="253">
        <v>44082</v>
      </c>
      <c r="B5578" s="254" t="s">
        <v>51</v>
      </c>
      <c r="C5578" s="226" t="s">
        <v>51</v>
      </c>
    </row>
    <row r="5579" spans="1:3" x14ac:dyDescent="0.25">
      <c r="A5579" s="253">
        <v>44084</v>
      </c>
      <c r="B5579" s="254" t="s">
        <v>51</v>
      </c>
      <c r="C5579" s="226" t="s">
        <v>51</v>
      </c>
    </row>
    <row r="5580" spans="1:3" x14ac:dyDescent="0.25">
      <c r="A5580" s="253">
        <v>44085</v>
      </c>
      <c r="B5580" s="254" t="s">
        <v>51</v>
      </c>
      <c r="C5580" s="226" t="s">
        <v>51</v>
      </c>
    </row>
    <row r="5581" spans="1:3" x14ac:dyDescent="0.25">
      <c r="A5581" s="253">
        <v>44087</v>
      </c>
      <c r="B5581" s="254" t="s">
        <v>51</v>
      </c>
      <c r="C5581" s="226" t="s">
        <v>51</v>
      </c>
    </row>
    <row r="5582" spans="1:3" x14ac:dyDescent="0.25">
      <c r="A5582" s="253">
        <v>44088</v>
      </c>
      <c r="B5582" s="254" t="s">
        <v>51</v>
      </c>
      <c r="C5582" s="226" t="s">
        <v>51</v>
      </c>
    </row>
    <row r="5583" spans="1:3" x14ac:dyDescent="0.25">
      <c r="A5583" s="253">
        <v>44090</v>
      </c>
      <c r="B5583" s="254" t="s">
        <v>51</v>
      </c>
      <c r="C5583" s="226" t="s">
        <v>51</v>
      </c>
    </row>
    <row r="5584" spans="1:3" x14ac:dyDescent="0.25">
      <c r="A5584" s="253">
        <v>44093</v>
      </c>
      <c r="B5584" s="254" t="s">
        <v>51</v>
      </c>
      <c r="C5584" s="226" t="s">
        <v>51</v>
      </c>
    </row>
    <row r="5585" spans="1:3" x14ac:dyDescent="0.25">
      <c r="A5585" s="253">
        <v>44094</v>
      </c>
      <c r="B5585" s="254" t="s">
        <v>51</v>
      </c>
      <c r="C5585" s="226" t="s">
        <v>51</v>
      </c>
    </row>
    <row r="5586" spans="1:3" x14ac:dyDescent="0.25">
      <c r="A5586" s="253">
        <v>44095</v>
      </c>
      <c r="B5586" s="254" t="s">
        <v>51</v>
      </c>
      <c r="C5586" s="226" t="s">
        <v>51</v>
      </c>
    </row>
    <row r="5587" spans="1:3" x14ac:dyDescent="0.25">
      <c r="A5587" s="253">
        <v>44096</v>
      </c>
      <c r="B5587" s="254" t="s">
        <v>51</v>
      </c>
      <c r="C5587" s="226" t="s">
        <v>51</v>
      </c>
    </row>
    <row r="5588" spans="1:3" x14ac:dyDescent="0.25">
      <c r="A5588" s="253">
        <v>44098</v>
      </c>
      <c r="B5588" s="254" t="s">
        <v>51</v>
      </c>
      <c r="C5588" s="226" t="s">
        <v>51</v>
      </c>
    </row>
    <row r="5589" spans="1:3" x14ac:dyDescent="0.25">
      <c r="A5589" s="253">
        <v>44100</v>
      </c>
      <c r="B5589" s="254" t="s">
        <v>51</v>
      </c>
      <c r="C5589" s="226" t="s">
        <v>51</v>
      </c>
    </row>
    <row r="5590" spans="1:3" x14ac:dyDescent="0.25">
      <c r="A5590" s="253">
        <v>44101</v>
      </c>
      <c r="B5590" s="254" t="s">
        <v>51</v>
      </c>
      <c r="C5590" s="226" t="s">
        <v>51</v>
      </c>
    </row>
    <row r="5591" spans="1:3" x14ac:dyDescent="0.25">
      <c r="A5591" s="253">
        <v>44102</v>
      </c>
      <c r="B5591" s="254" t="s">
        <v>51</v>
      </c>
      <c r="C5591" s="226" t="s">
        <v>51</v>
      </c>
    </row>
    <row r="5592" spans="1:3" x14ac:dyDescent="0.25">
      <c r="A5592" s="253">
        <v>44105</v>
      </c>
      <c r="B5592" s="254" t="s">
        <v>51</v>
      </c>
      <c r="C5592" s="226" t="s">
        <v>51</v>
      </c>
    </row>
    <row r="5593" spans="1:3" x14ac:dyDescent="0.25">
      <c r="A5593" s="253">
        <v>44107</v>
      </c>
      <c r="B5593" s="254" t="s">
        <v>51</v>
      </c>
      <c r="C5593" s="226" t="s">
        <v>51</v>
      </c>
    </row>
    <row r="5594" spans="1:3" x14ac:dyDescent="0.25">
      <c r="A5594" s="253">
        <v>44109</v>
      </c>
      <c r="B5594" s="254" t="s">
        <v>51</v>
      </c>
      <c r="C5594" s="226" t="s">
        <v>51</v>
      </c>
    </row>
    <row r="5595" spans="1:3" x14ac:dyDescent="0.25">
      <c r="A5595" s="253">
        <v>44112</v>
      </c>
      <c r="B5595" s="254" t="s">
        <v>51</v>
      </c>
      <c r="C5595" s="226" t="s">
        <v>51</v>
      </c>
    </row>
    <row r="5596" spans="1:3" x14ac:dyDescent="0.25">
      <c r="A5596" s="253">
        <v>44118</v>
      </c>
      <c r="B5596" s="254" t="s">
        <v>51</v>
      </c>
      <c r="C5596" s="226" t="s">
        <v>51</v>
      </c>
    </row>
    <row r="5597" spans="1:3" x14ac:dyDescent="0.25">
      <c r="A5597" s="253">
        <v>44164</v>
      </c>
      <c r="B5597" s="254" t="s">
        <v>51</v>
      </c>
      <c r="C5597" s="226" t="s">
        <v>51</v>
      </c>
    </row>
    <row r="5598" spans="1:3" x14ac:dyDescent="0.25">
      <c r="A5598" s="253">
        <v>44171</v>
      </c>
      <c r="B5598" s="254" t="s">
        <v>51</v>
      </c>
      <c r="C5598" s="226" t="s">
        <v>51</v>
      </c>
    </row>
    <row r="5599" spans="1:3" x14ac:dyDescent="0.25">
      <c r="A5599" s="253">
        <v>44178</v>
      </c>
      <c r="B5599" s="254" t="s">
        <v>51</v>
      </c>
      <c r="C5599" s="226" t="s">
        <v>51</v>
      </c>
    </row>
    <row r="5600" spans="1:3" x14ac:dyDescent="0.25">
      <c r="A5600" s="253">
        <v>43903</v>
      </c>
      <c r="B5600" s="254" t="s">
        <v>10</v>
      </c>
      <c r="C5600" s="226" t="s">
        <v>10</v>
      </c>
    </row>
    <row r="5601" spans="1:3" x14ac:dyDescent="0.25">
      <c r="A5601" s="253">
        <v>43907</v>
      </c>
      <c r="B5601" s="254" t="s">
        <v>10</v>
      </c>
      <c r="C5601" s="226" t="s">
        <v>10</v>
      </c>
    </row>
    <row r="5602" spans="1:3" x14ac:dyDescent="0.25">
      <c r="A5602" s="253">
        <v>43910</v>
      </c>
      <c r="B5602" s="254" t="s">
        <v>10</v>
      </c>
      <c r="C5602" s="226" t="s">
        <v>10</v>
      </c>
    </row>
    <row r="5603" spans="1:3" x14ac:dyDescent="0.25">
      <c r="A5603" s="253">
        <v>43916</v>
      </c>
      <c r="B5603" s="254" t="s">
        <v>10</v>
      </c>
      <c r="C5603" s="226" t="s">
        <v>10</v>
      </c>
    </row>
    <row r="5604" spans="1:3" x14ac:dyDescent="0.25">
      <c r="A5604" s="253">
        <v>43920</v>
      </c>
      <c r="B5604" s="254" t="s">
        <v>10</v>
      </c>
      <c r="C5604" s="226" t="s">
        <v>10</v>
      </c>
    </row>
    <row r="5605" spans="1:3" x14ac:dyDescent="0.25">
      <c r="A5605" s="253">
        <v>43923</v>
      </c>
      <c r="B5605" s="254" t="s">
        <v>10</v>
      </c>
      <c r="C5605" s="226" t="s">
        <v>10</v>
      </c>
    </row>
    <row r="5606" spans="1:3" x14ac:dyDescent="0.25">
      <c r="A5606" s="253">
        <v>43924</v>
      </c>
      <c r="B5606" s="254" t="s">
        <v>10</v>
      </c>
      <c r="C5606" s="226" t="s">
        <v>10</v>
      </c>
    </row>
    <row r="5607" spans="1:3" x14ac:dyDescent="0.25">
      <c r="A5607" s="253">
        <v>43926</v>
      </c>
      <c r="B5607" s="254" t="s">
        <v>10</v>
      </c>
      <c r="C5607" s="226" t="s">
        <v>10</v>
      </c>
    </row>
    <row r="5608" spans="1:3" x14ac:dyDescent="0.25">
      <c r="A5608" s="253">
        <v>43929</v>
      </c>
      <c r="B5608" s="254" t="s">
        <v>10</v>
      </c>
      <c r="C5608" s="226" t="s">
        <v>10</v>
      </c>
    </row>
    <row r="5609" spans="1:3" x14ac:dyDescent="0.25">
      <c r="A5609" s="253">
        <v>43930</v>
      </c>
      <c r="B5609" s="254" t="s">
        <v>10</v>
      </c>
      <c r="C5609" s="226" t="s">
        <v>10</v>
      </c>
    </row>
    <row r="5610" spans="1:3" x14ac:dyDescent="0.25">
      <c r="A5610" s="253">
        <v>43936</v>
      </c>
      <c r="B5610" s="254" t="s">
        <v>10</v>
      </c>
      <c r="C5610" s="226" t="s">
        <v>10</v>
      </c>
    </row>
    <row r="5611" spans="1:3" x14ac:dyDescent="0.25">
      <c r="A5611" s="253">
        <v>43948</v>
      </c>
      <c r="B5611" s="254" t="s">
        <v>10</v>
      </c>
      <c r="C5611" s="226" t="s">
        <v>10</v>
      </c>
    </row>
    <row r="5612" spans="1:3" x14ac:dyDescent="0.25">
      <c r="A5612" s="253">
        <v>43953</v>
      </c>
      <c r="B5612" s="254" t="s">
        <v>10</v>
      </c>
      <c r="C5612" s="226" t="s">
        <v>10</v>
      </c>
    </row>
    <row r="5613" spans="1:3" x14ac:dyDescent="0.25">
      <c r="A5613" s="253">
        <v>43956</v>
      </c>
      <c r="B5613" s="254" t="s">
        <v>10</v>
      </c>
      <c r="C5613" s="226" t="s">
        <v>10</v>
      </c>
    </row>
    <row r="5614" spans="1:3" x14ac:dyDescent="0.25">
      <c r="A5614" s="253">
        <v>43963</v>
      </c>
      <c r="B5614" s="254" t="s">
        <v>10</v>
      </c>
      <c r="C5614" s="226" t="s">
        <v>10</v>
      </c>
    </row>
    <row r="5615" spans="1:3" x14ac:dyDescent="0.25">
      <c r="A5615" s="253">
        <v>43979</v>
      </c>
      <c r="B5615" s="254" t="s">
        <v>10</v>
      </c>
      <c r="C5615" s="226" t="s">
        <v>10</v>
      </c>
    </row>
    <row r="5616" spans="1:3" x14ac:dyDescent="0.25">
      <c r="A5616" s="253">
        <v>43981</v>
      </c>
      <c r="B5616" s="254" t="s">
        <v>10</v>
      </c>
      <c r="C5616" s="226" t="s">
        <v>10</v>
      </c>
    </row>
    <row r="5617" spans="1:3" x14ac:dyDescent="0.25">
      <c r="A5617" s="253">
        <v>43983</v>
      </c>
      <c r="B5617" s="254" t="s">
        <v>10</v>
      </c>
      <c r="C5617" s="226" t="s">
        <v>10</v>
      </c>
    </row>
    <row r="5618" spans="1:3" x14ac:dyDescent="0.25">
      <c r="A5618" s="253">
        <v>43985</v>
      </c>
      <c r="B5618" s="254" t="s">
        <v>10</v>
      </c>
      <c r="C5618" s="226" t="s">
        <v>10</v>
      </c>
    </row>
    <row r="5619" spans="1:3" x14ac:dyDescent="0.25">
      <c r="A5619" s="253">
        <v>43986</v>
      </c>
      <c r="B5619" s="254" t="s">
        <v>10</v>
      </c>
      <c r="C5619" s="226" t="s">
        <v>10</v>
      </c>
    </row>
    <row r="5620" spans="1:3" x14ac:dyDescent="0.25">
      <c r="A5620" s="253">
        <v>43987</v>
      </c>
      <c r="B5620" s="254" t="s">
        <v>10</v>
      </c>
      <c r="C5620" s="226" t="s">
        <v>10</v>
      </c>
    </row>
    <row r="5621" spans="1:3" x14ac:dyDescent="0.25">
      <c r="A5621" s="253">
        <v>43988</v>
      </c>
      <c r="B5621" s="254" t="s">
        <v>10</v>
      </c>
      <c r="C5621" s="226" t="s">
        <v>10</v>
      </c>
    </row>
    <row r="5622" spans="1:3" x14ac:dyDescent="0.25">
      <c r="A5622" s="253">
        <v>43989</v>
      </c>
      <c r="B5622" s="254" t="s">
        <v>10</v>
      </c>
      <c r="C5622" s="226" t="s">
        <v>10</v>
      </c>
    </row>
    <row r="5623" spans="1:3" x14ac:dyDescent="0.25">
      <c r="A5623" s="253">
        <v>43990</v>
      </c>
      <c r="B5623" s="254" t="s">
        <v>10</v>
      </c>
      <c r="C5623" s="226" t="s">
        <v>10</v>
      </c>
    </row>
    <row r="5624" spans="1:3" x14ac:dyDescent="0.25">
      <c r="A5624" s="253">
        <v>43991</v>
      </c>
      <c r="B5624" s="254" t="s">
        <v>10</v>
      </c>
      <c r="C5624" s="226" t="s">
        <v>10</v>
      </c>
    </row>
    <row r="5625" spans="1:3" x14ac:dyDescent="0.25">
      <c r="A5625" s="253">
        <v>43992</v>
      </c>
      <c r="B5625" s="254" t="s">
        <v>10</v>
      </c>
      <c r="C5625" s="226" t="s">
        <v>10</v>
      </c>
    </row>
    <row r="5626" spans="1:3" x14ac:dyDescent="0.25">
      <c r="A5626" s="253">
        <v>43993</v>
      </c>
      <c r="B5626" s="254" t="s">
        <v>10</v>
      </c>
      <c r="C5626" s="226" t="s">
        <v>10</v>
      </c>
    </row>
    <row r="5627" spans="1:3" x14ac:dyDescent="0.25">
      <c r="A5627" s="253">
        <v>43994</v>
      </c>
      <c r="B5627" s="254" t="s">
        <v>10</v>
      </c>
      <c r="C5627" s="226" t="s">
        <v>10</v>
      </c>
    </row>
    <row r="5628" spans="1:3" x14ac:dyDescent="0.25">
      <c r="A5628" s="253">
        <v>43995</v>
      </c>
      <c r="B5628" s="254" t="s">
        <v>10</v>
      </c>
      <c r="C5628" s="226" t="s">
        <v>10</v>
      </c>
    </row>
    <row r="5629" spans="1:3" x14ac:dyDescent="0.25">
      <c r="A5629" s="253">
        <v>43996</v>
      </c>
      <c r="B5629" s="254" t="s">
        <v>10</v>
      </c>
      <c r="C5629" s="226" t="s">
        <v>10</v>
      </c>
    </row>
    <row r="5630" spans="1:3" x14ac:dyDescent="0.25">
      <c r="A5630" s="253">
        <v>43998</v>
      </c>
      <c r="B5630" s="254" t="s">
        <v>10</v>
      </c>
      <c r="C5630" s="226" t="s">
        <v>10</v>
      </c>
    </row>
    <row r="5631" spans="1:3" x14ac:dyDescent="0.25">
      <c r="A5631" s="253">
        <v>43999</v>
      </c>
      <c r="B5631" s="254" t="s">
        <v>10</v>
      </c>
      <c r="C5631" s="226" t="s">
        <v>10</v>
      </c>
    </row>
    <row r="5632" spans="1:3" x14ac:dyDescent="0.25">
      <c r="A5632" s="253">
        <v>44000</v>
      </c>
      <c r="B5632" s="254" t="s">
        <v>10</v>
      </c>
      <c r="C5632" s="226" t="s">
        <v>10</v>
      </c>
    </row>
    <row r="5633" spans="1:3" x14ac:dyDescent="0.25">
      <c r="A5633" s="253">
        <v>44001</v>
      </c>
      <c r="B5633" s="254" t="s">
        <v>10</v>
      </c>
      <c r="C5633" s="226" t="s">
        <v>10</v>
      </c>
    </row>
    <row r="5634" spans="1:3" x14ac:dyDescent="0.25">
      <c r="A5634" s="253">
        <v>44002</v>
      </c>
      <c r="B5634" s="254" t="s">
        <v>10</v>
      </c>
      <c r="C5634" s="226" t="s">
        <v>10</v>
      </c>
    </row>
    <row r="5635" spans="1:3" x14ac:dyDescent="0.25">
      <c r="A5635" s="253">
        <v>44003</v>
      </c>
      <c r="B5635" s="254" t="s">
        <v>10</v>
      </c>
      <c r="C5635" s="226" t="s">
        <v>10</v>
      </c>
    </row>
    <row r="5636" spans="1:3" x14ac:dyDescent="0.25">
      <c r="A5636" s="253">
        <v>44004</v>
      </c>
      <c r="B5636" s="254" t="s">
        <v>10</v>
      </c>
      <c r="C5636" s="226" t="s">
        <v>10</v>
      </c>
    </row>
    <row r="5637" spans="1:3" x14ac:dyDescent="0.25">
      <c r="A5637" s="253">
        <v>44005</v>
      </c>
      <c r="B5637" s="254" t="s">
        <v>10</v>
      </c>
      <c r="C5637" s="226" t="s">
        <v>10</v>
      </c>
    </row>
    <row r="5638" spans="1:3" x14ac:dyDescent="0.25">
      <c r="A5638" s="253">
        <v>44006</v>
      </c>
      <c r="B5638" s="254" t="s">
        <v>10</v>
      </c>
      <c r="C5638" s="226" t="s">
        <v>10</v>
      </c>
    </row>
    <row r="5639" spans="1:3" x14ac:dyDescent="0.25">
      <c r="A5639" s="253">
        <v>44007</v>
      </c>
      <c r="B5639" s="254" t="s">
        <v>10</v>
      </c>
      <c r="C5639" s="226" t="s">
        <v>10</v>
      </c>
    </row>
    <row r="5640" spans="1:3" x14ac:dyDescent="0.25">
      <c r="A5640" s="253">
        <v>44008</v>
      </c>
      <c r="B5640" s="254" t="s">
        <v>10</v>
      </c>
      <c r="C5640" s="226" t="s">
        <v>10</v>
      </c>
    </row>
    <row r="5641" spans="1:3" x14ac:dyDescent="0.25">
      <c r="A5641" s="253">
        <v>44009</v>
      </c>
      <c r="B5641" s="254" t="s">
        <v>10</v>
      </c>
      <c r="C5641" s="226" t="s">
        <v>10</v>
      </c>
    </row>
    <row r="5642" spans="1:3" x14ac:dyDescent="0.25">
      <c r="A5642" s="253">
        <v>44010</v>
      </c>
      <c r="B5642" s="254" t="s">
        <v>10</v>
      </c>
      <c r="C5642" s="226" t="s">
        <v>10</v>
      </c>
    </row>
    <row r="5643" spans="1:3" x14ac:dyDescent="0.25">
      <c r="A5643" s="253">
        <v>44011</v>
      </c>
      <c r="B5643" s="254" t="s">
        <v>10</v>
      </c>
      <c r="C5643" s="226" t="s">
        <v>10</v>
      </c>
    </row>
    <row r="5644" spans="1:3" x14ac:dyDescent="0.25">
      <c r="A5644" s="253">
        <v>44012</v>
      </c>
      <c r="B5644" s="254" t="s">
        <v>10</v>
      </c>
      <c r="C5644" s="226" t="s">
        <v>10</v>
      </c>
    </row>
    <row r="5645" spans="1:3" x14ac:dyDescent="0.25">
      <c r="A5645" s="253">
        <v>44013</v>
      </c>
      <c r="B5645" s="254" t="s">
        <v>10</v>
      </c>
      <c r="C5645" s="226" t="s">
        <v>10</v>
      </c>
    </row>
    <row r="5646" spans="1:3" x14ac:dyDescent="0.25">
      <c r="A5646" s="253">
        <v>44014</v>
      </c>
      <c r="B5646" s="254" t="s">
        <v>10</v>
      </c>
      <c r="C5646" s="226" t="s">
        <v>10</v>
      </c>
    </row>
    <row r="5647" spans="1:3" x14ac:dyDescent="0.25">
      <c r="A5647" s="253">
        <v>44015</v>
      </c>
      <c r="B5647" s="254" t="s">
        <v>10</v>
      </c>
      <c r="C5647" s="226" t="s">
        <v>10</v>
      </c>
    </row>
    <row r="5648" spans="1:3" x14ac:dyDescent="0.25">
      <c r="A5648" s="253">
        <v>44016</v>
      </c>
      <c r="B5648" s="254" t="s">
        <v>10</v>
      </c>
      <c r="C5648" s="226" t="s">
        <v>10</v>
      </c>
    </row>
    <row r="5649" spans="1:3" x14ac:dyDescent="0.25">
      <c r="A5649" s="253">
        <v>44017</v>
      </c>
      <c r="B5649" s="254" t="s">
        <v>10</v>
      </c>
      <c r="C5649" s="226" t="s">
        <v>10</v>
      </c>
    </row>
    <row r="5650" spans="1:3" x14ac:dyDescent="0.25">
      <c r="A5650" s="253">
        <v>44018</v>
      </c>
      <c r="B5650" s="254" t="s">
        <v>10</v>
      </c>
      <c r="C5650" s="226" t="s">
        <v>10</v>
      </c>
    </row>
    <row r="5651" spans="1:3" x14ac:dyDescent="0.25">
      <c r="A5651" s="253">
        <v>44019</v>
      </c>
      <c r="B5651" s="254" t="s">
        <v>10</v>
      </c>
      <c r="C5651" s="226" t="s">
        <v>10</v>
      </c>
    </row>
    <row r="5652" spans="1:3" x14ac:dyDescent="0.25">
      <c r="A5652" s="253">
        <v>44020</v>
      </c>
      <c r="B5652" s="254" t="s">
        <v>10</v>
      </c>
      <c r="C5652" s="226" t="s">
        <v>10</v>
      </c>
    </row>
    <row r="5653" spans="1:3" x14ac:dyDescent="0.25">
      <c r="A5653" s="253">
        <v>44021</v>
      </c>
      <c r="B5653" s="254" t="s">
        <v>10</v>
      </c>
      <c r="C5653" s="226" t="s">
        <v>10</v>
      </c>
    </row>
    <row r="5654" spans="1:3" x14ac:dyDescent="0.25">
      <c r="A5654" s="253">
        <v>44022</v>
      </c>
      <c r="B5654" s="254" t="s">
        <v>10</v>
      </c>
      <c r="C5654" s="226" t="s">
        <v>10</v>
      </c>
    </row>
    <row r="5655" spans="1:3" x14ac:dyDescent="0.25">
      <c r="A5655" s="253">
        <v>44023</v>
      </c>
      <c r="B5655" s="254" t="s">
        <v>10</v>
      </c>
      <c r="C5655" s="226" t="s">
        <v>10</v>
      </c>
    </row>
    <row r="5656" spans="1:3" x14ac:dyDescent="0.25">
      <c r="A5656" s="253">
        <v>44024</v>
      </c>
      <c r="B5656" s="254" t="s">
        <v>10</v>
      </c>
      <c r="C5656" s="226" t="s">
        <v>10</v>
      </c>
    </row>
    <row r="5657" spans="1:3" x14ac:dyDescent="0.25">
      <c r="A5657" s="253">
        <v>44025</v>
      </c>
      <c r="B5657" s="254" t="s">
        <v>10</v>
      </c>
      <c r="C5657" s="226" t="s">
        <v>10</v>
      </c>
    </row>
    <row r="5658" spans="1:3" x14ac:dyDescent="0.25">
      <c r="A5658" s="253">
        <v>44026</v>
      </c>
      <c r="B5658" s="254" t="s">
        <v>10</v>
      </c>
      <c r="C5658" s="226" t="s">
        <v>10</v>
      </c>
    </row>
    <row r="5659" spans="1:3" x14ac:dyDescent="0.25">
      <c r="A5659" s="253">
        <v>44027</v>
      </c>
      <c r="B5659" s="254" t="s">
        <v>10</v>
      </c>
      <c r="C5659" s="226" t="s">
        <v>10</v>
      </c>
    </row>
    <row r="5660" spans="1:3" x14ac:dyDescent="0.25">
      <c r="A5660" s="253">
        <v>44028</v>
      </c>
      <c r="B5660" s="254" t="s">
        <v>10</v>
      </c>
      <c r="C5660" s="226" t="s">
        <v>10</v>
      </c>
    </row>
    <row r="5661" spans="1:3" x14ac:dyDescent="0.25">
      <c r="A5661" s="253">
        <v>44029</v>
      </c>
      <c r="B5661" s="254" t="s">
        <v>10</v>
      </c>
      <c r="C5661" s="226" t="s">
        <v>10</v>
      </c>
    </row>
    <row r="5662" spans="1:3" x14ac:dyDescent="0.25">
      <c r="A5662" s="253">
        <v>44030</v>
      </c>
      <c r="B5662" s="254" t="s">
        <v>10</v>
      </c>
      <c r="C5662" s="226" t="s">
        <v>10</v>
      </c>
    </row>
    <row r="5663" spans="1:3" x14ac:dyDescent="0.25">
      <c r="A5663" s="253">
        <v>44031</v>
      </c>
      <c r="B5663" s="254" t="s">
        <v>10</v>
      </c>
      <c r="C5663" s="226" t="s">
        <v>10</v>
      </c>
    </row>
    <row r="5664" spans="1:3" x14ac:dyDescent="0.25">
      <c r="A5664" s="253">
        <v>44032</v>
      </c>
      <c r="B5664" s="254" t="s">
        <v>10</v>
      </c>
      <c r="C5664" s="226" t="s">
        <v>10</v>
      </c>
    </row>
    <row r="5665" spans="1:3" x14ac:dyDescent="0.25">
      <c r="A5665" s="253">
        <v>44033</v>
      </c>
      <c r="B5665" s="254" t="s">
        <v>10</v>
      </c>
      <c r="C5665" s="226" t="s">
        <v>10</v>
      </c>
    </row>
    <row r="5666" spans="1:3" x14ac:dyDescent="0.25">
      <c r="A5666" s="253">
        <v>44034</v>
      </c>
      <c r="B5666" s="254" t="s">
        <v>10</v>
      </c>
      <c r="C5666" s="226" t="s">
        <v>10</v>
      </c>
    </row>
    <row r="5667" spans="1:3" x14ac:dyDescent="0.25">
      <c r="A5667" s="253">
        <v>44035</v>
      </c>
      <c r="B5667" s="254" t="s">
        <v>10</v>
      </c>
      <c r="C5667" s="226" t="s">
        <v>10</v>
      </c>
    </row>
    <row r="5668" spans="1:3" x14ac:dyDescent="0.25">
      <c r="A5668" s="253">
        <v>44036</v>
      </c>
      <c r="B5668" s="254" t="s">
        <v>10</v>
      </c>
      <c r="C5668" s="226" t="s">
        <v>10</v>
      </c>
    </row>
    <row r="5669" spans="1:3" x14ac:dyDescent="0.25">
      <c r="A5669" s="253">
        <v>44037</v>
      </c>
      <c r="B5669" s="254" t="s">
        <v>10</v>
      </c>
      <c r="C5669" s="226" t="s">
        <v>10</v>
      </c>
    </row>
    <row r="5670" spans="1:3" x14ac:dyDescent="0.25">
      <c r="A5670" s="253">
        <v>44038</v>
      </c>
      <c r="B5670" s="254" t="s">
        <v>10</v>
      </c>
      <c r="C5670" s="226" t="s">
        <v>10</v>
      </c>
    </row>
    <row r="5671" spans="1:3" x14ac:dyDescent="0.25">
      <c r="A5671" s="253">
        <v>44039</v>
      </c>
      <c r="B5671" s="254" t="s">
        <v>10</v>
      </c>
      <c r="C5671" s="226" t="s">
        <v>10</v>
      </c>
    </row>
    <row r="5672" spans="1:3" x14ac:dyDescent="0.25">
      <c r="A5672" s="253">
        <v>44040</v>
      </c>
      <c r="B5672" s="254" t="s">
        <v>10</v>
      </c>
      <c r="C5672" s="226" t="s">
        <v>10</v>
      </c>
    </row>
    <row r="5673" spans="1:3" x14ac:dyDescent="0.25">
      <c r="A5673" s="253">
        <v>44041</v>
      </c>
      <c r="B5673" s="254" t="s">
        <v>10</v>
      </c>
      <c r="C5673" s="226" t="s">
        <v>10</v>
      </c>
    </row>
    <row r="5674" spans="1:3" x14ac:dyDescent="0.25">
      <c r="A5674" s="253">
        <v>44042</v>
      </c>
      <c r="B5674" s="254" t="s">
        <v>10</v>
      </c>
      <c r="C5674" s="226" t="s">
        <v>10</v>
      </c>
    </row>
    <row r="5675" spans="1:3" x14ac:dyDescent="0.25">
      <c r="A5675" s="253">
        <v>44043</v>
      </c>
      <c r="B5675" s="254" t="s">
        <v>10</v>
      </c>
      <c r="C5675" s="226" t="s">
        <v>10</v>
      </c>
    </row>
    <row r="5676" spans="1:3" x14ac:dyDescent="0.25">
      <c r="A5676" s="253">
        <v>44044</v>
      </c>
      <c r="B5676" s="254" t="s">
        <v>10</v>
      </c>
      <c r="C5676" s="226" t="s">
        <v>10</v>
      </c>
    </row>
    <row r="5677" spans="1:3" x14ac:dyDescent="0.25">
      <c r="A5677" s="253">
        <v>44045</v>
      </c>
      <c r="B5677" s="254" t="s">
        <v>10</v>
      </c>
      <c r="C5677" s="226" t="s">
        <v>10</v>
      </c>
    </row>
    <row r="5678" spans="1:3" x14ac:dyDescent="0.25">
      <c r="A5678" s="253">
        <v>44046</v>
      </c>
      <c r="B5678" s="254" t="s">
        <v>10</v>
      </c>
      <c r="C5678" s="226" t="s">
        <v>10</v>
      </c>
    </row>
    <row r="5679" spans="1:3" x14ac:dyDescent="0.25">
      <c r="A5679" s="253">
        <v>44047</v>
      </c>
      <c r="B5679" s="254" t="s">
        <v>10</v>
      </c>
      <c r="C5679" s="226" t="s">
        <v>10</v>
      </c>
    </row>
    <row r="5680" spans="1:3" x14ac:dyDescent="0.25">
      <c r="A5680" s="253">
        <v>44048</v>
      </c>
      <c r="B5680" s="254" t="s">
        <v>10</v>
      </c>
      <c r="C5680" s="226" t="s">
        <v>10</v>
      </c>
    </row>
    <row r="5681" spans="1:3" x14ac:dyDescent="0.25">
      <c r="A5681" s="253">
        <v>44049</v>
      </c>
      <c r="B5681" s="254" t="s">
        <v>10</v>
      </c>
      <c r="C5681" s="226" t="s">
        <v>10</v>
      </c>
    </row>
    <row r="5682" spans="1:3" x14ac:dyDescent="0.25">
      <c r="A5682" s="253">
        <v>44050</v>
      </c>
      <c r="B5682" s="254" t="s">
        <v>10</v>
      </c>
      <c r="C5682" s="226" t="s">
        <v>10</v>
      </c>
    </row>
    <row r="5683" spans="1:3" x14ac:dyDescent="0.25">
      <c r="A5683" s="253">
        <v>44051</v>
      </c>
      <c r="B5683" s="254" t="s">
        <v>10</v>
      </c>
      <c r="C5683" s="226" t="s">
        <v>10</v>
      </c>
    </row>
    <row r="5684" spans="1:3" x14ac:dyDescent="0.25">
      <c r="A5684" s="253">
        <v>44052</v>
      </c>
      <c r="B5684" s="254" t="s">
        <v>10</v>
      </c>
      <c r="C5684" s="226" t="s">
        <v>10</v>
      </c>
    </row>
    <row r="5685" spans="1:3" x14ac:dyDescent="0.25">
      <c r="A5685" s="253">
        <v>44053</v>
      </c>
      <c r="B5685" s="254" t="s">
        <v>10</v>
      </c>
      <c r="C5685" s="226" t="s">
        <v>10</v>
      </c>
    </row>
    <row r="5686" spans="1:3" x14ac:dyDescent="0.25">
      <c r="A5686" s="253">
        <v>44054</v>
      </c>
      <c r="B5686" s="254" t="s">
        <v>10</v>
      </c>
      <c r="C5686" s="226" t="s">
        <v>10</v>
      </c>
    </row>
    <row r="5687" spans="1:3" x14ac:dyDescent="0.25">
      <c r="A5687" s="253">
        <v>44055</v>
      </c>
      <c r="B5687" s="254" t="s">
        <v>10</v>
      </c>
      <c r="C5687" s="226" t="s">
        <v>10</v>
      </c>
    </row>
    <row r="5688" spans="1:3" x14ac:dyDescent="0.25">
      <c r="A5688" s="253">
        <v>44057</v>
      </c>
      <c r="B5688" s="254" t="s">
        <v>10</v>
      </c>
      <c r="C5688" s="226" t="s">
        <v>10</v>
      </c>
    </row>
    <row r="5689" spans="1:3" x14ac:dyDescent="0.25">
      <c r="A5689" s="253">
        <v>44058</v>
      </c>
      <c r="B5689" s="254" t="s">
        <v>10</v>
      </c>
      <c r="C5689" s="226" t="s">
        <v>10</v>
      </c>
    </row>
    <row r="5690" spans="1:3" x14ac:dyDescent="0.25">
      <c r="A5690" s="253">
        <v>44059</v>
      </c>
      <c r="B5690" s="254" t="s">
        <v>10</v>
      </c>
      <c r="C5690" s="226" t="s">
        <v>10</v>
      </c>
    </row>
    <row r="5691" spans="1:3" x14ac:dyDescent="0.25">
      <c r="A5691" s="253">
        <v>44060</v>
      </c>
      <c r="B5691" s="254" t="s">
        <v>10</v>
      </c>
      <c r="C5691" s="226" t="s">
        <v>10</v>
      </c>
    </row>
    <row r="5692" spans="1:3" x14ac:dyDescent="0.25">
      <c r="A5692" s="253">
        <v>44061</v>
      </c>
      <c r="B5692" s="254" t="s">
        <v>10</v>
      </c>
      <c r="C5692" s="226" t="s">
        <v>10</v>
      </c>
    </row>
    <row r="5693" spans="1:3" x14ac:dyDescent="0.25">
      <c r="A5693" s="253">
        <v>44062</v>
      </c>
      <c r="B5693" s="254" t="s">
        <v>10</v>
      </c>
      <c r="C5693" s="226" t="s">
        <v>10</v>
      </c>
    </row>
    <row r="5694" spans="1:3" x14ac:dyDescent="0.25">
      <c r="A5694" s="253">
        <v>44064</v>
      </c>
      <c r="B5694" s="254" t="s">
        <v>10</v>
      </c>
      <c r="C5694" s="226" t="s">
        <v>10</v>
      </c>
    </row>
    <row r="5695" spans="1:3" x14ac:dyDescent="0.25">
      <c r="A5695" s="253">
        <v>44065</v>
      </c>
      <c r="B5695" s="254" t="s">
        <v>10</v>
      </c>
      <c r="C5695" s="226" t="s">
        <v>10</v>
      </c>
    </row>
    <row r="5696" spans="1:3" x14ac:dyDescent="0.25">
      <c r="A5696" s="253">
        <v>44071</v>
      </c>
      <c r="B5696" s="254" t="s">
        <v>10</v>
      </c>
      <c r="C5696" s="226" t="s">
        <v>10</v>
      </c>
    </row>
    <row r="5697" spans="1:3" x14ac:dyDescent="0.25">
      <c r="A5697" s="253">
        <v>44073</v>
      </c>
      <c r="B5697" s="254" t="s">
        <v>10</v>
      </c>
      <c r="C5697" s="226" t="s">
        <v>10</v>
      </c>
    </row>
    <row r="5698" spans="1:3" x14ac:dyDescent="0.25">
      <c r="A5698" s="253">
        <v>44078</v>
      </c>
      <c r="B5698" s="254" t="s">
        <v>10</v>
      </c>
      <c r="C5698" s="226" t="s">
        <v>10</v>
      </c>
    </row>
    <row r="5699" spans="1:3" x14ac:dyDescent="0.25">
      <c r="A5699" s="253">
        <v>44083</v>
      </c>
      <c r="B5699" s="254" t="s">
        <v>10</v>
      </c>
      <c r="C5699" s="226" t="s">
        <v>10</v>
      </c>
    </row>
    <row r="5700" spans="1:3" x14ac:dyDescent="0.25">
      <c r="A5700" s="253">
        <v>44093</v>
      </c>
      <c r="B5700" s="254" t="s">
        <v>10</v>
      </c>
      <c r="C5700" s="226" t="s">
        <v>10</v>
      </c>
    </row>
    <row r="5701" spans="1:3" x14ac:dyDescent="0.25">
      <c r="A5701" s="253">
        <v>44098</v>
      </c>
      <c r="B5701" s="254" t="s">
        <v>10</v>
      </c>
      <c r="C5701" s="226" t="s">
        <v>10</v>
      </c>
    </row>
    <row r="5702" spans="1:3" x14ac:dyDescent="0.25">
      <c r="A5702" s="253">
        <v>44101</v>
      </c>
      <c r="B5702" s="254" t="s">
        <v>10</v>
      </c>
      <c r="C5702" s="226" t="s">
        <v>10</v>
      </c>
    </row>
    <row r="5703" spans="1:3" x14ac:dyDescent="0.25">
      <c r="A5703" s="253">
        <v>44103</v>
      </c>
      <c r="B5703" s="254" t="s">
        <v>10</v>
      </c>
      <c r="C5703" s="226" t="s">
        <v>10</v>
      </c>
    </row>
    <row r="5704" spans="1:3" x14ac:dyDescent="0.25">
      <c r="A5704" s="253">
        <v>44104</v>
      </c>
      <c r="B5704" s="254" t="s">
        <v>10</v>
      </c>
      <c r="C5704" s="226" t="s">
        <v>10</v>
      </c>
    </row>
    <row r="5705" spans="1:3" x14ac:dyDescent="0.25">
      <c r="A5705" s="253">
        <v>44105</v>
      </c>
      <c r="B5705" s="254" t="s">
        <v>10</v>
      </c>
      <c r="C5705" s="226" t="s">
        <v>10</v>
      </c>
    </row>
    <row r="5706" spans="1:3" x14ac:dyDescent="0.25">
      <c r="A5706" s="253">
        <v>44106</v>
      </c>
      <c r="B5706" s="254" t="s">
        <v>10</v>
      </c>
      <c r="C5706" s="226" t="s">
        <v>10</v>
      </c>
    </row>
    <row r="5707" spans="1:3" x14ac:dyDescent="0.25">
      <c r="A5707" s="253">
        <v>44108</v>
      </c>
      <c r="B5707" s="254" t="s">
        <v>10</v>
      </c>
      <c r="C5707" s="226" t="s">
        <v>10</v>
      </c>
    </row>
    <row r="5708" spans="1:3" x14ac:dyDescent="0.25">
      <c r="A5708" s="253">
        <v>44112</v>
      </c>
      <c r="B5708" s="254" t="s">
        <v>10</v>
      </c>
      <c r="C5708" s="226" t="s">
        <v>10</v>
      </c>
    </row>
    <row r="5709" spans="1:3" x14ac:dyDescent="0.25">
      <c r="A5709" s="253">
        <v>44116</v>
      </c>
      <c r="B5709" s="254" t="s">
        <v>10</v>
      </c>
      <c r="C5709" s="226" t="s">
        <v>10</v>
      </c>
    </row>
    <row r="5710" spans="1:3" x14ac:dyDescent="0.25">
      <c r="A5710" s="253">
        <v>44120</v>
      </c>
      <c r="B5710" s="254" t="s">
        <v>10</v>
      </c>
      <c r="C5710" s="226" t="s">
        <v>10</v>
      </c>
    </row>
    <row r="5711" spans="1:3" x14ac:dyDescent="0.25">
      <c r="A5711" s="253">
        <v>44125</v>
      </c>
      <c r="B5711" s="254" t="s">
        <v>10</v>
      </c>
      <c r="C5711" s="226" t="s">
        <v>10</v>
      </c>
    </row>
    <row r="5712" spans="1:3" x14ac:dyDescent="0.25">
      <c r="A5712" s="253">
        <v>44131</v>
      </c>
      <c r="B5712" s="254" t="s">
        <v>10</v>
      </c>
      <c r="C5712" s="226" t="s">
        <v>10</v>
      </c>
    </row>
    <row r="5713" spans="1:3" x14ac:dyDescent="0.25">
      <c r="A5713" s="253">
        <v>44134</v>
      </c>
      <c r="B5713" s="254" t="s">
        <v>10</v>
      </c>
      <c r="C5713" s="226" t="s">
        <v>10</v>
      </c>
    </row>
    <row r="5714" spans="1:3" x14ac:dyDescent="0.25">
      <c r="A5714" s="253">
        <v>44136</v>
      </c>
      <c r="B5714" s="254" t="s">
        <v>10</v>
      </c>
      <c r="C5714" s="226" t="s">
        <v>10</v>
      </c>
    </row>
    <row r="5715" spans="1:3" x14ac:dyDescent="0.25">
      <c r="A5715" s="253">
        <v>44144</v>
      </c>
      <c r="B5715" s="254" t="s">
        <v>10</v>
      </c>
      <c r="C5715" s="226" t="s">
        <v>10</v>
      </c>
    </row>
    <row r="5716" spans="1:3" x14ac:dyDescent="0.25">
      <c r="A5716" s="253">
        <v>44147</v>
      </c>
      <c r="B5716" s="254" t="s">
        <v>10</v>
      </c>
      <c r="C5716" s="226" t="s">
        <v>10</v>
      </c>
    </row>
    <row r="5717" spans="1:3" x14ac:dyDescent="0.25">
      <c r="A5717" s="253">
        <v>44150</v>
      </c>
      <c r="B5717" s="254" t="s">
        <v>10</v>
      </c>
      <c r="C5717" s="226" t="s">
        <v>10</v>
      </c>
    </row>
    <row r="5718" spans="1:3" x14ac:dyDescent="0.25">
      <c r="A5718" s="253">
        <v>44151</v>
      </c>
      <c r="B5718" s="254" t="s">
        <v>10</v>
      </c>
      <c r="C5718" s="226" t="s">
        <v>10</v>
      </c>
    </row>
    <row r="5719" spans="1:3" x14ac:dyDescent="0.25">
      <c r="A5719" s="253">
        <v>44157</v>
      </c>
      <c r="B5719" s="254" t="s">
        <v>10</v>
      </c>
      <c r="C5719" s="226" t="s">
        <v>10</v>
      </c>
    </row>
    <row r="5720" spans="1:3" x14ac:dyDescent="0.25">
      <c r="A5720" s="253">
        <v>44158</v>
      </c>
      <c r="B5720" s="254" t="s">
        <v>10</v>
      </c>
      <c r="C5720" s="226" t="s">
        <v>10</v>
      </c>
    </row>
    <row r="5721" spans="1:3" x14ac:dyDescent="0.25">
      <c r="A5721" s="253">
        <v>44162</v>
      </c>
      <c r="B5721" s="254" t="s">
        <v>10</v>
      </c>
      <c r="C5721" s="226" t="s">
        <v>10</v>
      </c>
    </row>
    <row r="5722" spans="1:3" x14ac:dyDescent="0.25">
      <c r="A5722" s="253">
        <v>44164</v>
      </c>
      <c r="B5722" s="254" t="s">
        <v>10</v>
      </c>
      <c r="C5722" s="226" t="s">
        <v>10</v>
      </c>
    </row>
    <row r="5723" spans="1:3" x14ac:dyDescent="0.25">
      <c r="A5723" s="253">
        <v>44168</v>
      </c>
      <c r="B5723" s="254" t="s">
        <v>10</v>
      </c>
      <c r="C5723" s="226" t="s">
        <v>10</v>
      </c>
    </row>
    <row r="5724" spans="1:3" x14ac:dyDescent="0.25">
      <c r="A5724" s="253">
        <v>44171</v>
      </c>
      <c r="B5724" s="254" t="s">
        <v>10</v>
      </c>
      <c r="C5724" s="226" t="s">
        <v>10</v>
      </c>
    </row>
    <row r="5725" spans="1:3" x14ac:dyDescent="0.25">
      <c r="A5725" s="253">
        <v>44172</v>
      </c>
      <c r="B5725" s="254" t="s">
        <v>10</v>
      </c>
      <c r="C5725" s="226" t="s">
        <v>10</v>
      </c>
    </row>
    <row r="5726" spans="1:3" x14ac:dyDescent="0.25">
      <c r="A5726" s="253">
        <v>44178</v>
      </c>
      <c r="B5726" s="254" t="s">
        <v>10</v>
      </c>
      <c r="C5726" s="226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48" customWidth="1"/>
    <col min="2" max="2" width="12.42578125" style="93" customWidth="1"/>
    <col min="3" max="3" width="6.85546875" style="92" bestFit="1" customWidth="1"/>
    <col min="4" max="4" width="1.7109375" style="94" customWidth="1"/>
    <col min="5" max="5" width="3.28515625" style="131" customWidth="1"/>
    <col min="6" max="6" width="4.7109375" style="131" customWidth="1"/>
    <col min="7" max="7" width="6.28515625" style="92" customWidth="1"/>
    <col min="8" max="8" width="6.28515625" style="94" customWidth="1"/>
    <col min="9" max="9" width="2.7109375" style="131" customWidth="1"/>
    <col min="10" max="10" width="4.7109375" style="131" customWidth="1"/>
    <col min="11" max="11" width="11" style="92" customWidth="1"/>
    <col min="12" max="12" width="1.7109375" style="94" customWidth="1"/>
    <col min="13" max="13" width="8" style="131" customWidth="1"/>
    <col min="14" max="14" width="4.7109375" style="131" customWidth="1"/>
    <col min="15" max="15" width="11.42578125" style="92" customWidth="1"/>
    <col min="16" max="16" width="1.7109375" style="94" customWidth="1"/>
    <col min="17" max="17" width="3" style="126" customWidth="1"/>
    <col min="18" max="18" width="4.7109375" style="131" customWidth="1"/>
    <col min="19" max="19" width="7.7109375" style="92" customWidth="1"/>
    <col min="20" max="20" width="1.7109375" style="94" customWidth="1"/>
    <col min="21" max="21" width="1.7109375" style="130" customWidth="1"/>
    <col min="22" max="22" width="4.7109375" style="131" customWidth="1"/>
    <col min="23" max="23" width="9.42578125" style="92" customWidth="1"/>
    <col min="24" max="24" width="1.7109375" style="94" customWidth="1"/>
    <col min="25" max="25" width="6.140625" style="126" customWidth="1"/>
    <col min="26" max="26" width="8.42578125" style="131" customWidth="1"/>
    <col min="27" max="27" width="7.85546875" style="112" customWidth="1"/>
    <col min="28" max="28" width="1.7109375" style="94" customWidth="1"/>
    <col min="29" max="29" width="1.7109375" style="126" customWidth="1"/>
    <col min="30" max="30" width="4.7109375" style="131" customWidth="1"/>
    <col min="31" max="31" width="11.42578125" style="92" customWidth="1"/>
    <col min="32" max="32" width="1.7109375" style="94" customWidth="1"/>
    <col min="33" max="33" width="1.7109375" style="126" customWidth="1"/>
    <col min="34" max="34" width="4.7109375" style="131" customWidth="1"/>
    <col min="35" max="35" width="11.42578125" style="92" customWidth="1"/>
    <col min="36" max="36" width="1.7109375" style="94" customWidth="1"/>
    <col min="37" max="37" width="1.7109375" style="126" customWidth="1"/>
    <col min="38" max="38" width="4.7109375" style="131" customWidth="1"/>
    <col min="39" max="39" width="8.42578125" style="92" customWidth="1"/>
    <col min="40" max="40" width="1.7109375" style="94" customWidth="1"/>
    <col min="41" max="41" width="1.7109375" style="126" customWidth="1"/>
    <col min="42" max="42" width="4.7109375" style="131" customWidth="1"/>
    <col min="43" max="43" width="8.7109375" style="112" customWidth="1"/>
    <col min="44" max="44" width="1.7109375" style="94" customWidth="1"/>
    <col min="45" max="45" width="1.7109375" style="126" customWidth="1"/>
    <col min="46" max="46" width="4.7109375" style="131" customWidth="1"/>
    <col min="47" max="47" width="7.28515625" style="92" customWidth="1"/>
    <col min="48" max="48" width="1.7109375" style="94" customWidth="1"/>
    <col min="49" max="49" width="4.28515625" style="126" customWidth="1"/>
    <col min="50" max="50" width="4.7109375" style="131" customWidth="1"/>
    <col min="51" max="51" width="8.28515625" style="92" customWidth="1"/>
    <col min="52" max="52" width="1.7109375" style="95" customWidth="1"/>
    <col min="53" max="53" width="3.28515625" style="126" customWidth="1"/>
    <col min="54" max="54" width="4.7109375" style="131" customWidth="1"/>
    <col min="55" max="55" width="4.85546875" style="112" customWidth="1"/>
    <col min="56" max="56" width="1.7109375" style="95" customWidth="1"/>
    <col min="57" max="57" width="1.7109375" style="126" customWidth="1"/>
    <col min="58" max="58" width="4.7109375" style="131" customWidth="1"/>
    <col min="59" max="59" width="7.85546875" style="92" customWidth="1"/>
    <col min="60" max="60" width="1.7109375" style="95" customWidth="1"/>
    <col min="61" max="61" width="4.85546875" style="126" customWidth="1"/>
    <col min="62" max="62" width="5.85546875" style="131" customWidth="1"/>
    <col min="63" max="63" width="8.42578125" style="92" customWidth="1"/>
    <col min="64" max="64" width="1.7109375" style="95" customWidth="1"/>
    <col min="65" max="65" width="1.7109375" style="126" customWidth="1"/>
    <col min="66" max="66" width="5.140625" style="131" customWidth="1"/>
    <col min="67" max="67" width="9" style="92" customWidth="1"/>
    <col min="68" max="68" width="1.7109375" style="95" customWidth="1"/>
    <col min="69" max="69" width="1.7109375" style="126" customWidth="1"/>
    <col min="70" max="70" width="5.140625" style="131" customWidth="1"/>
    <col min="71" max="71" width="11.42578125" style="96"/>
    <col min="72" max="72" width="1.7109375" style="95" customWidth="1"/>
    <col min="73" max="73" width="3.85546875" style="127" customWidth="1"/>
    <col min="74" max="74" width="5.5703125" style="131" customWidth="1"/>
    <col min="75" max="16384" width="11.42578125" style="92"/>
  </cols>
  <sheetData>
    <row r="1" spans="1:74" s="49" customFormat="1" x14ac:dyDescent="0.25">
      <c r="A1" s="69" t="s">
        <v>311</v>
      </c>
      <c r="B1" s="79" t="s">
        <v>0</v>
      </c>
      <c r="C1" s="80" t="s">
        <v>14</v>
      </c>
      <c r="D1" s="81"/>
      <c r="E1" s="124" t="s">
        <v>756</v>
      </c>
      <c r="F1" s="124" t="s">
        <v>842</v>
      </c>
      <c r="G1" s="80" t="s">
        <v>20</v>
      </c>
      <c r="H1" s="81"/>
      <c r="I1" s="124" t="s">
        <v>757</v>
      </c>
      <c r="J1" s="124"/>
      <c r="K1" s="80" t="s">
        <v>13</v>
      </c>
      <c r="L1" s="81"/>
      <c r="M1" s="124"/>
      <c r="N1" s="124"/>
      <c r="O1" s="69" t="s">
        <v>24</v>
      </c>
      <c r="P1" s="81"/>
      <c r="Q1" s="124" t="s">
        <v>758</v>
      </c>
      <c r="R1" s="124"/>
      <c r="S1" s="69" t="s">
        <v>47</v>
      </c>
      <c r="T1" s="81"/>
      <c r="U1" s="101" t="s">
        <v>759</v>
      </c>
      <c r="V1" s="124"/>
      <c r="W1" s="69" t="s">
        <v>48</v>
      </c>
      <c r="X1" s="81"/>
      <c r="Y1" s="124" t="s">
        <v>760</v>
      </c>
      <c r="Z1" s="124"/>
      <c r="AA1" s="113" t="s">
        <v>7</v>
      </c>
      <c r="AB1" s="81"/>
      <c r="AC1" s="124" t="s">
        <v>761</v>
      </c>
      <c r="AD1" s="124"/>
      <c r="AE1" s="69" t="s">
        <v>9</v>
      </c>
      <c r="AF1" s="81"/>
      <c r="AG1" s="124" t="s">
        <v>762</v>
      </c>
      <c r="AH1" s="124"/>
      <c r="AI1" s="69" t="s">
        <v>15</v>
      </c>
      <c r="AJ1" s="81"/>
      <c r="AK1" s="124" t="s">
        <v>763</v>
      </c>
      <c r="AL1" s="124"/>
      <c r="AM1" s="69" t="s">
        <v>11</v>
      </c>
      <c r="AN1" s="81"/>
      <c r="AO1" s="124"/>
      <c r="AP1" s="124"/>
      <c r="AQ1" s="113" t="s">
        <v>12</v>
      </c>
      <c r="AR1" s="81"/>
      <c r="AS1" s="124"/>
      <c r="AT1" s="124"/>
      <c r="AU1" s="69" t="s">
        <v>8</v>
      </c>
      <c r="AV1" s="81"/>
      <c r="AW1" s="124"/>
      <c r="AX1" s="124"/>
      <c r="AY1" s="69" t="s">
        <v>49</v>
      </c>
      <c r="AZ1" s="82"/>
      <c r="BA1" s="124"/>
      <c r="BB1" s="124"/>
      <c r="BC1" s="113" t="s">
        <v>50</v>
      </c>
      <c r="BD1" s="82"/>
      <c r="BE1" s="124"/>
      <c r="BF1" s="124"/>
      <c r="BG1" s="69" t="s">
        <v>27</v>
      </c>
      <c r="BH1" s="82"/>
      <c r="BI1" s="124"/>
      <c r="BJ1" s="124"/>
      <c r="BK1" s="69" t="s">
        <v>51</v>
      </c>
      <c r="BL1" s="82"/>
      <c r="BM1" s="124"/>
      <c r="BN1" s="124"/>
      <c r="BO1" s="69" t="s">
        <v>10</v>
      </c>
      <c r="BP1" s="82"/>
      <c r="BQ1" s="124"/>
      <c r="BR1" s="124"/>
      <c r="BS1" s="33" t="s">
        <v>192</v>
      </c>
      <c r="BT1" s="82"/>
      <c r="BU1" s="101"/>
      <c r="BV1" s="124"/>
    </row>
    <row r="2" spans="1:74" s="9" customFormat="1" x14ac:dyDescent="0.25">
      <c r="A2" s="146">
        <v>1</v>
      </c>
      <c r="B2" s="89">
        <v>43903</v>
      </c>
      <c r="C2" s="83"/>
      <c r="D2" s="84"/>
      <c r="E2" s="124"/>
      <c r="F2" s="124"/>
      <c r="G2" s="83"/>
      <c r="H2" s="84"/>
      <c r="I2" s="124"/>
      <c r="J2" s="124"/>
      <c r="K2" s="83"/>
      <c r="L2" s="84"/>
      <c r="M2" s="124"/>
      <c r="N2" s="124"/>
      <c r="O2" s="83"/>
      <c r="P2" s="84"/>
      <c r="Q2" s="125"/>
      <c r="R2" s="124"/>
      <c r="S2" s="83"/>
      <c r="T2" s="84"/>
      <c r="U2" s="128"/>
      <c r="V2" s="124"/>
      <c r="W2" s="83"/>
      <c r="X2" s="84"/>
      <c r="Y2" s="125"/>
      <c r="Z2" s="124"/>
      <c r="AA2" s="114">
        <v>1</v>
      </c>
      <c r="AB2" s="84"/>
      <c r="AC2" s="125"/>
      <c r="AD2" s="124"/>
      <c r="AE2" s="83"/>
      <c r="AF2" s="84"/>
      <c r="AG2" s="125"/>
      <c r="AH2" s="124"/>
      <c r="AI2" s="83"/>
      <c r="AJ2" s="84"/>
      <c r="AK2" s="125"/>
      <c r="AL2" s="124"/>
      <c r="AM2" s="83"/>
      <c r="AN2" s="84"/>
      <c r="AO2" s="125"/>
      <c r="AP2" s="124"/>
      <c r="AQ2" s="114"/>
      <c r="AR2" s="84"/>
      <c r="AS2" s="125"/>
      <c r="AT2" s="124"/>
      <c r="AU2" s="83"/>
      <c r="AV2" s="84"/>
      <c r="AW2" s="125"/>
      <c r="AX2" s="124"/>
      <c r="AY2" s="83"/>
      <c r="AZ2" s="85"/>
      <c r="BA2" s="125"/>
      <c r="BB2" s="124"/>
      <c r="BC2" s="114"/>
      <c r="BD2" s="85"/>
      <c r="BE2" s="125"/>
      <c r="BF2" s="124"/>
      <c r="BG2" s="83"/>
      <c r="BH2" s="85"/>
      <c r="BI2" s="125"/>
      <c r="BJ2" s="124"/>
      <c r="BK2" s="83"/>
      <c r="BL2" s="85"/>
      <c r="BM2" s="125"/>
      <c r="BN2" s="124"/>
      <c r="BO2" s="83"/>
      <c r="BP2" s="85"/>
      <c r="BQ2" s="125"/>
      <c r="BR2" s="124"/>
      <c r="BS2" s="86">
        <v>1</v>
      </c>
      <c r="BT2" s="85"/>
      <c r="BU2" s="101"/>
      <c r="BV2" s="124"/>
    </row>
    <row r="3" spans="1:74" s="9" customFormat="1" x14ac:dyDescent="0.25">
      <c r="A3" s="146">
        <f>(B3-B2)+A2</f>
        <v>5</v>
      </c>
      <c r="B3" s="89">
        <v>43907</v>
      </c>
      <c r="C3" s="83"/>
      <c r="D3" s="84"/>
      <c r="E3" s="124"/>
      <c r="F3" s="124"/>
      <c r="G3" s="83"/>
      <c r="H3" s="84"/>
      <c r="I3" s="124"/>
      <c r="J3" s="124"/>
      <c r="K3" s="83"/>
      <c r="L3" s="84"/>
      <c r="M3" s="124"/>
      <c r="N3" s="124"/>
      <c r="O3" s="83"/>
      <c r="P3" s="84"/>
      <c r="Q3" s="125"/>
      <c r="R3" s="124"/>
      <c r="S3" s="83"/>
      <c r="T3" s="84"/>
      <c r="U3" s="128"/>
      <c r="V3" s="124"/>
      <c r="W3" s="83"/>
      <c r="X3" s="84"/>
      <c r="Y3" s="125"/>
      <c r="Z3" s="124"/>
      <c r="AA3" s="114"/>
      <c r="AB3" s="84"/>
      <c r="AC3" s="125"/>
      <c r="AD3" s="124"/>
      <c r="AE3" s="83"/>
      <c r="AF3" s="84"/>
      <c r="AG3" s="125"/>
      <c r="AH3" s="124"/>
      <c r="AI3" s="83"/>
      <c r="AJ3" s="84"/>
      <c r="AK3" s="125"/>
      <c r="AL3" s="124"/>
      <c r="AM3" s="83"/>
      <c r="AN3" s="84"/>
      <c r="AO3" s="125"/>
      <c r="AP3" s="124"/>
      <c r="AQ3" s="114"/>
      <c r="AR3" s="84"/>
      <c r="AS3" s="125"/>
      <c r="AT3" s="124"/>
      <c r="AU3" s="83">
        <v>1</v>
      </c>
      <c r="AV3" s="84"/>
      <c r="AW3" s="125"/>
      <c r="AX3" s="124"/>
      <c r="AY3" s="83"/>
      <c r="AZ3" s="85"/>
      <c r="BA3" s="125"/>
      <c r="BB3" s="124"/>
      <c r="BC3" s="114"/>
      <c r="BD3" s="85"/>
      <c r="BE3" s="125"/>
      <c r="BF3" s="124"/>
      <c r="BG3" s="83"/>
      <c r="BH3" s="85"/>
      <c r="BI3" s="125"/>
      <c r="BJ3" s="124"/>
      <c r="BK3" s="83"/>
      <c r="BL3" s="85"/>
      <c r="BM3" s="125"/>
      <c r="BN3" s="124"/>
      <c r="BO3" s="83"/>
      <c r="BP3" s="85"/>
      <c r="BQ3" s="125"/>
      <c r="BR3" s="124"/>
      <c r="BS3" s="86">
        <v>1</v>
      </c>
      <c r="BT3" s="85"/>
      <c r="BU3" s="101"/>
      <c r="BV3" s="124"/>
    </row>
    <row r="4" spans="1:74" s="9" customFormat="1" x14ac:dyDescent="0.25">
      <c r="A4" s="146">
        <f t="shared" ref="A4:A68" si="0">(B4-B3)+A3</f>
        <v>8</v>
      </c>
      <c r="B4" s="89">
        <v>43910</v>
      </c>
      <c r="C4" s="83"/>
      <c r="D4" s="84"/>
      <c r="E4" s="124"/>
      <c r="F4" s="124"/>
      <c r="G4" s="83"/>
      <c r="H4" s="84"/>
      <c r="I4" s="124"/>
      <c r="J4" s="124"/>
      <c r="K4" s="83"/>
      <c r="L4" s="84"/>
      <c r="M4" s="124"/>
      <c r="N4" s="124"/>
      <c r="O4" s="83"/>
      <c r="P4" s="84"/>
      <c r="Q4" s="125"/>
      <c r="R4" s="124"/>
      <c r="S4" s="83"/>
      <c r="T4" s="84"/>
      <c r="U4" s="128"/>
      <c r="V4" s="124"/>
      <c r="W4" s="83"/>
      <c r="X4" s="84"/>
      <c r="Y4" s="125"/>
      <c r="Z4" s="124"/>
      <c r="AA4" s="114">
        <v>1</v>
      </c>
      <c r="AB4" s="84"/>
      <c r="AC4" s="125"/>
      <c r="AD4" s="124"/>
      <c r="AE4" s="83">
        <v>1</v>
      </c>
      <c r="AF4" s="84"/>
      <c r="AG4" s="125"/>
      <c r="AH4" s="124"/>
      <c r="AI4" s="83"/>
      <c r="AJ4" s="84"/>
      <c r="AK4" s="125"/>
      <c r="AL4" s="124"/>
      <c r="AM4" s="83"/>
      <c r="AN4" s="84"/>
      <c r="AO4" s="125"/>
      <c r="AP4" s="124"/>
      <c r="AQ4" s="114"/>
      <c r="AR4" s="84"/>
      <c r="AS4" s="125"/>
      <c r="AT4" s="124"/>
      <c r="AU4" s="83"/>
      <c r="AV4" s="84"/>
      <c r="AW4" s="125"/>
      <c r="AX4" s="124"/>
      <c r="AY4" s="83"/>
      <c r="AZ4" s="85"/>
      <c r="BA4" s="125"/>
      <c r="BB4" s="124"/>
      <c r="BC4" s="114"/>
      <c r="BD4" s="85"/>
      <c r="BE4" s="125"/>
      <c r="BF4" s="124"/>
      <c r="BG4" s="83"/>
      <c r="BH4" s="85"/>
      <c r="BI4" s="125"/>
      <c r="BJ4" s="124"/>
      <c r="BK4" s="83"/>
      <c r="BL4" s="85"/>
      <c r="BM4" s="125"/>
      <c r="BN4" s="124"/>
      <c r="BO4" s="83"/>
      <c r="BP4" s="85"/>
      <c r="BQ4" s="125"/>
      <c r="BR4" s="124"/>
      <c r="BS4" s="86">
        <v>2</v>
      </c>
      <c r="BT4" s="85"/>
      <c r="BU4" s="101"/>
      <c r="BV4" s="124"/>
    </row>
    <row r="5" spans="1:74" s="9" customFormat="1" x14ac:dyDescent="0.25">
      <c r="A5" s="146">
        <f t="shared" si="0"/>
        <v>13</v>
      </c>
      <c r="B5" s="89">
        <v>43915</v>
      </c>
      <c r="C5" s="83"/>
      <c r="D5" s="84"/>
      <c r="E5" s="124"/>
      <c r="F5" s="124"/>
      <c r="G5" s="83"/>
      <c r="H5" s="84"/>
      <c r="I5" s="124"/>
      <c r="J5" s="124"/>
      <c r="K5" s="83"/>
      <c r="L5" s="84"/>
      <c r="M5" s="124"/>
      <c r="N5" s="124"/>
      <c r="O5" s="83"/>
      <c r="P5" s="84"/>
      <c r="Q5" s="125"/>
      <c r="R5" s="124"/>
      <c r="S5" s="83"/>
      <c r="T5" s="84"/>
      <c r="U5" s="128"/>
      <c r="V5" s="124"/>
      <c r="W5" s="83"/>
      <c r="X5" s="84"/>
      <c r="Y5" s="125"/>
      <c r="Z5" s="124"/>
      <c r="AA5" s="114"/>
      <c r="AB5" s="84"/>
      <c r="AC5" s="125"/>
      <c r="AD5" s="124"/>
      <c r="AE5" s="83"/>
      <c r="AF5" s="84"/>
      <c r="AG5" s="125"/>
      <c r="AH5" s="124"/>
      <c r="AI5" s="83"/>
      <c r="AJ5" s="84"/>
      <c r="AK5" s="125"/>
      <c r="AL5" s="124"/>
      <c r="AM5" s="83"/>
      <c r="AN5" s="84"/>
      <c r="AO5" s="125"/>
      <c r="AP5" s="124"/>
      <c r="AQ5" s="114"/>
      <c r="AR5" s="84"/>
      <c r="AS5" s="125"/>
      <c r="AT5" s="124"/>
      <c r="AU5" s="83">
        <v>1</v>
      </c>
      <c r="AV5" s="84"/>
      <c r="AW5" s="125"/>
      <c r="AX5" s="124"/>
      <c r="AY5" s="83"/>
      <c r="AZ5" s="85"/>
      <c r="BA5" s="125"/>
      <c r="BB5" s="124"/>
      <c r="BC5" s="114"/>
      <c r="BD5" s="85"/>
      <c r="BE5" s="125"/>
      <c r="BF5" s="124"/>
      <c r="BG5" s="83"/>
      <c r="BH5" s="85"/>
      <c r="BI5" s="125"/>
      <c r="BJ5" s="124"/>
      <c r="BK5" s="83"/>
      <c r="BL5" s="85"/>
      <c r="BM5" s="125"/>
      <c r="BN5" s="124"/>
      <c r="BO5" s="83">
        <v>1</v>
      </c>
      <c r="BP5" s="85"/>
      <c r="BQ5" s="125"/>
      <c r="BR5" s="124"/>
      <c r="BS5" s="86">
        <v>2</v>
      </c>
      <c r="BT5" s="85"/>
      <c r="BU5" s="101"/>
      <c r="BV5" s="124"/>
    </row>
    <row r="6" spans="1:74" s="9" customFormat="1" x14ac:dyDescent="0.25">
      <c r="A6" s="146">
        <f t="shared" si="0"/>
        <v>14</v>
      </c>
      <c r="B6" s="89">
        <v>43916</v>
      </c>
      <c r="C6" s="83"/>
      <c r="D6" s="84"/>
      <c r="E6" s="124"/>
      <c r="F6" s="124"/>
      <c r="G6" s="83"/>
      <c r="H6" s="84"/>
      <c r="I6" s="124"/>
      <c r="J6" s="124"/>
      <c r="K6" s="83">
        <v>1</v>
      </c>
      <c r="L6" s="84"/>
      <c r="M6" s="124"/>
      <c r="N6" s="124"/>
      <c r="O6" s="83"/>
      <c r="P6" s="84"/>
      <c r="Q6" s="125"/>
      <c r="R6" s="124"/>
      <c r="S6" s="83"/>
      <c r="T6" s="84"/>
      <c r="U6" s="128"/>
      <c r="V6" s="124"/>
      <c r="W6" s="83"/>
      <c r="X6" s="84"/>
      <c r="Y6" s="125"/>
      <c r="Z6" s="124"/>
      <c r="AA6" s="114"/>
      <c r="AB6" s="84"/>
      <c r="AC6" s="125"/>
      <c r="AD6" s="124"/>
      <c r="AE6" s="83"/>
      <c r="AF6" s="84"/>
      <c r="AG6" s="125"/>
      <c r="AH6" s="124"/>
      <c r="AI6" s="83"/>
      <c r="AJ6" s="84"/>
      <c r="AK6" s="125"/>
      <c r="AL6" s="124"/>
      <c r="AM6" s="83">
        <v>1</v>
      </c>
      <c r="AN6" s="84"/>
      <c r="AO6" s="125"/>
      <c r="AP6" s="124"/>
      <c r="AQ6" s="114">
        <v>1</v>
      </c>
      <c r="AR6" s="84"/>
      <c r="AS6" s="125"/>
      <c r="AT6" s="124"/>
      <c r="AU6" s="83"/>
      <c r="AV6" s="84"/>
      <c r="AW6" s="125"/>
      <c r="AX6" s="124"/>
      <c r="AY6" s="83"/>
      <c r="AZ6" s="85"/>
      <c r="BA6" s="125"/>
      <c r="BB6" s="124"/>
      <c r="BC6" s="114"/>
      <c r="BD6" s="85"/>
      <c r="BE6" s="125"/>
      <c r="BF6" s="124"/>
      <c r="BG6" s="83"/>
      <c r="BH6" s="85"/>
      <c r="BI6" s="125"/>
      <c r="BJ6" s="124"/>
      <c r="BK6" s="83"/>
      <c r="BL6" s="85"/>
      <c r="BM6" s="125"/>
      <c r="BN6" s="124"/>
      <c r="BO6" s="83"/>
      <c r="BP6" s="85"/>
      <c r="BQ6" s="125"/>
      <c r="BR6" s="124"/>
      <c r="BS6" s="86">
        <v>3</v>
      </c>
      <c r="BT6" s="85"/>
      <c r="BU6" s="101"/>
      <c r="BV6" s="124"/>
    </row>
    <row r="7" spans="1:74" s="9" customFormat="1" x14ac:dyDescent="0.25">
      <c r="A7" s="146">
        <f t="shared" si="0"/>
        <v>18</v>
      </c>
      <c r="B7" s="89">
        <v>43920</v>
      </c>
      <c r="C7" s="83">
        <v>1</v>
      </c>
      <c r="D7" s="84"/>
      <c r="E7" s="124"/>
      <c r="F7" s="124"/>
      <c r="G7" s="83"/>
      <c r="H7" s="84"/>
      <c r="I7" s="124"/>
      <c r="J7" s="124"/>
      <c r="K7" s="83"/>
      <c r="L7" s="84"/>
      <c r="M7" s="124"/>
      <c r="N7" s="124"/>
      <c r="O7" s="83"/>
      <c r="P7" s="84"/>
      <c r="Q7" s="125"/>
      <c r="R7" s="124"/>
      <c r="S7" s="83"/>
      <c r="T7" s="84"/>
      <c r="U7" s="128"/>
      <c r="V7" s="124"/>
      <c r="W7" s="83"/>
      <c r="X7" s="84"/>
      <c r="Y7" s="125"/>
      <c r="Z7" s="124"/>
      <c r="AA7" s="114"/>
      <c r="AB7" s="84"/>
      <c r="AC7" s="125"/>
      <c r="AD7" s="124"/>
      <c r="AE7" s="83">
        <v>1</v>
      </c>
      <c r="AF7" s="84"/>
      <c r="AG7" s="125"/>
      <c r="AH7" s="124"/>
      <c r="AI7" s="83"/>
      <c r="AJ7" s="84"/>
      <c r="AK7" s="125"/>
      <c r="AL7" s="124"/>
      <c r="AM7" s="83"/>
      <c r="AN7" s="84"/>
      <c r="AO7" s="125"/>
      <c r="AP7" s="124"/>
      <c r="AQ7" s="114"/>
      <c r="AR7" s="84"/>
      <c r="AS7" s="125"/>
      <c r="AT7" s="124"/>
      <c r="AU7" s="83"/>
      <c r="AV7" s="84"/>
      <c r="AW7" s="125"/>
      <c r="AX7" s="124"/>
      <c r="AY7" s="83"/>
      <c r="AZ7" s="85"/>
      <c r="BA7" s="125"/>
      <c r="BB7" s="124"/>
      <c r="BC7" s="114"/>
      <c r="BD7" s="85"/>
      <c r="BE7" s="125"/>
      <c r="BF7" s="124"/>
      <c r="BG7" s="83"/>
      <c r="BH7" s="85"/>
      <c r="BI7" s="125"/>
      <c r="BJ7" s="124"/>
      <c r="BK7" s="83"/>
      <c r="BL7" s="85"/>
      <c r="BM7" s="125"/>
      <c r="BN7" s="124"/>
      <c r="BO7" s="83"/>
      <c r="BP7" s="85"/>
      <c r="BQ7" s="125"/>
      <c r="BR7" s="124"/>
      <c r="BS7" s="86">
        <v>2</v>
      </c>
      <c r="BT7" s="85"/>
      <c r="BU7" s="101"/>
      <c r="BV7" s="124"/>
    </row>
    <row r="8" spans="1:74" s="9" customFormat="1" x14ac:dyDescent="0.25">
      <c r="A8" s="146">
        <f t="shared" si="0"/>
        <v>21</v>
      </c>
      <c r="B8" s="89">
        <v>43923</v>
      </c>
      <c r="C8" s="83"/>
      <c r="D8" s="84"/>
      <c r="E8" s="124"/>
      <c r="F8" s="124"/>
      <c r="G8" s="83"/>
      <c r="H8" s="84"/>
      <c r="I8" s="124"/>
      <c r="J8" s="124"/>
      <c r="K8" s="83"/>
      <c r="L8" s="84"/>
      <c r="M8" s="124"/>
      <c r="N8" s="124"/>
      <c r="O8" s="83"/>
      <c r="P8" s="84"/>
      <c r="Q8" s="125"/>
      <c r="R8" s="124"/>
      <c r="S8" s="83"/>
      <c r="T8" s="84"/>
      <c r="U8" s="128"/>
      <c r="V8" s="124"/>
      <c r="W8" s="83"/>
      <c r="X8" s="84"/>
      <c r="Y8" s="125"/>
      <c r="Z8" s="124"/>
      <c r="AA8" s="114"/>
      <c r="AB8" s="84"/>
      <c r="AC8" s="125"/>
      <c r="AD8" s="124"/>
      <c r="AE8" s="83">
        <v>1</v>
      </c>
      <c r="AF8" s="84"/>
      <c r="AG8" s="125"/>
      <c r="AH8" s="124"/>
      <c r="AI8" s="83"/>
      <c r="AJ8" s="84"/>
      <c r="AK8" s="125"/>
      <c r="AL8" s="124"/>
      <c r="AM8" s="83"/>
      <c r="AN8" s="84"/>
      <c r="AO8" s="125"/>
      <c r="AP8" s="124"/>
      <c r="AQ8" s="114"/>
      <c r="AR8" s="84"/>
      <c r="AS8" s="125"/>
      <c r="AT8" s="124"/>
      <c r="AU8" s="83">
        <v>1</v>
      </c>
      <c r="AV8" s="84"/>
      <c r="AW8" s="125"/>
      <c r="AX8" s="124"/>
      <c r="AY8" s="83"/>
      <c r="AZ8" s="85"/>
      <c r="BA8" s="125"/>
      <c r="BB8" s="124"/>
      <c r="BC8" s="114"/>
      <c r="BD8" s="85"/>
      <c r="BE8" s="125"/>
      <c r="BF8" s="124"/>
      <c r="BG8" s="83"/>
      <c r="BH8" s="85"/>
      <c r="BI8" s="125"/>
      <c r="BJ8" s="124"/>
      <c r="BK8" s="83"/>
      <c r="BL8" s="85"/>
      <c r="BM8" s="125"/>
      <c r="BN8" s="124"/>
      <c r="BO8" s="83"/>
      <c r="BP8" s="85"/>
      <c r="BQ8" s="125"/>
      <c r="BR8" s="124"/>
      <c r="BS8" s="86">
        <v>2</v>
      </c>
      <c r="BT8" s="85"/>
      <c r="BU8" s="101"/>
      <c r="BV8" s="124"/>
    </row>
    <row r="9" spans="1:74" s="9" customFormat="1" x14ac:dyDescent="0.25">
      <c r="A9" s="146">
        <f t="shared" si="0"/>
        <v>22</v>
      </c>
      <c r="B9" s="89">
        <v>43924</v>
      </c>
      <c r="C9" s="83"/>
      <c r="D9" s="84"/>
      <c r="E9" s="124"/>
      <c r="F9" s="124"/>
      <c r="G9" s="83"/>
      <c r="H9" s="84"/>
      <c r="I9" s="124"/>
      <c r="J9" s="124"/>
      <c r="K9" s="83"/>
      <c r="L9" s="84"/>
      <c r="M9" s="124"/>
      <c r="N9" s="124"/>
      <c r="O9" s="83"/>
      <c r="P9" s="84"/>
      <c r="Q9" s="125"/>
      <c r="R9" s="124"/>
      <c r="S9" s="83"/>
      <c r="T9" s="84"/>
      <c r="U9" s="128"/>
      <c r="V9" s="124"/>
      <c r="W9" s="83"/>
      <c r="X9" s="84"/>
      <c r="Y9" s="125"/>
      <c r="Z9" s="124"/>
      <c r="AA9" s="114"/>
      <c r="AB9" s="84"/>
      <c r="AC9" s="125"/>
      <c r="AD9" s="124"/>
      <c r="AE9" s="83">
        <v>1</v>
      </c>
      <c r="AF9" s="84"/>
      <c r="AG9" s="125"/>
      <c r="AH9" s="124"/>
      <c r="AI9" s="83"/>
      <c r="AJ9" s="84"/>
      <c r="AK9" s="125"/>
      <c r="AL9" s="124"/>
      <c r="AM9" s="83"/>
      <c r="AN9" s="84"/>
      <c r="AO9" s="125"/>
      <c r="AP9" s="124"/>
      <c r="AQ9" s="114"/>
      <c r="AR9" s="84"/>
      <c r="AS9" s="125"/>
      <c r="AT9" s="124"/>
      <c r="AU9" s="83">
        <v>1</v>
      </c>
      <c r="AV9" s="84"/>
      <c r="AW9" s="125"/>
      <c r="AX9" s="124"/>
      <c r="AY9" s="83"/>
      <c r="AZ9" s="85"/>
      <c r="BA9" s="125"/>
      <c r="BB9" s="124"/>
      <c r="BC9" s="114"/>
      <c r="BD9" s="85"/>
      <c r="BE9" s="125"/>
      <c r="BF9" s="124"/>
      <c r="BG9" s="83"/>
      <c r="BH9" s="85"/>
      <c r="BI9" s="125"/>
      <c r="BJ9" s="124"/>
      <c r="BK9" s="83"/>
      <c r="BL9" s="85"/>
      <c r="BM9" s="125"/>
      <c r="BN9" s="124"/>
      <c r="BO9" s="83"/>
      <c r="BP9" s="85"/>
      <c r="BQ9" s="125"/>
      <c r="BR9" s="124"/>
      <c r="BS9" s="86">
        <v>2</v>
      </c>
      <c r="BT9" s="85"/>
      <c r="BU9" s="101"/>
      <c r="BV9" s="124"/>
    </row>
    <row r="10" spans="1:74" s="9" customFormat="1" x14ac:dyDescent="0.25">
      <c r="A10" s="146">
        <f t="shared" si="0"/>
        <v>24</v>
      </c>
      <c r="B10" s="89">
        <v>43926</v>
      </c>
      <c r="C10" s="83"/>
      <c r="D10" s="84"/>
      <c r="E10" s="124"/>
      <c r="F10" s="124"/>
      <c r="G10" s="83"/>
      <c r="H10" s="84"/>
      <c r="I10" s="124"/>
      <c r="J10" s="124"/>
      <c r="K10" s="83"/>
      <c r="L10" s="84"/>
      <c r="M10" s="124"/>
      <c r="N10" s="124"/>
      <c r="O10" s="83"/>
      <c r="P10" s="84"/>
      <c r="Q10" s="125"/>
      <c r="R10" s="124"/>
      <c r="S10" s="83"/>
      <c r="T10" s="84"/>
      <c r="U10" s="128"/>
      <c r="V10" s="124"/>
      <c r="W10" s="83"/>
      <c r="X10" s="84"/>
      <c r="Y10" s="125"/>
      <c r="Z10" s="124"/>
      <c r="AA10" s="114"/>
      <c r="AB10" s="84"/>
      <c r="AC10" s="125"/>
      <c r="AD10" s="124"/>
      <c r="AE10" s="83"/>
      <c r="AF10" s="84"/>
      <c r="AG10" s="125"/>
      <c r="AH10" s="124"/>
      <c r="AI10" s="83"/>
      <c r="AJ10" s="84"/>
      <c r="AK10" s="125"/>
      <c r="AL10" s="124"/>
      <c r="AM10" s="83"/>
      <c r="AN10" s="84"/>
      <c r="AO10" s="125"/>
      <c r="AP10" s="124"/>
      <c r="AQ10" s="114"/>
      <c r="AR10" s="84"/>
      <c r="AS10" s="125"/>
      <c r="AT10" s="124"/>
      <c r="AU10" s="83">
        <v>1</v>
      </c>
      <c r="AV10" s="84"/>
      <c r="AW10" s="125"/>
      <c r="AX10" s="124"/>
      <c r="AY10" s="83"/>
      <c r="AZ10" s="85"/>
      <c r="BA10" s="125"/>
      <c r="BB10" s="124"/>
      <c r="BC10" s="114"/>
      <c r="BD10" s="85"/>
      <c r="BE10" s="125"/>
      <c r="BF10" s="124"/>
      <c r="BG10" s="83"/>
      <c r="BH10" s="85"/>
      <c r="BI10" s="125"/>
      <c r="BJ10" s="124"/>
      <c r="BK10" s="83"/>
      <c r="BL10" s="85"/>
      <c r="BM10" s="125"/>
      <c r="BN10" s="124"/>
      <c r="BO10" s="83"/>
      <c r="BP10" s="85"/>
      <c r="BQ10" s="125"/>
      <c r="BR10" s="124"/>
      <c r="BS10" s="86">
        <v>1</v>
      </c>
      <c r="BT10" s="85"/>
      <c r="BU10" s="101"/>
      <c r="BV10" s="124"/>
    </row>
    <row r="11" spans="1:74" s="9" customFormat="1" x14ac:dyDescent="0.25">
      <c r="A11" s="146">
        <f t="shared" si="0"/>
        <v>27</v>
      </c>
      <c r="B11" s="89">
        <v>43929</v>
      </c>
      <c r="C11" s="83"/>
      <c r="D11" s="84"/>
      <c r="E11" s="124"/>
      <c r="F11" s="124"/>
      <c r="G11" s="83"/>
      <c r="H11" s="84"/>
      <c r="I11" s="124"/>
      <c r="J11" s="124"/>
      <c r="K11" s="83">
        <v>1</v>
      </c>
      <c r="L11" s="84"/>
      <c r="M11" s="124"/>
      <c r="N11" s="124"/>
      <c r="O11" s="83"/>
      <c r="P11" s="84"/>
      <c r="Q11" s="125"/>
      <c r="R11" s="124"/>
      <c r="S11" s="83"/>
      <c r="T11" s="84"/>
      <c r="U11" s="128"/>
      <c r="V11" s="124"/>
      <c r="W11" s="83"/>
      <c r="X11" s="84"/>
      <c r="Y11" s="125"/>
      <c r="Z11" s="124"/>
      <c r="AA11" s="114"/>
      <c r="AB11" s="84"/>
      <c r="AC11" s="125"/>
      <c r="AD11" s="124"/>
      <c r="AE11" s="83"/>
      <c r="AF11" s="84"/>
      <c r="AG11" s="125"/>
      <c r="AH11" s="124"/>
      <c r="AI11" s="83"/>
      <c r="AJ11" s="84"/>
      <c r="AK11" s="125"/>
      <c r="AL11" s="124"/>
      <c r="AM11" s="83"/>
      <c r="AN11" s="84"/>
      <c r="AO11" s="125"/>
      <c r="AP11" s="124"/>
      <c r="AQ11" s="114"/>
      <c r="AR11" s="84"/>
      <c r="AS11" s="125"/>
      <c r="AT11" s="124"/>
      <c r="AU11" s="83"/>
      <c r="AV11" s="84"/>
      <c r="AW11" s="125"/>
      <c r="AX11" s="124"/>
      <c r="AY11" s="83"/>
      <c r="AZ11" s="85"/>
      <c r="BA11" s="125"/>
      <c r="BB11" s="124"/>
      <c r="BC11" s="114"/>
      <c r="BD11" s="85"/>
      <c r="BE11" s="125"/>
      <c r="BF11" s="124"/>
      <c r="BG11" s="83"/>
      <c r="BH11" s="85"/>
      <c r="BI11" s="125"/>
      <c r="BJ11" s="124"/>
      <c r="BK11" s="83"/>
      <c r="BL11" s="85"/>
      <c r="BM11" s="125"/>
      <c r="BN11" s="124"/>
      <c r="BO11" s="83"/>
      <c r="BP11" s="85"/>
      <c r="BQ11" s="125"/>
      <c r="BR11" s="124"/>
      <c r="BS11" s="86">
        <v>1</v>
      </c>
      <c r="BT11" s="85"/>
      <c r="BU11" s="101"/>
      <c r="BV11" s="124"/>
    </row>
    <row r="12" spans="1:74" s="9" customFormat="1" x14ac:dyDescent="0.25">
      <c r="A12" s="146">
        <f t="shared" si="0"/>
        <v>28</v>
      </c>
      <c r="B12" s="89">
        <v>43930</v>
      </c>
      <c r="C12" s="83"/>
      <c r="D12" s="84"/>
      <c r="E12" s="124"/>
      <c r="F12" s="124"/>
      <c r="G12" s="83"/>
      <c r="H12" s="84"/>
      <c r="I12" s="124"/>
      <c r="J12" s="124"/>
      <c r="K12" s="83"/>
      <c r="L12" s="84"/>
      <c r="M12" s="124"/>
      <c r="N12" s="124"/>
      <c r="O12" s="83"/>
      <c r="P12" s="84"/>
      <c r="Q12" s="125"/>
      <c r="R12" s="124"/>
      <c r="S12" s="83"/>
      <c r="T12" s="84"/>
      <c r="U12" s="128"/>
      <c r="V12" s="124"/>
      <c r="W12" s="83"/>
      <c r="X12" s="84"/>
      <c r="Y12" s="125"/>
      <c r="Z12" s="124"/>
      <c r="AA12" s="114"/>
      <c r="AB12" s="84"/>
      <c r="AC12" s="125"/>
      <c r="AD12" s="124"/>
      <c r="AE12" s="83"/>
      <c r="AF12" s="84"/>
      <c r="AG12" s="125"/>
      <c r="AH12" s="124"/>
      <c r="AI12" s="83">
        <v>1</v>
      </c>
      <c r="AJ12" s="84"/>
      <c r="AK12" s="125"/>
      <c r="AL12" s="124"/>
      <c r="AM12" s="83"/>
      <c r="AN12" s="84"/>
      <c r="AO12" s="125"/>
      <c r="AP12" s="124"/>
      <c r="AQ12" s="114"/>
      <c r="AR12" s="84"/>
      <c r="AS12" s="125"/>
      <c r="AT12" s="124"/>
      <c r="AU12" s="83"/>
      <c r="AV12" s="84"/>
      <c r="AW12" s="125"/>
      <c r="AX12" s="124"/>
      <c r="AY12" s="83"/>
      <c r="AZ12" s="85"/>
      <c r="BA12" s="125"/>
      <c r="BB12" s="124"/>
      <c r="BC12" s="114"/>
      <c r="BD12" s="85"/>
      <c r="BE12" s="125"/>
      <c r="BF12" s="124"/>
      <c r="BG12" s="83"/>
      <c r="BH12" s="85"/>
      <c r="BI12" s="125"/>
      <c r="BJ12" s="124"/>
      <c r="BK12" s="83"/>
      <c r="BL12" s="85"/>
      <c r="BM12" s="125"/>
      <c r="BN12" s="124"/>
      <c r="BO12" s="83"/>
      <c r="BP12" s="85"/>
      <c r="BQ12" s="125"/>
      <c r="BR12" s="124"/>
      <c r="BS12" s="86">
        <v>1</v>
      </c>
      <c r="BT12" s="85"/>
      <c r="BU12" s="101"/>
      <c r="BV12" s="124"/>
    </row>
    <row r="13" spans="1:74" s="9" customFormat="1" x14ac:dyDescent="0.25">
      <c r="A13" s="146">
        <f t="shared" si="0"/>
        <v>34</v>
      </c>
      <c r="B13" s="89">
        <v>43936</v>
      </c>
      <c r="C13" s="83">
        <v>1</v>
      </c>
      <c r="D13" s="84"/>
      <c r="E13" s="124"/>
      <c r="F13" s="124"/>
      <c r="G13" s="83"/>
      <c r="H13" s="84"/>
      <c r="I13" s="124"/>
      <c r="J13" s="124"/>
      <c r="K13" s="83"/>
      <c r="L13" s="84"/>
      <c r="M13" s="124"/>
      <c r="N13" s="124"/>
      <c r="O13" s="83"/>
      <c r="P13" s="84"/>
      <c r="Q13" s="125"/>
      <c r="R13" s="124"/>
      <c r="S13" s="83"/>
      <c r="T13" s="84"/>
      <c r="U13" s="128"/>
      <c r="V13" s="124"/>
      <c r="W13" s="83"/>
      <c r="X13" s="84"/>
      <c r="Y13" s="125"/>
      <c r="Z13" s="124"/>
      <c r="AA13" s="114"/>
      <c r="AB13" s="84"/>
      <c r="AC13" s="125"/>
      <c r="AD13" s="124"/>
      <c r="AE13" s="83"/>
      <c r="AF13" s="84"/>
      <c r="AG13" s="125"/>
      <c r="AH13" s="124"/>
      <c r="AI13" s="83"/>
      <c r="AJ13" s="84"/>
      <c r="AK13" s="125"/>
      <c r="AL13" s="124"/>
      <c r="AM13" s="83"/>
      <c r="AN13" s="84"/>
      <c r="AO13" s="125"/>
      <c r="AP13" s="124"/>
      <c r="AQ13" s="114"/>
      <c r="AR13" s="84"/>
      <c r="AS13" s="125"/>
      <c r="AT13" s="124"/>
      <c r="AU13" s="83"/>
      <c r="AV13" s="84"/>
      <c r="AW13" s="125"/>
      <c r="AX13" s="124"/>
      <c r="AY13" s="83"/>
      <c r="AZ13" s="85"/>
      <c r="BA13" s="125"/>
      <c r="BB13" s="124"/>
      <c r="BC13" s="114"/>
      <c r="BD13" s="85"/>
      <c r="BE13" s="125"/>
      <c r="BF13" s="124"/>
      <c r="BG13" s="83"/>
      <c r="BH13" s="85"/>
      <c r="BI13" s="125"/>
      <c r="BJ13" s="124"/>
      <c r="BK13" s="83"/>
      <c r="BL13" s="85"/>
      <c r="BM13" s="125"/>
      <c r="BN13" s="124"/>
      <c r="BO13" s="83"/>
      <c r="BP13" s="85"/>
      <c r="BQ13" s="125"/>
      <c r="BR13" s="124"/>
      <c r="BS13" s="86">
        <v>1</v>
      </c>
      <c r="BT13" s="85"/>
      <c r="BU13" s="101"/>
      <c r="BV13" s="124"/>
    </row>
    <row r="14" spans="1:74" s="9" customFormat="1" x14ac:dyDescent="0.25">
      <c r="A14" s="146">
        <f t="shared" si="0"/>
        <v>46</v>
      </c>
      <c r="B14" s="89">
        <v>43948</v>
      </c>
      <c r="C14" s="83"/>
      <c r="D14" s="84"/>
      <c r="E14" s="124"/>
      <c r="F14" s="124"/>
      <c r="G14" s="83"/>
      <c r="H14" s="84"/>
      <c r="I14" s="124"/>
      <c r="J14" s="124"/>
      <c r="K14" s="83"/>
      <c r="L14" s="84"/>
      <c r="M14" s="124"/>
      <c r="N14" s="124"/>
      <c r="O14" s="83"/>
      <c r="P14" s="84"/>
      <c r="Q14" s="125"/>
      <c r="R14" s="124"/>
      <c r="S14" s="83"/>
      <c r="T14" s="84"/>
      <c r="U14" s="128"/>
      <c r="V14" s="124"/>
      <c r="W14" s="83"/>
      <c r="X14" s="84"/>
      <c r="Y14" s="125"/>
      <c r="Z14" s="124"/>
      <c r="AA14" s="114"/>
      <c r="AB14" s="84"/>
      <c r="AC14" s="125"/>
      <c r="AD14" s="124"/>
      <c r="AE14" s="83"/>
      <c r="AF14" s="84"/>
      <c r="AG14" s="125"/>
      <c r="AH14" s="124"/>
      <c r="AI14" s="83"/>
      <c r="AJ14" s="84"/>
      <c r="AK14" s="125"/>
      <c r="AL14" s="124"/>
      <c r="AM14" s="83"/>
      <c r="AN14" s="84"/>
      <c r="AO14" s="125"/>
      <c r="AP14" s="124"/>
      <c r="AQ14" s="114"/>
      <c r="AR14" s="84"/>
      <c r="AS14" s="125"/>
      <c r="AT14" s="124"/>
      <c r="AU14" s="83">
        <v>1</v>
      </c>
      <c r="AV14" s="84"/>
      <c r="AW14" s="125"/>
      <c r="AX14" s="124"/>
      <c r="AY14" s="83"/>
      <c r="AZ14" s="85"/>
      <c r="BA14" s="125"/>
      <c r="BB14" s="124"/>
      <c r="BC14" s="114"/>
      <c r="BD14" s="85"/>
      <c r="BE14" s="125"/>
      <c r="BF14" s="124"/>
      <c r="BG14" s="83"/>
      <c r="BH14" s="85"/>
      <c r="BI14" s="125"/>
      <c r="BJ14" s="124"/>
      <c r="BK14" s="83"/>
      <c r="BL14" s="85"/>
      <c r="BM14" s="125"/>
      <c r="BN14" s="124"/>
      <c r="BO14" s="83"/>
      <c r="BP14" s="85"/>
      <c r="BQ14" s="125"/>
      <c r="BR14" s="124"/>
      <c r="BS14" s="86">
        <v>1</v>
      </c>
      <c r="BT14" s="85"/>
      <c r="BU14" s="101"/>
      <c r="BV14" s="124"/>
    </row>
    <row r="15" spans="1:74" s="9" customFormat="1" x14ac:dyDescent="0.25">
      <c r="A15" s="146">
        <f t="shared" si="0"/>
        <v>49</v>
      </c>
      <c r="B15" s="89">
        <v>43951</v>
      </c>
      <c r="C15" s="83"/>
      <c r="D15" s="84"/>
      <c r="E15" s="124"/>
      <c r="F15" s="124"/>
      <c r="G15" s="83"/>
      <c r="H15" s="84"/>
      <c r="I15" s="124"/>
      <c r="J15" s="124"/>
      <c r="K15" s="83"/>
      <c r="L15" s="84"/>
      <c r="M15" s="124"/>
      <c r="N15" s="124"/>
      <c r="O15" s="83"/>
      <c r="P15" s="84"/>
      <c r="Q15" s="125"/>
      <c r="R15" s="124"/>
      <c r="S15" s="83"/>
      <c r="T15" s="84"/>
      <c r="U15" s="128"/>
      <c r="V15" s="124"/>
      <c r="W15" s="83"/>
      <c r="X15" s="84"/>
      <c r="Y15" s="125"/>
      <c r="Z15" s="124"/>
      <c r="AA15" s="114"/>
      <c r="AB15" s="84"/>
      <c r="AC15" s="125"/>
      <c r="AD15" s="124"/>
      <c r="AE15" s="83">
        <v>1</v>
      </c>
      <c r="AF15" s="84"/>
      <c r="AG15" s="125"/>
      <c r="AH15" s="124"/>
      <c r="AI15" s="83"/>
      <c r="AJ15" s="84"/>
      <c r="AK15" s="125"/>
      <c r="AL15" s="124"/>
      <c r="AM15" s="83"/>
      <c r="AN15" s="84"/>
      <c r="AO15" s="125"/>
      <c r="AP15" s="124"/>
      <c r="AQ15" s="114"/>
      <c r="AR15" s="84"/>
      <c r="AS15" s="125"/>
      <c r="AT15" s="124"/>
      <c r="AU15" s="83"/>
      <c r="AV15" s="84"/>
      <c r="AW15" s="125"/>
      <c r="AX15" s="124"/>
      <c r="AY15" s="83"/>
      <c r="AZ15" s="85"/>
      <c r="BA15" s="125"/>
      <c r="BB15" s="124"/>
      <c r="BC15" s="114"/>
      <c r="BD15" s="85"/>
      <c r="BE15" s="125"/>
      <c r="BF15" s="124"/>
      <c r="BG15" s="83"/>
      <c r="BH15" s="85"/>
      <c r="BI15" s="125"/>
      <c r="BJ15" s="124"/>
      <c r="BK15" s="83"/>
      <c r="BL15" s="85"/>
      <c r="BM15" s="125"/>
      <c r="BN15" s="124"/>
      <c r="BO15" s="83">
        <v>1</v>
      </c>
      <c r="BP15" s="85"/>
      <c r="BQ15" s="125"/>
      <c r="BR15" s="124"/>
      <c r="BS15" s="86">
        <v>2</v>
      </c>
      <c r="BT15" s="85"/>
      <c r="BU15" s="101"/>
      <c r="BV15" s="124"/>
    </row>
    <row r="16" spans="1:74" s="9" customFormat="1" x14ac:dyDescent="0.25">
      <c r="A16" s="146">
        <f t="shared" si="0"/>
        <v>51</v>
      </c>
      <c r="B16" s="89">
        <v>43953</v>
      </c>
      <c r="C16" s="83"/>
      <c r="D16" s="84"/>
      <c r="E16" s="124"/>
      <c r="F16" s="124"/>
      <c r="G16" s="83"/>
      <c r="H16" s="84"/>
      <c r="I16" s="124"/>
      <c r="J16" s="124"/>
      <c r="K16" s="83"/>
      <c r="L16" s="84"/>
      <c r="M16" s="124"/>
      <c r="N16" s="124"/>
      <c r="O16" s="83"/>
      <c r="P16" s="84"/>
      <c r="Q16" s="125"/>
      <c r="R16" s="124"/>
      <c r="S16" s="83"/>
      <c r="T16" s="84"/>
      <c r="U16" s="128"/>
      <c r="V16" s="124"/>
      <c r="W16" s="83"/>
      <c r="X16" s="84"/>
      <c r="Y16" s="125"/>
      <c r="Z16" s="124"/>
      <c r="AA16" s="114"/>
      <c r="AB16" s="84"/>
      <c r="AC16" s="125"/>
      <c r="AD16" s="124"/>
      <c r="AE16" s="83">
        <v>2</v>
      </c>
      <c r="AF16" s="84"/>
      <c r="AG16" s="125"/>
      <c r="AH16" s="124"/>
      <c r="AI16" s="83"/>
      <c r="AJ16" s="84"/>
      <c r="AK16" s="125"/>
      <c r="AL16" s="124"/>
      <c r="AM16" s="83"/>
      <c r="AN16" s="84"/>
      <c r="AO16" s="125"/>
      <c r="AP16" s="124"/>
      <c r="AQ16" s="114"/>
      <c r="AR16" s="84"/>
      <c r="AS16" s="125"/>
      <c r="AT16" s="124"/>
      <c r="AU16" s="83"/>
      <c r="AV16" s="84"/>
      <c r="AW16" s="125"/>
      <c r="AX16" s="124"/>
      <c r="AY16" s="83"/>
      <c r="AZ16" s="85"/>
      <c r="BA16" s="125"/>
      <c r="BB16" s="124"/>
      <c r="BC16" s="114"/>
      <c r="BD16" s="85"/>
      <c r="BE16" s="125"/>
      <c r="BF16" s="124"/>
      <c r="BG16" s="83"/>
      <c r="BH16" s="85"/>
      <c r="BI16" s="125"/>
      <c r="BJ16" s="124"/>
      <c r="BK16" s="83"/>
      <c r="BL16" s="85"/>
      <c r="BM16" s="125"/>
      <c r="BN16" s="124"/>
      <c r="BO16" s="83"/>
      <c r="BP16" s="85"/>
      <c r="BQ16" s="125"/>
      <c r="BR16" s="124"/>
      <c r="BS16" s="86">
        <v>2</v>
      </c>
      <c r="BT16" s="85"/>
      <c r="BU16" s="101"/>
      <c r="BV16" s="124"/>
    </row>
    <row r="17" spans="1:74" s="9" customFormat="1" x14ac:dyDescent="0.25">
      <c r="A17" s="146">
        <f t="shared" si="0"/>
        <v>54</v>
      </c>
      <c r="B17" s="89">
        <v>43956</v>
      </c>
      <c r="C17" s="83"/>
      <c r="D17" s="84"/>
      <c r="E17" s="124"/>
      <c r="F17" s="124"/>
      <c r="G17" s="83"/>
      <c r="H17" s="84"/>
      <c r="I17" s="124"/>
      <c r="J17" s="124"/>
      <c r="K17" s="83"/>
      <c r="L17" s="84"/>
      <c r="M17" s="124"/>
      <c r="N17" s="124"/>
      <c r="O17" s="83"/>
      <c r="P17" s="84"/>
      <c r="Q17" s="125"/>
      <c r="R17" s="124"/>
      <c r="S17" s="83"/>
      <c r="T17" s="84"/>
      <c r="U17" s="128"/>
      <c r="V17" s="124"/>
      <c r="W17" s="83"/>
      <c r="X17" s="84"/>
      <c r="Y17" s="125"/>
      <c r="Z17" s="124"/>
      <c r="AA17" s="114"/>
      <c r="AB17" s="84"/>
      <c r="AC17" s="125"/>
      <c r="AD17" s="124"/>
      <c r="AE17" s="83">
        <v>2</v>
      </c>
      <c r="AF17" s="84"/>
      <c r="AG17" s="125"/>
      <c r="AH17" s="124"/>
      <c r="AI17" s="83"/>
      <c r="AJ17" s="84"/>
      <c r="AK17" s="125"/>
      <c r="AL17" s="124"/>
      <c r="AM17" s="83"/>
      <c r="AN17" s="84"/>
      <c r="AO17" s="125"/>
      <c r="AP17" s="124"/>
      <c r="AQ17" s="114"/>
      <c r="AR17" s="84"/>
      <c r="AS17" s="125"/>
      <c r="AT17" s="124"/>
      <c r="AU17" s="83"/>
      <c r="AV17" s="84"/>
      <c r="AW17" s="125"/>
      <c r="AX17" s="124"/>
      <c r="AY17" s="83"/>
      <c r="AZ17" s="85"/>
      <c r="BA17" s="125"/>
      <c r="BB17" s="124"/>
      <c r="BC17" s="114"/>
      <c r="BD17" s="85"/>
      <c r="BE17" s="125"/>
      <c r="BF17" s="124"/>
      <c r="BG17" s="83"/>
      <c r="BH17" s="85"/>
      <c r="BI17" s="125"/>
      <c r="BJ17" s="124"/>
      <c r="BK17" s="83"/>
      <c r="BL17" s="85"/>
      <c r="BM17" s="125"/>
      <c r="BN17" s="124"/>
      <c r="BO17" s="83"/>
      <c r="BP17" s="85"/>
      <c r="BQ17" s="125"/>
      <c r="BR17" s="124"/>
      <c r="BS17" s="86">
        <v>2</v>
      </c>
      <c r="BT17" s="85"/>
      <c r="BU17" s="101"/>
      <c r="BV17" s="124"/>
    </row>
    <row r="18" spans="1:74" s="9" customFormat="1" x14ac:dyDescent="0.25">
      <c r="A18" s="146">
        <f t="shared" si="0"/>
        <v>61</v>
      </c>
      <c r="B18" s="89">
        <v>43963</v>
      </c>
      <c r="C18" s="83"/>
      <c r="D18" s="84"/>
      <c r="E18" s="124"/>
      <c r="F18" s="124"/>
      <c r="G18" s="83">
        <v>1</v>
      </c>
      <c r="H18" s="84"/>
      <c r="I18" s="124"/>
      <c r="J18" s="124"/>
      <c r="K18" s="83"/>
      <c r="L18" s="84"/>
      <c r="M18" s="124"/>
      <c r="N18" s="124"/>
      <c r="O18" s="83"/>
      <c r="P18" s="84"/>
      <c r="Q18" s="125"/>
      <c r="R18" s="124"/>
      <c r="S18" s="83"/>
      <c r="T18" s="84"/>
      <c r="U18" s="128"/>
      <c r="V18" s="124"/>
      <c r="W18" s="83"/>
      <c r="X18" s="84"/>
      <c r="Y18" s="125"/>
      <c r="Z18" s="124"/>
      <c r="AA18" s="114"/>
      <c r="AB18" s="84"/>
      <c r="AC18" s="125"/>
      <c r="AD18" s="124"/>
      <c r="AE18" s="83"/>
      <c r="AF18" s="84"/>
      <c r="AG18" s="125"/>
      <c r="AH18" s="124"/>
      <c r="AI18" s="83"/>
      <c r="AJ18" s="84"/>
      <c r="AK18" s="125"/>
      <c r="AL18" s="124"/>
      <c r="AM18" s="83"/>
      <c r="AN18" s="84"/>
      <c r="AO18" s="125"/>
      <c r="AP18" s="124"/>
      <c r="AQ18" s="114"/>
      <c r="AR18" s="84"/>
      <c r="AS18" s="125"/>
      <c r="AT18" s="124"/>
      <c r="AU18" s="83"/>
      <c r="AV18" s="84"/>
      <c r="AW18" s="125"/>
      <c r="AX18" s="124"/>
      <c r="AY18" s="83"/>
      <c r="AZ18" s="85"/>
      <c r="BA18" s="125"/>
      <c r="BB18" s="124"/>
      <c r="BC18" s="114"/>
      <c r="BD18" s="85"/>
      <c r="BE18" s="125"/>
      <c r="BF18" s="124"/>
      <c r="BG18" s="83"/>
      <c r="BH18" s="85"/>
      <c r="BI18" s="125"/>
      <c r="BJ18" s="124"/>
      <c r="BK18" s="83"/>
      <c r="BL18" s="85"/>
      <c r="BM18" s="125"/>
      <c r="BN18" s="124"/>
      <c r="BO18" s="83"/>
      <c r="BP18" s="85"/>
      <c r="BQ18" s="125"/>
      <c r="BR18" s="124"/>
      <c r="BS18" s="86">
        <v>1</v>
      </c>
      <c r="BT18" s="85"/>
      <c r="BU18" s="101"/>
      <c r="BV18" s="124"/>
    </row>
    <row r="19" spans="1:74" s="9" customFormat="1" x14ac:dyDescent="0.25">
      <c r="A19" s="146">
        <f t="shared" si="0"/>
        <v>77</v>
      </c>
      <c r="B19" s="89">
        <v>43979</v>
      </c>
      <c r="C19" s="83"/>
      <c r="D19" s="84"/>
      <c r="E19" s="124"/>
      <c r="F19" s="124"/>
      <c r="G19" s="83"/>
      <c r="H19" s="84"/>
      <c r="I19" s="124"/>
      <c r="J19" s="124"/>
      <c r="K19" s="83"/>
      <c r="L19" s="84"/>
      <c r="M19" s="124"/>
      <c r="N19" s="124"/>
      <c r="O19" s="83"/>
      <c r="P19" s="84"/>
      <c r="Q19" s="125"/>
      <c r="R19" s="124"/>
      <c r="S19" s="83"/>
      <c r="T19" s="84"/>
      <c r="U19" s="128"/>
      <c r="V19" s="124"/>
      <c r="W19" s="83"/>
      <c r="X19" s="84"/>
      <c r="Y19" s="125"/>
      <c r="Z19" s="124"/>
      <c r="AA19" s="114"/>
      <c r="AB19" s="84"/>
      <c r="AC19" s="125"/>
      <c r="AD19" s="124"/>
      <c r="AE19" s="83"/>
      <c r="AF19" s="84"/>
      <c r="AG19" s="125"/>
      <c r="AH19" s="124"/>
      <c r="AI19" s="83"/>
      <c r="AJ19" s="84"/>
      <c r="AK19" s="125"/>
      <c r="AL19" s="124"/>
      <c r="AM19" s="83"/>
      <c r="AN19" s="84"/>
      <c r="AO19" s="125"/>
      <c r="AP19" s="124"/>
      <c r="AQ19" s="114"/>
      <c r="AR19" s="84"/>
      <c r="AS19" s="125"/>
      <c r="AT19" s="124"/>
      <c r="AU19" s="83">
        <v>1</v>
      </c>
      <c r="AV19" s="84"/>
      <c r="AW19" s="125"/>
      <c r="AX19" s="124"/>
      <c r="AY19" s="83"/>
      <c r="AZ19" s="85"/>
      <c r="BA19" s="125"/>
      <c r="BB19" s="124"/>
      <c r="BC19" s="114"/>
      <c r="BD19" s="85"/>
      <c r="BE19" s="125"/>
      <c r="BF19" s="124"/>
      <c r="BG19" s="83"/>
      <c r="BH19" s="85"/>
      <c r="BI19" s="125"/>
      <c r="BJ19" s="124"/>
      <c r="BK19" s="83"/>
      <c r="BL19" s="85"/>
      <c r="BM19" s="125"/>
      <c r="BN19" s="124"/>
      <c r="BO19" s="83"/>
      <c r="BP19" s="85"/>
      <c r="BQ19" s="125"/>
      <c r="BR19" s="124"/>
      <c r="BS19" s="86">
        <v>1</v>
      </c>
      <c r="BT19" s="85"/>
      <c r="BU19" s="101"/>
      <c r="BV19" s="124"/>
    </row>
    <row r="20" spans="1:74" s="9" customFormat="1" x14ac:dyDescent="0.25">
      <c r="A20" s="146">
        <f t="shared" si="0"/>
        <v>79</v>
      </c>
      <c r="B20" s="89">
        <v>43981</v>
      </c>
      <c r="C20" s="83"/>
      <c r="D20" s="84"/>
      <c r="E20" s="124"/>
      <c r="F20" s="124"/>
      <c r="G20" s="83">
        <v>1</v>
      </c>
      <c r="H20" s="84"/>
      <c r="I20" s="124"/>
      <c r="J20" s="124"/>
      <c r="K20" s="83"/>
      <c r="L20" s="84"/>
      <c r="M20" s="124"/>
      <c r="N20" s="124"/>
      <c r="O20" s="83">
        <v>1</v>
      </c>
      <c r="P20" s="84"/>
      <c r="Q20" s="125"/>
      <c r="R20" s="124"/>
      <c r="S20" s="83"/>
      <c r="T20" s="84"/>
      <c r="U20" s="128"/>
      <c r="V20" s="124"/>
      <c r="W20" s="83"/>
      <c r="X20" s="84"/>
      <c r="Y20" s="125"/>
      <c r="Z20" s="124"/>
      <c r="AA20" s="114"/>
      <c r="AB20" s="84"/>
      <c r="AC20" s="125"/>
      <c r="AD20" s="124"/>
      <c r="AE20" s="83"/>
      <c r="AF20" s="84"/>
      <c r="AG20" s="125"/>
      <c r="AH20" s="124"/>
      <c r="AI20" s="83"/>
      <c r="AJ20" s="84"/>
      <c r="AK20" s="125"/>
      <c r="AL20" s="124"/>
      <c r="AM20" s="83"/>
      <c r="AN20" s="84"/>
      <c r="AO20" s="125"/>
      <c r="AP20" s="124"/>
      <c r="AQ20" s="114"/>
      <c r="AR20" s="84"/>
      <c r="AS20" s="125"/>
      <c r="AT20" s="124"/>
      <c r="AU20" s="83"/>
      <c r="AV20" s="84"/>
      <c r="AW20" s="125"/>
      <c r="AX20" s="124"/>
      <c r="AY20" s="83"/>
      <c r="AZ20" s="85"/>
      <c r="BA20" s="125"/>
      <c r="BB20" s="124"/>
      <c r="BC20" s="114"/>
      <c r="BD20" s="85"/>
      <c r="BE20" s="125"/>
      <c r="BF20" s="124"/>
      <c r="BG20" s="83"/>
      <c r="BH20" s="85"/>
      <c r="BI20" s="125"/>
      <c r="BJ20" s="124"/>
      <c r="BK20" s="83"/>
      <c r="BL20" s="85"/>
      <c r="BM20" s="125"/>
      <c r="BN20" s="124"/>
      <c r="BO20" s="83"/>
      <c r="BP20" s="85"/>
      <c r="BQ20" s="125"/>
      <c r="BR20" s="124"/>
      <c r="BS20" s="86">
        <v>2</v>
      </c>
      <c r="BT20" s="85"/>
      <c r="BU20" s="101"/>
      <c r="BV20" s="124"/>
    </row>
    <row r="21" spans="1:74" s="9" customFormat="1" x14ac:dyDescent="0.25">
      <c r="A21" s="146">
        <f t="shared" si="0"/>
        <v>81</v>
      </c>
      <c r="B21" s="89">
        <v>43983</v>
      </c>
      <c r="C21" s="83"/>
      <c r="D21" s="84"/>
      <c r="E21" s="124"/>
      <c r="F21" s="124"/>
      <c r="G21" s="83"/>
      <c r="H21" s="84"/>
      <c r="I21" s="124"/>
      <c r="J21" s="124"/>
      <c r="K21" s="83"/>
      <c r="L21" s="84"/>
      <c r="M21" s="124"/>
      <c r="N21" s="124"/>
      <c r="O21" s="83">
        <v>1</v>
      </c>
      <c r="P21" s="84"/>
      <c r="Q21" s="125"/>
      <c r="R21" s="124"/>
      <c r="S21" s="83"/>
      <c r="T21" s="84"/>
      <c r="U21" s="128"/>
      <c r="V21" s="124"/>
      <c r="W21" s="83"/>
      <c r="X21" s="84"/>
      <c r="Y21" s="125"/>
      <c r="Z21" s="124"/>
      <c r="AA21" s="114"/>
      <c r="AB21" s="84"/>
      <c r="AC21" s="125"/>
      <c r="AD21" s="124"/>
      <c r="AE21" s="83"/>
      <c r="AF21" s="84"/>
      <c r="AG21" s="125"/>
      <c r="AH21" s="124"/>
      <c r="AI21" s="83"/>
      <c r="AJ21" s="84"/>
      <c r="AK21" s="125"/>
      <c r="AL21" s="124"/>
      <c r="AM21" s="83"/>
      <c r="AN21" s="84"/>
      <c r="AO21" s="125"/>
      <c r="AP21" s="124"/>
      <c r="AQ21" s="114"/>
      <c r="AR21" s="84"/>
      <c r="AS21" s="125"/>
      <c r="AT21" s="124"/>
      <c r="AU21" s="83"/>
      <c r="AV21" s="84"/>
      <c r="AW21" s="125"/>
      <c r="AX21" s="124"/>
      <c r="AY21" s="83"/>
      <c r="AZ21" s="85"/>
      <c r="BA21" s="125"/>
      <c r="BB21" s="124"/>
      <c r="BC21" s="114"/>
      <c r="BD21" s="85"/>
      <c r="BE21" s="125"/>
      <c r="BF21" s="124"/>
      <c r="BG21" s="83">
        <v>1</v>
      </c>
      <c r="BH21" s="85"/>
      <c r="BI21" s="125"/>
      <c r="BJ21" s="124"/>
      <c r="BK21" s="83"/>
      <c r="BL21" s="85"/>
      <c r="BM21" s="125"/>
      <c r="BN21" s="124"/>
      <c r="BO21" s="83"/>
      <c r="BP21" s="85"/>
      <c r="BQ21" s="125"/>
      <c r="BR21" s="124"/>
      <c r="BS21" s="86">
        <v>2</v>
      </c>
      <c r="BT21" s="85"/>
      <c r="BU21" s="101"/>
      <c r="BV21" s="124"/>
    </row>
    <row r="22" spans="1:74" s="9" customFormat="1" x14ac:dyDescent="0.25">
      <c r="A22" s="146">
        <f t="shared" si="0"/>
        <v>83</v>
      </c>
      <c r="B22" s="89">
        <v>43985</v>
      </c>
      <c r="C22" s="83"/>
      <c r="D22" s="84"/>
      <c r="E22" s="124"/>
      <c r="F22" s="124"/>
      <c r="G22" s="83"/>
      <c r="H22" s="84"/>
      <c r="I22" s="124"/>
      <c r="J22" s="124"/>
      <c r="K22" s="83"/>
      <c r="L22" s="84"/>
      <c r="M22" s="124"/>
      <c r="N22" s="124"/>
      <c r="O22" s="83"/>
      <c r="P22" s="84"/>
      <c r="Q22" s="125"/>
      <c r="R22" s="124"/>
      <c r="S22" s="83"/>
      <c r="T22" s="84"/>
      <c r="U22" s="128"/>
      <c r="V22" s="124"/>
      <c r="W22" s="83"/>
      <c r="X22" s="84"/>
      <c r="Y22" s="125"/>
      <c r="Z22" s="124"/>
      <c r="AA22" s="114"/>
      <c r="AB22" s="84"/>
      <c r="AC22" s="125"/>
      <c r="AD22" s="124"/>
      <c r="AE22" s="83"/>
      <c r="AF22" s="84"/>
      <c r="AG22" s="125"/>
      <c r="AH22" s="124"/>
      <c r="AI22" s="83"/>
      <c r="AJ22" s="84"/>
      <c r="AK22" s="125"/>
      <c r="AL22" s="124"/>
      <c r="AM22" s="83"/>
      <c r="AN22" s="84"/>
      <c r="AO22" s="125"/>
      <c r="AP22" s="124"/>
      <c r="AQ22" s="114"/>
      <c r="AR22" s="84"/>
      <c r="AS22" s="125"/>
      <c r="AT22" s="124"/>
      <c r="AU22" s="83"/>
      <c r="AV22" s="84"/>
      <c r="AW22" s="125"/>
      <c r="AX22" s="124"/>
      <c r="AY22" s="83"/>
      <c r="AZ22" s="85"/>
      <c r="BA22" s="125"/>
      <c r="BB22" s="124"/>
      <c r="BC22" s="114"/>
      <c r="BD22" s="85"/>
      <c r="BE22" s="125"/>
      <c r="BF22" s="124"/>
      <c r="BG22" s="83">
        <v>2</v>
      </c>
      <c r="BH22" s="85"/>
      <c r="BI22" s="125"/>
      <c r="BJ22" s="124"/>
      <c r="BK22" s="83"/>
      <c r="BL22" s="85"/>
      <c r="BM22" s="125"/>
      <c r="BN22" s="124"/>
      <c r="BO22" s="83"/>
      <c r="BP22" s="85"/>
      <c r="BQ22" s="125"/>
      <c r="BR22" s="124"/>
      <c r="BS22" s="86">
        <v>2</v>
      </c>
      <c r="BT22" s="85"/>
      <c r="BU22" s="101"/>
      <c r="BV22" s="124"/>
    </row>
    <row r="23" spans="1:74" s="9" customFormat="1" x14ac:dyDescent="0.25">
      <c r="A23" s="146">
        <f t="shared" si="0"/>
        <v>84</v>
      </c>
      <c r="B23" s="89">
        <v>43986</v>
      </c>
      <c r="C23" s="83">
        <v>4</v>
      </c>
      <c r="D23" s="84">
        <f>LN(SUM($C$2:C23))</f>
        <v>1.791759469228055</v>
      </c>
      <c r="E23" s="124"/>
      <c r="F23" s="124"/>
      <c r="G23" s="83"/>
      <c r="H23" s="84">
        <f>LN(SUM($G$2:G23))</f>
        <v>0.69314718055994529</v>
      </c>
      <c r="I23" s="124"/>
      <c r="J23" s="124"/>
      <c r="K23" s="83"/>
      <c r="L23" s="84">
        <f>LN(SUM($K$2:K23))</f>
        <v>0.69314718055994529</v>
      </c>
      <c r="M23" s="124"/>
      <c r="N23" s="124"/>
      <c r="O23" s="83"/>
      <c r="P23" s="84">
        <f>LN(SUM($O$2:O23))</f>
        <v>0.69314718055994529</v>
      </c>
      <c r="Q23" s="125"/>
      <c r="R23" s="124"/>
      <c r="S23" s="83"/>
      <c r="T23" s="84" t="e">
        <f>LN(SUM($S$2:S23))</f>
        <v>#NUM!</v>
      </c>
      <c r="U23" s="128"/>
      <c r="V23" s="124"/>
      <c r="W23" s="83"/>
      <c r="X23" s="84" t="e">
        <f>LN(SUM($W$2:W23))</f>
        <v>#NUM!</v>
      </c>
      <c r="Y23" s="125"/>
      <c r="Z23" s="124"/>
      <c r="AA23" s="114"/>
      <c r="AB23" s="84">
        <f>LN(SUM($AA$2:AA23))</f>
        <v>0.69314718055994529</v>
      </c>
      <c r="AC23" s="125"/>
      <c r="AD23" s="124"/>
      <c r="AE23" s="83"/>
      <c r="AF23" s="84">
        <f>LN(SUM($AE$2:AE23))</f>
        <v>2.1972245773362196</v>
      </c>
      <c r="AG23" s="125"/>
      <c r="AH23" s="124"/>
      <c r="AI23" s="83"/>
      <c r="AJ23" s="84">
        <f>LN(SUM($AI$2:AI23))</f>
        <v>0</v>
      </c>
      <c r="AK23" s="125"/>
      <c r="AL23" s="124"/>
      <c r="AM23" s="83"/>
      <c r="AN23" s="84">
        <f>LN(SUM($AM$2:AM23))</f>
        <v>0</v>
      </c>
      <c r="AO23" s="125"/>
      <c r="AP23" s="124"/>
      <c r="AQ23" s="114"/>
      <c r="AR23" s="84">
        <f>LN(SUM($AQ$2:AQ23))</f>
        <v>0</v>
      </c>
      <c r="AS23" s="125"/>
      <c r="AT23" s="124"/>
      <c r="AU23" s="83"/>
      <c r="AV23" s="84">
        <f>LN(SUM($AU$2:AU23))</f>
        <v>1.9459101490553132</v>
      </c>
      <c r="AW23" s="125"/>
      <c r="AX23" s="124"/>
      <c r="AY23" s="83"/>
      <c r="AZ23" s="85" t="e">
        <f>LN(SUM($AY$2:AY23))</f>
        <v>#NUM!</v>
      </c>
      <c r="BA23" s="125"/>
      <c r="BB23" s="124"/>
      <c r="BC23" s="114"/>
      <c r="BD23" s="85" t="e">
        <f>LN(SUM($BC$2:BC23))</f>
        <v>#NUM!</v>
      </c>
      <c r="BE23" s="125"/>
      <c r="BF23" s="124"/>
      <c r="BG23" s="83"/>
      <c r="BH23" s="85">
        <f>LN(SUM($BG$2:BG23))</f>
        <v>1.0986122886681098</v>
      </c>
      <c r="BI23" s="125"/>
      <c r="BJ23" s="124"/>
      <c r="BK23" s="83"/>
      <c r="BL23" s="85" t="e">
        <f>LN(SUM($BK$2:BK23))</f>
        <v>#NUM!</v>
      </c>
      <c r="BM23" s="125"/>
      <c r="BN23" s="124"/>
      <c r="BO23" s="83"/>
      <c r="BP23" s="85">
        <f>LN(SUM($BO$2:BO23))</f>
        <v>0.69314718055994529</v>
      </c>
      <c r="BQ23" s="125"/>
      <c r="BR23" s="124"/>
      <c r="BS23" s="86">
        <v>4</v>
      </c>
      <c r="BT23" s="85">
        <f>LN(SUM($BS$2:BS23))</f>
        <v>3.6375861597263857</v>
      </c>
      <c r="BU23" s="101"/>
      <c r="BV23" s="124"/>
    </row>
    <row r="24" spans="1:74" s="9" customFormat="1" x14ac:dyDescent="0.25">
      <c r="A24" s="146">
        <f t="shared" si="0"/>
        <v>85</v>
      </c>
      <c r="B24" s="89">
        <v>43987</v>
      </c>
      <c r="C24" s="83">
        <v>7</v>
      </c>
      <c r="D24" s="84">
        <f>LN(SUM($C$2:C24))</f>
        <v>2.5649493574615367</v>
      </c>
      <c r="E24" s="124"/>
      <c r="F24" s="124"/>
      <c r="G24" s="83"/>
      <c r="H24" s="84">
        <f>LN(SUM($G$2:G24))</f>
        <v>0.69314718055994529</v>
      </c>
      <c r="I24" s="124"/>
      <c r="J24" s="124"/>
      <c r="K24" s="83"/>
      <c r="L24" s="84">
        <f>LN(SUM($K$2:K24))</f>
        <v>0.69314718055994529</v>
      </c>
      <c r="M24" s="124"/>
      <c r="N24" s="124"/>
      <c r="O24" s="83"/>
      <c r="P24" s="84">
        <f>LN(SUM($O$2:O24))</f>
        <v>0.69314718055994529</v>
      </c>
      <c r="Q24" s="125"/>
      <c r="R24" s="124"/>
      <c r="S24" s="83"/>
      <c r="T24" s="84" t="e">
        <f>LN(SUM($S$2:S24))</f>
        <v>#NUM!</v>
      </c>
      <c r="U24" s="128"/>
      <c r="V24" s="124"/>
      <c r="W24" s="83"/>
      <c r="X24" s="84" t="e">
        <f>LN(SUM($W$2:W24))</f>
        <v>#NUM!</v>
      </c>
      <c r="Y24" s="125"/>
      <c r="Z24" s="124"/>
      <c r="AA24" s="114"/>
      <c r="AB24" s="84">
        <f>LN(SUM($AA$2:AA24))</f>
        <v>0.69314718055994529</v>
      </c>
      <c r="AC24" s="125"/>
      <c r="AD24" s="124"/>
      <c r="AE24" s="83"/>
      <c r="AF24" s="84">
        <f>LN(SUM($AE$2:AE24))</f>
        <v>2.1972245773362196</v>
      </c>
      <c r="AG24" s="125"/>
      <c r="AH24" s="124"/>
      <c r="AI24" s="83"/>
      <c r="AJ24" s="84">
        <f>LN(SUM($AI$2:AI24))</f>
        <v>0</v>
      </c>
      <c r="AK24" s="125"/>
      <c r="AL24" s="124"/>
      <c r="AM24" s="83"/>
      <c r="AN24" s="84">
        <f>LN(SUM($AM$2:AM24))</f>
        <v>0</v>
      </c>
      <c r="AO24" s="125"/>
      <c r="AP24" s="124"/>
      <c r="AQ24" s="114"/>
      <c r="AR24" s="84">
        <f>LN(SUM($AQ$2:AQ24))</f>
        <v>0</v>
      </c>
      <c r="AS24" s="125"/>
      <c r="AT24" s="124"/>
      <c r="AU24" s="83"/>
      <c r="AV24" s="84">
        <f>LN(SUM($AU$2:AU24))</f>
        <v>1.9459101490553132</v>
      </c>
      <c r="AW24" s="125"/>
      <c r="AX24" s="124"/>
      <c r="AY24" s="83"/>
      <c r="AZ24" s="85" t="e">
        <f>LN(SUM($AY$2:AY24))</f>
        <v>#NUM!</v>
      </c>
      <c r="BA24" s="125"/>
      <c r="BB24" s="124"/>
      <c r="BC24" s="114"/>
      <c r="BD24" s="85" t="e">
        <f>LN(SUM($BC$2:BC24))</f>
        <v>#NUM!</v>
      </c>
      <c r="BE24" s="125"/>
      <c r="BF24" s="124"/>
      <c r="BG24" s="83"/>
      <c r="BH24" s="85">
        <f>LN(SUM($BG$2:BG24))</f>
        <v>1.0986122886681098</v>
      </c>
      <c r="BI24" s="125"/>
      <c r="BJ24" s="124"/>
      <c r="BK24" s="83"/>
      <c r="BL24" s="85" t="e">
        <f>LN(SUM($BK$2:BK24))</f>
        <v>#NUM!</v>
      </c>
      <c r="BM24" s="125"/>
      <c r="BN24" s="124"/>
      <c r="BO24" s="83"/>
      <c r="BP24" s="85">
        <f>LN(SUM($BO$2:BO24))</f>
        <v>0.69314718055994529</v>
      </c>
      <c r="BQ24" s="125"/>
      <c r="BR24" s="124"/>
      <c r="BS24" s="86">
        <v>7</v>
      </c>
      <c r="BT24" s="85">
        <f>LN(SUM($BS$2:BS24))</f>
        <v>3.8066624897703196</v>
      </c>
      <c r="BU24" s="101"/>
      <c r="BV24" s="124"/>
    </row>
    <row r="25" spans="1:74" s="9" customFormat="1" x14ac:dyDescent="0.25">
      <c r="A25" s="146">
        <f t="shared" si="0"/>
        <v>86</v>
      </c>
      <c r="B25" s="89">
        <v>43988</v>
      </c>
      <c r="C25" s="83">
        <v>4</v>
      </c>
      <c r="D25" s="84">
        <f>LN(SUM($C$2:C25))</f>
        <v>2.8332133440562162</v>
      </c>
      <c r="E25" s="124"/>
      <c r="F25" s="124"/>
      <c r="G25" s="83"/>
      <c r="H25" s="84">
        <f>LN(SUM($G$2:G25))</f>
        <v>0.69314718055994529</v>
      </c>
      <c r="I25" s="124"/>
      <c r="J25" s="124"/>
      <c r="K25" s="83"/>
      <c r="L25" s="84">
        <f>LN(SUM($K$2:K25))</f>
        <v>0.69314718055994529</v>
      </c>
      <c r="M25" s="124"/>
      <c r="N25" s="124"/>
      <c r="O25" s="83"/>
      <c r="P25" s="84">
        <f>LN(SUM($O$2:O25))</f>
        <v>0.69314718055994529</v>
      </c>
      <c r="Q25" s="125"/>
      <c r="R25" s="124"/>
      <c r="S25" s="83"/>
      <c r="T25" s="84" t="e">
        <f>LN(SUM($S$2:S25))</f>
        <v>#NUM!</v>
      </c>
      <c r="U25" s="128"/>
      <c r="V25" s="124"/>
      <c r="W25" s="83"/>
      <c r="X25" s="84" t="e">
        <f>LN(SUM($W$2:W25))</f>
        <v>#NUM!</v>
      </c>
      <c r="Y25" s="125"/>
      <c r="Z25" s="124"/>
      <c r="AA25" s="114"/>
      <c r="AB25" s="84">
        <f>LN(SUM($AA$2:AA25))</f>
        <v>0.69314718055994529</v>
      </c>
      <c r="AC25" s="125"/>
      <c r="AD25" s="124"/>
      <c r="AE25" s="83">
        <v>1</v>
      </c>
      <c r="AF25" s="84">
        <f>LN(SUM($AE$2:AE25))</f>
        <v>2.3025850929940459</v>
      </c>
      <c r="AG25" s="125"/>
      <c r="AH25" s="124"/>
      <c r="AI25" s="83"/>
      <c r="AJ25" s="84">
        <f>LN(SUM($AI$2:AI25))</f>
        <v>0</v>
      </c>
      <c r="AK25" s="125"/>
      <c r="AL25" s="124"/>
      <c r="AM25" s="83"/>
      <c r="AN25" s="84">
        <f>LN(SUM($AM$2:AM25))</f>
        <v>0</v>
      </c>
      <c r="AO25" s="125"/>
      <c r="AP25" s="124"/>
      <c r="AQ25" s="114"/>
      <c r="AR25" s="84">
        <f>LN(SUM($AQ$2:AQ25))</f>
        <v>0</v>
      </c>
      <c r="AS25" s="125"/>
      <c r="AT25" s="124"/>
      <c r="AU25" s="83"/>
      <c r="AV25" s="84">
        <f>LN(SUM($AU$2:AU25))</f>
        <v>1.9459101490553132</v>
      </c>
      <c r="AW25" s="125"/>
      <c r="AX25" s="124"/>
      <c r="AY25" s="83"/>
      <c r="AZ25" s="85" t="e">
        <f>LN(SUM($AY$2:AY25))</f>
        <v>#NUM!</v>
      </c>
      <c r="BA25" s="125"/>
      <c r="BB25" s="124"/>
      <c r="BC25" s="114"/>
      <c r="BD25" s="85" t="e">
        <f>LN(SUM($BC$2:BC25))</f>
        <v>#NUM!</v>
      </c>
      <c r="BE25" s="125"/>
      <c r="BF25" s="124"/>
      <c r="BG25" s="83"/>
      <c r="BH25" s="85">
        <f>LN(SUM($BG$2:BG25))</f>
        <v>1.0986122886681098</v>
      </c>
      <c r="BI25" s="125"/>
      <c r="BJ25" s="124"/>
      <c r="BK25" s="83"/>
      <c r="BL25" s="85" t="e">
        <f>LN(SUM($BK$2:BK25))</f>
        <v>#NUM!</v>
      </c>
      <c r="BM25" s="125"/>
      <c r="BN25" s="124"/>
      <c r="BO25" s="83"/>
      <c r="BP25" s="85">
        <f>LN(SUM($BO$2:BO25))</f>
        <v>0.69314718055994529</v>
      </c>
      <c r="BQ25" s="125"/>
      <c r="BR25" s="124"/>
      <c r="BS25" s="86">
        <v>5</v>
      </c>
      <c r="BT25" s="85">
        <f>LN(SUM($BS$2:BS25))</f>
        <v>3.912023005428146</v>
      </c>
      <c r="BU25" s="101"/>
      <c r="BV25" s="124"/>
    </row>
    <row r="26" spans="1:74" s="9" customFormat="1" x14ac:dyDescent="0.25">
      <c r="A26" s="146">
        <f t="shared" si="0"/>
        <v>87</v>
      </c>
      <c r="B26" s="89">
        <v>43989</v>
      </c>
      <c r="C26" s="83"/>
      <c r="D26" s="84">
        <f>LN(SUM($C$2:C26))</f>
        <v>2.8332133440562162</v>
      </c>
      <c r="E26" s="124"/>
      <c r="F26" s="124"/>
      <c r="G26" s="83"/>
      <c r="H26" s="84">
        <f>LN(SUM($G$2:G26))</f>
        <v>0.69314718055994529</v>
      </c>
      <c r="I26" s="124"/>
      <c r="J26" s="124"/>
      <c r="K26" s="83"/>
      <c r="L26" s="84">
        <f>LN(SUM($K$2:K26))</f>
        <v>0.69314718055994529</v>
      </c>
      <c r="M26" s="124"/>
      <c r="N26" s="124"/>
      <c r="O26" s="83"/>
      <c r="P26" s="84">
        <f>LN(SUM($O$2:O26))</f>
        <v>0.69314718055994529</v>
      </c>
      <c r="Q26" s="125"/>
      <c r="R26" s="124"/>
      <c r="S26" s="83"/>
      <c r="T26" s="84" t="e">
        <f>LN(SUM($S$2:S26))</f>
        <v>#NUM!</v>
      </c>
      <c r="U26" s="128"/>
      <c r="V26" s="124"/>
      <c r="W26" s="83"/>
      <c r="X26" s="84" t="e">
        <f>LN(SUM($W$2:W26))</f>
        <v>#NUM!</v>
      </c>
      <c r="Y26" s="125"/>
      <c r="Z26" s="124"/>
      <c r="AA26" s="114"/>
      <c r="AB26" s="84">
        <f>LN(SUM($AA$2:AA26))</f>
        <v>0.69314718055994529</v>
      </c>
      <c r="AC26" s="125"/>
      <c r="AD26" s="124"/>
      <c r="AE26" s="83">
        <v>2</v>
      </c>
      <c r="AF26" s="84">
        <f>LN(SUM($AE$2:AE26))</f>
        <v>2.4849066497880004</v>
      </c>
      <c r="AG26" s="125"/>
      <c r="AH26" s="124"/>
      <c r="AI26" s="83"/>
      <c r="AJ26" s="84">
        <f>LN(SUM($AI$2:AI26))</f>
        <v>0</v>
      </c>
      <c r="AK26" s="125"/>
      <c r="AL26" s="124"/>
      <c r="AM26" s="83"/>
      <c r="AN26" s="84">
        <f>LN(SUM($AM$2:AM26))</f>
        <v>0</v>
      </c>
      <c r="AO26" s="125"/>
      <c r="AP26" s="124"/>
      <c r="AQ26" s="114"/>
      <c r="AR26" s="84">
        <f>LN(SUM($AQ$2:AQ26))</f>
        <v>0</v>
      </c>
      <c r="AS26" s="125"/>
      <c r="AT26" s="124"/>
      <c r="AU26" s="83"/>
      <c r="AV26" s="84">
        <f>LN(SUM($AU$2:AU26))</f>
        <v>1.9459101490553132</v>
      </c>
      <c r="AW26" s="125"/>
      <c r="AX26" s="124"/>
      <c r="AY26" s="83"/>
      <c r="AZ26" s="85" t="e">
        <f>LN(SUM($AY$2:AY26))</f>
        <v>#NUM!</v>
      </c>
      <c r="BA26" s="125"/>
      <c r="BB26" s="124"/>
      <c r="BC26" s="114"/>
      <c r="BD26" s="85" t="e">
        <f>LN(SUM($BC$2:BC26))</f>
        <v>#NUM!</v>
      </c>
      <c r="BE26" s="125"/>
      <c r="BF26" s="124"/>
      <c r="BG26" s="83"/>
      <c r="BH26" s="85">
        <f>LN(SUM($BG$2:BG26))</f>
        <v>1.0986122886681098</v>
      </c>
      <c r="BI26" s="125"/>
      <c r="BJ26" s="124"/>
      <c r="BK26" s="83"/>
      <c r="BL26" s="85" t="e">
        <f>LN(SUM($BK$2:BK26))</f>
        <v>#NUM!</v>
      </c>
      <c r="BM26" s="125"/>
      <c r="BN26" s="124"/>
      <c r="BO26" s="83"/>
      <c r="BP26" s="85">
        <f>LN(SUM($BO$2:BO26))</f>
        <v>0.69314718055994529</v>
      </c>
      <c r="BQ26" s="125"/>
      <c r="BR26" s="124"/>
      <c r="BS26" s="86">
        <v>2</v>
      </c>
      <c r="BT26" s="85">
        <f>LN(SUM($BS$2:BS26))</f>
        <v>3.9512437185814275</v>
      </c>
      <c r="BU26" s="101"/>
      <c r="BV26" s="124"/>
    </row>
    <row r="27" spans="1:74" s="9" customFormat="1" x14ac:dyDescent="0.25">
      <c r="A27" s="146">
        <f t="shared" si="0"/>
        <v>88</v>
      </c>
      <c r="B27" s="89">
        <v>43990</v>
      </c>
      <c r="C27" s="83">
        <v>2</v>
      </c>
      <c r="D27" s="84">
        <f>LN(SUM($C$2:C27))</f>
        <v>2.9444389791664403</v>
      </c>
      <c r="E27" s="124"/>
      <c r="F27" s="124"/>
      <c r="G27" s="83"/>
      <c r="H27" s="84">
        <f>LN(SUM($G$2:G27))</f>
        <v>0.69314718055994529</v>
      </c>
      <c r="I27" s="124"/>
      <c r="J27" s="124"/>
      <c r="K27" s="83"/>
      <c r="L27" s="84">
        <f>LN(SUM($K$2:K27))</f>
        <v>0.69314718055994529</v>
      </c>
      <c r="M27" s="124"/>
      <c r="N27" s="124"/>
      <c r="O27" s="83"/>
      <c r="P27" s="84">
        <f>LN(SUM($O$2:O27))</f>
        <v>0.69314718055994529</v>
      </c>
      <c r="Q27" s="125"/>
      <c r="R27" s="124"/>
      <c r="S27" s="83"/>
      <c r="T27" s="84" t="e">
        <f>LN(SUM($S$2:S27))</f>
        <v>#NUM!</v>
      </c>
      <c r="U27" s="128"/>
      <c r="V27" s="124"/>
      <c r="W27" s="83"/>
      <c r="X27" s="84" t="e">
        <f>LN(SUM($W$2:W27))</f>
        <v>#NUM!</v>
      </c>
      <c r="Y27" s="125"/>
      <c r="Z27" s="124"/>
      <c r="AA27" s="114"/>
      <c r="AB27" s="84">
        <f>LN(SUM($AA$2:AA27))</f>
        <v>0.69314718055994529</v>
      </c>
      <c r="AC27" s="125"/>
      <c r="AD27" s="124"/>
      <c r="AE27" s="83"/>
      <c r="AF27" s="84">
        <f>LN(SUM($AE$2:AE27))</f>
        <v>2.4849066497880004</v>
      </c>
      <c r="AG27" s="125"/>
      <c r="AH27" s="124"/>
      <c r="AI27" s="83"/>
      <c r="AJ27" s="84">
        <f>LN(SUM($AI$2:AI27))</f>
        <v>0</v>
      </c>
      <c r="AK27" s="125"/>
      <c r="AL27" s="124"/>
      <c r="AM27" s="83"/>
      <c r="AN27" s="84">
        <f>LN(SUM($AM$2:AM27))</f>
        <v>0</v>
      </c>
      <c r="AO27" s="125"/>
      <c r="AP27" s="124"/>
      <c r="AQ27" s="114"/>
      <c r="AR27" s="84">
        <f>LN(SUM($AQ$2:AQ27))</f>
        <v>0</v>
      </c>
      <c r="AS27" s="125"/>
      <c r="AT27" s="124"/>
      <c r="AU27" s="83"/>
      <c r="AV27" s="84">
        <f>LN(SUM($AU$2:AU27))</f>
        <v>1.9459101490553132</v>
      </c>
      <c r="AW27" s="125"/>
      <c r="AX27" s="124"/>
      <c r="AY27" s="83"/>
      <c r="AZ27" s="85" t="e">
        <f>LN(SUM($AY$2:AY27))</f>
        <v>#NUM!</v>
      </c>
      <c r="BA27" s="125"/>
      <c r="BB27" s="124"/>
      <c r="BC27" s="114"/>
      <c r="BD27" s="85" t="e">
        <f>LN(SUM($BC$2:BC27))</f>
        <v>#NUM!</v>
      </c>
      <c r="BE27" s="125"/>
      <c r="BF27" s="124"/>
      <c r="BG27" s="83"/>
      <c r="BH27" s="85">
        <f>LN(SUM($BG$2:BG27))</f>
        <v>1.0986122886681098</v>
      </c>
      <c r="BI27" s="125"/>
      <c r="BJ27" s="124"/>
      <c r="BK27" s="83"/>
      <c r="BL27" s="85" t="e">
        <f>LN(SUM($BK$2:BK27))</f>
        <v>#NUM!</v>
      </c>
      <c r="BM27" s="125"/>
      <c r="BN27" s="124"/>
      <c r="BO27" s="83"/>
      <c r="BP27" s="85">
        <f>LN(SUM($BO$2:BO27))</f>
        <v>0.69314718055994529</v>
      </c>
      <c r="BQ27" s="125"/>
      <c r="BR27" s="124"/>
      <c r="BS27" s="86">
        <v>2</v>
      </c>
      <c r="BT27" s="85">
        <f>LN(SUM($BS$2:BS27))</f>
        <v>3.9889840465642745</v>
      </c>
      <c r="BU27" s="101"/>
      <c r="BV27" s="124"/>
    </row>
    <row r="28" spans="1:74" s="9" customFormat="1" x14ac:dyDescent="0.25">
      <c r="A28" s="146">
        <f t="shared" si="0"/>
        <v>89</v>
      </c>
      <c r="B28" s="89">
        <v>43991</v>
      </c>
      <c r="C28" s="83"/>
      <c r="D28" s="84">
        <f>LN(SUM($C$2:C28))</f>
        <v>2.9444389791664403</v>
      </c>
      <c r="E28" s="124"/>
      <c r="F28" s="124"/>
      <c r="G28" s="83"/>
      <c r="H28" s="84">
        <f>LN(SUM($G$2:G28))</f>
        <v>0.69314718055994529</v>
      </c>
      <c r="I28" s="124"/>
      <c r="J28" s="124"/>
      <c r="K28" s="83"/>
      <c r="L28" s="84">
        <f>LN(SUM($K$2:K28))</f>
        <v>0.69314718055994529</v>
      </c>
      <c r="M28" s="124"/>
      <c r="N28" s="124"/>
      <c r="O28" s="83"/>
      <c r="P28" s="84">
        <f>LN(SUM($O$2:O28))</f>
        <v>0.69314718055994529</v>
      </c>
      <c r="Q28" s="125"/>
      <c r="R28" s="124"/>
      <c r="S28" s="83"/>
      <c r="T28" s="84" t="e">
        <f>LN(SUM($S$2:S28))</f>
        <v>#NUM!</v>
      </c>
      <c r="U28" s="128"/>
      <c r="V28" s="124"/>
      <c r="W28" s="83"/>
      <c r="X28" s="84" t="e">
        <f>LN(SUM($W$2:W28))</f>
        <v>#NUM!</v>
      </c>
      <c r="Y28" s="125"/>
      <c r="Z28" s="124"/>
      <c r="AA28" s="114"/>
      <c r="AB28" s="84">
        <f>LN(SUM($AA$2:AA28))</f>
        <v>0.69314718055994529</v>
      </c>
      <c r="AC28" s="125"/>
      <c r="AD28" s="124"/>
      <c r="AE28" s="83">
        <v>3</v>
      </c>
      <c r="AF28" s="84">
        <f>LN(SUM($AE$2:AE28))</f>
        <v>2.7080502011022101</v>
      </c>
      <c r="AG28" s="125"/>
      <c r="AH28" s="124"/>
      <c r="AI28" s="83"/>
      <c r="AJ28" s="84">
        <f>LN(SUM($AI$2:AI28))</f>
        <v>0</v>
      </c>
      <c r="AK28" s="125"/>
      <c r="AL28" s="124"/>
      <c r="AM28" s="83"/>
      <c r="AN28" s="84">
        <f>LN(SUM($AM$2:AM28))</f>
        <v>0</v>
      </c>
      <c r="AO28" s="125"/>
      <c r="AP28" s="124"/>
      <c r="AQ28" s="114"/>
      <c r="AR28" s="84">
        <f>LN(SUM($AQ$2:AQ28))</f>
        <v>0</v>
      </c>
      <c r="AS28" s="125"/>
      <c r="AT28" s="124"/>
      <c r="AU28" s="83"/>
      <c r="AV28" s="84">
        <f>LN(SUM($AU$2:AU28))</f>
        <v>1.9459101490553132</v>
      </c>
      <c r="AW28" s="125"/>
      <c r="AX28" s="124"/>
      <c r="AY28" s="83"/>
      <c r="AZ28" s="85" t="e">
        <f>LN(SUM($AY$2:AY28))</f>
        <v>#NUM!</v>
      </c>
      <c r="BA28" s="125"/>
      <c r="BB28" s="124"/>
      <c r="BC28" s="114"/>
      <c r="BD28" s="85" t="e">
        <f>LN(SUM($BC$2:BC28))</f>
        <v>#NUM!</v>
      </c>
      <c r="BE28" s="125"/>
      <c r="BF28" s="124"/>
      <c r="BG28" s="83"/>
      <c r="BH28" s="85">
        <f>LN(SUM($BG$2:BG28))</f>
        <v>1.0986122886681098</v>
      </c>
      <c r="BI28" s="125"/>
      <c r="BJ28" s="124"/>
      <c r="BK28" s="83"/>
      <c r="BL28" s="85" t="e">
        <f>LN(SUM($BK$2:BK28))</f>
        <v>#NUM!</v>
      </c>
      <c r="BM28" s="125"/>
      <c r="BN28" s="124"/>
      <c r="BO28" s="83"/>
      <c r="BP28" s="85">
        <f>LN(SUM($BO$2:BO28))</f>
        <v>0.69314718055994529</v>
      </c>
      <c r="BQ28" s="125"/>
      <c r="BR28" s="124"/>
      <c r="BS28" s="86">
        <v>3</v>
      </c>
      <c r="BT28" s="85">
        <f>LN(SUM($BS$2:BS28))</f>
        <v>4.0430512678345503</v>
      </c>
      <c r="BU28" s="101"/>
      <c r="BV28" s="124"/>
    </row>
    <row r="29" spans="1:74" s="9" customFormat="1" x14ac:dyDescent="0.25">
      <c r="A29" s="146">
        <f t="shared" si="0"/>
        <v>90</v>
      </c>
      <c r="B29" s="89">
        <v>43992</v>
      </c>
      <c r="C29" s="83">
        <v>2</v>
      </c>
      <c r="D29" s="84">
        <f>LN(SUM($C$2:C29))</f>
        <v>3.044522437723423</v>
      </c>
      <c r="E29" s="124">
        <f t="shared" ref="E29:E61" si="1">LN(2)/(SLOPE(D23:D29,A23:A29))</f>
        <v>4.1931829146543675</v>
      </c>
      <c r="F29" s="124"/>
      <c r="G29" s="83"/>
      <c r="H29" s="84">
        <f>LN(SUM($G$2:G29))</f>
        <v>0.69314718055994529</v>
      </c>
      <c r="I29" s="124" t="e">
        <f>LN(2)/(SLOPE(H23:H29,$A23:$A29))</f>
        <v>#DIV/0!</v>
      </c>
      <c r="J29" s="124"/>
      <c r="K29" s="83"/>
      <c r="L29" s="84">
        <f>LN(SUM($K$2:K29))</f>
        <v>0.69314718055994529</v>
      </c>
      <c r="M29" s="124" t="e">
        <f>LN(2)/(SLOPE(L23:L29,$A23:$A29))</f>
        <v>#DIV/0!</v>
      </c>
      <c r="N29" s="124"/>
      <c r="O29" s="83">
        <v>3</v>
      </c>
      <c r="P29" s="84">
        <f>LN(SUM($O$2:O29))</f>
        <v>1.6094379124341003</v>
      </c>
      <c r="Q29" s="125">
        <f t="shared" ref="Q29:Q61" si="2">LN(2)/(SLOPE(P23:P29,A23:A29))</f>
        <v>7.0603941087496143</v>
      </c>
      <c r="R29" s="124"/>
      <c r="S29" s="83"/>
      <c r="T29" s="84" t="e">
        <f>LN(SUM($S$2:S29))</f>
        <v>#NUM!</v>
      </c>
      <c r="U29" s="128" t="e">
        <f>LN(2)/(SLOPE(T23:T29,$A23:$A29))</f>
        <v>#NUM!</v>
      </c>
      <c r="V29" s="124"/>
      <c r="W29" s="83"/>
      <c r="X29" s="84" t="e">
        <f>LN(SUM($W$2:W29))</f>
        <v>#NUM!</v>
      </c>
      <c r="Y29" s="125" t="e">
        <f>LN(2)/(SLOPE(X23:X29,$A23:$A29))</f>
        <v>#NUM!</v>
      </c>
      <c r="Z29" s="124"/>
      <c r="AA29" s="114"/>
      <c r="AB29" s="84">
        <f>LN(SUM($AA$2:AA29))</f>
        <v>0.69314718055994529</v>
      </c>
      <c r="AC29" s="125" t="e">
        <f>LN(2)/(SLOPE(AB23:AB29,$A23:$A29))</f>
        <v>#DIV/0!</v>
      </c>
      <c r="AD29" s="124"/>
      <c r="AE29" s="83">
        <v>1</v>
      </c>
      <c r="AF29" s="84">
        <f>LN(SUM($AE$2:AE29))</f>
        <v>2.7725887222397811</v>
      </c>
      <c r="AG29" s="125">
        <f>LN(2)/(SLOPE(AF23:AF29,$A23:$A29))</f>
        <v>6.623784616502153</v>
      </c>
      <c r="AH29" s="124"/>
      <c r="AI29" s="83"/>
      <c r="AJ29" s="84">
        <f>LN(SUM($AI$2:AI29))</f>
        <v>0</v>
      </c>
      <c r="AK29" s="125" t="e">
        <f>LN(2)/(SLOPE(AJ23:AJ29,$A23:$A29))</f>
        <v>#DIV/0!</v>
      </c>
      <c r="AL29" s="124"/>
      <c r="AM29" s="83"/>
      <c r="AN29" s="84">
        <f>LN(SUM($AM$2:AM29))</f>
        <v>0</v>
      </c>
      <c r="AO29" s="125" t="e">
        <f>LN(2)/(SLOPE(AN23:AN29,$A23:$A29))</f>
        <v>#DIV/0!</v>
      </c>
      <c r="AP29" s="124"/>
      <c r="AQ29" s="114"/>
      <c r="AR29" s="84">
        <f>LN(SUM($AQ$2:AQ29))</f>
        <v>0</v>
      </c>
      <c r="AS29" s="125" t="e">
        <f>LN(2)/(SLOPE(AR23:AR29,$A23:$A29))</f>
        <v>#DIV/0!</v>
      </c>
      <c r="AT29" s="124"/>
      <c r="AU29" s="83"/>
      <c r="AV29" s="84">
        <f>LN(SUM($AU$2:AU29))</f>
        <v>1.9459101490553132</v>
      </c>
      <c r="AW29" s="125" t="e">
        <f>LN(2)/(SLOPE(AV23:AV29,$A23:$A29))</f>
        <v>#DIV/0!</v>
      </c>
      <c r="AX29" s="124"/>
      <c r="AY29" s="83"/>
      <c r="AZ29" s="85" t="e">
        <f>LN(SUM($AY$2:AY29))</f>
        <v>#NUM!</v>
      </c>
      <c r="BA29" s="125" t="e">
        <f>LN(2)/(SLOPE(AZ23:AZ29,$A23:$A29))</f>
        <v>#NUM!</v>
      </c>
      <c r="BB29" s="124"/>
      <c r="BC29" s="114"/>
      <c r="BD29" s="85" t="e">
        <f>LN(SUM($BC$2:BC29))</f>
        <v>#NUM!</v>
      </c>
      <c r="BE29" s="125" t="e">
        <f>LN(2)/(SLOPE(BD23:BD29,$A23:$A29))</f>
        <v>#NUM!</v>
      </c>
      <c r="BF29" s="124"/>
      <c r="BG29" s="83"/>
      <c r="BH29" s="85">
        <f>LN(SUM($BG$2:BG29))</f>
        <v>1.0986122886681098</v>
      </c>
      <c r="BI29" s="125" t="e">
        <f>LN(2)/(SLOPE(BH23:BH29,$A23:$A29))</f>
        <v>#DIV/0!</v>
      </c>
      <c r="BJ29" s="124"/>
      <c r="BK29" s="83"/>
      <c r="BL29" s="85" t="e">
        <f>LN(SUM($BK$2:BK29))</f>
        <v>#NUM!</v>
      </c>
      <c r="BM29" s="125" t="e">
        <f>LN(2)/(SLOPE(BL23:BL29,$A23:$A29))</f>
        <v>#NUM!</v>
      </c>
      <c r="BN29" s="124"/>
      <c r="BO29" s="83"/>
      <c r="BP29" s="85">
        <f>LN(SUM($BO$2:BO29))</f>
        <v>0.69314718055994529</v>
      </c>
      <c r="BQ29" s="125" t="e">
        <f>LN(2)/(SLOPE(BP23:BP29,$A23:$A29))</f>
        <v>#DIV/0!</v>
      </c>
      <c r="BR29" s="124"/>
      <c r="BS29" s="86">
        <v>6</v>
      </c>
      <c r="BT29" s="85">
        <f>LN(SUM($BS$2:BS29))</f>
        <v>4.1431347263915326</v>
      </c>
      <c r="BU29" s="101">
        <f>LN(2)/(SLOPE(BT23:BT29,$A23:$A29))</f>
        <v>9.392309591886228</v>
      </c>
      <c r="BV29" s="124"/>
    </row>
    <row r="30" spans="1:74" s="9" customFormat="1" x14ac:dyDescent="0.25">
      <c r="A30" s="146">
        <f t="shared" si="0"/>
        <v>91</v>
      </c>
      <c r="B30" s="89">
        <v>43993</v>
      </c>
      <c r="C30" s="83">
        <v>1</v>
      </c>
      <c r="D30" s="84">
        <f>LN(SUM($C$2:C30))</f>
        <v>3.0910424533583161</v>
      </c>
      <c r="E30" s="124">
        <f t="shared" si="1"/>
        <v>9.1889156283310527</v>
      </c>
      <c r="F30" s="124"/>
      <c r="G30" s="83"/>
      <c r="H30" s="84">
        <f>LN(SUM($G$2:G30))</f>
        <v>0.69314718055994529</v>
      </c>
      <c r="I30" s="124" t="e">
        <f t="shared" ref="I30:I62" si="3">LN(2)/(SLOPE(H24:H30,A24:A30))</f>
        <v>#DIV/0!</v>
      </c>
      <c r="J30" s="124"/>
      <c r="K30" s="83"/>
      <c r="L30" s="84">
        <f>LN(SUM($K$2:K30))</f>
        <v>0.69314718055994529</v>
      </c>
      <c r="M30" s="124" t="e">
        <f t="shared" ref="M30:M94" si="4">LN(2)/(SLOPE(L24:L30,$A24:$A30))</f>
        <v>#DIV/0!</v>
      </c>
      <c r="N30" s="124"/>
      <c r="O30" s="83">
        <v>1</v>
      </c>
      <c r="P30" s="84">
        <f>LN(SUM($O$2:O30))</f>
        <v>1.791759469228055</v>
      </c>
      <c r="Q30" s="125">
        <f t="shared" si="2"/>
        <v>3.7844262709775052</v>
      </c>
      <c r="R30" s="124"/>
      <c r="S30" s="83"/>
      <c r="T30" s="84" t="e">
        <f>LN(SUM($S$2:S30))</f>
        <v>#NUM!</v>
      </c>
      <c r="U30" s="128" t="e">
        <f t="shared" ref="U30:U94" si="5">LN(2)/(SLOPE(T24:T30,$A24:$A30))</f>
        <v>#NUM!</v>
      </c>
      <c r="V30" s="124"/>
      <c r="W30" s="83"/>
      <c r="X30" s="84" t="e">
        <f>LN(SUM($W$2:W30))</f>
        <v>#NUM!</v>
      </c>
      <c r="Y30" s="125" t="e">
        <f t="shared" ref="Y30:Y94" si="6">LN(2)/(SLOPE(X24:X30,$A24:$A30))</f>
        <v>#NUM!</v>
      </c>
      <c r="Z30" s="124"/>
      <c r="AA30" s="114"/>
      <c r="AB30" s="84">
        <f>LN(SUM($AA$2:AA30))</f>
        <v>0.69314718055994529</v>
      </c>
      <c r="AC30" s="125" t="e">
        <f t="shared" ref="AC30:AC94" si="7">LN(2)/(SLOPE(AB24:AB30,$A24:$A30))</f>
        <v>#DIV/0!</v>
      </c>
      <c r="AD30" s="124"/>
      <c r="AE30" s="83">
        <v>4</v>
      </c>
      <c r="AF30" s="84">
        <f>LN(SUM($AE$2:AE30))</f>
        <v>2.9957322735539909</v>
      </c>
      <c r="AG30" s="125">
        <f t="shared" ref="AG30:AG94" si="8">LN(2)/(SLOPE(AF24:AF30,$A24:$A30))</f>
        <v>5.4537509222417739</v>
      </c>
      <c r="AH30" s="124"/>
      <c r="AI30" s="83">
        <v>1</v>
      </c>
      <c r="AJ30" s="84">
        <f>LN(SUM($AI$2:AI30))</f>
        <v>0.69314718055994529</v>
      </c>
      <c r="AK30" s="125">
        <f t="shared" ref="AK30:AK94" si="9">LN(2)/(SLOPE(AJ24:AJ30,$A24:$A30))</f>
        <v>9.3333333333333339</v>
      </c>
      <c r="AL30" s="124"/>
      <c r="AM30" s="83"/>
      <c r="AN30" s="84">
        <f>LN(SUM($AM$2:AM30))</f>
        <v>0</v>
      </c>
      <c r="AO30" s="125" t="e">
        <f t="shared" ref="AO30:AO94" si="10">LN(2)/(SLOPE(AN24:AN30,$A24:$A30))</f>
        <v>#DIV/0!</v>
      </c>
      <c r="AP30" s="124"/>
      <c r="AQ30" s="114"/>
      <c r="AR30" s="84">
        <f>LN(SUM($AQ$2:AQ30))</f>
        <v>0</v>
      </c>
      <c r="AS30" s="125" t="e">
        <f t="shared" ref="AS30:AS94" si="11">LN(2)/(SLOPE(AR24:AR30,$A24:$A30))</f>
        <v>#DIV/0!</v>
      </c>
      <c r="AT30" s="124"/>
      <c r="AU30" s="83"/>
      <c r="AV30" s="84">
        <f>LN(SUM($AU$2:AU30))</f>
        <v>1.9459101490553132</v>
      </c>
      <c r="AW30" s="125" t="e">
        <f t="shared" ref="AW30:AW94" si="12">LN(2)/(SLOPE(AV24:AV30,$A24:$A30))</f>
        <v>#DIV/0!</v>
      </c>
      <c r="AX30" s="124"/>
      <c r="AY30" s="83"/>
      <c r="AZ30" s="85" t="e">
        <f>LN(SUM($AY$2:AY30))</f>
        <v>#NUM!</v>
      </c>
      <c r="BA30" s="125" t="e">
        <f t="shared" ref="BA30:BA94" si="13">LN(2)/(SLOPE(AZ24:AZ30,$A24:$A30))</f>
        <v>#NUM!</v>
      </c>
      <c r="BB30" s="124"/>
      <c r="BC30" s="114"/>
      <c r="BD30" s="85" t="e">
        <f>LN(SUM($BC$2:BC30))</f>
        <v>#NUM!</v>
      </c>
      <c r="BE30" s="125" t="e">
        <f t="shared" ref="BE30:BE94" si="14">LN(2)/(SLOPE(BD24:BD30,$A24:$A30))</f>
        <v>#NUM!</v>
      </c>
      <c r="BF30" s="124"/>
      <c r="BG30" s="83">
        <v>1</v>
      </c>
      <c r="BH30" s="85">
        <f>LN(SUM($BG$2:BG30))</f>
        <v>1.3862943611198906</v>
      </c>
      <c r="BI30" s="125">
        <f t="shared" ref="BI30:BI94" si="15">LN(2)/(SLOPE(BH24:BH30,$A24:$A30))</f>
        <v>22.487927836763294</v>
      </c>
      <c r="BJ30" s="124"/>
      <c r="BK30" s="83"/>
      <c r="BL30" s="85" t="e">
        <f>LN(SUM($BK$2:BK30))</f>
        <v>#NUM!</v>
      </c>
      <c r="BM30" s="125" t="e">
        <f t="shared" ref="BM30:BM94" si="16">LN(2)/(SLOPE(BL24:BL30,$A24:$A30))</f>
        <v>#NUM!</v>
      </c>
      <c r="BN30" s="124"/>
      <c r="BO30" s="83"/>
      <c r="BP30" s="85">
        <f>LN(SUM($BO$2:BO30))</f>
        <v>0.69314718055994529</v>
      </c>
      <c r="BQ30" s="125" t="e">
        <f t="shared" ref="BQ30:BQ94" si="17">LN(2)/(SLOPE(BP24:BP30,$A24:$A30))</f>
        <v>#DIV/0!</v>
      </c>
      <c r="BR30" s="124"/>
      <c r="BS30" s="86">
        <v>8</v>
      </c>
      <c r="BT30" s="85">
        <f>LN(SUM($BS$2:BS30))</f>
        <v>4.2626798770413155</v>
      </c>
      <c r="BU30" s="101">
        <f t="shared" ref="BU30:BU94" si="18">LN(2)/(SLOPE(BT24:BT30,$A24:$A30))</f>
        <v>10.097440906996143</v>
      </c>
      <c r="BV30" s="124"/>
    </row>
    <row r="31" spans="1:74" s="9" customFormat="1" x14ac:dyDescent="0.25">
      <c r="A31" s="146">
        <f t="shared" si="0"/>
        <v>92</v>
      </c>
      <c r="B31" s="89">
        <v>43994</v>
      </c>
      <c r="C31" s="83"/>
      <c r="D31" s="84">
        <f>LN(SUM($C$2:C31))</f>
        <v>3.0910424533583161</v>
      </c>
      <c r="E31" s="124">
        <f t="shared" si="1"/>
        <v>13.97042603118966</v>
      </c>
      <c r="F31" s="124"/>
      <c r="G31" s="83"/>
      <c r="H31" s="84">
        <f>LN(SUM($G$2:G31))</f>
        <v>0.69314718055994529</v>
      </c>
      <c r="I31" s="124" t="e">
        <f t="shared" si="3"/>
        <v>#DIV/0!</v>
      </c>
      <c r="J31" s="124"/>
      <c r="K31" s="83"/>
      <c r="L31" s="84">
        <f>LN(SUM($K$2:K31))</f>
        <v>0.69314718055994529</v>
      </c>
      <c r="M31" s="124" t="e">
        <f t="shared" si="4"/>
        <v>#DIV/0!</v>
      </c>
      <c r="N31" s="124"/>
      <c r="O31" s="83">
        <v>2</v>
      </c>
      <c r="P31" s="84">
        <f>LN(SUM($O$2:O31))</f>
        <v>2.0794415416798357</v>
      </c>
      <c r="Q31" s="125">
        <f t="shared" si="2"/>
        <v>2.6687373281842017</v>
      </c>
      <c r="R31" s="124"/>
      <c r="S31" s="83"/>
      <c r="T31" s="84" t="e">
        <f>LN(SUM($S$2:S31))</f>
        <v>#NUM!</v>
      </c>
      <c r="U31" s="128" t="e">
        <f t="shared" si="5"/>
        <v>#NUM!</v>
      </c>
      <c r="V31" s="124"/>
      <c r="W31" s="83"/>
      <c r="X31" s="84" t="e">
        <f>LN(SUM($W$2:W31))</f>
        <v>#NUM!</v>
      </c>
      <c r="Y31" s="125" t="e">
        <f t="shared" si="6"/>
        <v>#NUM!</v>
      </c>
      <c r="Z31" s="124"/>
      <c r="AA31" s="114"/>
      <c r="AB31" s="84">
        <f>LN(SUM($AA$2:AA31))</f>
        <v>0.69314718055994529</v>
      </c>
      <c r="AC31" s="125" t="e">
        <f t="shared" si="7"/>
        <v>#DIV/0!</v>
      </c>
      <c r="AD31" s="124"/>
      <c r="AE31" s="83"/>
      <c r="AF31" s="84">
        <f>LN(SUM($AE$2:AE31))</f>
        <v>2.9957322735539909</v>
      </c>
      <c r="AG31" s="125">
        <f t="shared" si="8"/>
        <v>5.7271792455845683</v>
      </c>
      <c r="AH31" s="124"/>
      <c r="AI31" s="83"/>
      <c r="AJ31" s="84">
        <f>LN(SUM($AI$2:AI31))</f>
        <v>0.69314718055994529</v>
      </c>
      <c r="AK31" s="125">
        <f t="shared" si="9"/>
        <v>5.6000000000000005</v>
      </c>
      <c r="AL31" s="124"/>
      <c r="AM31" s="83"/>
      <c r="AN31" s="84">
        <f>LN(SUM($AM$2:AM31))</f>
        <v>0</v>
      </c>
      <c r="AO31" s="125" t="e">
        <f t="shared" si="10"/>
        <v>#DIV/0!</v>
      </c>
      <c r="AP31" s="124"/>
      <c r="AQ31" s="114"/>
      <c r="AR31" s="84">
        <f>LN(SUM($AQ$2:AQ31))</f>
        <v>0</v>
      </c>
      <c r="AS31" s="125" t="e">
        <f t="shared" si="11"/>
        <v>#DIV/0!</v>
      </c>
      <c r="AT31" s="124"/>
      <c r="AU31" s="83">
        <v>1</v>
      </c>
      <c r="AV31" s="84">
        <f>LN(SUM($AU$2:AU31))</f>
        <v>2.0794415416798357</v>
      </c>
      <c r="AW31" s="125">
        <f t="shared" si="12"/>
        <v>48.448335317054735</v>
      </c>
      <c r="AX31" s="124"/>
      <c r="AY31" s="83"/>
      <c r="AZ31" s="85" t="e">
        <f>LN(SUM($AY$2:AY31))</f>
        <v>#NUM!</v>
      </c>
      <c r="BA31" s="125" t="e">
        <f t="shared" si="13"/>
        <v>#NUM!</v>
      </c>
      <c r="BB31" s="124"/>
      <c r="BC31" s="114"/>
      <c r="BD31" s="85" t="e">
        <f>LN(SUM($BC$2:BC31))</f>
        <v>#NUM!</v>
      </c>
      <c r="BE31" s="125" t="e">
        <f t="shared" si="14"/>
        <v>#NUM!</v>
      </c>
      <c r="BF31" s="124"/>
      <c r="BG31" s="83"/>
      <c r="BH31" s="85">
        <f>LN(SUM($BG$2:BG31))</f>
        <v>1.3862943611198906</v>
      </c>
      <c r="BI31" s="125">
        <f t="shared" si="15"/>
        <v>13.492756702057976</v>
      </c>
      <c r="BJ31" s="124"/>
      <c r="BK31" s="83"/>
      <c r="BL31" s="85" t="e">
        <f>LN(SUM($BK$2:BK31))</f>
        <v>#NUM!</v>
      </c>
      <c r="BM31" s="125" t="e">
        <f t="shared" si="16"/>
        <v>#NUM!</v>
      </c>
      <c r="BN31" s="124"/>
      <c r="BO31" s="83"/>
      <c r="BP31" s="85">
        <f>LN(SUM($BO$2:BO31))</f>
        <v>0.69314718055994529</v>
      </c>
      <c r="BQ31" s="125" t="e">
        <f t="shared" si="17"/>
        <v>#DIV/0!</v>
      </c>
      <c r="BR31" s="124"/>
      <c r="BS31" s="86">
        <v>3</v>
      </c>
      <c r="BT31" s="85">
        <f>LN(SUM($BS$2:BS31))</f>
        <v>4.3040650932041702</v>
      </c>
      <c r="BU31" s="101">
        <f t="shared" si="18"/>
        <v>9.9368345535108507</v>
      </c>
      <c r="BV31" s="124"/>
    </row>
    <row r="32" spans="1:74" s="9" customFormat="1" x14ac:dyDescent="0.25">
      <c r="A32" s="146">
        <f t="shared" si="0"/>
        <v>93</v>
      </c>
      <c r="B32" s="89">
        <v>43995</v>
      </c>
      <c r="C32" s="83">
        <v>2</v>
      </c>
      <c r="D32" s="84">
        <f>LN(SUM($C$2:C32))</f>
        <v>3.1780538303479458</v>
      </c>
      <c r="E32" s="124">
        <f t="shared" si="1"/>
        <v>13.164010966499555</v>
      </c>
      <c r="F32" s="124"/>
      <c r="G32" s="83">
        <v>1</v>
      </c>
      <c r="H32" s="84">
        <f>LN(SUM($G$2:G32))</f>
        <v>1.0986122886681098</v>
      </c>
      <c r="I32" s="124">
        <f t="shared" si="3"/>
        <v>15.955438719280238</v>
      </c>
      <c r="J32" s="124"/>
      <c r="K32" s="83"/>
      <c r="L32" s="84">
        <f>LN(SUM($K$2:K32))</f>
        <v>0.69314718055994529</v>
      </c>
      <c r="M32" s="124" t="e">
        <f t="shared" si="4"/>
        <v>#DIV/0!</v>
      </c>
      <c r="N32" s="124"/>
      <c r="O32" s="83">
        <v>1</v>
      </c>
      <c r="P32" s="84">
        <f>LN(SUM($O$2:O32))</f>
        <v>2.1972245773362196</v>
      </c>
      <c r="Q32" s="125">
        <f t="shared" si="2"/>
        <v>2.3150564440372001</v>
      </c>
      <c r="R32" s="124"/>
      <c r="S32" s="83"/>
      <c r="T32" s="84" t="e">
        <f>LN(SUM($S$2:S32))</f>
        <v>#NUM!</v>
      </c>
      <c r="U32" s="128" t="e">
        <f t="shared" si="5"/>
        <v>#NUM!</v>
      </c>
      <c r="V32" s="124"/>
      <c r="W32" s="83"/>
      <c r="X32" s="84" t="e">
        <f>LN(SUM($W$2:W32))</f>
        <v>#NUM!</v>
      </c>
      <c r="Y32" s="125" t="e">
        <f t="shared" si="6"/>
        <v>#NUM!</v>
      </c>
      <c r="Z32" s="124"/>
      <c r="AA32" s="114"/>
      <c r="AB32" s="84">
        <f>LN(SUM($AA$2:AA32))</f>
        <v>0.69314718055994529</v>
      </c>
      <c r="AC32" s="125" t="e">
        <f t="shared" si="7"/>
        <v>#DIV/0!</v>
      </c>
      <c r="AD32" s="124"/>
      <c r="AE32" s="83"/>
      <c r="AF32" s="84">
        <f>LN(SUM($AE$2:AE32))</f>
        <v>2.9957322735539909</v>
      </c>
      <c r="AG32" s="125">
        <f t="shared" si="8"/>
        <v>6.829492383136567</v>
      </c>
      <c r="AH32" s="124"/>
      <c r="AI32" s="83">
        <v>14</v>
      </c>
      <c r="AJ32" s="84">
        <f>LN(SUM($AI$2:AI32))</f>
        <v>2.7725887222397811</v>
      </c>
      <c r="AK32" s="125">
        <f t="shared" si="9"/>
        <v>1.8666666666666667</v>
      </c>
      <c r="AL32" s="124"/>
      <c r="AM32" s="83"/>
      <c r="AN32" s="84">
        <f>LN(SUM($AM$2:AM32))</f>
        <v>0</v>
      </c>
      <c r="AO32" s="125" t="e">
        <f t="shared" si="10"/>
        <v>#DIV/0!</v>
      </c>
      <c r="AP32" s="124"/>
      <c r="AQ32" s="114"/>
      <c r="AR32" s="84">
        <f>LN(SUM($AQ$2:AQ32))</f>
        <v>0</v>
      </c>
      <c r="AS32" s="125" t="e">
        <f t="shared" si="11"/>
        <v>#DIV/0!</v>
      </c>
      <c r="AT32" s="124"/>
      <c r="AU32" s="83"/>
      <c r="AV32" s="84">
        <f>LN(SUM($AU$2:AU32))</f>
        <v>2.0794415416798357</v>
      </c>
      <c r="AW32" s="125">
        <f t="shared" si="12"/>
        <v>29.069001190232839</v>
      </c>
      <c r="AX32" s="124"/>
      <c r="AY32" s="83"/>
      <c r="AZ32" s="85" t="e">
        <f>LN(SUM($AY$2:AY32))</f>
        <v>#NUM!</v>
      </c>
      <c r="BA32" s="125" t="e">
        <f t="shared" si="13"/>
        <v>#NUM!</v>
      </c>
      <c r="BB32" s="124"/>
      <c r="BC32" s="114"/>
      <c r="BD32" s="85" t="e">
        <f>LN(SUM($BC$2:BC32))</f>
        <v>#NUM!</v>
      </c>
      <c r="BE32" s="125" t="e">
        <f t="shared" si="14"/>
        <v>#NUM!</v>
      </c>
      <c r="BF32" s="124"/>
      <c r="BG32" s="83"/>
      <c r="BH32" s="85">
        <f>LN(SUM($BG$2:BG32))</f>
        <v>1.3862943611198906</v>
      </c>
      <c r="BI32" s="125">
        <f t="shared" si="15"/>
        <v>11.243963918381647</v>
      </c>
      <c r="BJ32" s="124"/>
      <c r="BK32" s="83"/>
      <c r="BL32" s="85" t="e">
        <f>LN(SUM($BK$2:BK32))</f>
        <v>#NUM!</v>
      </c>
      <c r="BM32" s="125" t="e">
        <f t="shared" si="16"/>
        <v>#NUM!</v>
      </c>
      <c r="BN32" s="124"/>
      <c r="BO32" s="83"/>
      <c r="BP32" s="85">
        <f>LN(SUM($BO$2:BO32))</f>
        <v>0.69314718055994529</v>
      </c>
      <c r="BQ32" s="125" t="e">
        <f t="shared" si="17"/>
        <v>#DIV/0!</v>
      </c>
      <c r="BR32" s="124"/>
      <c r="BS32" s="86">
        <v>18</v>
      </c>
      <c r="BT32" s="85">
        <f>LN(SUM($BS$2:BS32))</f>
        <v>4.5217885770490405</v>
      </c>
      <c r="BU32" s="101">
        <f t="shared" si="18"/>
        <v>7.5770787550245018</v>
      </c>
      <c r="BV32" s="124"/>
    </row>
    <row r="33" spans="1:74" s="9" customFormat="1" x14ac:dyDescent="0.25">
      <c r="A33" s="146">
        <f t="shared" si="0"/>
        <v>94</v>
      </c>
      <c r="B33" s="89">
        <v>43996</v>
      </c>
      <c r="C33" s="83"/>
      <c r="D33" s="84">
        <f>LN(SUM($C$2:C33))</f>
        <v>3.1780538303479458</v>
      </c>
      <c r="E33" s="124">
        <f t="shared" si="1"/>
        <v>15.979098132112858</v>
      </c>
      <c r="F33" s="124"/>
      <c r="G33" s="83"/>
      <c r="H33" s="84">
        <f>LN(SUM($G$2:G33))</f>
        <v>1.0986122886681098</v>
      </c>
      <c r="I33" s="124">
        <f t="shared" si="3"/>
        <v>9.5732632315681432</v>
      </c>
      <c r="J33" s="124"/>
      <c r="K33" s="83"/>
      <c r="L33" s="84">
        <f>LN(SUM($K$2:K33))</f>
        <v>0.69314718055994529</v>
      </c>
      <c r="M33" s="124" t="e">
        <f t="shared" si="4"/>
        <v>#DIV/0!</v>
      </c>
      <c r="N33" s="124"/>
      <c r="O33" s="83"/>
      <c r="P33" s="84">
        <f>LN(SUM($O$2:O33))</f>
        <v>2.1972245773362196</v>
      </c>
      <c r="Q33" s="125">
        <f t="shared" si="2"/>
        <v>2.4289327012115791</v>
      </c>
      <c r="R33" s="124"/>
      <c r="S33" s="83"/>
      <c r="T33" s="84" t="e">
        <f>LN(SUM($S$2:S33))</f>
        <v>#NUM!</v>
      </c>
      <c r="U33" s="128" t="e">
        <f t="shared" si="5"/>
        <v>#NUM!</v>
      </c>
      <c r="V33" s="124"/>
      <c r="W33" s="83"/>
      <c r="X33" s="84" t="e">
        <f>LN(SUM($W$2:W33))</f>
        <v>#NUM!</v>
      </c>
      <c r="Y33" s="125" t="e">
        <f t="shared" si="6"/>
        <v>#NUM!</v>
      </c>
      <c r="Z33" s="124"/>
      <c r="AA33" s="114"/>
      <c r="AB33" s="84">
        <f>LN(SUM($AA$2:AA33))</f>
        <v>0.69314718055994529</v>
      </c>
      <c r="AC33" s="125" t="e">
        <f t="shared" si="7"/>
        <v>#DIV/0!</v>
      </c>
      <c r="AD33" s="124"/>
      <c r="AE33" s="83"/>
      <c r="AF33" s="84">
        <f>LN(SUM($AE$2:AE33))</f>
        <v>2.9957322735539909</v>
      </c>
      <c r="AG33" s="125">
        <f t="shared" si="8"/>
        <v>8.3261473825898218</v>
      </c>
      <c r="AH33" s="124"/>
      <c r="AI33" s="83">
        <v>1</v>
      </c>
      <c r="AJ33" s="84">
        <f>LN(SUM($AI$2:AI33))</f>
        <v>2.8332133440562162</v>
      </c>
      <c r="AK33" s="125">
        <f t="shared" si="9"/>
        <v>1.3168793321936889</v>
      </c>
      <c r="AL33" s="124"/>
      <c r="AM33" s="83"/>
      <c r="AN33" s="84">
        <f>LN(SUM($AM$2:AM33))</f>
        <v>0</v>
      </c>
      <c r="AO33" s="125" t="e">
        <f t="shared" si="10"/>
        <v>#DIV/0!</v>
      </c>
      <c r="AP33" s="124"/>
      <c r="AQ33" s="114"/>
      <c r="AR33" s="84">
        <f>LN(SUM($AQ$2:AQ33))</f>
        <v>0</v>
      </c>
      <c r="AS33" s="125" t="e">
        <f t="shared" si="11"/>
        <v>#DIV/0!</v>
      </c>
      <c r="AT33" s="124"/>
      <c r="AU33" s="83"/>
      <c r="AV33" s="84">
        <f>LN(SUM($AU$2:AU33))</f>
        <v>2.0794415416798357</v>
      </c>
      <c r="AW33" s="125">
        <f t="shared" si="12"/>
        <v>24.224167658527367</v>
      </c>
      <c r="AX33" s="124"/>
      <c r="AY33" s="83"/>
      <c r="AZ33" s="85" t="e">
        <f>LN(SUM($AY$2:AY33))</f>
        <v>#NUM!</v>
      </c>
      <c r="BA33" s="125" t="e">
        <f t="shared" si="13"/>
        <v>#NUM!</v>
      </c>
      <c r="BB33" s="124"/>
      <c r="BC33" s="114"/>
      <c r="BD33" s="85" t="e">
        <f>LN(SUM($BC$2:BC33))</f>
        <v>#NUM!</v>
      </c>
      <c r="BE33" s="125" t="e">
        <f t="shared" si="14"/>
        <v>#NUM!</v>
      </c>
      <c r="BF33" s="124"/>
      <c r="BG33" s="83"/>
      <c r="BH33" s="85">
        <f>LN(SUM($BG$2:BG33))</f>
        <v>1.3862943611198906</v>
      </c>
      <c r="BI33" s="125">
        <f t="shared" si="15"/>
        <v>11.243963918381647</v>
      </c>
      <c r="BJ33" s="124"/>
      <c r="BK33" s="83"/>
      <c r="BL33" s="85" t="e">
        <f>LN(SUM($BK$2:BK33))</f>
        <v>#NUM!</v>
      </c>
      <c r="BM33" s="125" t="e">
        <f t="shared" si="16"/>
        <v>#NUM!</v>
      </c>
      <c r="BN33" s="124"/>
      <c r="BO33" s="83"/>
      <c r="BP33" s="85">
        <f>LN(SUM($BO$2:BO33))</f>
        <v>0.69314718055994529</v>
      </c>
      <c r="BQ33" s="125" t="e">
        <f t="shared" si="17"/>
        <v>#DIV/0!</v>
      </c>
      <c r="BR33" s="124"/>
      <c r="BS33" s="86">
        <v>1</v>
      </c>
      <c r="BT33" s="85">
        <f>LN(SUM($BS$2:BS33))</f>
        <v>4.5325994931532563</v>
      </c>
      <c r="BU33" s="101">
        <f t="shared" si="18"/>
        <v>7.0594204608114595</v>
      </c>
      <c r="BV33" s="124"/>
    </row>
    <row r="34" spans="1:74" s="9" customFormat="1" x14ac:dyDescent="0.25">
      <c r="A34" s="146">
        <f>(B34-B33)+A33</f>
        <v>95</v>
      </c>
      <c r="B34" s="89">
        <v>43997</v>
      </c>
      <c r="C34" s="83"/>
      <c r="D34" s="84">
        <f>LN(SUM($C$2:C34))</f>
        <v>3.1780538303479458</v>
      </c>
      <c r="E34" s="124">
        <f>LN(2)/(SLOPE(D28:D34,A28:A34))</f>
        <v>18.397740759836186</v>
      </c>
      <c r="F34" s="124"/>
      <c r="G34" s="83"/>
      <c r="H34" s="84">
        <f>LN(SUM($G$2:G34))</f>
        <v>1.0986122886681098</v>
      </c>
      <c r="I34" s="124">
        <f>LN(2)/(SLOPE(H28:H34,A28:A34))</f>
        <v>7.9777193596401208</v>
      </c>
      <c r="J34" s="124"/>
      <c r="K34" s="83"/>
      <c r="L34" s="84">
        <f>LN(SUM($K$2:K34))</f>
        <v>0.69314718055994529</v>
      </c>
      <c r="M34" s="124" t="e">
        <f>LN(2)/(SLOPE(L28:L34,$A28:$A34))</f>
        <v>#DIV/0!</v>
      </c>
      <c r="N34" s="124"/>
      <c r="O34" s="83"/>
      <c r="P34" s="84"/>
      <c r="Q34" s="125"/>
      <c r="R34" s="124"/>
      <c r="S34" s="83"/>
      <c r="T34" s="84"/>
      <c r="U34" s="128"/>
      <c r="V34" s="124"/>
      <c r="W34" s="83"/>
      <c r="X34" s="84"/>
      <c r="Y34" s="125"/>
      <c r="Z34" s="124"/>
      <c r="AA34" s="114"/>
      <c r="AB34" s="84"/>
      <c r="AC34" s="125"/>
      <c r="AD34" s="124"/>
      <c r="AE34" s="83"/>
      <c r="AF34" s="84"/>
      <c r="AG34" s="125"/>
      <c r="AH34" s="124"/>
      <c r="AI34" s="83"/>
      <c r="AJ34" s="84"/>
      <c r="AK34" s="125"/>
      <c r="AL34" s="124"/>
      <c r="AM34" s="83"/>
      <c r="AN34" s="84"/>
      <c r="AO34" s="125"/>
      <c r="AP34" s="124"/>
      <c r="AQ34" s="114"/>
      <c r="AR34" s="84"/>
      <c r="AS34" s="125"/>
      <c r="AT34" s="124"/>
      <c r="AU34" s="83"/>
      <c r="AV34" s="84"/>
      <c r="AW34" s="125"/>
      <c r="AX34" s="124"/>
      <c r="AY34" s="83"/>
      <c r="AZ34" s="85"/>
      <c r="BA34" s="125"/>
      <c r="BB34" s="124"/>
      <c r="BC34" s="114"/>
      <c r="BD34" s="85"/>
      <c r="BE34" s="125"/>
      <c r="BF34" s="124"/>
      <c r="BG34" s="83"/>
      <c r="BH34" s="85"/>
      <c r="BI34" s="125"/>
      <c r="BJ34" s="124"/>
      <c r="BK34" s="83"/>
      <c r="BL34" s="85"/>
      <c r="BM34" s="125"/>
      <c r="BN34" s="124"/>
      <c r="BO34" s="83"/>
      <c r="BP34" s="85"/>
      <c r="BQ34" s="125"/>
      <c r="BR34" s="124"/>
      <c r="BS34" s="86"/>
      <c r="BT34" s="85"/>
      <c r="BU34" s="101"/>
      <c r="BV34" s="124"/>
    </row>
    <row r="35" spans="1:74" s="9" customFormat="1" x14ac:dyDescent="0.25">
      <c r="A35" s="146">
        <f>(B35-B33)+A33</f>
        <v>96</v>
      </c>
      <c r="B35" s="89">
        <v>43998</v>
      </c>
      <c r="C35" s="83">
        <v>6</v>
      </c>
      <c r="D35" s="84">
        <f>LN(SUM($C$2:C35))</f>
        <v>3.4011973816621555</v>
      </c>
      <c r="E35" s="124">
        <f t="shared" ref="E35:E40" si="19">LN(2)/(SLOPE(D28:D35,A28:A35))</f>
        <v>13.820129873674954</v>
      </c>
      <c r="F35" s="124"/>
      <c r="G35" s="83"/>
      <c r="H35" s="84">
        <f>LN(SUM($G$2:G35))</f>
        <v>1.0986122886681098</v>
      </c>
      <c r="I35" s="124">
        <f t="shared" ref="I35:I40" si="20">LN(2)/(SLOPE(H28:H35,A28:A35))</f>
        <v>8.9749342795951339</v>
      </c>
      <c r="J35" s="124"/>
      <c r="K35" s="83"/>
      <c r="L35" s="84">
        <f>LN(SUM($K$2:K35))</f>
        <v>0.69314718055994529</v>
      </c>
      <c r="M35" s="124" t="e">
        <f t="shared" ref="M35:M40" si="21">LN(2)/(SLOPE(L28:L35,$A28:$A35))</f>
        <v>#DIV/0!</v>
      </c>
      <c r="N35" s="124"/>
      <c r="O35" s="83"/>
      <c r="P35" s="84">
        <f>LN(SUM($O$2:O35))</f>
        <v>2.1972245773362196</v>
      </c>
      <c r="Q35" s="125">
        <f t="shared" ref="Q35:Q40" si="22">LN(2)/(SLOPE(P28:P35,A28:A35))</f>
        <v>3.7361466684271187</v>
      </c>
      <c r="R35" s="124"/>
      <c r="S35" s="83"/>
      <c r="T35" s="84" t="e">
        <f>LN(SUM($S$2:S35))</f>
        <v>#NUM!</v>
      </c>
      <c r="U35" s="128" t="e">
        <f t="shared" ref="U35:U40" si="23">LN(2)/(SLOPE(T28:T35,$A28:$A35))</f>
        <v>#NUM!</v>
      </c>
      <c r="V35" s="124"/>
      <c r="W35" s="83"/>
      <c r="X35" s="84" t="e">
        <f>LN(SUM($W$2:W35))</f>
        <v>#NUM!</v>
      </c>
      <c r="Y35" s="125" t="e">
        <f t="shared" ref="Y35:Y40" si="24">LN(2)/(SLOPE(X28:X35,$A28:$A35))</f>
        <v>#NUM!</v>
      </c>
      <c r="Z35" s="124"/>
      <c r="AA35" s="114"/>
      <c r="AB35" s="84">
        <f>LN(SUM($AA$2:AA35))</f>
        <v>0.69314718055994529</v>
      </c>
      <c r="AC35" s="125" t="e">
        <f t="shared" ref="AC35:AC40" si="25">LN(2)/(SLOPE(AB28:AB35,$A28:$A35))</f>
        <v>#DIV/0!</v>
      </c>
      <c r="AD35" s="124"/>
      <c r="AE35" s="83"/>
      <c r="AF35" s="84">
        <f>LN(SUM($AE$2:AE35))</f>
        <v>2.9957322735539909</v>
      </c>
      <c r="AG35" s="125">
        <f t="shared" ref="AG35:AG40" si="26">LN(2)/(SLOPE(AF28:AF35,$A28:$A35))</f>
        <v>17.478827543018276</v>
      </c>
      <c r="AH35" s="124"/>
      <c r="AI35" s="83">
        <v>8</v>
      </c>
      <c r="AJ35" s="84">
        <f>LN(SUM($AI$2:AI35))</f>
        <v>3.2188758248682006</v>
      </c>
      <c r="AK35" s="125">
        <f t="shared" ref="AK35:AK40" si="27">LN(2)/(SLOPE(AJ28:AJ35,$A28:$A35))</f>
        <v>1.2608442028049121</v>
      </c>
      <c r="AL35" s="124"/>
      <c r="AM35" s="83"/>
      <c r="AN35" s="84">
        <f>LN(SUM($AM$2:AM35))</f>
        <v>0</v>
      </c>
      <c r="AO35" s="125" t="e">
        <f t="shared" ref="AO35:AO40" si="28">LN(2)/(SLOPE(AN28:AN35,$A28:$A35))</f>
        <v>#DIV/0!</v>
      </c>
      <c r="AP35" s="124"/>
      <c r="AQ35" s="114"/>
      <c r="AR35" s="84">
        <f>LN(SUM($AQ$2:AQ35))</f>
        <v>0</v>
      </c>
      <c r="AS35" s="125" t="e">
        <f t="shared" ref="AS35:AS40" si="29">LN(2)/(SLOPE(AR28:AR35,$A28:$A35))</f>
        <v>#DIV/0!</v>
      </c>
      <c r="AT35" s="124"/>
      <c r="AU35" s="83"/>
      <c r="AV35" s="84">
        <f>LN(SUM($AU$2:AU35))</f>
        <v>2.0794415416798357</v>
      </c>
      <c r="AW35" s="125">
        <f t="shared" ref="AW35:AW40" si="30">LN(2)/(SLOPE(AV28:AV35,$A28:$A35))</f>
        <v>28.146175755622281</v>
      </c>
      <c r="AX35" s="124"/>
      <c r="AY35" s="83"/>
      <c r="AZ35" s="85" t="e">
        <f>LN(SUM($AY$2:AY35))</f>
        <v>#NUM!</v>
      </c>
      <c r="BA35" s="125" t="e">
        <f t="shared" ref="BA35:BA40" si="31">LN(2)/(SLOPE(AZ28:AZ35,$A28:$A35))</f>
        <v>#NUM!</v>
      </c>
      <c r="BB35" s="124"/>
      <c r="BC35" s="114"/>
      <c r="BD35" s="85" t="e">
        <f>LN(SUM($BC$2:BC35))</f>
        <v>#NUM!</v>
      </c>
      <c r="BE35" s="125" t="e">
        <f t="shared" ref="BE35:BE40" si="32">LN(2)/(SLOPE(BD28:BD35,$A28:$A35))</f>
        <v>#NUM!</v>
      </c>
      <c r="BF35" s="124"/>
      <c r="BG35" s="83"/>
      <c r="BH35" s="85">
        <f>LN(SUM($BG$2:BG35))</f>
        <v>1.3862943611198906</v>
      </c>
      <c r="BI35" s="125">
        <f t="shared" ref="BI35:BI40" si="33">LN(2)/(SLOPE(BH28:BH35,$A28:$A35))</f>
        <v>15.889153645280626</v>
      </c>
      <c r="BJ35" s="124"/>
      <c r="BK35" s="83"/>
      <c r="BL35" s="85" t="e">
        <f>LN(SUM($BK$2:BK35))</f>
        <v>#NUM!</v>
      </c>
      <c r="BM35" s="125" t="e">
        <f t="shared" ref="BM35:BM40" si="34">LN(2)/(SLOPE(BL28:BL35,$A28:$A35))</f>
        <v>#NUM!</v>
      </c>
      <c r="BN35" s="124"/>
      <c r="BO35" s="83"/>
      <c r="BP35" s="85">
        <f>LN(SUM($BO$2:BO35))</f>
        <v>0.69314718055994529</v>
      </c>
      <c r="BQ35" s="125" t="e">
        <f t="shared" ref="BQ35:BQ40" si="35">LN(2)/(SLOPE(BP28:BP35,$A28:$A35))</f>
        <v>#DIV/0!</v>
      </c>
      <c r="BR35" s="124"/>
      <c r="BS35" s="86">
        <v>14</v>
      </c>
      <c r="BT35" s="85">
        <f>LN(SUM($BS$2:BS35))</f>
        <v>4.6728288344619058</v>
      </c>
      <c r="BU35" s="101">
        <f t="shared" ref="BU35:BU40" si="36">LN(2)/(SLOPE(BT28:BT35,$A28:$A35))</f>
        <v>7.4436005189079575</v>
      </c>
      <c r="BV35" s="124"/>
    </row>
    <row r="36" spans="1:74" s="9" customFormat="1" x14ac:dyDescent="0.25">
      <c r="A36" s="146">
        <f t="shared" si="0"/>
        <v>97</v>
      </c>
      <c r="B36" s="89">
        <v>43999</v>
      </c>
      <c r="C36" s="83"/>
      <c r="D36" s="84">
        <f>LN(SUM($C$2:C36))</f>
        <v>3.4011973816621555</v>
      </c>
      <c r="E36" s="124">
        <f t="shared" si="19"/>
        <v>13.513731479140869</v>
      </c>
      <c r="F36" s="124"/>
      <c r="G36" s="83"/>
      <c r="H36" s="84">
        <f>LN(SUM($G$2:G36))</f>
        <v>1.0986122886681098</v>
      </c>
      <c r="I36" s="124">
        <f t="shared" si="20"/>
        <v>9.573263231568145</v>
      </c>
      <c r="J36" s="124"/>
      <c r="K36" s="83"/>
      <c r="L36" s="84">
        <f>LN(SUM($K$2:K36))</f>
        <v>0.69314718055994529</v>
      </c>
      <c r="M36" s="124" t="e">
        <f t="shared" si="21"/>
        <v>#DIV/0!</v>
      </c>
      <c r="N36" s="124"/>
      <c r="O36" s="83">
        <v>1</v>
      </c>
      <c r="P36" s="84">
        <f>LN(SUM($O$2:O36))</f>
        <v>2.3025850929940459</v>
      </c>
      <c r="Q36" s="125">
        <f t="shared" si="22"/>
        <v>8.0361664047285561</v>
      </c>
      <c r="R36" s="124"/>
      <c r="S36" s="83"/>
      <c r="T36" s="84" t="e">
        <f>LN(SUM($S$2:S36))</f>
        <v>#NUM!</v>
      </c>
      <c r="U36" s="128" t="e">
        <f t="shared" si="23"/>
        <v>#NUM!</v>
      </c>
      <c r="V36" s="124"/>
      <c r="W36" s="83"/>
      <c r="X36" s="84" t="e">
        <f>LN(SUM($W$2:W36))</f>
        <v>#NUM!</v>
      </c>
      <c r="Y36" s="125" t="e">
        <f t="shared" si="24"/>
        <v>#NUM!</v>
      </c>
      <c r="Z36" s="124"/>
      <c r="AA36" s="114"/>
      <c r="AB36" s="84">
        <f>LN(SUM($AA$2:AA36))</f>
        <v>0.69314718055994529</v>
      </c>
      <c r="AC36" s="125" t="e">
        <f t="shared" si="25"/>
        <v>#DIV/0!</v>
      </c>
      <c r="AD36" s="124"/>
      <c r="AE36" s="83"/>
      <c r="AF36" s="84">
        <f>LN(SUM($AE$2:AE36))</f>
        <v>2.9957322735539909</v>
      </c>
      <c r="AG36" s="125">
        <f t="shared" si="26"/>
        <v>37.275404634064671</v>
      </c>
      <c r="AH36" s="124"/>
      <c r="AI36" s="83">
        <v>4</v>
      </c>
      <c r="AJ36" s="84">
        <f>LN(SUM($AI$2:AI36))</f>
        <v>3.3672958299864741</v>
      </c>
      <c r="AK36" s="125">
        <f t="shared" si="27"/>
        <v>1.3664848655763524</v>
      </c>
      <c r="AL36" s="124"/>
      <c r="AM36" s="83"/>
      <c r="AN36" s="84">
        <f>LN(SUM($AM$2:AM36))</f>
        <v>0</v>
      </c>
      <c r="AO36" s="125" t="e">
        <f t="shared" si="28"/>
        <v>#DIV/0!</v>
      </c>
      <c r="AP36" s="124"/>
      <c r="AQ36" s="114"/>
      <c r="AR36" s="84">
        <f>LN(SUM($AQ$2:AQ36))</f>
        <v>0</v>
      </c>
      <c r="AS36" s="125" t="e">
        <f t="shared" si="29"/>
        <v>#DIV/0!</v>
      </c>
      <c r="AT36" s="124"/>
      <c r="AU36" s="83"/>
      <c r="AV36" s="84">
        <f>LN(SUM($AU$2:AU36))</f>
        <v>2.0794415416798357</v>
      </c>
      <c r="AW36" s="125">
        <f t="shared" si="30"/>
        <v>36.735550954689849</v>
      </c>
      <c r="AX36" s="124"/>
      <c r="AY36" s="83"/>
      <c r="AZ36" s="85" t="e">
        <f>LN(SUM($AY$2:AY36))</f>
        <v>#NUM!</v>
      </c>
      <c r="BA36" s="125" t="e">
        <f t="shared" si="31"/>
        <v>#NUM!</v>
      </c>
      <c r="BB36" s="124"/>
      <c r="BC36" s="114"/>
      <c r="BD36" s="85" t="e">
        <f>LN(SUM($BC$2:BC36))</f>
        <v>#NUM!</v>
      </c>
      <c r="BE36" s="125" t="e">
        <f t="shared" si="32"/>
        <v>#NUM!</v>
      </c>
      <c r="BF36" s="124"/>
      <c r="BG36" s="83"/>
      <c r="BH36" s="85">
        <f>LN(SUM($BG$2:BG36))</f>
        <v>1.3862943611198906</v>
      </c>
      <c r="BI36" s="125">
        <f t="shared" si="33"/>
        <v>28.913050075838512</v>
      </c>
      <c r="BJ36" s="124"/>
      <c r="BK36" s="83"/>
      <c r="BL36" s="85" t="e">
        <f>LN(SUM($BK$2:BK36))</f>
        <v>#NUM!</v>
      </c>
      <c r="BM36" s="125" t="e">
        <f t="shared" si="34"/>
        <v>#NUM!</v>
      </c>
      <c r="BN36" s="124"/>
      <c r="BO36" s="83"/>
      <c r="BP36" s="85">
        <f>LN(SUM($BO$2:BO36))</f>
        <v>0.69314718055994529</v>
      </c>
      <c r="BQ36" s="125" t="e">
        <f t="shared" si="35"/>
        <v>#DIV/0!</v>
      </c>
      <c r="BR36" s="124"/>
      <c r="BS36" s="86">
        <v>5</v>
      </c>
      <c r="BT36" s="85">
        <f>LN(SUM($BS$2:BS36))</f>
        <v>4.7184988712950942</v>
      </c>
      <c r="BU36" s="101">
        <f t="shared" si="36"/>
        <v>8.3714247274311475</v>
      </c>
      <c r="BV36" s="124"/>
    </row>
    <row r="37" spans="1:74" s="9" customFormat="1" x14ac:dyDescent="0.25">
      <c r="A37" s="146">
        <f t="shared" si="0"/>
        <v>98</v>
      </c>
      <c r="B37" s="89">
        <v>44000</v>
      </c>
      <c r="C37" s="83"/>
      <c r="D37" s="84">
        <f>LN(SUM($C$2:C37))</f>
        <v>3.4011973816621555</v>
      </c>
      <c r="E37" s="124">
        <f t="shared" si="19"/>
        <v>13.259057339381966</v>
      </c>
      <c r="F37" s="124"/>
      <c r="G37" s="83"/>
      <c r="H37" s="84">
        <f>LN(SUM($G$2:G37))</f>
        <v>1.0986122886681098</v>
      </c>
      <c r="I37" s="124">
        <f t="shared" si="20"/>
        <v>11.966579039460179</v>
      </c>
      <c r="J37" s="124"/>
      <c r="K37" s="83"/>
      <c r="L37" s="84">
        <f>LN(SUM($K$2:K37))</f>
        <v>0.69314718055994529</v>
      </c>
      <c r="M37" s="124" t="e">
        <f t="shared" si="21"/>
        <v>#DIV/0!</v>
      </c>
      <c r="N37" s="124"/>
      <c r="O37" s="83"/>
      <c r="P37" s="84">
        <f>LN(SUM($O$2:O37))</f>
        <v>2.3025850929940459</v>
      </c>
      <c r="Q37" s="125">
        <f t="shared" si="22"/>
        <v>12.444618220581885</v>
      </c>
      <c r="R37" s="124"/>
      <c r="S37" s="83"/>
      <c r="T37" s="84" t="e">
        <f>LN(SUM($S$2:S37))</f>
        <v>#NUM!</v>
      </c>
      <c r="U37" s="128" t="e">
        <f t="shared" si="23"/>
        <v>#NUM!</v>
      </c>
      <c r="V37" s="124"/>
      <c r="W37" s="83"/>
      <c r="X37" s="84" t="e">
        <f>LN(SUM($W$2:W37))</f>
        <v>#NUM!</v>
      </c>
      <c r="Y37" s="125" t="e">
        <f t="shared" si="24"/>
        <v>#NUM!</v>
      </c>
      <c r="Z37" s="124"/>
      <c r="AA37" s="114"/>
      <c r="AB37" s="84">
        <f>LN(SUM($AA$2:AA37))</f>
        <v>0.69314718055994529</v>
      </c>
      <c r="AC37" s="125" t="e">
        <f t="shared" si="25"/>
        <v>#DIV/0!</v>
      </c>
      <c r="AD37" s="124"/>
      <c r="AE37" s="83"/>
      <c r="AF37" s="84">
        <f>LN(SUM($AE$2:AE37))</f>
        <v>2.9957322735539909</v>
      </c>
      <c r="AG37" s="125" t="e">
        <f t="shared" si="26"/>
        <v>#DIV/0!</v>
      </c>
      <c r="AH37" s="124"/>
      <c r="AI37" s="83">
        <v>1</v>
      </c>
      <c r="AJ37" s="84">
        <f>LN(SUM($AI$2:AI37))</f>
        <v>3.4011973816621555</v>
      </c>
      <c r="AK37" s="125">
        <f t="shared" si="27"/>
        <v>1.738758115136223</v>
      </c>
      <c r="AL37" s="124"/>
      <c r="AM37" s="83"/>
      <c r="AN37" s="84">
        <f>LN(SUM($AM$2:AM37))</f>
        <v>0</v>
      </c>
      <c r="AO37" s="125" t="e">
        <f t="shared" si="28"/>
        <v>#DIV/0!</v>
      </c>
      <c r="AP37" s="124"/>
      <c r="AQ37" s="114"/>
      <c r="AR37" s="84">
        <f>LN(SUM($AQ$2:AQ37))</f>
        <v>0</v>
      </c>
      <c r="AS37" s="125" t="e">
        <f t="shared" si="29"/>
        <v>#DIV/0!</v>
      </c>
      <c r="AT37" s="124"/>
      <c r="AU37" s="83">
        <v>1</v>
      </c>
      <c r="AV37" s="84">
        <f>LN(SUM($AU$2:AU37))</f>
        <v>2.1972245773362196</v>
      </c>
      <c r="AW37" s="125">
        <f t="shared" si="30"/>
        <v>32.91399214050935</v>
      </c>
      <c r="AX37" s="124"/>
      <c r="AY37" s="83"/>
      <c r="AZ37" s="85" t="e">
        <f>LN(SUM($AY$2:AY37))</f>
        <v>#NUM!</v>
      </c>
      <c r="BA37" s="125" t="e">
        <f t="shared" si="31"/>
        <v>#NUM!</v>
      </c>
      <c r="BB37" s="124"/>
      <c r="BC37" s="114"/>
      <c r="BD37" s="85" t="e">
        <f>LN(SUM($BC$2:BC37))</f>
        <v>#NUM!</v>
      </c>
      <c r="BE37" s="125" t="e">
        <f t="shared" si="32"/>
        <v>#NUM!</v>
      </c>
      <c r="BF37" s="124"/>
      <c r="BG37" s="83"/>
      <c r="BH37" s="85">
        <f>LN(SUM($BG$2:BG37))</f>
        <v>1.3862943611198906</v>
      </c>
      <c r="BI37" s="125" t="e">
        <f t="shared" si="33"/>
        <v>#DIV/0!</v>
      </c>
      <c r="BJ37" s="124"/>
      <c r="BK37" s="83"/>
      <c r="BL37" s="85" t="e">
        <f>LN(SUM($BK$2:BK37))</f>
        <v>#NUM!</v>
      </c>
      <c r="BM37" s="125" t="e">
        <f t="shared" si="34"/>
        <v>#NUM!</v>
      </c>
      <c r="BN37" s="124"/>
      <c r="BO37" s="83"/>
      <c r="BP37" s="85">
        <f>LN(SUM($BO$2:BO37))</f>
        <v>0.69314718055994529</v>
      </c>
      <c r="BQ37" s="125" t="e">
        <f t="shared" si="35"/>
        <v>#DIV/0!</v>
      </c>
      <c r="BR37" s="124"/>
      <c r="BS37" s="86">
        <v>2</v>
      </c>
      <c r="BT37" s="85">
        <f>LN(SUM($BS$2:BS37))</f>
        <v>4.7361984483944957</v>
      </c>
      <c r="BU37" s="101">
        <f t="shared" si="36"/>
        <v>9.897284582821813</v>
      </c>
      <c r="BV37" s="124"/>
    </row>
    <row r="38" spans="1:74" s="9" customFormat="1" x14ac:dyDescent="0.25">
      <c r="A38" s="146">
        <f t="shared" si="0"/>
        <v>99</v>
      </c>
      <c r="B38" s="89">
        <v>44001</v>
      </c>
      <c r="C38" s="83"/>
      <c r="D38" s="84">
        <f>LN(SUM($C$2:C38))</f>
        <v>3.4011973816621555</v>
      </c>
      <c r="E38" s="124">
        <f t="shared" si="19"/>
        <v>13.931351656142891</v>
      </c>
      <c r="F38" s="124"/>
      <c r="G38" s="83"/>
      <c r="H38" s="84">
        <f>LN(SUM($G$2:G38))</f>
        <v>1.0986122886681098</v>
      </c>
      <c r="I38" s="124">
        <f t="shared" si="20"/>
        <v>20.514135496217452</v>
      </c>
      <c r="J38" s="124"/>
      <c r="K38" s="83"/>
      <c r="L38" s="84">
        <f>LN(SUM($K$2:K38))</f>
        <v>0.69314718055994529</v>
      </c>
      <c r="M38" s="124" t="e">
        <f t="shared" si="21"/>
        <v>#DIV/0!</v>
      </c>
      <c r="N38" s="124"/>
      <c r="O38" s="83">
        <v>1</v>
      </c>
      <c r="P38" s="84">
        <f>LN(SUM($O$2:O38))</f>
        <v>2.3978952727983707</v>
      </c>
      <c r="Q38" s="125">
        <f t="shared" si="22"/>
        <v>19.084509077805848</v>
      </c>
      <c r="R38" s="124"/>
      <c r="S38" s="83"/>
      <c r="T38" s="84" t="e">
        <f>LN(SUM($S$2:S38))</f>
        <v>#NUM!</v>
      </c>
      <c r="U38" s="128" t="e">
        <f t="shared" si="23"/>
        <v>#NUM!</v>
      </c>
      <c r="V38" s="124"/>
      <c r="W38" s="83"/>
      <c r="X38" s="84" t="e">
        <f>LN(SUM($W$2:W38))</f>
        <v>#NUM!</v>
      </c>
      <c r="Y38" s="125" t="e">
        <f t="shared" si="24"/>
        <v>#NUM!</v>
      </c>
      <c r="Z38" s="124"/>
      <c r="AA38" s="114"/>
      <c r="AB38" s="84">
        <f>LN(SUM($AA$2:AA38))</f>
        <v>0.69314718055994529</v>
      </c>
      <c r="AC38" s="125" t="e">
        <f t="shared" si="25"/>
        <v>#DIV/0!</v>
      </c>
      <c r="AD38" s="124"/>
      <c r="AE38" s="83"/>
      <c r="AF38" s="84">
        <f>LN(SUM($AE$2:AE38))</f>
        <v>2.9957322735539909</v>
      </c>
      <c r="AG38" s="125" t="e">
        <f t="shared" si="26"/>
        <v>#DIV/0!</v>
      </c>
      <c r="AH38" s="124"/>
      <c r="AI38" s="83"/>
      <c r="AJ38" s="84">
        <f>LN(SUM($AI$2:AI38))</f>
        <v>3.4011973816621555</v>
      </c>
      <c r="AK38" s="125">
        <f t="shared" si="27"/>
        <v>2.3987158322957276</v>
      </c>
      <c r="AL38" s="124"/>
      <c r="AM38" s="83"/>
      <c r="AN38" s="84">
        <f>LN(SUM($AM$2:AM38))</f>
        <v>0</v>
      </c>
      <c r="AO38" s="125" t="e">
        <f t="shared" si="28"/>
        <v>#DIV/0!</v>
      </c>
      <c r="AP38" s="124"/>
      <c r="AQ38" s="114"/>
      <c r="AR38" s="84">
        <f>LN(SUM($AQ$2:AQ38))</f>
        <v>0</v>
      </c>
      <c r="AS38" s="125" t="e">
        <f t="shared" si="29"/>
        <v>#DIV/0!</v>
      </c>
      <c r="AT38" s="124"/>
      <c r="AU38" s="83">
        <v>2</v>
      </c>
      <c r="AV38" s="84">
        <f>LN(SUM($AU$2:AU38))</f>
        <v>2.3978952727983707</v>
      </c>
      <c r="AW38" s="125">
        <f t="shared" si="30"/>
        <v>20.984422565462012</v>
      </c>
      <c r="AX38" s="124"/>
      <c r="AY38" s="83"/>
      <c r="AZ38" s="85" t="e">
        <f>LN(SUM($AY$2:AY38))</f>
        <v>#NUM!</v>
      </c>
      <c r="BA38" s="125" t="e">
        <f t="shared" si="31"/>
        <v>#NUM!</v>
      </c>
      <c r="BB38" s="124"/>
      <c r="BC38" s="114"/>
      <c r="BD38" s="85" t="e">
        <f>LN(SUM($BC$2:BC38))</f>
        <v>#NUM!</v>
      </c>
      <c r="BE38" s="125" t="e">
        <f t="shared" si="32"/>
        <v>#NUM!</v>
      </c>
      <c r="BF38" s="124"/>
      <c r="BG38" s="83"/>
      <c r="BH38" s="85">
        <f>LN(SUM($BG$2:BG38))</f>
        <v>1.3862943611198906</v>
      </c>
      <c r="BI38" s="125" t="e">
        <f t="shared" si="33"/>
        <v>#DIV/0!</v>
      </c>
      <c r="BJ38" s="124"/>
      <c r="BK38" s="83"/>
      <c r="BL38" s="85" t="e">
        <f>LN(SUM($BK$2:BK38))</f>
        <v>#NUM!</v>
      </c>
      <c r="BM38" s="125" t="e">
        <f t="shared" si="34"/>
        <v>#NUM!</v>
      </c>
      <c r="BN38" s="124"/>
      <c r="BO38" s="83"/>
      <c r="BP38" s="85">
        <f>LN(SUM($BO$2:BO38))</f>
        <v>0.69314718055994529</v>
      </c>
      <c r="BQ38" s="125" t="e">
        <f t="shared" si="35"/>
        <v>#DIV/0!</v>
      </c>
      <c r="BR38" s="124"/>
      <c r="BS38" s="86">
        <v>3</v>
      </c>
      <c r="BT38" s="85">
        <f>LN(SUM($BS$2:BS38))</f>
        <v>4.7621739347977563</v>
      </c>
      <c r="BU38" s="101">
        <f t="shared" si="36"/>
        <v>11.795769619315289</v>
      </c>
      <c r="BV38" s="124"/>
    </row>
    <row r="39" spans="1:74" s="9" customFormat="1" x14ac:dyDescent="0.25">
      <c r="A39" s="146">
        <f t="shared" si="0"/>
        <v>100</v>
      </c>
      <c r="B39" s="89">
        <v>44002</v>
      </c>
      <c r="C39" s="83"/>
      <c r="D39" s="84">
        <f>LN(SUM($C$2:C39))</f>
        <v>3.4011973816621555</v>
      </c>
      <c r="E39" s="124">
        <f t="shared" si="19"/>
        <v>17.395188829230186</v>
      </c>
      <c r="F39" s="124"/>
      <c r="G39" s="83"/>
      <c r="H39" s="84">
        <f>LN(SUM($G$2:G39))</f>
        <v>1.0986122886681098</v>
      </c>
      <c r="I39" s="124" t="e">
        <f t="shared" si="20"/>
        <v>#DIV/0!</v>
      </c>
      <c r="J39" s="124"/>
      <c r="K39" s="83"/>
      <c r="L39" s="84">
        <f>LN(SUM($K$2:K39))</f>
        <v>0.69314718055994529</v>
      </c>
      <c r="M39" s="124" t="e">
        <f t="shared" si="21"/>
        <v>#DIV/0!</v>
      </c>
      <c r="N39" s="124"/>
      <c r="O39" s="83">
        <v>1</v>
      </c>
      <c r="P39" s="84">
        <f>LN(SUM($O$2:O39))</f>
        <v>2.4849066497880004</v>
      </c>
      <c r="Q39" s="125">
        <f t="shared" si="22"/>
        <v>17.413246589560149</v>
      </c>
      <c r="R39" s="124"/>
      <c r="S39" s="83"/>
      <c r="T39" s="84" t="e">
        <f>LN(SUM($S$2:S39))</f>
        <v>#NUM!</v>
      </c>
      <c r="U39" s="128" t="e">
        <f t="shared" si="23"/>
        <v>#NUM!</v>
      </c>
      <c r="V39" s="124"/>
      <c r="W39" s="83"/>
      <c r="X39" s="84" t="e">
        <f>LN(SUM($W$2:W39))</f>
        <v>#NUM!</v>
      </c>
      <c r="Y39" s="125" t="e">
        <f t="shared" si="24"/>
        <v>#NUM!</v>
      </c>
      <c r="Z39" s="124"/>
      <c r="AA39" s="114"/>
      <c r="AB39" s="84">
        <f>LN(SUM($AA$2:AA39))</f>
        <v>0.69314718055994529</v>
      </c>
      <c r="AC39" s="125" t="e">
        <f t="shared" si="25"/>
        <v>#DIV/0!</v>
      </c>
      <c r="AD39" s="124"/>
      <c r="AE39" s="83">
        <v>1</v>
      </c>
      <c r="AF39" s="84">
        <f>LN(SUM($AE$2:AE39))</f>
        <v>3.044522437723423</v>
      </c>
      <c r="AG39" s="125">
        <f t="shared" si="26"/>
        <v>170.48038899468511</v>
      </c>
      <c r="AH39" s="124"/>
      <c r="AI39" s="83">
        <v>7</v>
      </c>
      <c r="AJ39" s="84">
        <f>LN(SUM($AI$2:AI39))</f>
        <v>3.6109179126442243</v>
      </c>
      <c r="AK39" s="125">
        <f t="shared" si="27"/>
        <v>5.832064515907911</v>
      </c>
      <c r="AL39" s="124"/>
      <c r="AM39" s="83"/>
      <c r="AN39" s="84">
        <f>LN(SUM($AM$2:AM39))</f>
        <v>0</v>
      </c>
      <c r="AO39" s="125" t="e">
        <f t="shared" si="28"/>
        <v>#DIV/0!</v>
      </c>
      <c r="AP39" s="124"/>
      <c r="AQ39" s="114"/>
      <c r="AR39" s="84">
        <f>LN(SUM($AQ$2:AQ39))</f>
        <v>0</v>
      </c>
      <c r="AS39" s="125" t="e">
        <f t="shared" si="29"/>
        <v>#DIV/0!</v>
      </c>
      <c r="AT39" s="124"/>
      <c r="AU39" s="83">
        <v>9</v>
      </c>
      <c r="AV39" s="84">
        <f>LN(SUM($AU$2:AU39))</f>
        <v>2.9957322735539909</v>
      </c>
      <c r="AW39" s="125">
        <f t="shared" si="30"/>
        <v>7.0256579151276171</v>
      </c>
      <c r="AX39" s="124"/>
      <c r="AY39" s="83"/>
      <c r="AZ39" s="85" t="e">
        <f>LN(SUM($AY$2:AY39))</f>
        <v>#NUM!</v>
      </c>
      <c r="BA39" s="125" t="e">
        <f t="shared" si="31"/>
        <v>#NUM!</v>
      </c>
      <c r="BB39" s="124"/>
      <c r="BC39" s="114"/>
      <c r="BD39" s="85" t="e">
        <f>LN(SUM($BC$2:BC39))</f>
        <v>#NUM!</v>
      </c>
      <c r="BE39" s="125" t="e">
        <f t="shared" si="32"/>
        <v>#NUM!</v>
      </c>
      <c r="BF39" s="124"/>
      <c r="BG39" s="83"/>
      <c r="BH39" s="85">
        <f>LN(SUM($BG$2:BG39))</f>
        <v>1.3862943611198906</v>
      </c>
      <c r="BI39" s="125" t="e">
        <f t="shared" si="33"/>
        <v>#DIV/0!</v>
      </c>
      <c r="BJ39" s="124"/>
      <c r="BK39" s="83"/>
      <c r="BL39" s="85" t="e">
        <f>LN(SUM($BK$2:BK39))</f>
        <v>#NUM!</v>
      </c>
      <c r="BM39" s="125" t="e">
        <f t="shared" si="34"/>
        <v>#NUM!</v>
      </c>
      <c r="BN39" s="124"/>
      <c r="BO39" s="83"/>
      <c r="BP39" s="85">
        <f>LN(SUM($BO$2:BO39))</f>
        <v>0.69314718055994529</v>
      </c>
      <c r="BQ39" s="125" t="e">
        <f t="shared" si="35"/>
        <v>#DIV/0!</v>
      </c>
      <c r="BR39" s="124"/>
      <c r="BS39" s="86">
        <v>18</v>
      </c>
      <c r="BT39" s="85">
        <f>LN(SUM($BS$2:BS39))</f>
        <v>4.9052747784384296</v>
      </c>
      <c r="BU39" s="101">
        <f t="shared" si="36"/>
        <v>13.636800892190841</v>
      </c>
      <c r="BV39" s="124"/>
    </row>
    <row r="40" spans="1:74" s="9" customFormat="1" x14ac:dyDescent="0.25">
      <c r="A40" s="146">
        <f t="shared" si="0"/>
        <v>101</v>
      </c>
      <c r="B40" s="89">
        <v>44003</v>
      </c>
      <c r="C40" s="83"/>
      <c r="D40" s="84">
        <f>LN(SUM($C$2:C40))</f>
        <v>3.4011973816621555</v>
      </c>
      <c r="E40" s="124">
        <f t="shared" si="19"/>
        <v>21.743986036537734</v>
      </c>
      <c r="F40" s="124"/>
      <c r="G40" s="83"/>
      <c r="H40" s="84">
        <f>LN(SUM($G$2:G40))</f>
        <v>1.0986122886681098</v>
      </c>
      <c r="I40" s="124" t="e">
        <f t="shared" si="20"/>
        <v>#DIV/0!</v>
      </c>
      <c r="J40" s="124"/>
      <c r="K40" s="83"/>
      <c r="L40" s="84">
        <f>LN(SUM($K$2:K40))</f>
        <v>0.69314718055994529</v>
      </c>
      <c r="M40" s="124" t="e">
        <f t="shared" si="21"/>
        <v>#DIV/0!</v>
      </c>
      <c r="N40" s="124"/>
      <c r="O40" s="83">
        <v>1</v>
      </c>
      <c r="P40" s="84">
        <f>LN(SUM($O$2:O40))</f>
        <v>2.5649493574615367</v>
      </c>
      <c r="Q40" s="125">
        <f t="shared" si="22"/>
        <v>12.543101665623176</v>
      </c>
      <c r="R40" s="124"/>
      <c r="S40" s="83"/>
      <c r="T40" s="84" t="e">
        <f>LN(SUM($S$2:S40))</f>
        <v>#NUM!</v>
      </c>
      <c r="U40" s="128" t="e">
        <f t="shared" si="23"/>
        <v>#NUM!</v>
      </c>
      <c r="V40" s="124"/>
      <c r="W40" s="83"/>
      <c r="X40" s="84" t="e">
        <f>LN(SUM($W$2:W40))</f>
        <v>#NUM!</v>
      </c>
      <c r="Y40" s="125" t="e">
        <f t="shared" si="24"/>
        <v>#NUM!</v>
      </c>
      <c r="Z40" s="124"/>
      <c r="AA40" s="114"/>
      <c r="AB40" s="84">
        <f>LN(SUM($AA$2:AA40))</f>
        <v>0.69314718055994529</v>
      </c>
      <c r="AC40" s="125" t="e">
        <f t="shared" si="25"/>
        <v>#DIV/0!</v>
      </c>
      <c r="AD40" s="124"/>
      <c r="AE40" s="83"/>
      <c r="AF40" s="84">
        <f>LN(SUM($AE$2:AE40))</f>
        <v>3.044522437723423</v>
      </c>
      <c r="AG40" s="125">
        <f t="shared" si="26"/>
        <v>93.687420979061201</v>
      </c>
      <c r="AH40" s="124"/>
      <c r="AI40" s="83"/>
      <c r="AJ40" s="84">
        <f>LN(SUM($AI$2:AI40))</f>
        <v>3.6109179126442243</v>
      </c>
      <c r="AK40" s="125">
        <f t="shared" si="27"/>
        <v>6.5888468519466592</v>
      </c>
      <c r="AL40" s="124"/>
      <c r="AM40" s="83"/>
      <c r="AN40" s="84">
        <f>LN(SUM($AM$2:AM40))</f>
        <v>0</v>
      </c>
      <c r="AO40" s="125" t="e">
        <f t="shared" si="28"/>
        <v>#DIV/0!</v>
      </c>
      <c r="AP40" s="124"/>
      <c r="AQ40" s="114"/>
      <c r="AR40" s="84">
        <f>LN(SUM($AQ$2:AQ40))</f>
        <v>0</v>
      </c>
      <c r="AS40" s="125" t="e">
        <f t="shared" si="29"/>
        <v>#DIV/0!</v>
      </c>
      <c r="AT40" s="124"/>
      <c r="AU40" s="83">
        <v>9</v>
      </c>
      <c r="AV40" s="84">
        <f>LN(SUM($AU$2:AU40))</f>
        <v>3.3672958299864741</v>
      </c>
      <c r="AW40" s="125">
        <f t="shared" si="30"/>
        <v>3.7800224448442874</v>
      </c>
      <c r="AX40" s="124"/>
      <c r="AY40" s="83"/>
      <c r="AZ40" s="85" t="e">
        <f>LN(SUM($AY$2:AY40))</f>
        <v>#NUM!</v>
      </c>
      <c r="BA40" s="125" t="e">
        <f t="shared" si="31"/>
        <v>#NUM!</v>
      </c>
      <c r="BB40" s="124"/>
      <c r="BC40" s="114"/>
      <c r="BD40" s="85" t="e">
        <f>LN(SUM($BC$2:BC40))</f>
        <v>#NUM!</v>
      </c>
      <c r="BE40" s="125" t="e">
        <f t="shared" si="32"/>
        <v>#NUM!</v>
      </c>
      <c r="BF40" s="124"/>
      <c r="BG40" s="83"/>
      <c r="BH40" s="85">
        <f>LN(SUM($BG$2:BG40))</f>
        <v>1.3862943611198906</v>
      </c>
      <c r="BI40" s="125" t="e">
        <f t="shared" si="33"/>
        <v>#DIV/0!</v>
      </c>
      <c r="BJ40" s="124"/>
      <c r="BK40" s="83"/>
      <c r="BL40" s="85" t="e">
        <f>LN(SUM($BK$2:BK40))</f>
        <v>#NUM!</v>
      </c>
      <c r="BM40" s="125" t="e">
        <f t="shared" si="34"/>
        <v>#NUM!</v>
      </c>
      <c r="BN40" s="124"/>
      <c r="BO40" s="83"/>
      <c r="BP40" s="85">
        <f>LN(SUM($BO$2:BO40))</f>
        <v>0.69314718055994529</v>
      </c>
      <c r="BQ40" s="125" t="e">
        <f t="shared" si="35"/>
        <v>#DIV/0!</v>
      </c>
      <c r="BR40" s="124"/>
      <c r="BS40" s="86">
        <v>10</v>
      </c>
      <c r="BT40" s="85">
        <f>LN(SUM($BS$2:BS40))</f>
        <v>4.9767337424205742</v>
      </c>
      <c r="BU40" s="101">
        <f t="shared" si="36"/>
        <v>11.693914593149463</v>
      </c>
      <c r="BV40" s="124"/>
    </row>
    <row r="41" spans="1:74" s="9" customFormat="1" x14ac:dyDescent="0.25">
      <c r="A41" s="146">
        <f t="shared" si="0"/>
        <v>102</v>
      </c>
      <c r="B41" s="89">
        <v>44004</v>
      </c>
      <c r="C41" s="83"/>
      <c r="D41" s="84">
        <f>LN(SUM($C$2:C41))</f>
        <v>3.4011973816621555</v>
      </c>
      <c r="E41" s="124" t="e">
        <f t="shared" si="1"/>
        <v>#DIV/0!</v>
      </c>
      <c r="F41" s="124"/>
      <c r="G41" s="83"/>
      <c r="H41" s="84">
        <f>LN(SUM($G$2:G41))</f>
        <v>1.0986122886681098</v>
      </c>
      <c r="I41" s="124" t="e">
        <f t="shared" si="3"/>
        <v>#DIV/0!</v>
      </c>
      <c r="J41" s="124"/>
      <c r="K41" s="83"/>
      <c r="L41" s="84">
        <f>LN(SUM($K$2:K41))</f>
        <v>0.69314718055994529</v>
      </c>
      <c r="M41" s="124" t="e">
        <f t="shared" si="4"/>
        <v>#DIV/0!</v>
      </c>
      <c r="N41" s="124"/>
      <c r="O41" s="83">
        <v>5</v>
      </c>
      <c r="P41" s="84">
        <f>LN(SUM($O$2:O41))</f>
        <v>2.8903717578961645</v>
      </c>
      <c r="Q41" s="125">
        <f t="shared" si="2"/>
        <v>6.9650742405878212</v>
      </c>
      <c r="R41" s="124"/>
      <c r="S41" s="83"/>
      <c r="T41" s="84" t="e">
        <f>LN(SUM($S$2:S41))</f>
        <v>#NUM!</v>
      </c>
      <c r="U41" s="128" t="e">
        <f t="shared" si="5"/>
        <v>#NUM!</v>
      </c>
      <c r="V41" s="124"/>
      <c r="W41" s="83"/>
      <c r="X41" s="84" t="e">
        <f>LN(SUM($W$2:W41))</f>
        <v>#NUM!</v>
      </c>
      <c r="Y41" s="125" t="e">
        <f t="shared" si="6"/>
        <v>#NUM!</v>
      </c>
      <c r="Z41" s="124"/>
      <c r="AA41" s="114"/>
      <c r="AB41" s="84">
        <f>LN(SUM($AA$2:AA41))</f>
        <v>0.69314718055994529</v>
      </c>
      <c r="AC41" s="125" t="e">
        <f t="shared" si="7"/>
        <v>#DIV/0!</v>
      </c>
      <c r="AD41" s="124"/>
      <c r="AE41" s="83">
        <v>1</v>
      </c>
      <c r="AF41" s="84">
        <f>LN(SUM($AE$2:AE41))</f>
        <v>3.0910424533583161</v>
      </c>
      <c r="AG41" s="125">
        <f t="shared" si="8"/>
        <v>44.894921877523878</v>
      </c>
      <c r="AH41" s="124"/>
      <c r="AI41" s="83"/>
      <c r="AJ41" s="84">
        <f>LN(SUM($AI$2:AI41))</f>
        <v>3.6109179126442243</v>
      </c>
      <c r="AK41" s="125">
        <f t="shared" si="9"/>
        <v>10.361547556429086</v>
      </c>
      <c r="AL41" s="124"/>
      <c r="AM41" s="83"/>
      <c r="AN41" s="84">
        <f>LN(SUM($AM$2:AM41))</f>
        <v>0</v>
      </c>
      <c r="AO41" s="125" t="e">
        <f t="shared" si="10"/>
        <v>#DIV/0!</v>
      </c>
      <c r="AP41" s="124"/>
      <c r="AQ41" s="114"/>
      <c r="AR41" s="84">
        <f>LN(SUM($AQ$2:AQ41))</f>
        <v>0</v>
      </c>
      <c r="AS41" s="125" t="e">
        <f t="shared" si="11"/>
        <v>#DIV/0!</v>
      </c>
      <c r="AT41" s="124"/>
      <c r="AU41" s="83">
        <v>10</v>
      </c>
      <c r="AV41" s="84">
        <f>LN(SUM($AU$2:AU41))</f>
        <v>3.6635616461296463</v>
      </c>
      <c r="AW41" s="125">
        <f t="shared" si="12"/>
        <v>2.3882284071108906</v>
      </c>
      <c r="AX41" s="124"/>
      <c r="AY41" s="83"/>
      <c r="AZ41" s="85" t="e">
        <f>LN(SUM($AY$2:AY41))</f>
        <v>#NUM!</v>
      </c>
      <c r="BA41" s="125" t="e">
        <f t="shared" si="13"/>
        <v>#NUM!</v>
      </c>
      <c r="BB41" s="124"/>
      <c r="BC41" s="114"/>
      <c r="BD41" s="85" t="e">
        <f>LN(SUM($BC$2:BC41))</f>
        <v>#NUM!</v>
      </c>
      <c r="BE41" s="125" t="e">
        <f t="shared" si="14"/>
        <v>#NUM!</v>
      </c>
      <c r="BF41" s="124"/>
      <c r="BG41" s="83"/>
      <c r="BH41" s="85">
        <f>LN(SUM($BG$2:BG41))</f>
        <v>1.3862943611198906</v>
      </c>
      <c r="BI41" s="125" t="e">
        <f t="shared" si="15"/>
        <v>#DIV/0!</v>
      </c>
      <c r="BJ41" s="124"/>
      <c r="BK41" s="83"/>
      <c r="BL41" s="85" t="e">
        <f>LN(SUM($BK$2:BK41))</f>
        <v>#NUM!</v>
      </c>
      <c r="BM41" s="125" t="e">
        <f t="shared" si="16"/>
        <v>#NUM!</v>
      </c>
      <c r="BN41" s="124"/>
      <c r="BO41" s="83"/>
      <c r="BP41" s="85">
        <f>LN(SUM($BO$2:BO41))</f>
        <v>0.69314718055994529</v>
      </c>
      <c r="BQ41" s="125" t="e">
        <f t="shared" si="17"/>
        <v>#DIV/0!</v>
      </c>
      <c r="BR41" s="124"/>
      <c r="BS41" s="86">
        <v>16</v>
      </c>
      <c r="BT41" s="85">
        <f>LN(SUM($BS$2:BS41))</f>
        <v>5.0814043649844631</v>
      </c>
      <c r="BU41" s="101">
        <f t="shared" si="18"/>
        <v>10.154553781173133</v>
      </c>
      <c r="BV41" s="124"/>
    </row>
    <row r="42" spans="1:74" s="9" customFormat="1" x14ac:dyDescent="0.25">
      <c r="A42" s="146">
        <f t="shared" si="0"/>
        <v>103</v>
      </c>
      <c r="B42" s="89">
        <v>44005</v>
      </c>
      <c r="C42" s="83"/>
      <c r="D42" s="84">
        <f>LN(SUM($C$2:C42))</f>
        <v>3.4011973816621555</v>
      </c>
      <c r="E42" s="124" t="e">
        <f t="shared" si="1"/>
        <v>#DIV/0!</v>
      </c>
      <c r="F42" s="124"/>
      <c r="G42" s="83"/>
      <c r="H42" s="84">
        <f>LN(SUM($G$2:G42))</f>
        <v>1.0986122886681098</v>
      </c>
      <c r="I42" s="124" t="e">
        <f t="shared" si="3"/>
        <v>#DIV/0!</v>
      </c>
      <c r="J42" s="124"/>
      <c r="K42" s="83"/>
      <c r="L42" s="84">
        <f>LN(SUM($K$2:K42))</f>
        <v>0.69314718055994529</v>
      </c>
      <c r="M42" s="124" t="e">
        <f t="shared" si="4"/>
        <v>#DIV/0!</v>
      </c>
      <c r="N42" s="124"/>
      <c r="O42" s="83">
        <v>4</v>
      </c>
      <c r="P42" s="84">
        <f>LN(SUM($O$2:O42))</f>
        <v>3.0910424533583161</v>
      </c>
      <c r="Q42" s="125">
        <f t="shared" si="2"/>
        <v>5.2341218166067307</v>
      </c>
      <c r="R42" s="124"/>
      <c r="S42" s="83"/>
      <c r="T42" s="84" t="e">
        <f>LN(SUM($S$2:S42))</f>
        <v>#NUM!</v>
      </c>
      <c r="U42" s="128" t="e">
        <f t="shared" si="5"/>
        <v>#NUM!</v>
      </c>
      <c r="V42" s="124"/>
      <c r="W42" s="83"/>
      <c r="X42" s="84" t="e">
        <f>LN(SUM($W$2:W42))</f>
        <v>#NUM!</v>
      </c>
      <c r="Y42" s="125" t="e">
        <f t="shared" si="6"/>
        <v>#NUM!</v>
      </c>
      <c r="Z42" s="124"/>
      <c r="AA42" s="114"/>
      <c r="AB42" s="84">
        <f>LN(SUM($AA$2:AA42))</f>
        <v>0.69314718055994529</v>
      </c>
      <c r="AC42" s="125" t="e">
        <f t="shared" si="7"/>
        <v>#DIV/0!</v>
      </c>
      <c r="AD42" s="124"/>
      <c r="AE42" s="83"/>
      <c r="AF42" s="84">
        <f>LN(SUM($AE$2:AE42))</f>
        <v>3.0910424533583161</v>
      </c>
      <c r="AG42" s="125">
        <f t="shared" si="8"/>
        <v>36.943849273438659</v>
      </c>
      <c r="AH42" s="124"/>
      <c r="AI42" s="83"/>
      <c r="AJ42" s="84">
        <f>LN(SUM($AI$2:AI42))</f>
        <v>3.6109179126442243</v>
      </c>
      <c r="AK42" s="125">
        <f t="shared" si="9"/>
        <v>14.270385113996975</v>
      </c>
      <c r="AL42" s="124"/>
      <c r="AM42" s="83"/>
      <c r="AN42" s="84">
        <f>LN(SUM($AM$2:AM42))</f>
        <v>0</v>
      </c>
      <c r="AO42" s="125" t="e">
        <f t="shared" si="10"/>
        <v>#DIV/0!</v>
      </c>
      <c r="AP42" s="124"/>
      <c r="AQ42" s="114"/>
      <c r="AR42" s="84">
        <f>LN(SUM($AQ$2:AQ42))</f>
        <v>0</v>
      </c>
      <c r="AS42" s="125" t="e">
        <f t="shared" si="11"/>
        <v>#DIV/0!</v>
      </c>
      <c r="AT42" s="124"/>
      <c r="AU42" s="83">
        <v>13</v>
      </c>
      <c r="AV42" s="84">
        <f>LN(SUM($AU$2:AU42))</f>
        <v>3.9512437185814275</v>
      </c>
      <c r="AW42" s="125">
        <f t="shared" si="12"/>
        <v>2.0392077058917648</v>
      </c>
      <c r="AX42" s="124"/>
      <c r="AY42" s="83"/>
      <c r="AZ42" s="85" t="e">
        <f>LN(SUM($AY$2:AY42))</f>
        <v>#NUM!</v>
      </c>
      <c r="BA42" s="125" t="e">
        <f t="shared" si="13"/>
        <v>#NUM!</v>
      </c>
      <c r="BB42" s="124"/>
      <c r="BC42" s="114"/>
      <c r="BD42" s="85" t="e">
        <f>LN(SUM($BC$2:BC42))</f>
        <v>#NUM!</v>
      </c>
      <c r="BE42" s="125" t="e">
        <f t="shared" si="14"/>
        <v>#NUM!</v>
      </c>
      <c r="BF42" s="124"/>
      <c r="BG42" s="83">
        <v>1</v>
      </c>
      <c r="BH42" s="85">
        <f>LN(SUM($BG$2:BG42))</f>
        <v>1.6094379124341003</v>
      </c>
      <c r="BI42" s="125">
        <f t="shared" si="15"/>
        <v>28.991981382050312</v>
      </c>
      <c r="BJ42" s="124"/>
      <c r="BK42" s="83"/>
      <c r="BL42" s="85" t="e">
        <f>LN(SUM($BK$2:BK42))</f>
        <v>#NUM!</v>
      </c>
      <c r="BM42" s="125" t="e">
        <f t="shared" si="16"/>
        <v>#NUM!</v>
      </c>
      <c r="BN42" s="124"/>
      <c r="BO42" s="83"/>
      <c r="BP42" s="85">
        <f>LN(SUM($BO$2:BO42))</f>
        <v>0.69314718055994529</v>
      </c>
      <c r="BQ42" s="125" t="e">
        <f t="shared" si="17"/>
        <v>#DIV/0!</v>
      </c>
      <c r="BR42" s="124"/>
      <c r="BS42" s="86">
        <v>18</v>
      </c>
      <c r="BT42" s="85">
        <f>LN(SUM($BS$2:BS42))</f>
        <v>5.1873858058407549</v>
      </c>
      <c r="BU42" s="101">
        <f t="shared" si="18"/>
        <v>8.3958507773853164</v>
      </c>
      <c r="BV42" s="124"/>
    </row>
    <row r="43" spans="1:74" s="9" customFormat="1" x14ac:dyDescent="0.25">
      <c r="A43" s="146">
        <f t="shared" si="0"/>
        <v>104</v>
      </c>
      <c r="B43" s="89">
        <v>44006</v>
      </c>
      <c r="C43" s="83"/>
      <c r="D43" s="84">
        <f>LN(SUM($C$2:C43))</f>
        <v>3.4011973816621555</v>
      </c>
      <c r="E43" s="124" t="e">
        <f t="shared" si="1"/>
        <v>#DIV/0!</v>
      </c>
      <c r="F43" s="124"/>
      <c r="G43" s="83"/>
      <c r="H43" s="84">
        <f>LN(SUM($G$2:G43))</f>
        <v>1.0986122886681098</v>
      </c>
      <c r="I43" s="124" t="e">
        <f t="shared" si="3"/>
        <v>#DIV/0!</v>
      </c>
      <c r="J43" s="124"/>
      <c r="K43" s="83"/>
      <c r="L43" s="84">
        <f>LN(SUM($K$2:K43))</f>
        <v>0.69314718055994529</v>
      </c>
      <c r="M43" s="124" t="e">
        <f t="shared" si="4"/>
        <v>#DIV/0!</v>
      </c>
      <c r="N43" s="124"/>
      <c r="O43" s="83">
        <v>7</v>
      </c>
      <c r="P43" s="84">
        <f>LN(SUM($O$2:O43))</f>
        <v>3.3672958299864741</v>
      </c>
      <c r="Q43" s="125">
        <f t="shared" si="2"/>
        <v>3.8926078423908241</v>
      </c>
      <c r="R43" s="124"/>
      <c r="S43" s="83"/>
      <c r="T43" s="84" t="e">
        <f>LN(SUM($S$2:S43))</f>
        <v>#NUM!</v>
      </c>
      <c r="U43" s="128" t="e">
        <f t="shared" si="5"/>
        <v>#NUM!</v>
      </c>
      <c r="V43" s="124"/>
      <c r="W43" s="83"/>
      <c r="X43" s="84" t="e">
        <f>LN(SUM($W$2:W43))</f>
        <v>#NUM!</v>
      </c>
      <c r="Y43" s="125" t="e">
        <f t="shared" si="6"/>
        <v>#NUM!</v>
      </c>
      <c r="Z43" s="124"/>
      <c r="AA43" s="114"/>
      <c r="AB43" s="84">
        <f>LN(SUM($AA$2:AA43))</f>
        <v>0.69314718055994529</v>
      </c>
      <c r="AC43" s="125" t="e">
        <f t="shared" si="7"/>
        <v>#DIV/0!</v>
      </c>
      <c r="AD43" s="124"/>
      <c r="AE43" s="83"/>
      <c r="AF43" s="84">
        <f>LN(SUM($AE$2:AE43))</f>
        <v>3.0910424533583161</v>
      </c>
      <c r="AG43" s="125">
        <f t="shared" si="8"/>
        <v>37.10418704588659</v>
      </c>
      <c r="AH43" s="124"/>
      <c r="AI43" s="83">
        <v>2</v>
      </c>
      <c r="AJ43" s="84">
        <f>LN(SUM($AI$2:AI43))</f>
        <v>3.6635616461296463</v>
      </c>
      <c r="AK43" s="125">
        <f t="shared" si="9"/>
        <v>16.085848705655447</v>
      </c>
      <c r="AL43" s="124"/>
      <c r="AM43" s="83"/>
      <c r="AN43" s="84">
        <f>LN(SUM($AM$2:AM43))</f>
        <v>0</v>
      </c>
      <c r="AO43" s="125" t="e">
        <f t="shared" si="10"/>
        <v>#DIV/0!</v>
      </c>
      <c r="AP43" s="124"/>
      <c r="AQ43" s="114"/>
      <c r="AR43" s="84">
        <f>LN(SUM($AQ$2:AQ43))</f>
        <v>0</v>
      </c>
      <c r="AS43" s="125" t="e">
        <f t="shared" si="11"/>
        <v>#DIV/0!</v>
      </c>
      <c r="AT43" s="124"/>
      <c r="AU43" s="83">
        <v>11</v>
      </c>
      <c r="AV43" s="84">
        <f>LN(SUM($AU$2:AU43))</f>
        <v>4.1431347263915326</v>
      </c>
      <c r="AW43" s="125">
        <f t="shared" si="12"/>
        <v>2.0191014075650995</v>
      </c>
      <c r="AX43" s="124"/>
      <c r="AY43" s="83"/>
      <c r="AZ43" s="85" t="e">
        <f>LN(SUM($AY$2:AY43))</f>
        <v>#NUM!</v>
      </c>
      <c r="BA43" s="125" t="e">
        <f t="shared" si="13"/>
        <v>#NUM!</v>
      </c>
      <c r="BB43" s="124"/>
      <c r="BC43" s="114"/>
      <c r="BD43" s="85" t="e">
        <f>LN(SUM($BC$2:BC43))</f>
        <v>#NUM!</v>
      </c>
      <c r="BE43" s="125" t="e">
        <f t="shared" si="14"/>
        <v>#NUM!</v>
      </c>
      <c r="BF43" s="124"/>
      <c r="BG43" s="83"/>
      <c r="BH43" s="85">
        <f>LN(SUM($BG$2:BG43))</f>
        <v>1.6094379124341003</v>
      </c>
      <c r="BI43" s="125">
        <f t="shared" si="15"/>
        <v>17.395188829230186</v>
      </c>
      <c r="BJ43" s="124"/>
      <c r="BK43" s="83"/>
      <c r="BL43" s="85" t="e">
        <f>LN(SUM($BK$2:BK43))</f>
        <v>#NUM!</v>
      </c>
      <c r="BM43" s="125" t="e">
        <f t="shared" si="16"/>
        <v>#NUM!</v>
      </c>
      <c r="BN43" s="124"/>
      <c r="BO43" s="83"/>
      <c r="BP43" s="85">
        <f>LN(SUM($BO$2:BO43))</f>
        <v>0.69314718055994529</v>
      </c>
      <c r="BQ43" s="125" t="e">
        <f t="shared" si="17"/>
        <v>#DIV/0!</v>
      </c>
      <c r="BR43" s="124"/>
      <c r="BS43" s="86">
        <v>20</v>
      </c>
      <c r="BT43" s="85">
        <f>LN(SUM($BS$2:BS43))</f>
        <v>5.2933048247244923</v>
      </c>
      <c r="BU43" s="101">
        <f t="shared" si="18"/>
        <v>7.1938615929921772</v>
      </c>
      <c r="BV43" s="124"/>
    </row>
    <row r="44" spans="1:74" s="9" customFormat="1" x14ac:dyDescent="0.25">
      <c r="A44" s="146">
        <f t="shared" si="0"/>
        <v>105</v>
      </c>
      <c r="B44" s="89">
        <v>44007</v>
      </c>
      <c r="C44" s="83"/>
      <c r="D44" s="84">
        <f>LN(SUM($C$2:C44))</f>
        <v>3.4011973816621555</v>
      </c>
      <c r="E44" s="124" t="e">
        <f t="shared" si="1"/>
        <v>#DIV/0!</v>
      </c>
      <c r="F44" s="124"/>
      <c r="G44" s="83"/>
      <c r="H44" s="84">
        <f>LN(SUM($G$2:G44))</f>
        <v>1.0986122886681098</v>
      </c>
      <c r="I44" s="124" t="e">
        <f t="shared" si="3"/>
        <v>#DIV/0!</v>
      </c>
      <c r="J44" s="124"/>
      <c r="K44" s="83"/>
      <c r="L44" s="84">
        <f>LN(SUM($K$2:K44))</f>
        <v>0.69314718055994529</v>
      </c>
      <c r="M44" s="124" t="e">
        <f t="shared" si="4"/>
        <v>#DIV/0!</v>
      </c>
      <c r="N44" s="124"/>
      <c r="O44" s="83">
        <v>4</v>
      </c>
      <c r="P44" s="84">
        <f>LN(SUM($O$2:O44))</f>
        <v>3.4965075614664802</v>
      </c>
      <c r="Q44" s="125">
        <f t="shared" si="2"/>
        <v>3.4739814459644216</v>
      </c>
      <c r="R44" s="124"/>
      <c r="S44" s="83"/>
      <c r="T44" s="84" t="e">
        <f>LN(SUM($S$2:S44))</f>
        <v>#NUM!</v>
      </c>
      <c r="U44" s="128" t="e">
        <f t="shared" si="5"/>
        <v>#NUM!</v>
      </c>
      <c r="V44" s="124"/>
      <c r="W44" s="83"/>
      <c r="X44" s="84" t="e">
        <f>LN(SUM($W$2:W44))</f>
        <v>#NUM!</v>
      </c>
      <c r="Y44" s="125" t="e">
        <f t="shared" si="6"/>
        <v>#NUM!</v>
      </c>
      <c r="Z44" s="124"/>
      <c r="AA44" s="114"/>
      <c r="AB44" s="84">
        <f>LN(SUM($AA$2:AA44))</f>
        <v>0.69314718055994529</v>
      </c>
      <c r="AC44" s="125" t="e">
        <f t="shared" si="7"/>
        <v>#DIV/0!</v>
      </c>
      <c r="AD44" s="124"/>
      <c r="AE44" s="83"/>
      <c r="AF44" s="84">
        <f>LN(SUM($AE$2:AE44))</f>
        <v>3.0910424533583161</v>
      </c>
      <c r="AG44" s="125">
        <f t="shared" si="8"/>
        <v>45.613514563608035</v>
      </c>
      <c r="AH44" s="124"/>
      <c r="AI44" s="83">
        <v>3</v>
      </c>
      <c r="AJ44" s="84">
        <f>LN(SUM($AI$2:AI44))</f>
        <v>3.7376696182833684</v>
      </c>
      <c r="AK44" s="125">
        <f t="shared" si="9"/>
        <v>17.411005950290157</v>
      </c>
      <c r="AL44" s="124"/>
      <c r="AM44" s="83"/>
      <c r="AN44" s="84">
        <f>LN(SUM($AM$2:AM44))</f>
        <v>0</v>
      </c>
      <c r="AO44" s="125" t="e">
        <f t="shared" si="10"/>
        <v>#DIV/0!</v>
      </c>
      <c r="AP44" s="124"/>
      <c r="AQ44" s="114"/>
      <c r="AR44" s="84">
        <f>LN(SUM($AQ$2:AQ44))</f>
        <v>0</v>
      </c>
      <c r="AS44" s="125" t="e">
        <f t="shared" si="11"/>
        <v>#DIV/0!</v>
      </c>
      <c r="AT44" s="124"/>
      <c r="AU44" s="83">
        <v>10</v>
      </c>
      <c r="AV44" s="84">
        <f>LN(SUM($AU$2:AU44))</f>
        <v>4.290459441148391</v>
      </c>
      <c r="AW44" s="125">
        <f t="shared" si="12"/>
        <v>2.268245793287623</v>
      </c>
      <c r="AX44" s="124"/>
      <c r="AY44" s="83"/>
      <c r="AZ44" s="85" t="e">
        <f>LN(SUM($AY$2:AY44))</f>
        <v>#NUM!</v>
      </c>
      <c r="BA44" s="125" t="e">
        <f t="shared" si="13"/>
        <v>#NUM!</v>
      </c>
      <c r="BB44" s="124"/>
      <c r="BC44" s="114"/>
      <c r="BD44" s="85" t="e">
        <f>LN(SUM($BC$2:BC44))</f>
        <v>#NUM!</v>
      </c>
      <c r="BE44" s="125" t="e">
        <f t="shared" si="14"/>
        <v>#NUM!</v>
      </c>
      <c r="BF44" s="124"/>
      <c r="BG44" s="83"/>
      <c r="BH44" s="85">
        <f>LN(SUM($BG$2:BG44))</f>
        <v>1.6094379124341003</v>
      </c>
      <c r="BI44" s="125">
        <f t="shared" si="15"/>
        <v>14.495990691025156</v>
      </c>
      <c r="BJ44" s="124"/>
      <c r="BK44" s="83"/>
      <c r="BL44" s="85" t="e">
        <f>LN(SUM($BK$2:BK44))</f>
        <v>#NUM!</v>
      </c>
      <c r="BM44" s="125" t="e">
        <f t="shared" si="16"/>
        <v>#NUM!</v>
      </c>
      <c r="BN44" s="124"/>
      <c r="BO44" s="83"/>
      <c r="BP44" s="85">
        <f>LN(SUM($BO$2:BO44))</f>
        <v>0.69314718055994529</v>
      </c>
      <c r="BQ44" s="125" t="e">
        <f t="shared" si="17"/>
        <v>#DIV/0!</v>
      </c>
      <c r="BR44" s="124"/>
      <c r="BS44" s="86">
        <v>17</v>
      </c>
      <c r="BT44" s="85">
        <f>LN(SUM($BS$2:BS44))</f>
        <v>5.3752784076841653</v>
      </c>
      <c r="BU44" s="101">
        <f t="shared" si="18"/>
        <v>6.8676381522384533</v>
      </c>
      <c r="BV44" s="124"/>
    </row>
    <row r="45" spans="1:74" s="9" customFormat="1" x14ac:dyDescent="0.25">
      <c r="A45" s="146">
        <f t="shared" si="0"/>
        <v>106</v>
      </c>
      <c r="B45" s="89">
        <v>44008</v>
      </c>
      <c r="C45" s="83"/>
      <c r="D45" s="84">
        <f>LN(SUM($C$2:C45))</f>
        <v>3.4011973816621555</v>
      </c>
      <c r="E45" s="124" t="e">
        <f t="shared" si="1"/>
        <v>#DIV/0!</v>
      </c>
      <c r="F45" s="124"/>
      <c r="G45" s="83"/>
      <c r="H45" s="84">
        <f>LN(SUM($G$2:G45))</f>
        <v>1.0986122886681098</v>
      </c>
      <c r="I45" s="124" t="e">
        <f t="shared" si="3"/>
        <v>#DIV/0!</v>
      </c>
      <c r="J45" s="124"/>
      <c r="K45" s="83"/>
      <c r="L45" s="84">
        <f>LN(SUM($K$2:K45))</f>
        <v>0.69314718055994529</v>
      </c>
      <c r="M45" s="124" t="e">
        <f t="shared" si="4"/>
        <v>#DIV/0!</v>
      </c>
      <c r="N45" s="124"/>
      <c r="O45" s="83">
        <v>12</v>
      </c>
      <c r="P45" s="84">
        <f>LN(SUM($O$2:O45))</f>
        <v>3.8066624897703196</v>
      </c>
      <c r="Q45" s="125">
        <f t="shared" si="2"/>
        <v>3.0780607474739261</v>
      </c>
      <c r="R45" s="124"/>
      <c r="S45" s="83"/>
      <c r="T45" s="84" t="e">
        <f>LN(SUM($S$2:S45))</f>
        <v>#NUM!</v>
      </c>
      <c r="U45" s="128" t="e">
        <f t="shared" si="5"/>
        <v>#NUM!</v>
      </c>
      <c r="V45" s="124"/>
      <c r="W45" s="83"/>
      <c r="X45" s="84" t="e">
        <f>LN(SUM($W$2:W45))</f>
        <v>#NUM!</v>
      </c>
      <c r="Y45" s="125" t="e">
        <f t="shared" si="6"/>
        <v>#NUM!</v>
      </c>
      <c r="Z45" s="124"/>
      <c r="AA45" s="114"/>
      <c r="AB45" s="84">
        <f>LN(SUM($AA$2:AA45))</f>
        <v>0.69314718055994529</v>
      </c>
      <c r="AC45" s="125" t="e">
        <f t="shared" si="7"/>
        <v>#DIV/0!</v>
      </c>
      <c r="AD45" s="124"/>
      <c r="AE45" s="83"/>
      <c r="AF45" s="84">
        <f>LN(SUM($AE$2:AE45))</f>
        <v>3.0910424533583161</v>
      </c>
      <c r="AG45" s="125">
        <f t="shared" si="8"/>
        <v>83.439873313890757</v>
      </c>
      <c r="AH45" s="124"/>
      <c r="AI45" s="83"/>
      <c r="AJ45" s="84">
        <f>LN(SUM($AI$2:AI45))</f>
        <v>3.7376696182833684</v>
      </c>
      <c r="AK45" s="125">
        <f t="shared" si="9"/>
        <v>28.27514147191755</v>
      </c>
      <c r="AL45" s="124"/>
      <c r="AM45" s="83"/>
      <c r="AN45" s="84">
        <f>LN(SUM($AM$2:AM45))</f>
        <v>0</v>
      </c>
      <c r="AO45" s="125" t="e">
        <f t="shared" si="10"/>
        <v>#DIV/0!</v>
      </c>
      <c r="AP45" s="124"/>
      <c r="AQ45" s="114"/>
      <c r="AR45" s="84">
        <f>LN(SUM($AQ$2:AQ45))</f>
        <v>0</v>
      </c>
      <c r="AS45" s="125" t="e">
        <f t="shared" si="11"/>
        <v>#DIV/0!</v>
      </c>
      <c r="AT45" s="124"/>
      <c r="AU45" s="83">
        <v>8</v>
      </c>
      <c r="AV45" s="84">
        <f>LN(SUM($AU$2:AU45))</f>
        <v>4.3944491546724391</v>
      </c>
      <c r="AW45" s="125">
        <f t="shared" si="12"/>
        <v>2.9757696185671358</v>
      </c>
      <c r="AX45" s="124"/>
      <c r="AY45" s="83"/>
      <c r="AZ45" s="85" t="e">
        <f>LN(SUM($AY$2:AY45))</f>
        <v>#NUM!</v>
      </c>
      <c r="BA45" s="125" t="e">
        <f t="shared" si="13"/>
        <v>#NUM!</v>
      </c>
      <c r="BB45" s="124"/>
      <c r="BC45" s="114"/>
      <c r="BD45" s="85" t="e">
        <f>LN(SUM($BC$2:BC45))</f>
        <v>#NUM!</v>
      </c>
      <c r="BE45" s="125" t="e">
        <f t="shared" si="14"/>
        <v>#NUM!</v>
      </c>
      <c r="BF45" s="124"/>
      <c r="BG45" s="83"/>
      <c r="BH45" s="85">
        <f>LN(SUM($BG$2:BG45))</f>
        <v>1.6094379124341003</v>
      </c>
      <c r="BI45" s="125">
        <f t="shared" si="15"/>
        <v>14.495990691025156</v>
      </c>
      <c r="BJ45" s="124"/>
      <c r="BK45" s="83"/>
      <c r="BL45" s="85" t="e">
        <f>LN(SUM($BK$2:BK45))</f>
        <v>#NUM!</v>
      </c>
      <c r="BM45" s="125" t="e">
        <f t="shared" si="16"/>
        <v>#NUM!</v>
      </c>
      <c r="BN45" s="124"/>
      <c r="BO45" s="83"/>
      <c r="BP45" s="85">
        <f>LN(SUM($BO$2:BO45))</f>
        <v>0.69314718055994529</v>
      </c>
      <c r="BQ45" s="125" t="e">
        <f t="shared" si="17"/>
        <v>#DIV/0!</v>
      </c>
      <c r="BR45" s="124"/>
      <c r="BS45" s="86">
        <v>20</v>
      </c>
      <c r="BT45" s="85">
        <f>LN(SUM($BS$2:BS45))</f>
        <v>5.4638318050256105</v>
      </c>
      <c r="BU45" s="101">
        <f t="shared" si="18"/>
        <v>7.2292635812398149</v>
      </c>
      <c r="BV45" s="124"/>
    </row>
    <row r="46" spans="1:74" s="9" customFormat="1" x14ac:dyDescent="0.25">
      <c r="A46" s="146">
        <f t="shared" si="0"/>
        <v>107</v>
      </c>
      <c r="B46" s="89">
        <v>44009</v>
      </c>
      <c r="C46" s="83"/>
      <c r="D46" s="84">
        <f>LN(SUM($C$2:C46))</f>
        <v>3.4011973816621555</v>
      </c>
      <c r="E46" s="124" t="e">
        <f t="shared" si="1"/>
        <v>#DIV/0!</v>
      </c>
      <c r="F46" s="124"/>
      <c r="G46" s="83"/>
      <c r="H46" s="84">
        <f>LN(SUM($G$2:G46))</f>
        <v>1.0986122886681098</v>
      </c>
      <c r="I46" s="124" t="e">
        <f t="shared" si="3"/>
        <v>#DIV/0!</v>
      </c>
      <c r="J46" s="124"/>
      <c r="K46" s="83"/>
      <c r="L46" s="84">
        <f>LN(SUM($K$2:K46))</f>
        <v>0.69314718055994529</v>
      </c>
      <c r="M46" s="124" t="e">
        <f t="shared" si="4"/>
        <v>#DIV/0!</v>
      </c>
      <c r="N46" s="124"/>
      <c r="O46" s="83">
        <v>1</v>
      </c>
      <c r="P46" s="84">
        <f>LN(SUM($O$2:O46))</f>
        <v>3.8286413964890951</v>
      </c>
      <c r="Q46" s="125">
        <f t="shared" si="2"/>
        <v>3.2190622180046256</v>
      </c>
      <c r="R46" s="124"/>
      <c r="S46" s="83"/>
      <c r="T46" s="84" t="e">
        <f>LN(SUM($S$2:S46))</f>
        <v>#NUM!</v>
      </c>
      <c r="U46" s="128" t="e">
        <f t="shared" si="5"/>
        <v>#NUM!</v>
      </c>
      <c r="V46" s="124"/>
      <c r="W46" s="83"/>
      <c r="X46" s="84" t="e">
        <f>LN(SUM($W$2:W46))</f>
        <v>#NUM!</v>
      </c>
      <c r="Y46" s="125" t="e">
        <f t="shared" si="6"/>
        <v>#NUM!</v>
      </c>
      <c r="Z46" s="124"/>
      <c r="AA46" s="114"/>
      <c r="AB46" s="84">
        <f>LN(SUM($AA$2:AA46))</f>
        <v>0.69314718055994529</v>
      </c>
      <c r="AC46" s="125" t="e">
        <f t="shared" si="7"/>
        <v>#DIV/0!</v>
      </c>
      <c r="AD46" s="124"/>
      <c r="AE46" s="83">
        <v>2</v>
      </c>
      <c r="AF46" s="84">
        <f>LN(SUM($AE$2:AE46))</f>
        <v>3.1780538303479458</v>
      </c>
      <c r="AG46" s="125">
        <f t="shared" si="8"/>
        <v>48.448335317054649</v>
      </c>
      <c r="AH46" s="124"/>
      <c r="AI46" s="83"/>
      <c r="AJ46" s="84">
        <f>LN(SUM($AI$2:AI46))</f>
        <v>3.7376696182833684</v>
      </c>
      <c r="AK46" s="125">
        <f t="shared" si="9"/>
        <v>25.519868362340418</v>
      </c>
      <c r="AL46" s="124"/>
      <c r="AM46" s="83"/>
      <c r="AN46" s="84">
        <f>LN(SUM($AM$2:AM46))</f>
        <v>0</v>
      </c>
      <c r="AO46" s="125" t="e">
        <f t="shared" si="10"/>
        <v>#DIV/0!</v>
      </c>
      <c r="AP46" s="124"/>
      <c r="AQ46" s="114"/>
      <c r="AR46" s="84">
        <f>LN(SUM($AQ$2:AQ46))</f>
        <v>0</v>
      </c>
      <c r="AS46" s="125" t="e">
        <f t="shared" si="11"/>
        <v>#DIV/0!</v>
      </c>
      <c r="AT46" s="124"/>
      <c r="AU46" s="83">
        <v>7</v>
      </c>
      <c r="AV46" s="84">
        <f>LN(SUM($AU$2:AU46))</f>
        <v>4.4773368144782069</v>
      </c>
      <c r="AW46" s="125">
        <f t="shared" si="12"/>
        <v>3.7824383197106584</v>
      </c>
      <c r="AX46" s="124"/>
      <c r="AY46" s="83"/>
      <c r="AZ46" s="85" t="e">
        <f>LN(SUM($AY$2:AY46))</f>
        <v>#NUM!</v>
      </c>
      <c r="BA46" s="125" t="e">
        <f t="shared" si="13"/>
        <v>#NUM!</v>
      </c>
      <c r="BB46" s="124"/>
      <c r="BC46" s="114"/>
      <c r="BD46" s="85" t="e">
        <f>LN(SUM($BC$2:BC46))</f>
        <v>#NUM!</v>
      </c>
      <c r="BE46" s="125" t="e">
        <f t="shared" si="14"/>
        <v>#NUM!</v>
      </c>
      <c r="BF46" s="124"/>
      <c r="BG46" s="83"/>
      <c r="BH46" s="85">
        <f>LN(SUM($BG$2:BG46))</f>
        <v>1.6094379124341003</v>
      </c>
      <c r="BI46" s="125">
        <f t="shared" si="15"/>
        <v>17.395188829230186</v>
      </c>
      <c r="BJ46" s="124"/>
      <c r="BK46" s="83"/>
      <c r="BL46" s="85" t="e">
        <f>LN(SUM($BK$2:BK46))</f>
        <v>#NUM!</v>
      </c>
      <c r="BM46" s="125" t="e">
        <f t="shared" si="16"/>
        <v>#NUM!</v>
      </c>
      <c r="BN46" s="124"/>
      <c r="BO46" s="83"/>
      <c r="BP46" s="85">
        <f>LN(SUM($BO$2:BO46))</f>
        <v>0.69314718055994529</v>
      </c>
      <c r="BQ46" s="125" t="e">
        <f t="shared" si="17"/>
        <v>#DIV/0!</v>
      </c>
      <c r="BR46" s="124"/>
      <c r="BS46" s="86">
        <v>10</v>
      </c>
      <c r="BT46" s="85">
        <f>LN(SUM($BS$2:BS46))</f>
        <v>5.5053315359323625</v>
      </c>
      <c r="BU46" s="101">
        <f t="shared" si="18"/>
        <v>7.645384536714781</v>
      </c>
      <c r="BV46" s="124"/>
    </row>
    <row r="47" spans="1:74" s="9" customFormat="1" x14ac:dyDescent="0.25">
      <c r="A47" s="146">
        <f t="shared" si="0"/>
        <v>108</v>
      </c>
      <c r="B47" s="89">
        <v>44010</v>
      </c>
      <c r="C47" s="83">
        <v>1</v>
      </c>
      <c r="D47" s="84">
        <f>LN(SUM($C$2:C47))</f>
        <v>3.4339872044851463</v>
      </c>
      <c r="E47" s="124">
        <f t="shared" si="1"/>
        <v>197.29822024808593</v>
      </c>
      <c r="F47" s="124"/>
      <c r="G47" s="83"/>
      <c r="H47" s="84">
        <f>LN(SUM($G$2:G47))</f>
        <v>1.0986122886681098</v>
      </c>
      <c r="I47" s="124" t="e">
        <f t="shared" si="3"/>
        <v>#DIV/0!</v>
      </c>
      <c r="J47" s="124"/>
      <c r="K47" s="83"/>
      <c r="L47" s="84">
        <f>LN(SUM($K$2:K47))</f>
        <v>0.69314718055994529</v>
      </c>
      <c r="M47" s="124" t="e">
        <f t="shared" si="4"/>
        <v>#DIV/0!</v>
      </c>
      <c r="N47" s="124"/>
      <c r="O47" s="83">
        <v>13</v>
      </c>
      <c r="P47" s="84">
        <f>LN(SUM($O$2:O47))</f>
        <v>4.0775374439057197</v>
      </c>
      <c r="Q47" s="125">
        <f t="shared" si="2"/>
        <v>3.544175076708278</v>
      </c>
      <c r="R47" s="124"/>
      <c r="S47" s="83"/>
      <c r="T47" s="84" t="e">
        <f>LN(SUM($S$2:S47))</f>
        <v>#NUM!</v>
      </c>
      <c r="U47" s="128" t="e">
        <f t="shared" si="5"/>
        <v>#NUM!</v>
      </c>
      <c r="V47" s="124"/>
      <c r="W47" s="83"/>
      <c r="X47" s="84" t="e">
        <f>LN(SUM($W$2:W47))</f>
        <v>#NUM!</v>
      </c>
      <c r="Y47" s="125" t="e">
        <f t="shared" si="6"/>
        <v>#NUM!</v>
      </c>
      <c r="Z47" s="124"/>
      <c r="AA47" s="114"/>
      <c r="AB47" s="84">
        <f>LN(SUM($AA$2:AA47))</f>
        <v>0.69314718055994529</v>
      </c>
      <c r="AC47" s="125" t="e">
        <f t="shared" si="7"/>
        <v>#DIV/0!</v>
      </c>
      <c r="AD47" s="124"/>
      <c r="AE47" s="83">
        <v>3</v>
      </c>
      <c r="AF47" s="84">
        <f>LN(SUM($AE$2:AE47))</f>
        <v>3.2958368660043291</v>
      </c>
      <c r="AG47" s="125">
        <f t="shared" si="8"/>
        <v>24.616912167905394</v>
      </c>
      <c r="AH47" s="124"/>
      <c r="AI47" s="83"/>
      <c r="AJ47" s="84">
        <f>LN(SUM($AI$2:AI47))</f>
        <v>3.7376696182833684</v>
      </c>
      <c r="AK47" s="125">
        <f t="shared" si="9"/>
        <v>27.41777022376046</v>
      </c>
      <c r="AL47" s="124"/>
      <c r="AM47" s="83"/>
      <c r="AN47" s="84">
        <f>LN(SUM($AM$2:AM47))</f>
        <v>0</v>
      </c>
      <c r="AO47" s="125" t="e">
        <f t="shared" si="10"/>
        <v>#DIV/0!</v>
      </c>
      <c r="AP47" s="124"/>
      <c r="AQ47" s="114"/>
      <c r="AR47" s="84">
        <f>LN(SUM($AQ$2:AQ47))</f>
        <v>0</v>
      </c>
      <c r="AS47" s="125" t="e">
        <f t="shared" si="11"/>
        <v>#DIV/0!</v>
      </c>
      <c r="AT47" s="124"/>
      <c r="AU47" s="83">
        <v>8</v>
      </c>
      <c r="AV47" s="84">
        <f>LN(SUM($AU$2:AU47))</f>
        <v>4.5643481914678361</v>
      </c>
      <c r="AW47" s="125">
        <f t="shared" si="12"/>
        <v>4.8449321281683524</v>
      </c>
      <c r="AX47" s="124"/>
      <c r="AY47" s="83"/>
      <c r="AZ47" s="85" t="e">
        <f>LN(SUM($AY$2:AY47))</f>
        <v>#NUM!</v>
      </c>
      <c r="BA47" s="125" t="e">
        <f t="shared" si="13"/>
        <v>#NUM!</v>
      </c>
      <c r="BB47" s="124"/>
      <c r="BC47" s="114"/>
      <c r="BD47" s="85" t="e">
        <f>LN(SUM($BC$2:BC47))</f>
        <v>#NUM!</v>
      </c>
      <c r="BE47" s="125" t="e">
        <f t="shared" si="14"/>
        <v>#NUM!</v>
      </c>
      <c r="BF47" s="124"/>
      <c r="BG47" s="83"/>
      <c r="BH47" s="85">
        <f>LN(SUM($BG$2:BG47))</f>
        <v>1.6094379124341003</v>
      </c>
      <c r="BI47" s="125">
        <f t="shared" si="15"/>
        <v>28.991981382050312</v>
      </c>
      <c r="BJ47" s="124"/>
      <c r="BK47" s="83"/>
      <c r="BL47" s="85" t="e">
        <f>LN(SUM($BK$2:BK47))</f>
        <v>#NUM!</v>
      </c>
      <c r="BM47" s="125" t="e">
        <f t="shared" si="16"/>
        <v>#NUM!</v>
      </c>
      <c r="BN47" s="124"/>
      <c r="BO47" s="83"/>
      <c r="BP47" s="85">
        <f>LN(SUM($BO$2:BO47))</f>
        <v>0.69314718055994529</v>
      </c>
      <c r="BQ47" s="125" t="e">
        <f t="shared" si="17"/>
        <v>#DIV/0!</v>
      </c>
      <c r="BR47" s="124"/>
      <c r="BS47" s="86">
        <v>25</v>
      </c>
      <c r="BT47" s="85">
        <f>LN(SUM($BS$2:BS47))</f>
        <v>5.602118820879701</v>
      </c>
      <c r="BU47" s="101">
        <f t="shared" si="18"/>
        <v>8.1940530277625303</v>
      </c>
      <c r="BV47" s="124"/>
    </row>
    <row r="48" spans="1:74" s="9" customFormat="1" x14ac:dyDescent="0.25">
      <c r="A48" s="146">
        <f t="shared" si="0"/>
        <v>109</v>
      </c>
      <c r="B48" s="89">
        <v>44011</v>
      </c>
      <c r="C48" s="83"/>
      <c r="D48" s="84">
        <f>LN(SUM($C$2:C48))</f>
        <v>3.4339872044851463</v>
      </c>
      <c r="E48" s="124">
        <f t="shared" si="1"/>
        <v>118.37893214885156</v>
      </c>
      <c r="F48" s="124"/>
      <c r="G48" s="83"/>
      <c r="H48" s="84">
        <f>LN(SUM($G$2:G48))</f>
        <v>1.0986122886681098</v>
      </c>
      <c r="I48" s="124" t="e">
        <f t="shared" si="3"/>
        <v>#DIV/0!</v>
      </c>
      <c r="J48" s="124"/>
      <c r="K48" s="83"/>
      <c r="L48" s="84">
        <f>LN(SUM($K$2:K48))</f>
        <v>0.69314718055994529</v>
      </c>
      <c r="M48" s="124" t="e">
        <f t="shared" si="4"/>
        <v>#DIV/0!</v>
      </c>
      <c r="N48" s="124"/>
      <c r="O48" s="83"/>
      <c r="P48" s="84">
        <f>LN(SUM($O$2:O48))</f>
        <v>4.0775374439057197</v>
      </c>
      <c r="Q48" s="125">
        <f t="shared" si="2"/>
        <v>4.1187820029292288</v>
      </c>
      <c r="R48" s="124"/>
      <c r="S48" s="83"/>
      <c r="T48" s="84" t="e">
        <f>LN(SUM($S$2:S48))</f>
        <v>#NUM!</v>
      </c>
      <c r="U48" s="128" t="e">
        <f t="shared" si="5"/>
        <v>#NUM!</v>
      </c>
      <c r="V48" s="124"/>
      <c r="W48" s="83"/>
      <c r="X48" s="84" t="e">
        <f>LN(SUM($W$2:W48))</f>
        <v>#NUM!</v>
      </c>
      <c r="Y48" s="125" t="e">
        <f t="shared" si="6"/>
        <v>#NUM!</v>
      </c>
      <c r="Z48" s="124"/>
      <c r="AA48" s="114"/>
      <c r="AB48" s="84">
        <f>LN(SUM($AA$2:AA48))</f>
        <v>0.69314718055994529</v>
      </c>
      <c r="AC48" s="125" t="e">
        <f t="shared" si="7"/>
        <v>#DIV/0!</v>
      </c>
      <c r="AD48" s="124"/>
      <c r="AE48" s="83"/>
      <c r="AF48" s="84">
        <f>LN(SUM($AE$2:AE48))</f>
        <v>3.2958368660043291</v>
      </c>
      <c r="AG48" s="125">
        <f t="shared" si="8"/>
        <v>17.469316240969846</v>
      </c>
      <c r="AH48" s="124"/>
      <c r="AI48" s="83"/>
      <c r="AJ48" s="84">
        <f>LN(SUM($AI$2:AI48))</f>
        <v>3.7376696182833684</v>
      </c>
      <c r="AK48" s="125">
        <f t="shared" si="9"/>
        <v>36.725040365871372</v>
      </c>
      <c r="AL48" s="124"/>
      <c r="AM48" s="83"/>
      <c r="AN48" s="84">
        <f>LN(SUM($AM$2:AM48))</f>
        <v>0</v>
      </c>
      <c r="AO48" s="125" t="e">
        <f t="shared" si="10"/>
        <v>#DIV/0!</v>
      </c>
      <c r="AP48" s="124"/>
      <c r="AQ48" s="114"/>
      <c r="AR48" s="84">
        <f>LN(SUM($AQ$2:AQ48))</f>
        <v>0</v>
      </c>
      <c r="AS48" s="125" t="e">
        <f t="shared" si="11"/>
        <v>#DIV/0!</v>
      </c>
      <c r="AT48" s="124"/>
      <c r="AU48" s="83">
        <v>5</v>
      </c>
      <c r="AV48" s="84">
        <f>LN(SUM($AU$2:AU48))</f>
        <v>4.6151205168412597</v>
      </c>
      <c r="AW48" s="125">
        <f t="shared" si="12"/>
        <v>6.4245417376432661</v>
      </c>
      <c r="AX48" s="124"/>
      <c r="AY48" s="83"/>
      <c r="AZ48" s="85" t="e">
        <f>LN(SUM($AY$2:AY48))</f>
        <v>#NUM!</v>
      </c>
      <c r="BA48" s="125" t="e">
        <f t="shared" si="13"/>
        <v>#NUM!</v>
      </c>
      <c r="BB48" s="124"/>
      <c r="BC48" s="114"/>
      <c r="BD48" s="85" t="e">
        <f>LN(SUM($BC$2:BC48))</f>
        <v>#NUM!</v>
      </c>
      <c r="BE48" s="125" t="e">
        <f t="shared" si="14"/>
        <v>#NUM!</v>
      </c>
      <c r="BF48" s="124"/>
      <c r="BG48" s="83"/>
      <c r="BH48" s="85">
        <f>LN(SUM($BG$2:BG48))</f>
        <v>1.6094379124341003</v>
      </c>
      <c r="BI48" s="125" t="e">
        <f t="shared" si="15"/>
        <v>#DIV/0!</v>
      </c>
      <c r="BJ48" s="124"/>
      <c r="BK48" s="83"/>
      <c r="BL48" s="85" t="e">
        <f>LN(SUM($BK$2:BK48))</f>
        <v>#NUM!</v>
      </c>
      <c r="BM48" s="125" t="e">
        <f t="shared" si="16"/>
        <v>#NUM!</v>
      </c>
      <c r="BN48" s="124"/>
      <c r="BO48" s="83"/>
      <c r="BP48" s="85">
        <f>LN(SUM($BO$2:BO48))</f>
        <v>0.69314718055994529</v>
      </c>
      <c r="BQ48" s="125" t="e">
        <f t="shared" si="17"/>
        <v>#DIV/0!</v>
      </c>
      <c r="BR48" s="124"/>
      <c r="BS48" s="86">
        <v>5</v>
      </c>
      <c r="BT48" s="85">
        <f>LN(SUM($BS$2:BS48))</f>
        <v>5.6204008657171496</v>
      </c>
      <c r="BU48" s="101">
        <f t="shared" si="18"/>
        <v>9.4825190128732242</v>
      </c>
      <c r="BV48" s="124"/>
    </row>
    <row r="49" spans="1:74" s="9" customFormat="1" x14ac:dyDescent="0.25">
      <c r="A49" s="146">
        <f t="shared" si="0"/>
        <v>110</v>
      </c>
      <c r="B49" s="89">
        <v>44012</v>
      </c>
      <c r="C49" s="83">
        <v>2</v>
      </c>
      <c r="D49" s="84">
        <f>LN(SUM($C$2:C49))</f>
        <v>3.4965075614664802</v>
      </c>
      <c r="E49" s="124">
        <f t="shared" si="1"/>
        <v>50.502525780953029</v>
      </c>
      <c r="F49" s="124"/>
      <c r="G49" s="83"/>
      <c r="H49" s="84">
        <f>LN(SUM($G$2:G49))</f>
        <v>1.0986122886681098</v>
      </c>
      <c r="I49" s="124" t="e">
        <f t="shared" si="3"/>
        <v>#DIV/0!</v>
      </c>
      <c r="J49" s="124"/>
      <c r="K49" s="83"/>
      <c r="L49" s="84">
        <f>LN(SUM($K$2:K49))</f>
        <v>0.69314718055994529</v>
      </c>
      <c r="M49" s="124" t="e">
        <f t="shared" si="4"/>
        <v>#DIV/0!</v>
      </c>
      <c r="N49" s="124"/>
      <c r="O49" s="83"/>
      <c r="P49" s="84">
        <f>LN(SUM($O$2:O49))</f>
        <v>4.0775374439057197</v>
      </c>
      <c r="Q49" s="125">
        <f t="shared" si="2"/>
        <v>5.4461209677043767</v>
      </c>
      <c r="R49" s="124"/>
      <c r="S49" s="83"/>
      <c r="T49" s="84" t="e">
        <f>LN(SUM($S$2:S49))</f>
        <v>#NUM!</v>
      </c>
      <c r="U49" s="128" t="e">
        <f t="shared" si="5"/>
        <v>#NUM!</v>
      </c>
      <c r="V49" s="124"/>
      <c r="W49" s="83"/>
      <c r="X49" s="84" t="e">
        <f>LN(SUM($W$2:W49))</f>
        <v>#NUM!</v>
      </c>
      <c r="Y49" s="125" t="e">
        <f t="shared" si="6"/>
        <v>#NUM!</v>
      </c>
      <c r="Z49" s="124"/>
      <c r="AA49" s="114"/>
      <c r="AB49" s="84">
        <f>LN(SUM($AA$2:AA49))</f>
        <v>0.69314718055994529</v>
      </c>
      <c r="AC49" s="125" t="e">
        <f t="shared" si="7"/>
        <v>#DIV/0!</v>
      </c>
      <c r="AD49" s="124"/>
      <c r="AE49" s="83"/>
      <c r="AF49" s="84">
        <f>LN(SUM($AE$2:AE49))</f>
        <v>3.2958368660043291</v>
      </c>
      <c r="AG49" s="125">
        <f t="shared" si="8"/>
        <v>15.794800262467273</v>
      </c>
      <c r="AH49" s="124"/>
      <c r="AI49" s="83"/>
      <c r="AJ49" s="84">
        <f>LN(SUM($AI$2:AI49))</f>
        <v>3.7376696182833684</v>
      </c>
      <c r="AK49" s="125">
        <f t="shared" si="9"/>
        <v>87.296595726661351</v>
      </c>
      <c r="AL49" s="124"/>
      <c r="AM49" s="83"/>
      <c r="AN49" s="84">
        <f>LN(SUM($AM$2:AM49))</f>
        <v>0</v>
      </c>
      <c r="AO49" s="125" t="e">
        <f t="shared" si="10"/>
        <v>#DIV/0!</v>
      </c>
      <c r="AP49" s="124"/>
      <c r="AQ49" s="114"/>
      <c r="AR49" s="84">
        <f>LN(SUM($AQ$2:AQ49))</f>
        <v>0</v>
      </c>
      <c r="AS49" s="125" t="e">
        <f t="shared" si="11"/>
        <v>#DIV/0!</v>
      </c>
      <c r="AT49" s="124"/>
      <c r="AU49" s="83">
        <v>5</v>
      </c>
      <c r="AV49" s="84">
        <f>LN(SUM($AU$2:AU49))</f>
        <v>4.6634390941120669</v>
      </c>
      <c r="AW49" s="125">
        <f t="shared" si="12"/>
        <v>8.1542126115621407</v>
      </c>
      <c r="AX49" s="124"/>
      <c r="AY49" s="83"/>
      <c r="AZ49" s="85" t="e">
        <f>LN(SUM($AY$2:AY49))</f>
        <v>#NUM!</v>
      </c>
      <c r="BA49" s="125" t="e">
        <f t="shared" si="13"/>
        <v>#NUM!</v>
      </c>
      <c r="BB49" s="124"/>
      <c r="BC49" s="114"/>
      <c r="BD49" s="85" t="e">
        <f>LN(SUM($BC$2:BC49))</f>
        <v>#NUM!</v>
      </c>
      <c r="BE49" s="125" t="e">
        <f t="shared" si="14"/>
        <v>#NUM!</v>
      </c>
      <c r="BF49" s="124"/>
      <c r="BG49" s="83"/>
      <c r="BH49" s="85">
        <f>LN(SUM($BG$2:BG49))</f>
        <v>1.6094379124341003</v>
      </c>
      <c r="BI49" s="125" t="e">
        <f t="shared" si="15"/>
        <v>#DIV/0!</v>
      </c>
      <c r="BJ49" s="124"/>
      <c r="BK49" s="83"/>
      <c r="BL49" s="85" t="e">
        <f>LN(SUM($BK$2:BK49))</f>
        <v>#NUM!</v>
      </c>
      <c r="BM49" s="125" t="e">
        <f t="shared" si="16"/>
        <v>#NUM!</v>
      </c>
      <c r="BN49" s="124"/>
      <c r="BO49" s="83"/>
      <c r="BP49" s="85">
        <f>LN(SUM($BO$2:BO49))</f>
        <v>0.69314718055994529</v>
      </c>
      <c r="BQ49" s="125" t="e">
        <f t="shared" si="17"/>
        <v>#DIV/0!</v>
      </c>
      <c r="BR49" s="124"/>
      <c r="BS49" s="86">
        <v>7</v>
      </c>
      <c r="BT49" s="85">
        <f>LN(SUM($BS$2:BS49))</f>
        <v>5.6454468976432377</v>
      </c>
      <c r="BU49" s="101">
        <f t="shared" si="18"/>
        <v>11.518458810320356</v>
      </c>
      <c r="BV49" s="124"/>
    </row>
    <row r="50" spans="1:74" s="9" customFormat="1" x14ac:dyDescent="0.25">
      <c r="A50" s="146">
        <f t="shared" si="0"/>
        <v>111</v>
      </c>
      <c r="B50" s="89">
        <v>44013</v>
      </c>
      <c r="C50" s="83">
        <v>1</v>
      </c>
      <c r="D50" s="84">
        <f>LN(SUM($C$2:C50))</f>
        <v>3.5263605246161616</v>
      </c>
      <c r="E50" s="124">
        <f t="shared" si="1"/>
        <v>32.406300972137508</v>
      </c>
      <c r="F50" s="124"/>
      <c r="G50" s="83"/>
      <c r="H50" s="84">
        <f>LN(SUM($G$2:G50))</f>
        <v>1.0986122886681098</v>
      </c>
      <c r="I50" s="124" t="e">
        <f t="shared" si="3"/>
        <v>#DIV/0!</v>
      </c>
      <c r="J50" s="124"/>
      <c r="K50" s="83"/>
      <c r="L50" s="84">
        <f>LN(SUM($K$2:K50))</f>
        <v>0.69314718055994529</v>
      </c>
      <c r="M50" s="124" t="e">
        <f t="shared" si="4"/>
        <v>#DIV/0!</v>
      </c>
      <c r="N50" s="124"/>
      <c r="O50" s="83"/>
      <c r="P50" s="84">
        <f>LN(SUM($O$2:O50))</f>
        <v>4.0775374439057197</v>
      </c>
      <c r="Q50" s="125">
        <f t="shared" si="2"/>
        <v>7.6598840986642083</v>
      </c>
      <c r="R50" s="124"/>
      <c r="S50" s="83"/>
      <c r="T50" s="84" t="e">
        <f>LN(SUM($S$2:S50))</f>
        <v>#NUM!</v>
      </c>
      <c r="U50" s="128" t="e">
        <f t="shared" si="5"/>
        <v>#NUM!</v>
      </c>
      <c r="V50" s="124"/>
      <c r="W50" s="83"/>
      <c r="X50" s="84" t="e">
        <f>LN(SUM($W$2:W50))</f>
        <v>#NUM!</v>
      </c>
      <c r="Y50" s="125" t="e">
        <f t="shared" si="6"/>
        <v>#NUM!</v>
      </c>
      <c r="Z50" s="124"/>
      <c r="AA50" s="114"/>
      <c r="AB50" s="84">
        <f>LN(SUM($AA$2:AA50))</f>
        <v>0.69314718055994529</v>
      </c>
      <c r="AC50" s="125" t="e">
        <f t="shared" si="7"/>
        <v>#DIV/0!</v>
      </c>
      <c r="AD50" s="124"/>
      <c r="AE50" s="83"/>
      <c r="AF50" s="84">
        <f>LN(SUM($AE$2:AE50))</f>
        <v>3.2958368660043291</v>
      </c>
      <c r="AG50" s="125">
        <f t="shared" si="8"/>
        <v>16.998497378822453</v>
      </c>
      <c r="AH50" s="124"/>
      <c r="AI50" s="83"/>
      <c r="AJ50" s="84">
        <f>LN(SUM($AI$2:AI50))</f>
        <v>3.7376696182833684</v>
      </c>
      <c r="AK50" s="125" t="e">
        <f t="shared" si="9"/>
        <v>#DIV/0!</v>
      </c>
      <c r="AL50" s="124"/>
      <c r="AM50" s="83"/>
      <c r="AN50" s="84">
        <f>LN(SUM($AM$2:AM50))</f>
        <v>0</v>
      </c>
      <c r="AO50" s="125" t="e">
        <f t="shared" si="10"/>
        <v>#DIV/0!</v>
      </c>
      <c r="AP50" s="124"/>
      <c r="AQ50" s="114"/>
      <c r="AR50" s="84">
        <f>LN(SUM($AQ$2:AQ50))</f>
        <v>0</v>
      </c>
      <c r="AS50" s="125" t="e">
        <f t="shared" si="11"/>
        <v>#DIV/0!</v>
      </c>
      <c r="AT50" s="124"/>
      <c r="AU50" s="83">
        <v>9</v>
      </c>
      <c r="AV50" s="84">
        <f>LN(SUM($AU$2:AU50))</f>
        <v>4.7449321283632502</v>
      </c>
      <c r="AW50" s="125">
        <f t="shared" si="12"/>
        <v>9.5176028694541568</v>
      </c>
      <c r="AX50" s="124"/>
      <c r="AY50" s="83"/>
      <c r="AZ50" s="85" t="e">
        <f>LN(SUM($AY$2:AY50))</f>
        <v>#NUM!</v>
      </c>
      <c r="BA50" s="125" t="e">
        <f t="shared" si="13"/>
        <v>#NUM!</v>
      </c>
      <c r="BB50" s="124"/>
      <c r="BC50" s="114"/>
      <c r="BD50" s="85" t="e">
        <f>LN(SUM($BC$2:BC50))</f>
        <v>#NUM!</v>
      </c>
      <c r="BE50" s="125" t="e">
        <f t="shared" si="14"/>
        <v>#NUM!</v>
      </c>
      <c r="BF50" s="124"/>
      <c r="BG50" s="83"/>
      <c r="BH50" s="85">
        <f>LN(SUM($BG$2:BG50))</f>
        <v>1.6094379124341003</v>
      </c>
      <c r="BI50" s="125" t="e">
        <f t="shared" si="15"/>
        <v>#DIV/0!</v>
      </c>
      <c r="BJ50" s="124"/>
      <c r="BK50" s="83"/>
      <c r="BL50" s="85" t="e">
        <f>LN(SUM($BK$2:BK50))</f>
        <v>#NUM!</v>
      </c>
      <c r="BM50" s="125" t="e">
        <f t="shared" si="16"/>
        <v>#NUM!</v>
      </c>
      <c r="BN50" s="124"/>
      <c r="BO50" s="83"/>
      <c r="BP50" s="85">
        <f>LN(SUM($BO$2:BO50))</f>
        <v>0.69314718055994529</v>
      </c>
      <c r="BQ50" s="125" t="e">
        <f t="shared" si="17"/>
        <v>#DIV/0!</v>
      </c>
      <c r="BR50" s="124"/>
      <c r="BS50" s="86">
        <v>10</v>
      </c>
      <c r="BT50" s="85">
        <f>LN(SUM($BS$2:BS50))</f>
        <v>5.6801726090170677</v>
      </c>
      <c r="BU50" s="101">
        <f t="shared" si="18"/>
        <v>13.932785489988939</v>
      </c>
      <c r="BV50" s="124"/>
    </row>
    <row r="51" spans="1:74" s="9" customFormat="1" x14ac:dyDescent="0.25">
      <c r="A51" s="146">
        <f t="shared" si="0"/>
        <v>112</v>
      </c>
      <c r="B51" s="89">
        <v>44014</v>
      </c>
      <c r="C51" s="83">
        <v>5</v>
      </c>
      <c r="D51" s="84">
        <f>LN(SUM($C$2:C51))</f>
        <v>3.6635616461296463</v>
      </c>
      <c r="E51" s="124">
        <f t="shared" si="1"/>
        <v>17.644717895658221</v>
      </c>
      <c r="F51" s="124"/>
      <c r="G51" s="83"/>
      <c r="H51" s="84">
        <f>LN(SUM($G$2:G51))</f>
        <v>1.0986122886681098</v>
      </c>
      <c r="I51" s="124" t="e">
        <f t="shared" si="3"/>
        <v>#DIV/0!</v>
      </c>
      <c r="J51" s="124"/>
      <c r="K51" s="83"/>
      <c r="L51" s="84">
        <f>LN(SUM($K$2:K51))</f>
        <v>0.69314718055994529</v>
      </c>
      <c r="M51" s="124" t="e">
        <f t="shared" si="4"/>
        <v>#DIV/0!</v>
      </c>
      <c r="N51" s="124"/>
      <c r="O51" s="83">
        <v>10</v>
      </c>
      <c r="P51" s="84">
        <f>LN(SUM($O$2:O51))</f>
        <v>4.2341065045972597</v>
      </c>
      <c r="Q51" s="125">
        <f t="shared" si="2"/>
        <v>10.902678429582416</v>
      </c>
      <c r="R51" s="124"/>
      <c r="S51" s="83"/>
      <c r="T51" s="84" t="e">
        <f>LN(SUM($S$2:S51))</f>
        <v>#NUM!</v>
      </c>
      <c r="U51" s="128" t="e">
        <f t="shared" si="5"/>
        <v>#NUM!</v>
      </c>
      <c r="V51" s="124"/>
      <c r="W51" s="83"/>
      <c r="X51" s="84" t="e">
        <f>LN(SUM($W$2:W51))</f>
        <v>#NUM!</v>
      </c>
      <c r="Y51" s="125" t="e">
        <f t="shared" si="6"/>
        <v>#NUM!</v>
      </c>
      <c r="Z51" s="124"/>
      <c r="AA51" s="114"/>
      <c r="AB51" s="84">
        <f>LN(SUM($AA$2:AA51))</f>
        <v>0.69314718055994529</v>
      </c>
      <c r="AC51" s="125" t="e">
        <f t="shared" si="7"/>
        <v>#DIV/0!</v>
      </c>
      <c r="AD51" s="124"/>
      <c r="AE51" s="83"/>
      <c r="AF51" s="84">
        <f>LN(SUM($AE$2:AE51))</f>
        <v>3.2958368660043291</v>
      </c>
      <c r="AG51" s="125">
        <f t="shared" si="8"/>
        <v>22.834445353906929</v>
      </c>
      <c r="AH51" s="124"/>
      <c r="AI51" s="83"/>
      <c r="AJ51" s="84">
        <f>LN(SUM($AI$2:AI51))</f>
        <v>3.7376696182833684</v>
      </c>
      <c r="AK51" s="125" t="e">
        <f t="shared" si="9"/>
        <v>#DIV/0!</v>
      </c>
      <c r="AL51" s="124"/>
      <c r="AM51" s="83"/>
      <c r="AN51" s="84">
        <f>LN(SUM($AM$2:AM51))</f>
        <v>0</v>
      </c>
      <c r="AO51" s="125" t="e">
        <f t="shared" si="10"/>
        <v>#DIV/0!</v>
      </c>
      <c r="AP51" s="124"/>
      <c r="AQ51" s="114"/>
      <c r="AR51" s="84">
        <f>LN(SUM($AQ$2:AQ51))</f>
        <v>0</v>
      </c>
      <c r="AS51" s="125" t="e">
        <f t="shared" si="11"/>
        <v>#DIV/0!</v>
      </c>
      <c r="AT51" s="124"/>
      <c r="AU51" s="83">
        <v>2</v>
      </c>
      <c r="AV51" s="84">
        <f>LN(SUM($AU$2:AU51))</f>
        <v>4.7621739347977563</v>
      </c>
      <c r="AW51" s="125">
        <f t="shared" si="12"/>
        <v>11.170425322428953</v>
      </c>
      <c r="AX51" s="124"/>
      <c r="AY51" s="83"/>
      <c r="AZ51" s="85" t="e">
        <f>LN(SUM($AY$2:AY51))</f>
        <v>#NUM!</v>
      </c>
      <c r="BA51" s="125" t="e">
        <f t="shared" si="13"/>
        <v>#NUM!</v>
      </c>
      <c r="BB51" s="124"/>
      <c r="BC51" s="114"/>
      <c r="BD51" s="85" t="e">
        <f>LN(SUM($BC$2:BC51))</f>
        <v>#NUM!</v>
      </c>
      <c r="BE51" s="125" t="e">
        <f t="shared" si="14"/>
        <v>#NUM!</v>
      </c>
      <c r="BF51" s="124"/>
      <c r="BG51" s="83"/>
      <c r="BH51" s="85">
        <f>LN(SUM($BG$2:BG51))</f>
        <v>1.6094379124341003</v>
      </c>
      <c r="BI51" s="125" t="e">
        <f t="shared" si="15"/>
        <v>#DIV/0!</v>
      </c>
      <c r="BJ51" s="124"/>
      <c r="BK51" s="83"/>
      <c r="BL51" s="85" t="e">
        <f>LN(SUM($BK$2:BK51))</f>
        <v>#NUM!</v>
      </c>
      <c r="BM51" s="125" t="e">
        <f t="shared" si="16"/>
        <v>#NUM!</v>
      </c>
      <c r="BN51" s="124"/>
      <c r="BO51" s="83"/>
      <c r="BP51" s="85">
        <f>LN(SUM($BO$2:BO51))</f>
        <v>0.69314718055994529</v>
      </c>
      <c r="BQ51" s="125" t="e">
        <f t="shared" si="17"/>
        <v>#DIV/0!</v>
      </c>
      <c r="BR51" s="124"/>
      <c r="BS51" s="86">
        <v>17</v>
      </c>
      <c r="BT51" s="85">
        <f>LN(SUM($BS$2:BS51))</f>
        <v>5.7365722974791922</v>
      </c>
      <c r="BU51" s="101">
        <f t="shared" si="18"/>
        <v>16.023458642118189</v>
      </c>
      <c r="BV51" s="124"/>
    </row>
    <row r="52" spans="1:74" s="9" customFormat="1" x14ac:dyDescent="0.25">
      <c r="A52" s="146">
        <f t="shared" si="0"/>
        <v>113</v>
      </c>
      <c r="B52" s="89">
        <v>44015</v>
      </c>
      <c r="C52" s="83"/>
      <c r="D52" s="84">
        <f>LN(SUM($C$2:C52))</f>
        <v>3.6635616461296463</v>
      </c>
      <c r="E52" s="124">
        <f t="shared" si="1"/>
        <v>14.498658017240304</v>
      </c>
      <c r="F52" s="124"/>
      <c r="G52" s="83"/>
      <c r="H52" s="84">
        <f>LN(SUM($G$2:G52))</f>
        <v>1.0986122886681098</v>
      </c>
      <c r="I52" s="124" t="e">
        <f t="shared" si="3"/>
        <v>#DIV/0!</v>
      </c>
      <c r="J52" s="124"/>
      <c r="K52" s="83"/>
      <c r="L52" s="84">
        <f>LN(SUM($K$2:K52))</f>
        <v>0.69314718055994529</v>
      </c>
      <c r="M52" s="124" t="e">
        <f t="shared" si="4"/>
        <v>#DIV/0!</v>
      </c>
      <c r="N52" s="124"/>
      <c r="O52" s="83">
        <v>1</v>
      </c>
      <c r="P52" s="84">
        <f>LN(SUM($O$2:O52))</f>
        <v>4.2484952420493594</v>
      </c>
      <c r="Q52" s="125">
        <f t="shared" si="2"/>
        <v>12.340640475226857</v>
      </c>
      <c r="R52" s="124"/>
      <c r="S52" s="83"/>
      <c r="T52" s="84" t="e">
        <f>LN(SUM($S$2:S52))</f>
        <v>#NUM!</v>
      </c>
      <c r="U52" s="128" t="e">
        <f t="shared" si="5"/>
        <v>#NUM!</v>
      </c>
      <c r="V52" s="124"/>
      <c r="W52" s="83"/>
      <c r="X52" s="84" t="e">
        <f>LN(SUM($W$2:W52))</f>
        <v>#NUM!</v>
      </c>
      <c r="Y52" s="125" t="e">
        <f t="shared" si="6"/>
        <v>#NUM!</v>
      </c>
      <c r="Z52" s="124"/>
      <c r="AA52" s="114"/>
      <c r="AB52" s="84">
        <f>LN(SUM($AA$2:AA52))</f>
        <v>0.69314718055994529</v>
      </c>
      <c r="AC52" s="125" t="e">
        <f t="shared" si="7"/>
        <v>#DIV/0!</v>
      </c>
      <c r="AD52" s="124"/>
      <c r="AE52" s="83"/>
      <c r="AF52" s="84">
        <f>LN(SUM($AE$2:AE52))</f>
        <v>3.2958368660043291</v>
      </c>
      <c r="AG52" s="125">
        <f t="shared" si="8"/>
        <v>54.926192462042742</v>
      </c>
      <c r="AH52" s="124"/>
      <c r="AI52" s="83"/>
      <c r="AJ52" s="84">
        <f>LN(SUM($AI$2:AI52))</f>
        <v>3.7376696182833684</v>
      </c>
      <c r="AK52" s="125" t="e">
        <f t="shared" si="9"/>
        <v>#DIV/0!</v>
      </c>
      <c r="AL52" s="124"/>
      <c r="AM52" s="83"/>
      <c r="AN52" s="84">
        <f>LN(SUM($AM$2:AM52))</f>
        <v>0</v>
      </c>
      <c r="AO52" s="125" t="e">
        <f t="shared" si="10"/>
        <v>#DIV/0!</v>
      </c>
      <c r="AP52" s="124"/>
      <c r="AQ52" s="114"/>
      <c r="AR52" s="84">
        <f>LN(SUM($AQ$2:AQ52))</f>
        <v>0</v>
      </c>
      <c r="AS52" s="125" t="e">
        <f t="shared" si="11"/>
        <v>#DIV/0!</v>
      </c>
      <c r="AT52" s="124"/>
      <c r="AU52" s="83">
        <v>9</v>
      </c>
      <c r="AV52" s="84">
        <f>LN(SUM($AU$2:AU52))</f>
        <v>4.836281906951478</v>
      </c>
      <c r="AW52" s="125">
        <f t="shared" si="12"/>
        <v>12.112675985451803</v>
      </c>
      <c r="AX52" s="124"/>
      <c r="AY52" s="83"/>
      <c r="AZ52" s="85" t="e">
        <f>LN(SUM($AY$2:AY52))</f>
        <v>#NUM!</v>
      </c>
      <c r="BA52" s="125" t="e">
        <f t="shared" si="13"/>
        <v>#NUM!</v>
      </c>
      <c r="BB52" s="124"/>
      <c r="BC52" s="114"/>
      <c r="BD52" s="85" t="e">
        <f>LN(SUM($BC$2:BC52))</f>
        <v>#NUM!</v>
      </c>
      <c r="BE52" s="125" t="e">
        <f t="shared" si="14"/>
        <v>#NUM!</v>
      </c>
      <c r="BF52" s="124"/>
      <c r="BG52" s="83"/>
      <c r="BH52" s="85">
        <f>LN(SUM($BG$2:BG52))</f>
        <v>1.6094379124341003</v>
      </c>
      <c r="BI52" s="125" t="e">
        <f t="shared" si="15"/>
        <v>#DIV/0!</v>
      </c>
      <c r="BJ52" s="124"/>
      <c r="BK52" s="83"/>
      <c r="BL52" s="85" t="e">
        <f>LN(SUM($BK$2:BK52))</f>
        <v>#NUM!</v>
      </c>
      <c r="BM52" s="125" t="e">
        <f t="shared" si="16"/>
        <v>#NUM!</v>
      </c>
      <c r="BN52" s="124"/>
      <c r="BO52" s="83"/>
      <c r="BP52" s="85">
        <f>LN(SUM($BO$2:BO52))</f>
        <v>0.69314718055994529</v>
      </c>
      <c r="BQ52" s="125" t="e">
        <f t="shared" si="17"/>
        <v>#DIV/0!</v>
      </c>
      <c r="BR52" s="124"/>
      <c r="BS52" s="86">
        <v>10</v>
      </c>
      <c r="BT52" s="85">
        <f>LN(SUM($BS$2:BS52))</f>
        <v>5.768320995793772</v>
      </c>
      <c r="BU52" s="101">
        <f t="shared" si="18"/>
        <v>17.36516067638772</v>
      </c>
      <c r="BV52" s="124"/>
    </row>
    <row r="53" spans="1:74" s="9" customFormat="1" x14ac:dyDescent="0.25">
      <c r="A53" s="146">
        <f t="shared" si="0"/>
        <v>114</v>
      </c>
      <c r="B53" s="89">
        <v>44016</v>
      </c>
      <c r="C53" s="83"/>
      <c r="D53" s="84">
        <f>LN(SUM($C$2:C53))</f>
        <v>3.6635616461296463</v>
      </c>
      <c r="E53" s="124">
        <f t="shared" si="1"/>
        <v>14.759854723937762</v>
      </c>
      <c r="F53" s="124"/>
      <c r="G53" s="83"/>
      <c r="H53" s="84">
        <f>LN(SUM($G$2:G53))</f>
        <v>1.0986122886681098</v>
      </c>
      <c r="I53" s="124" t="e">
        <f t="shared" si="3"/>
        <v>#DIV/0!</v>
      </c>
      <c r="J53" s="124"/>
      <c r="K53" s="83"/>
      <c r="L53" s="84">
        <f>LN(SUM($K$2:K53))</f>
        <v>0.69314718055994529</v>
      </c>
      <c r="M53" s="124" t="e">
        <f t="shared" si="4"/>
        <v>#DIV/0!</v>
      </c>
      <c r="N53" s="124"/>
      <c r="O53" s="83">
        <v>3</v>
      </c>
      <c r="P53" s="84">
        <f>LN(SUM($O$2:O53))</f>
        <v>4.290459441148391</v>
      </c>
      <c r="Q53" s="125">
        <f t="shared" si="2"/>
        <v>17.065825442920108</v>
      </c>
      <c r="R53" s="124"/>
      <c r="S53" s="83"/>
      <c r="T53" s="84" t="e">
        <f>LN(SUM($S$2:S53))</f>
        <v>#NUM!</v>
      </c>
      <c r="U53" s="128" t="e">
        <f t="shared" si="5"/>
        <v>#NUM!</v>
      </c>
      <c r="V53" s="124"/>
      <c r="W53" s="83"/>
      <c r="X53" s="84" t="e">
        <f>LN(SUM($W$2:W53))</f>
        <v>#NUM!</v>
      </c>
      <c r="Y53" s="125" t="e">
        <f t="shared" si="6"/>
        <v>#NUM!</v>
      </c>
      <c r="Z53" s="124"/>
      <c r="AA53" s="114"/>
      <c r="AB53" s="84">
        <f>LN(SUM($AA$2:AA53))</f>
        <v>0.69314718055994529</v>
      </c>
      <c r="AC53" s="125" t="e">
        <f t="shared" si="7"/>
        <v>#DIV/0!</v>
      </c>
      <c r="AD53" s="124"/>
      <c r="AE53" s="83"/>
      <c r="AF53" s="84">
        <f>LN(SUM($AE$2:AE53))</f>
        <v>3.2958368660043291</v>
      </c>
      <c r="AG53" s="125" t="e">
        <f t="shared" si="8"/>
        <v>#DIV/0!</v>
      </c>
      <c r="AH53" s="124"/>
      <c r="AI53" s="83"/>
      <c r="AJ53" s="84">
        <f>LN(SUM($AI$2:AI53))</f>
        <v>3.7376696182833684</v>
      </c>
      <c r="AK53" s="125" t="e">
        <f t="shared" si="9"/>
        <v>#DIV/0!</v>
      </c>
      <c r="AL53" s="124"/>
      <c r="AM53" s="83"/>
      <c r="AN53" s="84">
        <f>LN(SUM($AM$2:AM53))</f>
        <v>0</v>
      </c>
      <c r="AO53" s="125" t="e">
        <f t="shared" si="10"/>
        <v>#DIV/0!</v>
      </c>
      <c r="AP53" s="124"/>
      <c r="AQ53" s="114"/>
      <c r="AR53" s="84">
        <f>LN(SUM($AQ$2:AQ53))</f>
        <v>0</v>
      </c>
      <c r="AS53" s="125" t="e">
        <f t="shared" si="11"/>
        <v>#DIV/0!</v>
      </c>
      <c r="AT53" s="124"/>
      <c r="AU53" s="83">
        <v>2</v>
      </c>
      <c r="AV53" s="84">
        <f>LN(SUM($AU$2:AU53))</f>
        <v>4.8520302639196169</v>
      </c>
      <c r="AW53" s="125">
        <f t="shared" si="12"/>
        <v>13.822425754286943</v>
      </c>
      <c r="AX53" s="124"/>
      <c r="AY53" s="83"/>
      <c r="AZ53" s="85" t="e">
        <f>LN(SUM($AY$2:AY53))</f>
        <v>#NUM!</v>
      </c>
      <c r="BA53" s="125" t="e">
        <f t="shared" si="13"/>
        <v>#NUM!</v>
      </c>
      <c r="BB53" s="124"/>
      <c r="BC53" s="114"/>
      <c r="BD53" s="85" t="e">
        <f>LN(SUM($BC$2:BC53))</f>
        <v>#NUM!</v>
      </c>
      <c r="BE53" s="125" t="e">
        <f t="shared" si="14"/>
        <v>#NUM!</v>
      </c>
      <c r="BF53" s="124"/>
      <c r="BG53" s="83"/>
      <c r="BH53" s="85">
        <f>LN(SUM($BG$2:BG53))</f>
        <v>1.6094379124341003</v>
      </c>
      <c r="BI53" s="125" t="e">
        <f t="shared" si="15"/>
        <v>#DIV/0!</v>
      </c>
      <c r="BJ53" s="124"/>
      <c r="BK53" s="83"/>
      <c r="BL53" s="85" t="e">
        <f>LN(SUM($BK$2:BK53))</f>
        <v>#NUM!</v>
      </c>
      <c r="BM53" s="125" t="e">
        <f t="shared" si="16"/>
        <v>#NUM!</v>
      </c>
      <c r="BN53" s="124"/>
      <c r="BO53" s="83"/>
      <c r="BP53" s="85">
        <f>LN(SUM($BO$2:BO53))</f>
        <v>0.69314718055994529</v>
      </c>
      <c r="BQ53" s="125" t="e">
        <f t="shared" si="17"/>
        <v>#DIV/0!</v>
      </c>
      <c r="BR53" s="124"/>
      <c r="BS53" s="86">
        <v>5</v>
      </c>
      <c r="BT53" s="85">
        <f>LN(SUM($BS$2:BS53))</f>
        <v>5.7838251823297373</v>
      </c>
      <c r="BU53" s="101">
        <f t="shared" si="18"/>
        <v>20.822270907819199</v>
      </c>
      <c r="BV53" s="124"/>
    </row>
    <row r="54" spans="1:74" s="9" customFormat="1" x14ac:dyDescent="0.25">
      <c r="A54" s="146">
        <f t="shared" si="0"/>
        <v>115</v>
      </c>
      <c r="B54" s="89">
        <v>44017</v>
      </c>
      <c r="C54" s="83"/>
      <c r="D54" s="84">
        <f>LN(SUM($C$2:C54))</f>
        <v>3.6635616461296463</v>
      </c>
      <c r="E54" s="124">
        <f t="shared" si="1"/>
        <v>16.730668424129057</v>
      </c>
      <c r="F54" s="124"/>
      <c r="G54" s="83"/>
      <c r="H54" s="84">
        <f>LN(SUM($G$2:G54))</f>
        <v>1.0986122886681098</v>
      </c>
      <c r="I54" s="124" t="e">
        <f t="shared" si="3"/>
        <v>#DIV/0!</v>
      </c>
      <c r="J54" s="124"/>
      <c r="K54" s="83"/>
      <c r="L54" s="84">
        <f>LN(SUM($K$2:K54))</f>
        <v>0.69314718055994529</v>
      </c>
      <c r="M54" s="124" t="e">
        <f t="shared" si="4"/>
        <v>#DIV/0!</v>
      </c>
      <c r="N54" s="124"/>
      <c r="O54" s="83">
        <v>2</v>
      </c>
      <c r="P54" s="84">
        <f>LN(SUM($O$2:O54))</f>
        <v>4.3174881135363101</v>
      </c>
      <c r="Q54" s="125">
        <f t="shared" si="2"/>
        <v>14.740489134852167</v>
      </c>
      <c r="R54" s="124"/>
      <c r="S54" s="83"/>
      <c r="T54" s="84" t="e">
        <f>LN(SUM($S$2:S54))</f>
        <v>#NUM!</v>
      </c>
      <c r="U54" s="128" t="e">
        <f t="shared" si="5"/>
        <v>#NUM!</v>
      </c>
      <c r="V54" s="124"/>
      <c r="W54" s="83"/>
      <c r="X54" s="84" t="e">
        <f>LN(SUM($W$2:W54))</f>
        <v>#NUM!</v>
      </c>
      <c r="Y54" s="125" t="e">
        <f t="shared" si="6"/>
        <v>#NUM!</v>
      </c>
      <c r="Z54" s="124"/>
      <c r="AA54" s="114"/>
      <c r="AB54" s="84">
        <f>LN(SUM($AA$2:AA54))</f>
        <v>0.69314718055994529</v>
      </c>
      <c r="AC54" s="125" t="e">
        <f t="shared" si="7"/>
        <v>#DIV/0!</v>
      </c>
      <c r="AD54" s="124"/>
      <c r="AE54" s="83"/>
      <c r="AF54" s="84">
        <f>LN(SUM($AE$2:AE54))</f>
        <v>3.2958368660043291</v>
      </c>
      <c r="AG54" s="125" t="e">
        <f t="shared" si="8"/>
        <v>#DIV/0!</v>
      </c>
      <c r="AH54" s="124"/>
      <c r="AI54" s="83"/>
      <c r="AJ54" s="84">
        <f>LN(SUM($AI$2:AI54))</f>
        <v>3.7376696182833684</v>
      </c>
      <c r="AK54" s="125" t="e">
        <f t="shared" si="9"/>
        <v>#DIV/0!</v>
      </c>
      <c r="AL54" s="124"/>
      <c r="AM54" s="83"/>
      <c r="AN54" s="84">
        <f>LN(SUM($AM$2:AM54))</f>
        <v>0</v>
      </c>
      <c r="AO54" s="125" t="e">
        <f t="shared" si="10"/>
        <v>#DIV/0!</v>
      </c>
      <c r="AP54" s="124"/>
      <c r="AQ54" s="114"/>
      <c r="AR54" s="84">
        <f>LN(SUM($AQ$2:AQ54))</f>
        <v>0</v>
      </c>
      <c r="AS54" s="125" t="e">
        <f t="shared" si="11"/>
        <v>#DIV/0!</v>
      </c>
      <c r="AT54" s="124"/>
      <c r="AU54" s="83">
        <v>4</v>
      </c>
      <c r="AV54" s="84">
        <f>LN(SUM($AU$2:AU54))</f>
        <v>4.8828019225863706</v>
      </c>
      <c r="AW54" s="125">
        <f t="shared" si="12"/>
        <v>15.263040459921092</v>
      </c>
      <c r="AX54" s="124"/>
      <c r="AY54" s="83"/>
      <c r="AZ54" s="85" t="e">
        <f>LN(SUM($AY$2:AY54))</f>
        <v>#NUM!</v>
      </c>
      <c r="BA54" s="125" t="e">
        <f t="shared" si="13"/>
        <v>#NUM!</v>
      </c>
      <c r="BB54" s="124"/>
      <c r="BC54" s="114"/>
      <c r="BD54" s="85" t="e">
        <f>LN(SUM($BC$2:BC54))</f>
        <v>#NUM!</v>
      </c>
      <c r="BE54" s="125" t="e">
        <f t="shared" si="14"/>
        <v>#NUM!</v>
      </c>
      <c r="BF54" s="124"/>
      <c r="BG54" s="83"/>
      <c r="BH54" s="85">
        <f>LN(SUM($BG$2:BG54))</f>
        <v>1.6094379124341003</v>
      </c>
      <c r="BI54" s="125" t="e">
        <f t="shared" si="15"/>
        <v>#DIV/0!</v>
      </c>
      <c r="BJ54" s="124"/>
      <c r="BK54" s="83"/>
      <c r="BL54" s="85" t="e">
        <f>LN(SUM($BK$2:BK54))</f>
        <v>#NUM!</v>
      </c>
      <c r="BM54" s="125" t="e">
        <f t="shared" si="16"/>
        <v>#NUM!</v>
      </c>
      <c r="BN54" s="124"/>
      <c r="BO54" s="83"/>
      <c r="BP54" s="85">
        <f>LN(SUM($BO$2:BO54))</f>
        <v>0.69314718055994529</v>
      </c>
      <c r="BQ54" s="125" t="e">
        <f t="shared" si="17"/>
        <v>#DIV/0!</v>
      </c>
      <c r="BR54" s="124"/>
      <c r="BS54" s="86">
        <v>6</v>
      </c>
      <c r="BT54" s="85">
        <f>LN(SUM($BS$2:BS54))</f>
        <v>5.8021183753770629</v>
      </c>
      <c r="BU54" s="101">
        <f t="shared" si="18"/>
        <v>21.326258365885451</v>
      </c>
      <c r="BV54" s="124"/>
    </row>
    <row r="55" spans="1:74" s="9" customFormat="1" x14ac:dyDescent="0.25">
      <c r="A55" s="146">
        <f t="shared" si="0"/>
        <v>116</v>
      </c>
      <c r="B55" s="89">
        <v>44018</v>
      </c>
      <c r="C55" s="83"/>
      <c r="D55" s="84">
        <f>LN(SUM($C$2:C55))</f>
        <v>3.6635616461296463</v>
      </c>
      <c r="E55" s="124">
        <f t="shared" si="1"/>
        <v>25.024509412614812</v>
      </c>
      <c r="F55" s="124"/>
      <c r="G55" s="83"/>
      <c r="H55" s="84">
        <f>LN(SUM($G$2:G55))</f>
        <v>1.0986122886681098</v>
      </c>
      <c r="I55" s="124" t="e">
        <f t="shared" si="3"/>
        <v>#DIV/0!</v>
      </c>
      <c r="J55" s="124"/>
      <c r="K55" s="83"/>
      <c r="L55" s="84">
        <f>LN(SUM($K$2:K55))</f>
        <v>0.69314718055994529</v>
      </c>
      <c r="M55" s="124" t="e">
        <f t="shared" si="4"/>
        <v>#DIV/0!</v>
      </c>
      <c r="N55" s="124"/>
      <c r="O55" s="83"/>
      <c r="P55" s="84">
        <f>LN(SUM($O$2:O55))</f>
        <v>4.3174881135363101</v>
      </c>
      <c r="Q55" s="125">
        <f t="shared" si="2"/>
        <v>15.451018191705554</v>
      </c>
      <c r="R55" s="124"/>
      <c r="S55" s="83"/>
      <c r="T55" s="84" t="e">
        <f>LN(SUM($S$2:S55))</f>
        <v>#NUM!</v>
      </c>
      <c r="U55" s="128" t="e">
        <f t="shared" si="5"/>
        <v>#NUM!</v>
      </c>
      <c r="V55" s="124"/>
      <c r="W55" s="83"/>
      <c r="X55" s="84" t="e">
        <f>LN(SUM($W$2:W55))</f>
        <v>#NUM!</v>
      </c>
      <c r="Y55" s="125" t="e">
        <f t="shared" si="6"/>
        <v>#NUM!</v>
      </c>
      <c r="Z55" s="124"/>
      <c r="AA55" s="114"/>
      <c r="AB55" s="84">
        <f>LN(SUM($AA$2:AA55))</f>
        <v>0.69314718055994529</v>
      </c>
      <c r="AC55" s="125" t="e">
        <f t="shared" si="7"/>
        <v>#DIV/0!</v>
      </c>
      <c r="AD55" s="124"/>
      <c r="AE55" s="83"/>
      <c r="AF55" s="84">
        <f>LN(SUM($AE$2:AE55))</f>
        <v>3.2958368660043291</v>
      </c>
      <c r="AG55" s="125" t="e">
        <f t="shared" si="8"/>
        <v>#DIV/0!</v>
      </c>
      <c r="AH55" s="124"/>
      <c r="AI55" s="83"/>
      <c r="AJ55" s="84">
        <f>LN(SUM($AI$2:AI55))</f>
        <v>3.7376696182833684</v>
      </c>
      <c r="AK55" s="125" t="e">
        <f t="shared" si="9"/>
        <v>#DIV/0!</v>
      </c>
      <c r="AL55" s="124"/>
      <c r="AM55" s="83"/>
      <c r="AN55" s="84">
        <f>LN(SUM($AM$2:AM55))</f>
        <v>0</v>
      </c>
      <c r="AO55" s="125" t="e">
        <f t="shared" si="10"/>
        <v>#DIV/0!</v>
      </c>
      <c r="AP55" s="124"/>
      <c r="AQ55" s="114"/>
      <c r="AR55" s="84">
        <f>LN(SUM($AQ$2:AQ55))</f>
        <v>0</v>
      </c>
      <c r="AS55" s="125" t="e">
        <f t="shared" si="11"/>
        <v>#DIV/0!</v>
      </c>
      <c r="AT55" s="124"/>
      <c r="AU55" s="83">
        <v>5</v>
      </c>
      <c r="AV55" s="84">
        <f>LN(SUM($AU$2:AU55))</f>
        <v>4.9199809258281251</v>
      </c>
      <c r="AW55" s="125">
        <f t="shared" si="12"/>
        <v>17.096331022544859</v>
      </c>
      <c r="AX55" s="124"/>
      <c r="AY55" s="83"/>
      <c r="AZ55" s="85" t="e">
        <f>LN(SUM($AY$2:AY55))</f>
        <v>#NUM!</v>
      </c>
      <c r="BA55" s="125" t="e">
        <f t="shared" si="13"/>
        <v>#NUM!</v>
      </c>
      <c r="BB55" s="124"/>
      <c r="BC55" s="114"/>
      <c r="BD55" s="85" t="e">
        <f>LN(SUM($BC$2:BC55))</f>
        <v>#NUM!</v>
      </c>
      <c r="BE55" s="125" t="e">
        <f t="shared" si="14"/>
        <v>#NUM!</v>
      </c>
      <c r="BF55" s="124"/>
      <c r="BG55" s="83"/>
      <c r="BH55" s="85">
        <f>LN(SUM($BG$2:BG55))</f>
        <v>1.6094379124341003</v>
      </c>
      <c r="BI55" s="125" t="e">
        <f t="shared" si="15"/>
        <v>#DIV/0!</v>
      </c>
      <c r="BJ55" s="124"/>
      <c r="BK55" s="83"/>
      <c r="BL55" s="85" t="e">
        <f>LN(SUM($BK$2:BK55))</f>
        <v>#NUM!</v>
      </c>
      <c r="BM55" s="125" t="e">
        <f t="shared" si="16"/>
        <v>#NUM!</v>
      </c>
      <c r="BN55" s="124"/>
      <c r="BO55" s="83"/>
      <c r="BP55" s="85">
        <f>LN(SUM($BO$2:BO55))</f>
        <v>0.69314718055994529</v>
      </c>
      <c r="BQ55" s="125" t="e">
        <f t="shared" si="17"/>
        <v>#DIV/0!</v>
      </c>
      <c r="BR55" s="124"/>
      <c r="BS55" s="86">
        <v>5</v>
      </c>
      <c r="BT55" s="85">
        <f>LN(SUM($BS$2:BS55))</f>
        <v>5.8171111599632042</v>
      </c>
      <c r="BU55" s="101">
        <f t="shared" si="18"/>
        <v>24.075456320098091</v>
      </c>
      <c r="BV55" s="124"/>
    </row>
    <row r="56" spans="1:74" s="9" customFormat="1" x14ac:dyDescent="0.25">
      <c r="A56" s="146">
        <f t="shared" si="0"/>
        <v>117</v>
      </c>
      <c r="B56" s="89">
        <v>44019</v>
      </c>
      <c r="C56" s="83"/>
      <c r="D56" s="84">
        <f>LN(SUM($C$2:C56))</f>
        <v>3.6635616461296463</v>
      </c>
      <c r="E56" s="124">
        <f t="shared" si="1"/>
        <v>47.152483987460101</v>
      </c>
      <c r="F56" s="124"/>
      <c r="G56" s="83"/>
      <c r="H56" s="84">
        <f>LN(SUM($G$2:G56))</f>
        <v>1.0986122886681098</v>
      </c>
      <c r="I56" s="124" t="e">
        <f t="shared" si="3"/>
        <v>#DIV/0!</v>
      </c>
      <c r="J56" s="124"/>
      <c r="K56" s="83"/>
      <c r="L56" s="84">
        <f>LN(SUM($K$2:K56))</f>
        <v>0.69314718055994529</v>
      </c>
      <c r="M56" s="124" t="e">
        <f t="shared" si="4"/>
        <v>#DIV/0!</v>
      </c>
      <c r="N56" s="124"/>
      <c r="O56" s="83">
        <v>1</v>
      </c>
      <c r="P56" s="84">
        <f>LN(SUM($O$2:O56))</f>
        <v>4.3307333402863311</v>
      </c>
      <c r="Q56" s="125">
        <f t="shared" si="2"/>
        <v>19.498912310269898</v>
      </c>
      <c r="R56" s="124"/>
      <c r="S56" s="83"/>
      <c r="T56" s="84" t="e">
        <f>LN(SUM($S$2:S56))</f>
        <v>#NUM!</v>
      </c>
      <c r="U56" s="128" t="e">
        <f t="shared" si="5"/>
        <v>#NUM!</v>
      </c>
      <c r="V56" s="124"/>
      <c r="W56" s="83"/>
      <c r="X56" s="84" t="e">
        <f>LN(SUM($W$2:W56))</f>
        <v>#NUM!</v>
      </c>
      <c r="Y56" s="125" t="e">
        <f t="shared" si="6"/>
        <v>#NUM!</v>
      </c>
      <c r="Z56" s="124"/>
      <c r="AA56" s="114"/>
      <c r="AB56" s="84">
        <f>LN(SUM($AA$2:AA56))</f>
        <v>0.69314718055994529</v>
      </c>
      <c r="AC56" s="125" t="e">
        <f t="shared" si="7"/>
        <v>#DIV/0!</v>
      </c>
      <c r="AD56" s="124"/>
      <c r="AE56" s="83">
        <v>1</v>
      </c>
      <c r="AF56" s="84">
        <f>LN(SUM($AE$2:AE56))</f>
        <v>3.3322045101752038</v>
      </c>
      <c r="AG56" s="125">
        <f t="shared" si="8"/>
        <v>177.88817045254766</v>
      </c>
      <c r="AH56" s="124"/>
      <c r="AI56" s="83"/>
      <c r="AJ56" s="84">
        <f>LN(SUM($AI$2:AI56))</f>
        <v>3.7376696182833684</v>
      </c>
      <c r="AK56" s="125" t="e">
        <f t="shared" si="9"/>
        <v>#DIV/0!</v>
      </c>
      <c r="AL56" s="124"/>
      <c r="AM56" s="83"/>
      <c r="AN56" s="84">
        <f>LN(SUM($AM$2:AM56))</f>
        <v>0</v>
      </c>
      <c r="AO56" s="125" t="e">
        <f t="shared" si="10"/>
        <v>#DIV/0!</v>
      </c>
      <c r="AP56" s="124"/>
      <c r="AQ56" s="114"/>
      <c r="AR56" s="84">
        <f>LN(SUM($AQ$2:AQ56))</f>
        <v>0</v>
      </c>
      <c r="AS56" s="125" t="e">
        <f t="shared" si="11"/>
        <v>#DIV/0!</v>
      </c>
      <c r="AT56" s="124"/>
      <c r="AU56" s="83">
        <v>7</v>
      </c>
      <c r="AV56" s="84">
        <f>LN(SUM($AU$2:AU56))</f>
        <v>4.9698132995760007</v>
      </c>
      <c r="AW56" s="125">
        <f t="shared" si="12"/>
        <v>18.719658599373609</v>
      </c>
      <c r="AX56" s="124"/>
      <c r="AY56" s="83"/>
      <c r="AZ56" s="85" t="e">
        <f>LN(SUM($AY$2:AY56))</f>
        <v>#NUM!</v>
      </c>
      <c r="BA56" s="125" t="e">
        <f t="shared" si="13"/>
        <v>#NUM!</v>
      </c>
      <c r="BB56" s="124"/>
      <c r="BC56" s="114"/>
      <c r="BD56" s="85" t="e">
        <f>LN(SUM($BC$2:BC56))</f>
        <v>#NUM!</v>
      </c>
      <c r="BE56" s="125" t="e">
        <f t="shared" si="14"/>
        <v>#NUM!</v>
      </c>
      <c r="BF56" s="124"/>
      <c r="BG56" s="83"/>
      <c r="BH56" s="85">
        <f>LN(SUM($BG$2:BG56))</f>
        <v>1.6094379124341003</v>
      </c>
      <c r="BI56" s="125" t="e">
        <f t="shared" si="15"/>
        <v>#DIV/0!</v>
      </c>
      <c r="BJ56" s="124"/>
      <c r="BK56" s="83"/>
      <c r="BL56" s="85" t="e">
        <f>LN(SUM($BK$2:BK56))</f>
        <v>#NUM!</v>
      </c>
      <c r="BM56" s="125" t="e">
        <f t="shared" si="16"/>
        <v>#NUM!</v>
      </c>
      <c r="BN56" s="124"/>
      <c r="BO56" s="83"/>
      <c r="BP56" s="85">
        <f>LN(SUM($BO$2:BO56))</f>
        <v>0.69314718055994529</v>
      </c>
      <c r="BQ56" s="125" t="e">
        <f t="shared" si="17"/>
        <v>#DIV/0!</v>
      </c>
      <c r="BR56" s="124"/>
      <c r="BS56" s="86">
        <v>9</v>
      </c>
      <c r="BT56" s="85">
        <f>LN(SUM($BS$2:BS56))</f>
        <v>5.8435444170313602</v>
      </c>
      <c r="BU56" s="101">
        <f t="shared" si="18"/>
        <v>28.333415201389425</v>
      </c>
      <c r="BV56" s="124"/>
    </row>
    <row r="57" spans="1:74" s="9" customFormat="1" x14ac:dyDescent="0.25">
      <c r="A57" s="146">
        <f t="shared" si="0"/>
        <v>118</v>
      </c>
      <c r="B57" s="89">
        <v>44020</v>
      </c>
      <c r="C57" s="83"/>
      <c r="D57" s="84">
        <f>LN(SUM($C$2:C57))</f>
        <v>3.6635616461296463</v>
      </c>
      <c r="E57" s="124" t="e">
        <f t="shared" si="1"/>
        <v>#DIV/0!</v>
      </c>
      <c r="F57" s="124"/>
      <c r="G57" s="83"/>
      <c r="H57" s="84">
        <f>LN(SUM($G$2:G57))</f>
        <v>1.0986122886681098</v>
      </c>
      <c r="I57" s="124" t="e">
        <f t="shared" si="3"/>
        <v>#DIV/0!</v>
      </c>
      <c r="J57" s="124"/>
      <c r="K57" s="83"/>
      <c r="L57" s="84">
        <f>LN(SUM($K$2:K57))</f>
        <v>0.69314718055994529</v>
      </c>
      <c r="M57" s="124" t="e">
        <f t="shared" si="4"/>
        <v>#DIV/0!</v>
      </c>
      <c r="N57" s="124"/>
      <c r="O57" s="83">
        <v>2</v>
      </c>
      <c r="P57" s="84">
        <f>LN(SUM($O$2:O57))</f>
        <v>4.3567088266895917</v>
      </c>
      <c r="Q57" s="125">
        <f t="shared" si="2"/>
        <v>34.700000672898462</v>
      </c>
      <c r="R57" s="124"/>
      <c r="S57" s="83"/>
      <c r="T57" s="84" t="e">
        <f>LN(SUM($S$2:S57))</f>
        <v>#NUM!</v>
      </c>
      <c r="U57" s="128" t="e">
        <f t="shared" si="5"/>
        <v>#NUM!</v>
      </c>
      <c r="V57" s="124"/>
      <c r="W57" s="83"/>
      <c r="X57" s="84" t="e">
        <f>LN(SUM($W$2:W57))</f>
        <v>#NUM!</v>
      </c>
      <c r="Y57" s="125" t="e">
        <f t="shared" si="6"/>
        <v>#NUM!</v>
      </c>
      <c r="Z57" s="124"/>
      <c r="AA57" s="114"/>
      <c r="AB57" s="84">
        <f>LN(SUM($AA$2:AA57))</f>
        <v>0.69314718055994529</v>
      </c>
      <c r="AC57" s="125" t="e">
        <f t="shared" si="7"/>
        <v>#DIV/0!</v>
      </c>
      <c r="AD57" s="124"/>
      <c r="AE57" s="83">
        <v>1</v>
      </c>
      <c r="AF57" s="84">
        <f>LN(SUM($AE$2:AE57))</f>
        <v>3.3672958299864741</v>
      </c>
      <c r="AG57" s="125">
        <f t="shared" si="8"/>
        <v>67.597693125376523</v>
      </c>
      <c r="AH57" s="124"/>
      <c r="AI57" s="83">
        <v>1</v>
      </c>
      <c r="AJ57" s="84">
        <f>LN(SUM($AI$2:AI57))</f>
        <v>3.7612001156935624</v>
      </c>
      <c r="AK57" s="125">
        <f t="shared" si="9"/>
        <v>274.93569610744686</v>
      </c>
      <c r="AL57" s="124"/>
      <c r="AM57" s="83"/>
      <c r="AN57" s="84">
        <f>LN(SUM($AM$2:AM57))</f>
        <v>0</v>
      </c>
      <c r="AO57" s="125" t="e">
        <f t="shared" si="10"/>
        <v>#DIV/0!</v>
      </c>
      <c r="AP57" s="124"/>
      <c r="AQ57" s="114"/>
      <c r="AR57" s="84">
        <f>LN(SUM($AQ$2:AQ57))</f>
        <v>0</v>
      </c>
      <c r="AS57" s="125" t="e">
        <f t="shared" si="11"/>
        <v>#DIV/0!</v>
      </c>
      <c r="AT57" s="124"/>
      <c r="AU57" s="83">
        <v>6</v>
      </c>
      <c r="AV57" s="84">
        <f>LN(SUM($AU$2:AU57))</f>
        <v>5.0106352940962555</v>
      </c>
      <c r="AW57" s="125">
        <f t="shared" si="12"/>
        <v>17.963870339970892</v>
      </c>
      <c r="AX57" s="124"/>
      <c r="AY57" s="83"/>
      <c r="AZ57" s="85" t="e">
        <f>LN(SUM($AY$2:AY57))</f>
        <v>#NUM!</v>
      </c>
      <c r="BA57" s="125" t="e">
        <f t="shared" si="13"/>
        <v>#NUM!</v>
      </c>
      <c r="BB57" s="124"/>
      <c r="BC57" s="114"/>
      <c r="BD57" s="85" t="e">
        <f>LN(SUM($BC$2:BC57))</f>
        <v>#NUM!</v>
      </c>
      <c r="BE57" s="125" t="e">
        <f t="shared" si="14"/>
        <v>#NUM!</v>
      </c>
      <c r="BF57" s="124"/>
      <c r="BG57" s="83"/>
      <c r="BH57" s="85">
        <f>LN(SUM($BG$2:BG57))</f>
        <v>1.6094379124341003</v>
      </c>
      <c r="BI57" s="125" t="e">
        <f t="shared" si="15"/>
        <v>#DIV/0!</v>
      </c>
      <c r="BJ57" s="124"/>
      <c r="BK57" s="83"/>
      <c r="BL57" s="85" t="e">
        <f>LN(SUM($BK$2:BK57))</f>
        <v>#NUM!</v>
      </c>
      <c r="BM57" s="125" t="e">
        <f t="shared" si="16"/>
        <v>#NUM!</v>
      </c>
      <c r="BN57" s="124"/>
      <c r="BO57" s="83"/>
      <c r="BP57" s="85">
        <f>LN(SUM($BO$2:BO57))</f>
        <v>0.69314718055994529</v>
      </c>
      <c r="BQ57" s="125" t="e">
        <f t="shared" si="17"/>
        <v>#DIV/0!</v>
      </c>
      <c r="BR57" s="124"/>
      <c r="BS57" s="86">
        <v>10</v>
      </c>
      <c r="BT57" s="85">
        <f>LN(SUM($BS$2:BS57))</f>
        <v>5.872117789475416</v>
      </c>
      <c r="BU57" s="101">
        <f t="shared" si="18"/>
        <v>32.874543415413825</v>
      </c>
      <c r="BV57" s="124"/>
    </row>
    <row r="58" spans="1:74" s="9" customFormat="1" x14ac:dyDescent="0.25">
      <c r="A58" s="146">
        <f t="shared" si="0"/>
        <v>119</v>
      </c>
      <c r="B58" s="89">
        <v>44021</v>
      </c>
      <c r="C58" s="83"/>
      <c r="D58" s="84">
        <f>LN(SUM($C$2:C58))</f>
        <v>3.6635616461296463</v>
      </c>
      <c r="E58" s="124" t="e">
        <f t="shared" si="1"/>
        <v>#DIV/0!</v>
      </c>
      <c r="F58" s="124"/>
      <c r="G58" s="83"/>
      <c r="H58" s="84">
        <f>LN(SUM($G$2:G58))</f>
        <v>1.0986122886681098</v>
      </c>
      <c r="I58" s="124" t="e">
        <f t="shared" si="3"/>
        <v>#DIV/0!</v>
      </c>
      <c r="J58" s="124"/>
      <c r="K58" s="83">
        <v>1</v>
      </c>
      <c r="L58" s="84">
        <f>LN(SUM($K$2:K58))</f>
        <v>1.0986122886681098</v>
      </c>
      <c r="M58" s="124">
        <f t="shared" si="4"/>
        <v>15.955438719280238</v>
      </c>
      <c r="N58" s="124"/>
      <c r="O58" s="83">
        <v>2</v>
      </c>
      <c r="P58" s="84">
        <f>LN(SUM($O$2:O58))</f>
        <v>4.3820266346738812</v>
      </c>
      <c r="Q58" s="125">
        <f t="shared" si="2"/>
        <v>35.524006775837961</v>
      </c>
      <c r="R58" s="124"/>
      <c r="S58" s="83"/>
      <c r="T58" s="84" t="e">
        <f>LN(SUM($S$2:S58))</f>
        <v>#NUM!</v>
      </c>
      <c r="U58" s="128" t="e">
        <f t="shared" si="5"/>
        <v>#NUM!</v>
      </c>
      <c r="V58" s="124"/>
      <c r="W58" s="83"/>
      <c r="X58" s="84" t="e">
        <f>LN(SUM($W$2:W58))</f>
        <v>#NUM!</v>
      </c>
      <c r="Y58" s="125" t="e">
        <f t="shared" si="6"/>
        <v>#NUM!</v>
      </c>
      <c r="Z58" s="124"/>
      <c r="AA58" s="114"/>
      <c r="AB58" s="84">
        <f>LN(SUM($AA$2:AA58))</f>
        <v>0.69314718055994529</v>
      </c>
      <c r="AC58" s="125" t="e">
        <f t="shared" si="7"/>
        <v>#DIV/0!</v>
      </c>
      <c r="AD58" s="124"/>
      <c r="AE58" s="83">
        <v>11</v>
      </c>
      <c r="AF58" s="84">
        <f>LN(SUM($AE$2:AE58))</f>
        <v>3.6888794541139363</v>
      </c>
      <c r="AG58" s="125">
        <f t="shared" si="8"/>
        <v>14.28734578401499</v>
      </c>
      <c r="AH58" s="124"/>
      <c r="AI58" s="83"/>
      <c r="AJ58" s="84">
        <f>LN(SUM($AI$2:AI58))</f>
        <v>3.7612001156935624</v>
      </c>
      <c r="AK58" s="125">
        <f t="shared" si="9"/>
        <v>164.96141766446814</v>
      </c>
      <c r="AL58" s="124"/>
      <c r="AM58" s="83"/>
      <c r="AN58" s="84">
        <f>LN(SUM($AM$2:AM58))</f>
        <v>0</v>
      </c>
      <c r="AO58" s="125" t="e">
        <f t="shared" si="10"/>
        <v>#DIV/0!</v>
      </c>
      <c r="AP58" s="124"/>
      <c r="AQ58" s="114"/>
      <c r="AR58" s="84">
        <f>LN(SUM($AQ$2:AQ58))</f>
        <v>0</v>
      </c>
      <c r="AS58" s="125" t="e">
        <f t="shared" si="11"/>
        <v>#DIV/0!</v>
      </c>
      <c r="AT58" s="124"/>
      <c r="AU58" s="83">
        <v>5</v>
      </c>
      <c r="AV58" s="84">
        <f>LN(SUM($AU$2:AU58))</f>
        <v>5.0434251169192468</v>
      </c>
      <c r="AW58" s="125">
        <f t="shared" si="12"/>
        <v>18.922732765040287</v>
      </c>
      <c r="AX58" s="124"/>
      <c r="AY58" s="83"/>
      <c r="AZ58" s="85" t="e">
        <f>LN(SUM($AY$2:AY58))</f>
        <v>#NUM!</v>
      </c>
      <c r="BA58" s="125" t="e">
        <f t="shared" si="13"/>
        <v>#NUM!</v>
      </c>
      <c r="BB58" s="124"/>
      <c r="BC58" s="114"/>
      <c r="BD58" s="85" t="e">
        <f>LN(SUM($BC$2:BC58))</f>
        <v>#NUM!</v>
      </c>
      <c r="BE58" s="125" t="e">
        <f t="shared" si="14"/>
        <v>#NUM!</v>
      </c>
      <c r="BF58" s="124"/>
      <c r="BG58" s="83">
        <v>1</v>
      </c>
      <c r="BH58" s="85">
        <f>LN(SUM($BG$2:BG58))</f>
        <v>1.791759469228055</v>
      </c>
      <c r="BI58" s="125">
        <f t="shared" si="15"/>
        <v>35.483317491290002</v>
      </c>
      <c r="BJ58" s="124"/>
      <c r="BK58" s="83"/>
      <c r="BL58" s="85" t="e">
        <f>LN(SUM($BK$2:BK58))</f>
        <v>#NUM!</v>
      </c>
      <c r="BM58" s="125" t="e">
        <f t="shared" si="16"/>
        <v>#NUM!</v>
      </c>
      <c r="BN58" s="124"/>
      <c r="BO58" s="83"/>
      <c r="BP58" s="85">
        <f>LN(SUM($BO$2:BO58))</f>
        <v>0.69314718055994529</v>
      </c>
      <c r="BQ58" s="125" t="e">
        <f t="shared" si="17"/>
        <v>#DIV/0!</v>
      </c>
      <c r="BR58" s="124"/>
      <c r="BS58" s="86">
        <v>20</v>
      </c>
      <c r="BT58" s="85">
        <f>LN(SUM($BS$2:BS58))</f>
        <v>5.9269260259704106</v>
      </c>
      <c r="BU58" s="101">
        <f t="shared" si="18"/>
        <v>27.972591635163315</v>
      </c>
      <c r="BV58" s="124"/>
    </row>
    <row r="59" spans="1:74" s="9" customFormat="1" x14ac:dyDescent="0.25">
      <c r="A59" s="146">
        <f t="shared" si="0"/>
        <v>120</v>
      </c>
      <c r="B59" s="89">
        <v>44022</v>
      </c>
      <c r="C59" s="83">
        <v>1</v>
      </c>
      <c r="D59" s="84">
        <f>LN(SUM($C$2:C59))</f>
        <v>3.6888794541139363</v>
      </c>
      <c r="E59" s="124">
        <f t="shared" si="1"/>
        <v>255.52661151551868</v>
      </c>
      <c r="F59" s="124"/>
      <c r="G59" s="83"/>
      <c r="H59" s="84">
        <f>LN(SUM($G$2:G59))</f>
        <v>1.0986122886681098</v>
      </c>
      <c r="I59" s="124" t="e">
        <f t="shared" si="3"/>
        <v>#DIV/0!</v>
      </c>
      <c r="J59" s="124"/>
      <c r="K59" s="83">
        <v>2</v>
      </c>
      <c r="L59" s="84">
        <f>LN(SUM($K$2:K59))</f>
        <v>1.6094379124341003</v>
      </c>
      <c r="M59" s="124">
        <f t="shared" si="4"/>
        <v>5.4520219973819621</v>
      </c>
      <c r="N59" s="124"/>
      <c r="O59" s="83">
        <v>1</v>
      </c>
      <c r="P59" s="84">
        <f>LN(SUM($O$2:O59))</f>
        <v>4.3944491546724391</v>
      </c>
      <c r="Q59" s="125">
        <f t="shared" si="2"/>
        <v>40.411115605301895</v>
      </c>
      <c r="R59" s="124"/>
      <c r="S59" s="83"/>
      <c r="T59" s="84" t="e">
        <f>LN(SUM($S$2:S59))</f>
        <v>#NUM!</v>
      </c>
      <c r="U59" s="128" t="e">
        <f t="shared" si="5"/>
        <v>#NUM!</v>
      </c>
      <c r="V59" s="124"/>
      <c r="W59" s="83"/>
      <c r="X59" s="84" t="e">
        <f>LN(SUM($W$2:W59))</f>
        <v>#NUM!</v>
      </c>
      <c r="Y59" s="125" t="e">
        <f t="shared" si="6"/>
        <v>#NUM!</v>
      </c>
      <c r="Z59" s="124"/>
      <c r="AA59" s="114"/>
      <c r="AB59" s="84">
        <f>LN(SUM($AA$2:AA59))</f>
        <v>0.69314718055994529</v>
      </c>
      <c r="AC59" s="125" t="e">
        <f t="shared" si="7"/>
        <v>#DIV/0!</v>
      </c>
      <c r="AD59" s="124"/>
      <c r="AE59" s="83">
        <v>4</v>
      </c>
      <c r="AF59" s="84">
        <f>LN(SUM($AE$2:AE59))</f>
        <v>3.784189633918261</v>
      </c>
      <c r="AG59" s="125">
        <f t="shared" si="8"/>
        <v>8.3561959156164036</v>
      </c>
      <c r="AH59" s="124"/>
      <c r="AI59" s="83">
        <v>1</v>
      </c>
      <c r="AJ59" s="84">
        <f>LN(SUM($AI$2:AI59))</f>
        <v>3.784189633918261</v>
      </c>
      <c r="AK59" s="125">
        <f t="shared" si="9"/>
        <v>92.352980784912674</v>
      </c>
      <c r="AL59" s="124"/>
      <c r="AM59" s="83"/>
      <c r="AN59" s="84">
        <f>LN(SUM($AM$2:AM59))</f>
        <v>0</v>
      </c>
      <c r="AO59" s="125" t="e">
        <f t="shared" si="10"/>
        <v>#DIV/0!</v>
      </c>
      <c r="AP59" s="124"/>
      <c r="AQ59" s="114"/>
      <c r="AR59" s="84">
        <f>LN(SUM($AQ$2:AQ59))</f>
        <v>0</v>
      </c>
      <c r="AS59" s="125" t="e">
        <f t="shared" si="11"/>
        <v>#DIV/0!</v>
      </c>
      <c r="AT59" s="124"/>
      <c r="AU59" s="83">
        <v>12</v>
      </c>
      <c r="AV59" s="84">
        <f>LN(SUM($AU$2:AU59))</f>
        <v>5.1179938124167554</v>
      </c>
      <c r="AW59" s="125">
        <f t="shared" si="12"/>
        <v>16.042535115368263</v>
      </c>
      <c r="AX59" s="124"/>
      <c r="AY59" s="83"/>
      <c r="AZ59" s="85" t="e">
        <f>LN(SUM($AY$2:AY59))</f>
        <v>#NUM!</v>
      </c>
      <c r="BA59" s="125" t="e">
        <f t="shared" si="13"/>
        <v>#NUM!</v>
      </c>
      <c r="BB59" s="124"/>
      <c r="BC59" s="114"/>
      <c r="BD59" s="85" t="e">
        <f>LN(SUM($BC$2:BC59))</f>
        <v>#NUM!</v>
      </c>
      <c r="BE59" s="125" t="e">
        <f t="shared" si="14"/>
        <v>#NUM!</v>
      </c>
      <c r="BF59" s="124"/>
      <c r="BG59" s="83"/>
      <c r="BH59" s="85">
        <f>LN(SUM($BG$2:BG59))</f>
        <v>1.791759469228055</v>
      </c>
      <c r="BI59" s="125">
        <f t="shared" si="15"/>
        <v>21.289990494774003</v>
      </c>
      <c r="BJ59" s="124"/>
      <c r="BK59" s="83">
        <v>1</v>
      </c>
      <c r="BL59" s="85">
        <f>LN(SUM($BK$2:BK59))</f>
        <v>0</v>
      </c>
      <c r="BM59" s="125" t="e">
        <f t="shared" si="16"/>
        <v>#NUM!</v>
      </c>
      <c r="BN59" s="124"/>
      <c r="BO59" s="83"/>
      <c r="BP59" s="85">
        <f>LN(SUM($BO$2:BO59))</f>
        <v>0.69314718055994529</v>
      </c>
      <c r="BQ59" s="125" t="e">
        <f t="shared" si="17"/>
        <v>#DIV/0!</v>
      </c>
      <c r="BR59" s="124"/>
      <c r="BS59" s="86">
        <v>22</v>
      </c>
      <c r="BT59" s="85">
        <f>LN(SUM($BS$2:BS59))</f>
        <v>5.9839362806871907</v>
      </c>
      <c r="BU59" s="101">
        <f t="shared" si="18"/>
        <v>21.446498680791059</v>
      </c>
      <c r="BV59" s="124"/>
    </row>
    <row r="60" spans="1:74" s="9" customFormat="1" x14ac:dyDescent="0.25">
      <c r="A60" s="146">
        <f t="shared" si="0"/>
        <v>121</v>
      </c>
      <c r="B60" s="89">
        <v>44023</v>
      </c>
      <c r="C60" s="83"/>
      <c r="D60" s="84">
        <f>LN(SUM($C$2:C60))</f>
        <v>3.6888794541139363</v>
      </c>
      <c r="E60" s="124">
        <f t="shared" si="1"/>
        <v>153.31596690931121</v>
      </c>
      <c r="F60" s="124"/>
      <c r="G60" s="83"/>
      <c r="H60" s="84">
        <f>LN(SUM($G$2:G60))</f>
        <v>1.0986122886681098</v>
      </c>
      <c r="I60" s="124" t="e">
        <f t="shared" si="3"/>
        <v>#DIV/0!</v>
      </c>
      <c r="J60" s="124"/>
      <c r="K60" s="83">
        <v>1</v>
      </c>
      <c r="L60" s="84">
        <f>LN(SUM($K$2:K60))</f>
        <v>1.791759469228055</v>
      </c>
      <c r="M60" s="124">
        <f t="shared" si="4"/>
        <v>3.5071430892264939</v>
      </c>
      <c r="N60" s="124"/>
      <c r="O60" s="83">
        <v>2</v>
      </c>
      <c r="P60" s="84">
        <f>LN(SUM($O$2:O60))</f>
        <v>4.4188406077965983</v>
      </c>
      <c r="Q60" s="125">
        <f t="shared" si="2"/>
        <v>38.10947451037179</v>
      </c>
      <c r="R60" s="124"/>
      <c r="S60" s="83"/>
      <c r="T60" s="84" t="e">
        <f>LN(SUM($S$2:S60))</f>
        <v>#NUM!</v>
      </c>
      <c r="U60" s="128" t="e">
        <f t="shared" si="5"/>
        <v>#NUM!</v>
      </c>
      <c r="V60" s="124"/>
      <c r="W60" s="83"/>
      <c r="X60" s="84" t="e">
        <f>LN(SUM($W$2:W60))</f>
        <v>#NUM!</v>
      </c>
      <c r="Y60" s="125" t="e">
        <f t="shared" si="6"/>
        <v>#NUM!</v>
      </c>
      <c r="Z60" s="124"/>
      <c r="AA60" s="114"/>
      <c r="AB60" s="84">
        <f>LN(SUM($AA$2:AA60))</f>
        <v>0.69314718055994529</v>
      </c>
      <c r="AC60" s="125" t="e">
        <f t="shared" si="7"/>
        <v>#DIV/0!</v>
      </c>
      <c r="AD60" s="124"/>
      <c r="AE60" s="83">
        <v>6</v>
      </c>
      <c r="AF60" s="84">
        <f>LN(SUM($AE$2:AE60))</f>
        <v>3.912023005428146</v>
      </c>
      <c r="AG60" s="125">
        <f t="shared" si="8"/>
        <v>6.0994637790327557</v>
      </c>
      <c r="AH60" s="124"/>
      <c r="AI60" s="83"/>
      <c r="AJ60" s="84">
        <f>LN(SUM($AI$2:AI60))</f>
        <v>3.784189633918261</v>
      </c>
      <c r="AK60" s="125">
        <f t="shared" si="9"/>
        <v>75.77432335587612</v>
      </c>
      <c r="AL60" s="124"/>
      <c r="AM60" s="83"/>
      <c r="AN60" s="84">
        <f>LN(SUM($AM$2:AM60))</f>
        <v>0</v>
      </c>
      <c r="AO60" s="125" t="e">
        <f t="shared" si="10"/>
        <v>#DIV/0!</v>
      </c>
      <c r="AP60" s="124"/>
      <c r="AQ60" s="114"/>
      <c r="AR60" s="84">
        <f>LN(SUM($AQ$2:AQ60))</f>
        <v>0</v>
      </c>
      <c r="AS60" s="125" t="e">
        <f t="shared" si="11"/>
        <v>#DIV/0!</v>
      </c>
      <c r="AT60" s="124"/>
      <c r="AU60" s="83">
        <v>20</v>
      </c>
      <c r="AV60" s="84">
        <f>LN(SUM($AU$2:AU60))</f>
        <v>5.2311086168545868</v>
      </c>
      <c r="AW60" s="125">
        <f t="shared" si="12"/>
        <v>12.814382309436031</v>
      </c>
      <c r="AX60" s="124"/>
      <c r="AY60" s="83"/>
      <c r="AZ60" s="85" t="e">
        <f>LN(SUM($AY$2:AY60))</f>
        <v>#NUM!</v>
      </c>
      <c r="BA60" s="125" t="e">
        <f t="shared" si="13"/>
        <v>#NUM!</v>
      </c>
      <c r="BB60" s="124"/>
      <c r="BC60" s="114"/>
      <c r="BD60" s="85" t="e">
        <f>LN(SUM($BC$2:BC60))</f>
        <v>#NUM!</v>
      </c>
      <c r="BE60" s="125" t="e">
        <f t="shared" si="14"/>
        <v>#NUM!</v>
      </c>
      <c r="BF60" s="124"/>
      <c r="BG60" s="83">
        <v>1</v>
      </c>
      <c r="BH60" s="85">
        <f>LN(SUM($BG$2:BG60))</f>
        <v>1.9459101490553132</v>
      </c>
      <c r="BI60" s="125">
        <f t="shared" si="15"/>
        <v>12.470029070006632</v>
      </c>
      <c r="BJ60" s="124"/>
      <c r="BK60" s="83">
        <v>1</v>
      </c>
      <c r="BL60" s="85">
        <f>LN(SUM($BK$2:BK60))</f>
        <v>0.69314718055994529</v>
      </c>
      <c r="BM60" s="125" t="e">
        <f t="shared" si="16"/>
        <v>#NUM!</v>
      </c>
      <c r="BN60" s="124"/>
      <c r="BO60" s="83"/>
      <c r="BP60" s="85">
        <f>LN(SUM($BO$2:BO60))</f>
        <v>0.69314718055994529</v>
      </c>
      <c r="BQ60" s="125" t="e">
        <f t="shared" si="17"/>
        <v>#DIV/0!</v>
      </c>
      <c r="BR60" s="124"/>
      <c r="BS60" s="86">
        <v>31</v>
      </c>
      <c r="BT60" s="85">
        <f>LN(SUM($BS$2:BS60))</f>
        <v>6.0591231955817966</v>
      </c>
      <c r="BU60" s="101">
        <f t="shared" si="18"/>
        <v>16.33616541372221</v>
      </c>
      <c r="BV60" s="124"/>
    </row>
    <row r="61" spans="1:74" s="9" customFormat="1" x14ac:dyDescent="0.25">
      <c r="A61" s="146">
        <f t="shared" si="0"/>
        <v>122</v>
      </c>
      <c r="B61" s="89">
        <v>44024</v>
      </c>
      <c r="C61" s="83">
        <v>1</v>
      </c>
      <c r="D61" s="84">
        <f>LN(SUM($C$2:C61))</f>
        <v>3.713572066704308</v>
      </c>
      <c r="E61" s="124">
        <f t="shared" si="1"/>
        <v>85.882461448874338</v>
      </c>
      <c r="F61" s="124"/>
      <c r="G61" s="83"/>
      <c r="H61" s="84">
        <f>LN(SUM($G$2:G61))</f>
        <v>1.0986122886681098</v>
      </c>
      <c r="I61" s="124" t="e">
        <f t="shared" si="3"/>
        <v>#DIV/0!</v>
      </c>
      <c r="J61" s="124"/>
      <c r="K61" s="83">
        <v>6</v>
      </c>
      <c r="L61" s="84">
        <f>LN(SUM($K$2:K61))</f>
        <v>2.4849066497880004</v>
      </c>
      <c r="M61" s="124">
        <f t="shared" si="4"/>
        <v>2.2863226157860455</v>
      </c>
      <c r="N61" s="124"/>
      <c r="O61" s="83">
        <v>10</v>
      </c>
      <c r="P61" s="84">
        <f>LN(SUM($O$2:O61))</f>
        <v>4.5325994931532563</v>
      </c>
      <c r="Q61" s="125">
        <f t="shared" si="2"/>
        <v>22.586255629710813</v>
      </c>
      <c r="R61" s="124"/>
      <c r="S61" s="83"/>
      <c r="T61" s="84" t="e">
        <f>LN(SUM($S$2:S61))</f>
        <v>#NUM!</v>
      </c>
      <c r="U61" s="128" t="e">
        <f t="shared" si="5"/>
        <v>#NUM!</v>
      </c>
      <c r="V61" s="124"/>
      <c r="W61" s="83"/>
      <c r="X61" s="84" t="e">
        <f>LN(SUM($W$2:W61))</f>
        <v>#NUM!</v>
      </c>
      <c r="Y61" s="125" t="e">
        <f t="shared" si="6"/>
        <v>#NUM!</v>
      </c>
      <c r="Z61" s="124"/>
      <c r="AA61" s="114"/>
      <c r="AB61" s="84">
        <f>LN(SUM($AA$2:AA61))</f>
        <v>0.69314718055994529</v>
      </c>
      <c r="AC61" s="125" t="e">
        <f t="shared" si="7"/>
        <v>#DIV/0!</v>
      </c>
      <c r="AD61" s="124"/>
      <c r="AE61" s="83">
        <v>12</v>
      </c>
      <c r="AF61" s="84">
        <f>LN(SUM($AE$2:AE61))</f>
        <v>4.1271343850450917</v>
      </c>
      <c r="AG61" s="125">
        <f t="shared" si="8"/>
        <v>4.7680841473751014</v>
      </c>
      <c r="AH61" s="124"/>
      <c r="AI61" s="83"/>
      <c r="AJ61" s="84">
        <f>LN(SUM($AI$2:AI61))</f>
        <v>3.784189633918261</v>
      </c>
      <c r="AK61" s="125">
        <f t="shared" si="9"/>
        <v>75.934706768612912</v>
      </c>
      <c r="AL61" s="124"/>
      <c r="AM61" s="83">
        <v>1</v>
      </c>
      <c r="AN61" s="84">
        <f>LN(SUM($AM$2:AM61))</f>
        <v>0.69314718055994529</v>
      </c>
      <c r="AO61" s="125">
        <f t="shared" si="10"/>
        <v>9.3333333333333339</v>
      </c>
      <c r="AP61" s="124"/>
      <c r="AQ61" s="114"/>
      <c r="AR61" s="84">
        <f>LN(SUM($AQ$2:AQ61))</f>
        <v>0</v>
      </c>
      <c r="AS61" s="125" t="e">
        <f t="shared" si="11"/>
        <v>#DIV/0!</v>
      </c>
      <c r="AT61" s="124"/>
      <c r="AU61" s="83">
        <v>25</v>
      </c>
      <c r="AV61" s="84">
        <f>LN(SUM($AU$2:AU61))</f>
        <v>5.3565862746720123</v>
      </c>
      <c r="AW61" s="125">
        <f t="shared" si="12"/>
        <v>10.005397076712335</v>
      </c>
      <c r="AX61" s="124"/>
      <c r="AY61" s="83"/>
      <c r="AZ61" s="85" t="e">
        <f>LN(SUM($AY$2:AY61))</f>
        <v>#NUM!</v>
      </c>
      <c r="BA61" s="125" t="e">
        <f t="shared" si="13"/>
        <v>#NUM!</v>
      </c>
      <c r="BB61" s="124"/>
      <c r="BC61" s="114"/>
      <c r="BD61" s="85" t="e">
        <f>LN(SUM($BC$2:BC61))</f>
        <v>#NUM!</v>
      </c>
      <c r="BE61" s="125" t="e">
        <f t="shared" si="14"/>
        <v>#NUM!</v>
      </c>
      <c r="BF61" s="124"/>
      <c r="BG61" s="83">
        <v>2</v>
      </c>
      <c r="BH61" s="85">
        <f>LN(SUM($BG$2:BG61))</f>
        <v>2.1972245773362196</v>
      </c>
      <c r="BI61" s="125">
        <f t="shared" si="15"/>
        <v>7.4115665514265929</v>
      </c>
      <c r="BJ61" s="124"/>
      <c r="BK61" s="83"/>
      <c r="BL61" s="85">
        <f>LN(SUM($BK$2:BK61))</f>
        <v>0.69314718055994529</v>
      </c>
      <c r="BM61" s="125" t="e">
        <f t="shared" si="16"/>
        <v>#NUM!</v>
      </c>
      <c r="BN61" s="124"/>
      <c r="BO61" s="83"/>
      <c r="BP61" s="85">
        <f>LN(SUM($BO$2:BO61))</f>
        <v>0.69314718055994529</v>
      </c>
      <c r="BQ61" s="125" t="e">
        <f t="shared" si="17"/>
        <v>#DIV/0!</v>
      </c>
      <c r="BR61" s="124"/>
      <c r="BS61" s="86">
        <v>57</v>
      </c>
      <c r="BT61" s="85">
        <f>LN(SUM($BS$2:BS61))</f>
        <v>6.1841488909374833</v>
      </c>
      <c r="BU61" s="101">
        <f t="shared" si="18"/>
        <v>11.80478563383447</v>
      </c>
      <c r="BV61" s="124"/>
    </row>
    <row r="62" spans="1:74" s="9" customFormat="1" x14ac:dyDescent="0.25">
      <c r="A62" s="146">
        <f t="shared" si="0"/>
        <v>123</v>
      </c>
      <c r="B62" s="89">
        <v>44025</v>
      </c>
      <c r="C62" s="83">
        <v>1</v>
      </c>
      <c r="D62" s="84">
        <f>LN(SUM($C$2:C62))</f>
        <v>3.7376696182833684</v>
      </c>
      <c r="E62" s="124">
        <f t="shared" ref="E62:E93" si="37">LN(2)/(SLOPE(D56:D62,A56:A62))</f>
        <v>55.824592511060658</v>
      </c>
      <c r="F62" s="124"/>
      <c r="G62" s="83"/>
      <c r="H62" s="84">
        <f>LN(SUM($G$2:G62))</f>
        <v>1.0986122886681098</v>
      </c>
      <c r="I62" s="124" t="e">
        <f t="shared" si="3"/>
        <v>#DIV/0!</v>
      </c>
      <c r="J62" s="124"/>
      <c r="K62" s="83">
        <v>7</v>
      </c>
      <c r="L62" s="84">
        <f>LN(SUM($K$2:K62))</f>
        <v>2.9444389791664403</v>
      </c>
      <c r="M62" s="124">
        <f t="shared" si="4"/>
        <v>1.7594894166868862</v>
      </c>
      <c r="N62" s="124"/>
      <c r="O62" s="83">
        <v>1</v>
      </c>
      <c r="P62" s="84">
        <f>LN(SUM($O$2:O62))</f>
        <v>4.5432947822700038</v>
      </c>
      <c r="Q62" s="125">
        <f t="shared" ref="Q62:Q93" si="38">LN(2)/(SLOPE(P56:P62,A56:A62))</f>
        <v>18.911143172388648</v>
      </c>
      <c r="R62" s="124"/>
      <c r="S62" s="83"/>
      <c r="T62" s="84" t="e">
        <f>LN(SUM($S$2:S62))</f>
        <v>#NUM!</v>
      </c>
      <c r="U62" s="128" t="e">
        <f t="shared" si="5"/>
        <v>#NUM!</v>
      </c>
      <c r="V62" s="124"/>
      <c r="W62" s="83"/>
      <c r="X62" s="84" t="e">
        <f>LN(SUM($W$2:W62))</f>
        <v>#NUM!</v>
      </c>
      <c r="Y62" s="125" t="e">
        <f t="shared" si="6"/>
        <v>#NUM!</v>
      </c>
      <c r="Z62" s="124"/>
      <c r="AA62" s="114"/>
      <c r="AB62" s="84">
        <f>LN(SUM($AA$2:AA62))</f>
        <v>0.69314718055994529</v>
      </c>
      <c r="AC62" s="125" t="e">
        <f t="shared" si="7"/>
        <v>#DIV/0!</v>
      </c>
      <c r="AD62" s="124"/>
      <c r="AE62" s="83">
        <v>8</v>
      </c>
      <c r="AF62" s="84">
        <f>LN(SUM($AE$2:AE62))</f>
        <v>4.2484952420493594</v>
      </c>
      <c r="AG62" s="125">
        <f t="shared" si="8"/>
        <v>4.3208922945831612</v>
      </c>
      <c r="AH62" s="124"/>
      <c r="AI62" s="83"/>
      <c r="AJ62" s="84">
        <f>LN(SUM($AI$2:AI62))</f>
        <v>3.784189633918261</v>
      </c>
      <c r="AK62" s="125">
        <f t="shared" si="9"/>
        <v>93.07174607578645</v>
      </c>
      <c r="AL62" s="124"/>
      <c r="AM62" s="83"/>
      <c r="AN62" s="84">
        <f>LN(SUM($AM$2:AM62))</f>
        <v>0.69314718055994529</v>
      </c>
      <c r="AO62" s="125">
        <f t="shared" si="10"/>
        <v>5.6000000000000005</v>
      </c>
      <c r="AP62" s="124"/>
      <c r="AQ62" s="114">
        <v>1</v>
      </c>
      <c r="AR62" s="84">
        <f>LN(SUM($AQ$2:AQ62))</f>
        <v>0.69314718055994529</v>
      </c>
      <c r="AS62" s="125">
        <f t="shared" si="11"/>
        <v>9.3333333333333339</v>
      </c>
      <c r="AT62" s="124"/>
      <c r="AU62" s="83">
        <v>22</v>
      </c>
      <c r="AV62" s="84">
        <f>LN(SUM($AU$2:AU62))</f>
        <v>5.4553211153577017</v>
      </c>
      <c r="AW62" s="125">
        <f t="shared" si="12"/>
        <v>8.3078836717015854</v>
      </c>
      <c r="AX62" s="124"/>
      <c r="AY62" s="83"/>
      <c r="AZ62" s="85" t="e">
        <f>LN(SUM($AY$2:AY62))</f>
        <v>#NUM!</v>
      </c>
      <c r="BA62" s="125" t="e">
        <f t="shared" si="13"/>
        <v>#NUM!</v>
      </c>
      <c r="BB62" s="124"/>
      <c r="BC62" s="114"/>
      <c r="BD62" s="85" t="e">
        <f>LN(SUM($BC$2:BC62))</f>
        <v>#NUM!</v>
      </c>
      <c r="BE62" s="125" t="e">
        <f t="shared" si="14"/>
        <v>#NUM!</v>
      </c>
      <c r="BF62" s="124"/>
      <c r="BG62" s="83">
        <v>3</v>
      </c>
      <c r="BH62" s="85">
        <f>LN(SUM($BG$2:BG62))</f>
        <v>2.4849066497880004</v>
      </c>
      <c r="BI62" s="125">
        <f t="shared" si="15"/>
        <v>4.9058347344723963</v>
      </c>
      <c r="BJ62" s="124"/>
      <c r="BK62" s="83"/>
      <c r="BL62" s="85">
        <f>LN(SUM($BK$2:BK62))</f>
        <v>0.69314718055994529</v>
      </c>
      <c r="BM62" s="125" t="e">
        <f t="shared" si="16"/>
        <v>#NUM!</v>
      </c>
      <c r="BN62" s="124"/>
      <c r="BO62" s="83"/>
      <c r="BP62" s="85">
        <f>LN(SUM($BO$2:BO62))</f>
        <v>0.69314718055994529</v>
      </c>
      <c r="BQ62" s="125" t="e">
        <f t="shared" si="17"/>
        <v>#DIV/0!</v>
      </c>
      <c r="BR62" s="124"/>
      <c r="BS62" s="86">
        <v>43</v>
      </c>
      <c r="BT62" s="85">
        <f>LN(SUM($BS$2:BS62))</f>
        <v>6.2690962837062614</v>
      </c>
      <c r="BU62" s="101">
        <f t="shared" si="18"/>
        <v>9.5469418631100709</v>
      </c>
      <c r="BV62" s="124"/>
    </row>
    <row r="63" spans="1:74" s="9" customFormat="1" x14ac:dyDescent="0.25">
      <c r="A63" s="146">
        <f t="shared" si="0"/>
        <v>124</v>
      </c>
      <c r="B63" s="89">
        <v>44026</v>
      </c>
      <c r="C63" s="83">
        <v>1</v>
      </c>
      <c r="D63" s="84">
        <f>LN(SUM($C$2:C63))</f>
        <v>3.7612001156935624</v>
      </c>
      <c r="E63" s="124">
        <f t="shared" si="37"/>
        <v>41.664067307303142</v>
      </c>
      <c r="F63" s="124"/>
      <c r="G63" s="83">
        <v>1</v>
      </c>
      <c r="H63" s="84">
        <f>LN(SUM($G$2:G63))</f>
        <v>1.3862943611198906</v>
      </c>
      <c r="I63" s="124">
        <f t="shared" ref="I63:I94" si="39">LN(2)/(SLOPE(H57:H63,A57:A63))</f>
        <v>22.487927836763294</v>
      </c>
      <c r="J63" s="124"/>
      <c r="K63" s="83">
        <v>2</v>
      </c>
      <c r="L63" s="84">
        <f>LN(SUM($K$2:K63))</f>
        <v>3.044522437723423</v>
      </c>
      <c r="M63" s="124">
        <f t="shared" si="4"/>
        <v>1.6700548202439227</v>
      </c>
      <c r="N63" s="124"/>
      <c r="O63" s="83"/>
      <c r="P63" s="84">
        <f>LN(SUM($O$2:O63))</f>
        <v>4.5432947822700038</v>
      </c>
      <c r="Q63" s="125">
        <f t="shared" si="38"/>
        <v>19.019281350233946</v>
      </c>
      <c r="R63" s="124"/>
      <c r="S63" s="83"/>
      <c r="T63" s="84" t="e">
        <f>LN(SUM($S$2:S63))</f>
        <v>#NUM!</v>
      </c>
      <c r="U63" s="128" t="e">
        <f t="shared" si="5"/>
        <v>#NUM!</v>
      </c>
      <c r="V63" s="124"/>
      <c r="W63" s="83"/>
      <c r="X63" s="84" t="e">
        <f>LN(SUM($W$2:W63))</f>
        <v>#NUM!</v>
      </c>
      <c r="Y63" s="125" t="e">
        <f t="shared" si="6"/>
        <v>#NUM!</v>
      </c>
      <c r="Z63" s="124"/>
      <c r="AA63" s="114"/>
      <c r="AB63" s="84">
        <f>LN(SUM($AA$2:AA63))</f>
        <v>0.69314718055994529</v>
      </c>
      <c r="AC63" s="125" t="e">
        <f t="shared" si="7"/>
        <v>#DIV/0!</v>
      </c>
      <c r="AD63" s="124"/>
      <c r="AE63" s="83">
        <v>5</v>
      </c>
      <c r="AF63" s="84">
        <f>LN(SUM($AE$2:AE63))</f>
        <v>4.3174881135363101</v>
      </c>
      <c r="AG63" s="125">
        <f t="shared" si="8"/>
        <v>4.5001696726513192</v>
      </c>
      <c r="AH63" s="124"/>
      <c r="AI63" s="83"/>
      <c r="AJ63" s="84">
        <f>LN(SUM($AI$2:AI63))</f>
        <v>3.784189633918261</v>
      </c>
      <c r="AK63" s="125">
        <f t="shared" si="9"/>
        <v>168.84321686069507</v>
      </c>
      <c r="AL63" s="124"/>
      <c r="AM63" s="83"/>
      <c r="AN63" s="84">
        <f>LN(SUM($AM$2:AM63))</f>
        <v>0.69314718055994529</v>
      </c>
      <c r="AO63" s="125">
        <f t="shared" si="10"/>
        <v>4.666666666666667</v>
      </c>
      <c r="AP63" s="124"/>
      <c r="AQ63" s="114"/>
      <c r="AR63" s="84">
        <f>LN(SUM($AQ$2:AQ63))</f>
        <v>0.69314718055994529</v>
      </c>
      <c r="AS63" s="125">
        <f t="shared" si="11"/>
        <v>5.6000000000000005</v>
      </c>
      <c r="AT63" s="124"/>
      <c r="AU63" s="83">
        <v>6</v>
      </c>
      <c r="AV63" s="84">
        <f>LN(SUM($AU$2:AU63))</f>
        <v>5.4806389233419912</v>
      </c>
      <c r="AW63" s="125">
        <f t="shared" si="12"/>
        <v>7.8499262184155354</v>
      </c>
      <c r="AX63" s="124"/>
      <c r="AY63" s="83"/>
      <c r="AZ63" s="85" t="e">
        <f>LN(SUM($AY$2:AY63))</f>
        <v>#NUM!</v>
      </c>
      <c r="BA63" s="125" t="e">
        <f t="shared" si="13"/>
        <v>#NUM!</v>
      </c>
      <c r="BB63" s="124"/>
      <c r="BC63" s="114"/>
      <c r="BD63" s="85" t="e">
        <f>LN(SUM($BC$2:BC63))</f>
        <v>#NUM!</v>
      </c>
      <c r="BE63" s="125" t="e">
        <f t="shared" si="14"/>
        <v>#NUM!</v>
      </c>
      <c r="BF63" s="124"/>
      <c r="BG63" s="83">
        <v>5</v>
      </c>
      <c r="BH63" s="85">
        <f>LN(SUM($BG$2:BG63))</f>
        <v>2.8332133440562162</v>
      </c>
      <c r="BI63" s="125">
        <f t="shared" si="15"/>
        <v>3.5525931485894739</v>
      </c>
      <c r="BJ63" s="124"/>
      <c r="BK63" s="83"/>
      <c r="BL63" s="85">
        <f>LN(SUM($BK$2:BK63))</f>
        <v>0.69314718055994529</v>
      </c>
      <c r="BM63" s="125" t="e">
        <f t="shared" si="16"/>
        <v>#NUM!</v>
      </c>
      <c r="BN63" s="124"/>
      <c r="BO63" s="83"/>
      <c r="BP63" s="85">
        <f>LN(SUM($BO$2:BO63))</f>
        <v>0.69314718055994529</v>
      </c>
      <c r="BQ63" s="125" t="e">
        <f t="shared" si="17"/>
        <v>#DIV/0!</v>
      </c>
      <c r="BR63" s="124"/>
      <c r="BS63" s="86">
        <v>20</v>
      </c>
      <c r="BT63" s="85">
        <f>LN(SUM($BS$2:BS63))</f>
        <v>6.3062752869480159</v>
      </c>
      <c r="BU63" s="101">
        <f t="shared" si="18"/>
        <v>8.8742083744708591</v>
      </c>
      <c r="BV63" s="124"/>
    </row>
    <row r="64" spans="1:74" s="9" customFormat="1" x14ac:dyDescent="0.25">
      <c r="A64" s="146">
        <f t="shared" si="0"/>
        <v>125</v>
      </c>
      <c r="B64" s="89">
        <v>44027</v>
      </c>
      <c r="C64" s="83"/>
      <c r="D64" s="84">
        <f>LN(SUM($C$2:C64))</f>
        <v>3.7612001156935624</v>
      </c>
      <c r="E64" s="124">
        <f t="shared" si="37"/>
        <v>39.905921502710861</v>
      </c>
      <c r="F64" s="124"/>
      <c r="G64" s="83"/>
      <c r="H64" s="84">
        <f>LN(SUM($G$2:G64))</f>
        <v>1.3862943611198906</v>
      </c>
      <c r="I64" s="124">
        <f t="shared" si="39"/>
        <v>13.492756702057976</v>
      </c>
      <c r="J64" s="124"/>
      <c r="K64" s="83">
        <v>1</v>
      </c>
      <c r="L64" s="84">
        <f>LN(SUM($K$2:K64))</f>
        <v>3.0910424533583161</v>
      </c>
      <c r="M64" s="124">
        <f t="shared" si="4"/>
        <v>1.9407851180604161</v>
      </c>
      <c r="N64" s="124"/>
      <c r="O64" s="83"/>
      <c r="P64" s="84">
        <f>LN(SUM($O$2:O64))</f>
        <v>4.5432947822700038</v>
      </c>
      <c r="Q64" s="125">
        <f t="shared" si="38"/>
        <v>21.422952467606574</v>
      </c>
      <c r="R64" s="124"/>
      <c r="S64" s="83"/>
      <c r="T64" s="84" t="e">
        <f>LN(SUM($S$2:S64))</f>
        <v>#NUM!</v>
      </c>
      <c r="U64" s="128" t="e">
        <f t="shared" si="5"/>
        <v>#NUM!</v>
      </c>
      <c r="V64" s="124"/>
      <c r="W64" s="83"/>
      <c r="X64" s="84" t="e">
        <f>LN(SUM($W$2:W64))</f>
        <v>#NUM!</v>
      </c>
      <c r="Y64" s="125" t="e">
        <f t="shared" si="6"/>
        <v>#NUM!</v>
      </c>
      <c r="Z64" s="124"/>
      <c r="AA64" s="114"/>
      <c r="AB64" s="84">
        <f>LN(SUM($AA$2:AA64))</f>
        <v>0.69314718055994529</v>
      </c>
      <c r="AC64" s="125" t="e">
        <f t="shared" si="7"/>
        <v>#DIV/0!</v>
      </c>
      <c r="AD64" s="124"/>
      <c r="AE64" s="83">
        <v>4</v>
      </c>
      <c r="AF64" s="84">
        <f>LN(SUM($AE$2:AE64))</f>
        <v>4.3694478524670215</v>
      </c>
      <c r="AG64" s="125">
        <f t="shared" si="8"/>
        <v>5.6340760970748098</v>
      </c>
      <c r="AH64" s="124"/>
      <c r="AI64" s="83"/>
      <c r="AJ64" s="84">
        <f>LN(SUM($AI$2:AI64))</f>
        <v>3.784189633918261</v>
      </c>
      <c r="AK64" s="125">
        <f t="shared" si="9"/>
        <v>281.40536143449179</v>
      </c>
      <c r="AL64" s="124"/>
      <c r="AM64" s="83"/>
      <c r="AN64" s="84">
        <f>LN(SUM($AM$2:AM64))</f>
        <v>0.69314718055994529</v>
      </c>
      <c r="AO64" s="125">
        <f t="shared" si="10"/>
        <v>4.666666666666667</v>
      </c>
      <c r="AP64" s="124"/>
      <c r="AQ64" s="114"/>
      <c r="AR64" s="84">
        <f>LN(SUM($AQ$2:AQ64))</f>
        <v>0.69314718055994529</v>
      </c>
      <c r="AS64" s="125">
        <f t="shared" si="11"/>
        <v>4.666666666666667</v>
      </c>
      <c r="AT64" s="124"/>
      <c r="AU64" s="83">
        <v>5</v>
      </c>
      <c r="AV64" s="84">
        <f>LN(SUM($AU$2:AU64))</f>
        <v>5.5012582105447274</v>
      </c>
      <c r="AW64" s="125">
        <f t="shared" si="12"/>
        <v>8.3547586465280173</v>
      </c>
      <c r="AX64" s="124"/>
      <c r="AY64" s="83"/>
      <c r="AZ64" s="85" t="e">
        <f>LN(SUM($AY$2:AY64))</f>
        <v>#NUM!</v>
      </c>
      <c r="BA64" s="125" t="e">
        <f t="shared" si="13"/>
        <v>#NUM!</v>
      </c>
      <c r="BB64" s="124"/>
      <c r="BC64" s="114"/>
      <c r="BD64" s="85" t="e">
        <f>LN(SUM($BC$2:BC64))</f>
        <v>#NUM!</v>
      </c>
      <c r="BE64" s="125" t="e">
        <f t="shared" si="14"/>
        <v>#NUM!</v>
      </c>
      <c r="BF64" s="124"/>
      <c r="BG64" s="83"/>
      <c r="BH64" s="85">
        <f>LN(SUM($BG$2:BG64))</f>
        <v>2.8332133440562162</v>
      </c>
      <c r="BI64" s="125">
        <f t="shared" si="15"/>
        <v>3.3775188058289669</v>
      </c>
      <c r="BJ64" s="124"/>
      <c r="BK64" s="83"/>
      <c r="BL64" s="85">
        <f>LN(SUM($BK$2:BK64))</f>
        <v>0.69314718055994529</v>
      </c>
      <c r="BM64" s="125" t="e">
        <f t="shared" si="16"/>
        <v>#NUM!</v>
      </c>
      <c r="BN64" s="124"/>
      <c r="BO64" s="83"/>
      <c r="BP64" s="85">
        <f>LN(SUM($BO$2:BO64))</f>
        <v>0.69314718055994529</v>
      </c>
      <c r="BQ64" s="125" t="e">
        <f t="shared" si="17"/>
        <v>#DIV/0!</v>
      </c>
      <c r="BR64" s="124"/>
      <c r="BS64" s="86">
        <v>10</v>
      </c>
      <c r="BT64" s="85">
        <f>LN(SUM($BS$2:BS64))</f>
        <v>6.3243589623813108</v>
      </c>
      <c r="BU64" s="101">
        <f t="shared" si="18"/>
        <v>9.4814831384063893</v>
      </c>
      <c r="BV64" s="124"/>
    </row>
    <row r="65" spans="1:74" s="9" customFormat="1" x14ac:dyDescent="0.25">
      <c r="A65" s="146">
        <f t="shared" si="0"/>
        <v>126</v>
      </c>
      <c r="B65" s="89">
        <v>44028</v>
      </c>
      <c r="C65" s="83"/>
      <c r="D65" s="84">
        <f>LN(SUM($C$2:C65))</f>
        <v>3.7612001156935624</v>
      </c>
      <c r="E65" s="124">
        <f t="shared" si="37"/>
        <v>47.425791618943116</v>
      </c>
      <c r="F65" s="124"/>
      <c r="G65" s="83"/>
      <c r="H65" s="84">
        <f>LN(SUM($G$2:G65))</f>
        <v>1.3862943611198906</v>
      </c>
      <c r="I65" s="124">
        <f t="shared" si="39"/>
        <v>11.243963918381647</v>
      </c>
      <c r="J65" s="124"/>
      <c r="K65" s="83">
        <v>1</v>
      </c>
      <c r="L65" s="84">
        <f>LN(SUM($K$2:K65))</f>
        <v>3.1354942159291497</v>
      </c>
      <c r="M65" s="124">
        <f t="shared" si="4"/>
        <v>2.508692003746074</v>
      </c>
      <c r="N65" s="124"/>
      <c r="O65" s="83">
        <v>4</v>
      </c>
      <c r="P65" s="84">
        <f>LN(SUM($O$2:O65))</f>
        <v>4.5849674786705723</v>
      </c>
      <c r="Q65" s="125">
        <f t="shared" si="38"/>
        <v>23.350682794858017</v>
      </c>
      <c r="R65" s="124"/>
      <c r="S65" s="83"/>
      <c r="T65" s="84" t="e">
        <f>LN(SUM($S$2:S65))</f>
        <v>#NUM!</v>
      </c>
      <c r="U65" s="128" t="e">
        <f t="shared" si="5"/>
        <v>#NUM!</v>
      </c>
      <c r="V65" s="124"/>
      <c r="W65" s="83"/>
      <c r="X65" s="84" t="e">
        <f>LN(SUM($W$2:W65))</f>
        <v>#NUM!</v>
      </c>
      <c r="Y65" s="125" t="e">
        <f t="shared" si="6"/>
        <v>#NUM!</v>
      </c>
      <c r="Z65" s="124"/>
      <c r="AA65" s="114"/>
      <c r="AB65" s="84">
        <f>LN(SUM($AA$2:AA65))</f>
        <v>0.69314718055994529</v>
      </c>
      <c r="AC65" s="125" t="e">
        <f t="shared" si="7"/>
        <v>#DIV/0!</v>
      </c>
      <c r="AD65" s="124"/>
      <c r="AE65" s="83">
        <v>4</v>
      </c>
      <c r="AF65" s="84">
        <f>LN(SUM($AE$2:AE65))</f>
        <v>4.4188406077965983</v>
      </c>
      <c r="AG65" s="125">
        <f t="shared" si="8"/>
        <v>6.4496884959337466</v>
      </c>
      <c r="AH65" s="124"/>
      <c r="AI65" s="83"/>
      <c r="AJ65" s="84">
        <f>LN(SUM($AI$2:AI65))</f>
        <v>3.784189633918261</v>
      </c>
      <c r="AK65" s="125" t="e">
        <f t="shared" si="9"/>
        <v>#DIV/0!</v>
      </c>
      <c r="AL65" s="124"/>
      <c r="AM65" s="83"/>
      <c r="AN65" s="84">
        <f>LN(SUM($AM$2:AM65))</f>
        <v>0.69314718055994529</v>
      </c>
      <c r="AO65" s="125">
        <f t="shared" si="10"/>
        <v>5.6000000000000005</v>
      </c>
      <c r="AP65" s="124"/>
      <c r="AQ65" s="114"/>
      <c r="AR65" s="84">
        <f>LN(SUM($AQ$2:AQ65))</f>
        <v>0.69314718055994529</v>
      </c>
      <c r="AS65" s="125">
        <f t="shared" si="11"/>
        <v>4.666666666666667</v>
      </c>
      <c r="AT65" s="124"/>
      <c r="AU65" s="83">
        <v>3</v>
      </c>
      <c r="AV65" s="84">
        <f>LN(SUM($AU$2:AU65))</f>
        <v>5.5134287461649825</v>
      </c>
      <c r="AW65" s="125">
        <f t="shared" si="12"/>
        <v>10.48715394555677</v>
      </c>
      <c r="AX65" s="124"/>
      <c r="AY65" s="83"/>
      <c r="AZ65" s="85" t="e">
        <f>LN(SUM($AY$2:AY65))</f>
        <v>#NUM!</v>
      </c>
      <c r="BA65" s="125" t="e">
        <f t="shared" si="13"/>
        <v>#NUM!</v>
      </c>
      <c r="BB65" s="124"/>
      <c r="BC65" s="114"/>
      <c r="BD65" s="85" t="e">
        <f>LN(SUM($BC$2:BC65))</f>
        <v>#NUM!</v>
      </c>
      <c r="BE65" s="125" t="e">
        <f t="shared" si="14"/>
        <v>#NUM!</v>
      </c>
      <c r="BF65" s="124"/>
      <c r="BG65" s="83"/>
      <c r="BH65" s="85">
        <f>LN(SUM($BG$2:BG65))</f>
        <v>2.8332133440562162</v>
      </c>
      <c r="BI65" s="125">
        <f t="shared" si="15"/>
        <v>3.5064629811704999</v>
      </c>
      <c r="BJ65" s="124"/>
      <c r="BK65" s="83"/>
      <c r="BL65" s="85">
        <f>LN(SUM($BK$2:BK65))</f>
        <v>0.69314718055994529</v>
      </c>
      <c r="BM65" s="125">
        <f t="shared" si="16"/>
        <v>9.3333333333333339</v>
      </c>
      <c r="BN65" s="124"/>
      <c r="BO65" s="83"/>
      <c r="BP65" s="85">
        <f>LN(SUM($BO$2:BO65))</f>
        <v>0.69314718055994529</v>
      </c>
      <c r="BQ65" s="125" t="e">
        <f t="shared" si="17"/>
        <v>#DIV/0!</v>
      </c>
      <c r="BR65" s="124"/>
      <c r="BS65" s="86">
        <v>12</v>
      </c>
      <c r="BT65" s="85">
        <f>LN(SUM($BS$2:BS65))</f>
        <v>6.3456363608285962</v>
      </c>
      <c r="BU65" s="101">
        <f t="shared" si="18"/>
        <v>11.168867752966106</v>
      </c>
      <c r="BV65" s="124"/>
    </row>
    <row r="66" spans="1:74" s="9" customFormat="1" x14ac:dyDescent="0.25">
      <c r="A66" s="146">
        <f t="shared" si="0"/>
        <v>127</v>
      </c>
      <c r="B66" s="89">
        <v>44029</v>
      </c>
      <c r="C66" s="83"/>
      <c r="D66" s="84">
        <f>LN(SUM($C$2:C66))</f>
        <v>3.7612001156935624</v>
      </c>
      <c r="E66" s="124">
        <f t="shared" si="37"/>
        <v>57.805519380911662</v>
      </c>
      <c r="F66" s="124"/>
      <c r="G66" s="83"/>
      <c r="H66" s="84">
        <f>LN(SUM($G$2:G66))</f>
        <v>1.3862943611198906</v>
      </c>
      <c r="I66" s="124">
        <f t="shared" si="39"/>
        <v>11.243963918381647</v>
      </c>
      <c r="J66" s="124"/>
      <c r="K66" s="83"/>
      <c r="L66" s="84">
        <f>LN(SUM($K$2:K66))</f>
        <v>3.1354942159291497</v>
      </c>
      <c r="M66" s="124">
        <f t="shared" si="4"/>
        <v>3.5422854203316381</v>
      </c>
      <c r="N66" s="124"/>
      <c r="O66" s="83">
        <v>1</v>
      </c>
      <c r="P66" s="84">
        <f>LN(SUM($O$2:O66))</f>
        <v>4.5951198501345898</v>
      </c>
      <c r="Q66" s="125">
        <f t="shared" si="38"/>
        <v>30.632775816696721</v>
      </c>
      <c r="R66" s="124"/>
      <c r="S66" s="83"/>
      <c r="T66" s="84" t="e">
        <f>LN(SUM($S$2:S66))</f>
        <v>#NUM!</v>
      </c>
      <c r="U66" s="128" t="e">
        <f t="shared" si="5"/>
        <v>#NUM!</v>
      </c>
      <c r="V66" s="124"/>
      <c r="W66" s="83"/>
      <c r="X66" s="84" t="e">
        <f>LN(SUM($W$2:W66))</f>
        <v>#NUM!</v>
      </c>
      <c r="Y66" s="125" t="e">
        <f t="shared" si="6"/>
        <v>#NUM!</v>
      </c>
      <c r="Z66" s="124"/>
      <c r="AA66" s="114"/>
      <c r="AB66" s="84">
        <f>LN(SUM($AA$2:AA66))</f>
        <v>0.69314718055994529</v>
      </c>
      <c r="AC66" s="125" t="e">
        <f t="shared" si="7"/>
        <v>#DIV/0!</v>
      </c>
      <c r="AD66" s="124"/>
      <c r="AE66" s="83">
        <v>16</v>
      </c>
      <c r="AF66" s="84">
        <f>LN(SUM($AE$2:AE66))</f>
        <v>4.5951198501345898</v>
      </c>
      <c r="AG66" s="125">
        <f t="shared" si="8"/>
        <v>7.0481294486782549</v>
      </c>
      <c r="AH66" s="124"/>
      <c r="AI66" s="83"/>
      <c r="AJ66" s="84">
        <f>LN(SUM($AI$2:AI66))</f>
        <v>3.784189633918261</v>
      </c>
      <c r="AK66" s="125" t="e">
        <f t="shared" si="9"/>
        <v>#DIV/0!</v>
      </c>
      <c r="AL66" s="124"/>
      <c r="AM66" s="83"/>
      <c r="AN66" s="84">
        <f>LN(SUM($AM$2:AM66))</f>
        <v>0.69314718055994529</v>
      </c>
      <c r="AO66" s="125">
        <f t="shared" si="10"/>
        <v>9.3333333333333339</v>
      </c>
      <c r="AP66" s="124"/>
      <c r="AQ66" s="114"/>
      <c r="AR66" s="84">
        <f>LN(SUM($AQ$2:AQ66))</f>
        <v>0.69314718055994529</v>
      </c>
      <c r="AS66" s="125">
        <f t="shared" si="11"/>
        <v>5.6000000000000005</v>
      </c>
      <c r="AT66" s="124"/>
      <c r="AU66" s="83">
        <v>7</v>
      </c>
      <c r="AV66" s="84">
        <f>LN(SUM($AU$2:AU66))</f>
        <v>5.5412635451584258</v>
      </c>
      <c r="AW66" s="125">
        <f t="shared" si="12"/>
        <v>15.044042546900354</v>
      </c>
      <c r="AX66" s="124"/>
      <c r="AY66" s="83"/>
      <c r="AZ66" s="85" t="e">
        <f>LN(SUM($AY$2:AY66))</f>
        <v>#NUM!</v>
      </c>
      <c r="BA66" s="125" t="e">
        <f t="shared" si="13"/>
        <v>#NUM!</v>
      </c>
      <c r="BB66" s="124"/>
      <c r="BC66" s="114"/>
      <c r="BD66" s="85" t="e">
        <f>LN(SUM($BC$2:BC66))</f>
        <v>#NUM!</v>
      </c>
      <c r="BE66" s="125" t="e">
        <f t="shared" si="14"/>
        <v>#NUM!</v>
      </c>
      <c r="BF66" s="124"/>
      <c r="BG66" s="83"/>
      <c r="BH66" s="85">
        <f>LN(SUM($BG$2:BG66))</f>
        <v>2.8332133440562162</v>
      </c>
      <c r="BI66" s="125">
        <f t="shared" si="15"/>
        <v>4.5322845962900997</v>
      </c>
      <c r="BJ66" s="124"/>
      <c r="BK66" s="83"/>
      <c r="BL66" s="85">
        <f>LN(SUM($BK$2:BK66))</f>
        <v>0.69314718055994529</v>
      </c>
      <c r="BM66" s="125" t="e">
        <f t="shared" si="16"/>
        <v>#DIV/0!</v>
      </c>
      <c r="BN66" s="124"/>
      <c r="BO66" s="83"/>
      <c r="BP66" s="85">
        <f>LN(SUM($BO$2:BO66))</f>
        <v>0.69314718055994529</v>
      </c>
      <c r="BQ66" s="125" t="e">
        <f t="shared" si="17"/>
        <v>#DIV/0!</v>
      </c>
      <c r="BR66" s="124"/>
      <c r="BS66" s="86">
        <v>24</v>
      </c>
      <c r="BT66" s="85">
        <f>LN(SUM($BS$2:BS66))</f>
        <v>6.3868793193626452</v>
      </c>
      <c r="BU66" s="101">
        <f t="shared" si="18"/>
        <v>14.254892156979786</v>
      </c>
      <c r="BV66" s="124"/>
    </row>
    <row r="67" spans="1:74" s="9" customFormat="1" x14ac:dyDescent="0.25">
      <c r="A67" s="146">
        <f t="shared" si="0"/>
        <v>128</v>
      </c>
      <c r="B67" s="89">
        <v>44030</v>
      </c>
      <c r="C67" s="83"/>
      <c r="D67" s="84">
        <f>LN(SUM($C$2:C67))</f>
        <v>3.7612001156935624</v>
      </c>
      <c r="E67" s="124">
        <f t="shared" si="37"/>
        <v>102.1775070052839</v>
      </c>
      <c r="F67" s="124"/>
      <c r="G67" s="83"/>
      <c r="H67" s="84">
        <f>LN(SUM($G$2:G67))</f>
        <v>1.3862943611198906</v>
      </c>
      <c r="I67" s="124">
        <f t="shared" si="39"/>
        <v>13.492756702057976</v>
      </c>
      <c r="J67" s="124"/>
      <c r="K67" s="83">
        <v>1</v>
      </c>
      <c r="L67" s="84">
        <f>LN(SUM($K$2:K67))</f>
        <v>3.1780538303479458</v>
      </c>
      <c r="M67" s="124">
        <f t="shared" si="4"/>
        <v>7.6035025043755065</v>
      </c>
      <c r="N67" s="124"/>
      <c r="O67" s="83"/>
      <c r="P67" s="84">
        <f>LN(SUM($O$2:O67))</f>
        <v>4.5951198501345898</v>
      </c>
      <c r="Q67" s="125">
        <f t="shared" si="38"/>
        <v>58.302972527269219</v>
      </c>
      <c r="R67" s="124"/>
      <c r="S67" s="83"/>
      <c r="T67" s="84" t="e">
        <f>LN(SUM($S$2:S67))</f>
        <v>#NUM!</v>
      </c>
      <c r="U67" s="128" t="e">
        <f t="shared" si="5"/>
        <v>#NUM!</v>
      </c>
      <c r="V67" s="124"/>
      <c r="W67" s="83"/>
      <c r="X67" s="84" t="e">
        <f>LN(SUM($W$2:W67))</f>
        <v>#NUM!</v>
      </c>
      <c r="Y67" s="125" t="e">
        <f t="shared" si="6"/>
        <v>#NUM!</v>
      </c>
      <c r="Z67" s="124"/>
      <c r="AA67" s="114"/>
      <c r="AB67" s="84">
        <f>LN(SUM($AA$2:AA67))</f>
        <v>0.69314718055994529</v>
      </c>
      <c r="AC67" s="125" t="e">
        <f t="shared" si="7"/>
        <v>#DIV/0!</v>
      </c>
      <c r="AD67" s="124"/>
      <c r="AE67" s="83">
        <v>8</v>
      </c>
      <c r="AF67" s="84">
        <f>LN(SUM($AE$2:AE67))</f>
        <v>4.6728288344619058</v>
      </c>
      <c r="AG67" s="125">
        <f t="shared" si="8"/>
        <v>7.9813465096521732</v>
      </c>
      <c r="AH67" s="124"/>
      <c r="AI67" s="83"/>
      <c r="AJ67" s="84">
        <f>LN(SUM($AI$2:AI67))</f>
        <v>3.784189633918261</v>
      </c>
      <c r="AK67" s="125" t="e">
        <f t="shared" si="9"/>
        <v>#DIV/0!</v>
      </c>
      <c r="AL67" s="124"/>
      <c r="AM67" s="83"/>
      <c r="AN67" s="84">
        <f>LN(SUM($AM$2:AM67))</f>
        <v>0.69314718055994529</v>
      </c>
      <c r="AO67" s="125" t="e">
        <f t="shared" si="10"/>
        <v>#DIV/0!</v>
      </c>
      <c r="AP67" s="124"/>
      <c r="AQ67" s="114"/>
      <c r="AR67" s="84">
        <f>LN(SUM($AQ$2:AQ67))</f>
        <v>0.69314718055994529</v>
      </c>
      <c r="AS67" s="125">
        <f t="shared" si="11"/>
        <v>9.3333333333333339</v>
      </c>
      <c r="AT67" s="124"/>
      <c r="AU67" s="83">
        <v>5</v>
      </c>
      <c r="AV67" s="84">
        <f>LN(SUM($AU$2:AU67))</f>
        <v>5.5606816310155276</v>
      </c>
      <c r="AW67" s="125">
        <f t="shared" si="12"/>
        <v>23.756491387270593</v>
      </c>
      <c r="AX67" s="124"/>
      <c r="AY67" s="83"/>
      <c r="AZ67" s="85" t="e">
        <f>LN(SUM($AY$2:AY67))</f>
        <v>#NUM!</v>
      </c>
      <c r="BA67" s="125" t="e">
        <f t="shared" si="13"/>
        <v>#NUM!</v>
      </c>
      <c r="BB67" s="124"/>
      <c r="BC67" s="114"/>
      <c r="BD67" s="85" t="e">
        <f>LN(SUM($BC$2:BC67))</f>
        <v>#NUM!</v>
      </c>
      <c r="BE67" s="125" t="e">
        <f t="shared" si="14"/>
        <v>#NUM!</v>
      </c>
      <c r="BF67" s="124"/>
      <c r="BG67" s="83"/>
      <c r="BH67" s="85">
        <f>LN(SUM($BG$2:BG67))</f>
        <v>2.8332133440562162</v>
      </c>
      <c r="BI67" s="125">
        <f t="shared" si="15"/>
        <v>7.4515366682415198</v>
      </c>
      <c r="BJ67" s="124"/>
      <c r="BK67" s="83"/>
      <c r="BL67" s="85">
        <f>LN(SUM($BK$2:BK67))</f>
        <v>0.69314718055994529</v>
      </c>
      <c r="BM67" s="125" t="e">
        <f t="shared" si="16"/>
        <v>#DIV/0!</v>
      </c>
      <c r="BN67" s="124"/>
      <c r="BO67" s="83"/>
      <c r="BP67" s="85">
        <f>LN(SUM($BO$2:BO67))</f>
        <v>0.69314718055994529</v>
      </c>
      <c r="BQ67" s="125" t="e">
        <f t="shared" si="17"/>
        <v>#DIV/0!</v>
      </c>
      <c r="BR67" s="124"/>
      <c r="BS67" s="86">
        <v>14</v>
      </c>
      <c r="BT67" s="85">
        <f>LN(SUM($BS$2:BS67))</f>
        <v>6.4101748819661672</v>
      </c>
      <c r="BU67" s="101">
        <f t="shared" si="18"/>
        <v>20.365180294853822</v>
      </c>
      <c r="BV67" s="124"/>
    </row>
    <row r="68" spans="1:74" s="9" customFormat="1" x14ac:dyDescent="0.25">
      <c r="A68" s="146">
        <f t="shared" si="0"/>
        <v>129</v>
      </c>
      <c r="B68" s="89">
        <v>44031</v>
      </c>
      <c r="C68" s="83"/>
      <c r="D68" s="84">
        <f>LN(SUM($C$2:C68))</f>
        <v>3.7612001156935624</v>
      </c>
      <c r="E68" s="124">
        <f t="shared" si="37"/>
        <v>274.93569610744686</v>
      </c>
      <c r="F68" s="124"/>
      <c r="G68" s="83"/>
      <c r="H68" s="84">
        <f>LN(SUM($G$2:G68))</f>
        <v>1.3862943611198906</v>
      </c>
      <c r="I68" s="124">
        <f t="shared" si="39"/>
        <v>22.487927836763294</v>
      </c>
      <c r="J68" s="124"/>
      <c r="K68" s="83">
        <v>2</v>
      </c>
      <c r="L68" s="84">
        <f>LN(SUM($K$2:K68))</f>
        <v>3.2580965380214821</v>
      </c>
      <c r="M68" s="124">
        <f t="shared" si="4"/>
        <v>15.495663890071397</v>
      </c>
      <c r="N68" s="124"/>
      <c r="O68" s="83">
        <v>1</v>
      </c>
      <c r="P68" s="84">
        <f>LN(SUM($O$2:O68))</f>
        <v>4.6051701859880918</v>
      </c>
      <c r="Q68" s="125">
        <f t="shared" si="38"/>
        <v>56.898389207841959</v>
      </c>
      <c r="R68" s="124"/>
      <c r="S68" s="83"/>
      <c r="T68" s="84" t="e">
        <f>LN(SUM($S$2:S68))</f>
        <v>#NUM!</v>
      </c>
      <c r="U68" s="128" t="e">
        <f t="shared" si="5"/>
        <v>#NUM!</v>
      </c>
      <c r="V68" s="124"/>
      <c r="W68" s="83"/>
      <c r="X68" s="84" t="e">
        <f>LN(SUM($W$2:W68))</f>
        <v>#NUM!</v>
      </c>
      <c r="Y68" s="125" t="e">
        <f t="shared" si="6"/>
        <v>#NUM!</v>
      </c>
      <c r="Z68" s="124"/>
      <c r="AA68" s="114"/>
      <c r="AB68" s="84">
        <f>LN(SUM($AA$2:AA68))</f>
        <v>0.69314718055994529</v>
      </c>
      <c r="AC68" s="125" t="e">
        <f t="shared" si="7"/>
        <v>#DIV/0!</v>
      </c>
      <c r="AD68" s="124"/>
      <c r="AE68" s="83">
        <v>1</v>
      </c>
      <c r="AF68" s="84">
        <f>LN(SUM($AE$2:AE68))</f>
        <v>4.6821312271242199</v>
      </c>
      <c r="AG68" s="125">
        <f t="shared" si="8"/>
        <v>8.67494567299096</v>
      </c>
      <c r="AH68" s="124"/>
      <c r="AI68" s="83"/>
      <c r="AJ68" s="84">
        <f>LN(SUM($AI$2:AI68))</f>
        <v>3.784189633918261</v>
      </c>
      <c r="AK68" s="125" t="e">
        <f t="shared" si="9"/>
        <v>#DIV/0!</v>
      </c>
      <c r="AL68" s="124"/>
      <c r="AM68" s="83"/>
      <c r="AN68" s="84">
        <f>LN(SUM($AM$2:AM68))</f>
        <v>0.69314718055994529</v>
      </c>
      <c r="AO68" s="125" t="e">
        <f t="shared" si="10"/>
        <v>#DIV/0!</v>
      </c>
      <c r="AP68" s="124"/>
      <c r="AQ68" s="114"/>
      <c r="AR68" s="84">
        <f>LN(SUM($AQ$2:AQ68))</f>
        <v>0.69314718055994529</v>
      </c>
      <c r="AS68" s="125" t="e">
        <f t="shared" si="11"/>
        <v>#DIV/0!</v>
      </c>
      <c r="AT68" s="124"/>
      <c r="AU68" s="83">
        <v>9</v>
      </c>
      <c r="AV68" s="84">
        <f>LN(SUM($AU$2:AU68))</f>
        <v>5.5947113796018391</v>
      </c>
      <c r="AW68" s="125">
        <f t="shared" si="12"/>
        <v>31.391441510554845</v>
      </c>
      <c r="AX68" s="124"/>
      <c r="AY68" s="83"/>
      <c r="AZ68" s="85" t="e">
        <f>LN(SUM($AY$2:AY68))</f>
        <v>#NUM!</v>
      </c>
      <c r="BA68" s="125" t="e">
        <f t="shared" si="13"/>
        <v>#NUM!</v>
      </c>
      <c r="BB68" s="124"/>
      <c r="BC68" s="114"/>
      <c r="BD68" s="85" t="e">
        <f>LN(SUM($BC$2:BC68))</f>
        <v>#NUM!</v>
      </c>
      <c r="BE68" s="125" t="e">
        <f t="shared" si="14"/>
        <v>#NUM!</v>
      </c>
      <c r="BF68" s="124"/>
      <c r="BG68" s="83"/>
      <c r="BH68" s="85">
        <f>LN(SUM($BG$2:BG68))</f>
        <v>2.8332133440562162</v>
      </c>
      <c r="BI68" s="125">
        <f t="shared" si="15"/>
        <v>18.573785091378042</v>
      </c>
      <c r="BJ68" s="124"/>
      <c r="BK68" s="83"/>
      <c r="BL68" s="85">
        <f>LN(SUM($BK$2:BK68))</f>
        <v>0.69314718055994529</v>
      </c>
      <c r="BM68" s="125" t="e">
        <f t="shared" si="16"/>
        <v>#DIV/0!</v>
      </c>
      <c r="BN68" s="124"/>
      <c r="BO68" s="83"/>
      <c r="BP68" s="85">
        <f>LN(SUM($BO$2:BO68))</f>
        <v>0.69314718055994529</v>
      </c>
      <c r="BQ68" s="125" t="e">
        <f t="shared" si="17"/>
        <v>#DIV/0!</v>
      </c>
      <c r="BR68" s="124"/>
      <c r="BS68" s="86">
        <v>13</v>
      </c>
      <c r="BT68" s="85">
        <f>LN(SUM($BS$2:BS68))</f>
        <v>6.4313310819334788</v>
      </c>
      <c r="BU68" s="101">
        <f t="shared" si="18"/>
        <v>25.637393993264091</v>
      </c>
      <c r="BV68" s="124"/>
    </row>
    <row r="69" spans="1:74" s="9" customFormat="1" x14ac:dyDescent="0.25">
      <c r="A69" s="146">
        <f t="shared" ref="A69:A114" si="40">(B69-B68)+A68</f>
        <v>130</v>
      </c>
      <c r="B69" s="89">
        <v>44032</v>
      </c>
      <c r="C69" s="83"/>
      <c r="D69" s="84">
        <f>LN(SUM($C$2:C69))</f>
        <v>3.7612001156935624</v>
      </c>
      <c r="E69" s="124" t="e">
        <f t="shared" si="37"/>
        <v>#DIV/0!</v>
      </c>
      <c r="F69" s="124"/>
      <c r="G69" s="83"/>
      <c r="H69" s="84">
        <f>LN(SUM($G$2:G69))</f>
        <v>1.3862943611198906</v>
      </c>
      <c r="I69" s="124" t="e">
        <f t="shared" si="39"/>
        <v>#DIV/0!</v>
      </c>
      <c r="J69" s="124"/>
      <c r="K69" s="83"/>
      <c r="L69" s="84">
        <f>LN(SUM($K$2:K69))</f>
        <v>3.2580965380214821</v>
      </c>
      <c r="M69" s="124">
        <f t="shared" si="4"/>
        <v>19.076381172477429</v>
      </c>
      <c r="N69" s="124"/>
      <c r="O69" s="83">
        <v>2</v>
      </c>
      <c r="P69" s="84">
        <f>LN(SUM($O$2:O69))</f>
        <v>4.6249728132842707</v>
      </c>
      <c r="Q69" s="125">
        <f t="shared" si="38"/>
        <v>51.21723961373258</v>
      </c>
      <c r="R69" s="124"/>
      <c r="S69" s="83"/>
      <c r="T69" s="84" t="e">
        <f>LN(SUM($S$2:S69))</f>
        <v>#NUM!</v>
      </c>
      <c r="U69" s="128" t="e">
        <f t="shared" si="5"/>
        <v>#NUM!</v>
      </c>
      <c r="V69" s="124"/>
      <c r="W69" s="83"/>
      <c r="X69" s="84" t="e">
        <f>LN(SUM($W$2:W69))</f>
        <v>#NUM!</v>
      </c>
      <c r="Y69" s="125" t="e">
        <f t="shared" si="6"/>
        <v>#NUM!</v>
      </c>
      <c r="Z69" s="124"/>
      <c r="AA69" s="114"/>
      <c r="AB69" s="84">
        <f>LN(SUM($AA$2:AA69))</f>
        <v>0.69314718055994529</v>
      </c>
      <c r="AC69" s="125" t="e">
        <f t="shared" si="7"/>
        <v>#DIV/0!</v>
      </c>
      <c r="AD69" s="124"/>
      <c r="AE69" s="83">
        <v>2</v>
      </c>
      <c r="AF69" s="84">
        <f>LN(SUM($AE$2:AE69))</f>
        <v>4.7004803657924166</v>
      </c>
      <c r="AG69" s="125">
        <f t="shared" si="8"/>
        <v>9.5685142338053168</v>
      </c>
      <c r="AH69" s="124"/>
      <c r="AI69" s="83"/>
      <c r="AJ69" s="84">
        <f>LN(SUM($AI$2:AI69))</f>
        <v>3.784189633918261</v>
      </c>
      <c r="AK69" s="125" t="e">
        <f t="shared" si="9"/>
        <v>#DIV/0!</v>
      </c>
      <c r="AL69" s="124"/>
      <c r="AM69" s="83"/>
      <c r="AN69" s="84">
        <f>LN(SUM($AM$2:AM69))</f>
        <v>0.69314718055994529</v>
      </c>
      <c r="AO69" s="125" t="e">
        <f t="shared" si="10"/>
        <v>#DIV/0!</v>
      </c>
      <c r="AP69" s="124"/>
      <c r="AQ69" s="114"/>
      <c r="AR69" s="84">
        <f>LN(SUM($AQ$2:AQ69))</f>
        <v>0.69314718055994529</v>
      </c>
      <c r="AS69" s="125" t="e">
        <f t="shared" si="11"/>
        <v>#DIV/0!</v>
      </c>
      <c r="AT69" s="124"/>
      <c r="AU69" s="83">
        <v>14</v>
      </c>
      <c r="AV69" s="84">
        <f>LN(SUM($AU$2:AU69))</f>
        <v>5.6454468976432377</v>
      </c>
      <c r="AW69" s="125">
        <f t="shared" si="12"/>
        <v>26.638169117325667</v>
      </c>
      <c r="AX69" s="124"/>
      <c r="AY69" s="83"/>
      <c r="AZ69" s="85" t="e">
        <f>LN(SUM($AY$2:AY69))</f>
        <v>#NUM!</v>
      </c>
      <c r="BA69" s="125" t="e">
        <f t="shared" si="13"/>
        <v>#NUM!</v>
      </c>
      <c r="BB69" s="124"/>
      <c r="BC69" s="114"/>
      <c r="BD69" s="85" t="e">
        <f>LN(SUM($BC$2:BC69))</f>
        <v>#NUM!</v>
      </c>
      <c r="BE69" s="125" t="e">
        <f t="shared" si="14"/>
        <v>#NUM!</v>
      </c>
      <c r="BF69" s="124"/>
      <c r="BG69" s="83"/>
      <c r="BH69" s="85">
        <f>LN(SUM($BG$2:BG69))</f>
        <v>2.8332133440562162</v>
      </c>
      <c r="BI69" s="125" t="e">
        <f t="shared" si="15"/>
        <v>#DIV/0!</v>
      </c>
      <c r="BJ69" s="124"/>
      <c r="BK69" s="83"/>
      <c r="BL69" s="85">
        <f>LN(SUM($BK$2:BK69))</f>
        <v>0.69314718055994529</v>
      </c>
      <c r="BM69" s="125" t="e">
        <f t="shared" si="16"/>
        <v>#DIV/0!</v>
      </c>
      <c r="BN69" s="124"/>
      <c r="BO69" s="83"/>
      <c r="BP69" s="85">
        <f>LN(SUM($BO$2:BO69))</f>
        <v>0.69314718055994529</v>
      </c>
      <c r="BQ69" s="125" t="e">
        <f t="shared" si="17"/>
        <v>#DIV/0!</v>
      </c>
      <c r="BR69" s="124"/>
      <c r="BS69" s="86">
        <v>18</v>
      </c>
      <c r="BT69" s="85">
        <f>LN(SUM($BS$2:BS69))</f>
        <v>6.4599044543775346</v>
      </c>
      <c r="BU69" s="101">
        <f t="shared" si="18"/>
        <v>26.249528875092977</v>
      </c>
      <c r="BV69" s="124"/>
    </row>
    <row r="70" spans="1:74" s="9" customFormat="1" x14ac:dyDescent="0.25">
      <c r="A70" s="146">
        <f t="shared" si="40"/>
        <v>131</v>
      </c>
      <c r="B70" s="89">
        <v>44033</v>
      </c>
      <c r="C70" s="83"/>
      <c r="D70" s="84">
        <f>LN(SUM($C$2:C70))</f>
        <v>3.7612001156935624</v>
      </c>
      <c r="E70" s="124" t="e">
        <f t="shared" si="37"/>
        <v>#DIV/0!</v>
      </c>
      <c r="F70" s="124"/>
      <c r="G70" s="83">
        <v>1</v>
      </c>
      <c r="H70" s="84">
        <f>LN(SUM($G$2:G70))</f>
        <v>1.6094379124341003</v>
      </c>
      <c r="I70" s="124">
        <f t="shared" si="39"/>
        <v>28.991981382050312</v>
      </c>
      <c r="J70" s="124"/>
      <c r="K70" s="83">
        <v>3</v>
      </c>
      <c r="L70" s="84">
        <f>LN(SUM($K$2:K70))</f>
        <v>3.3672958299864741</v>
      </c>
      <c r="M70" s="124">
        <f t="shared" si="4"/>
        <v>16.219835158378302</v>
      </c>
      <c r="N70" s="124"/>
      <c r="O70" s="83">
        <v>2</v>
      </c>
      <c r="P70" s="84">
        <f>LN(SUM($O$2:O70))</f>
        <v>4.6443908991413725</v>
      </c>
      <c r="Q70" s="125">
        <f t="shared" si="38"/>
        <v>49.34067076679576</v>
      </c>
      <c r="R70" s="124"/>
      <c r="S70" s="83"/>
      <c r="T70" s="84" t="e">
        <f>LN(SUM($S$2:S70))</f>
        <v>#NUM!</v>
      </c>
      <c r="U70" s="128" t="e">
        <f t="shared" si="5"/>
        <v>#NUM!</v>
      </c>
      <c r="V70" s="124"/>
      <c r="W70" s="83"/>
      <c r="X70" s="84" t="e">
        <f>LN(SUM($W$2:W70))</f>
        <v>#NUM!</v>
      </c>
      <c r="Y70" s="125" t="e">
        <f t="shared" si="6"/>
        <v>#NUM!</v>
      </c>
      <c r="Z70" s="124"/>
      <c r="AA70" s="114"/>
      <c r="AB70" s="84">
        <f>LN(SUM($AA$2:AA70))</f>
        <v>0.69314718055994529</v>
      </c>
      <c r="AC70" s="125" t="e">
        <f t="shared" si="7"/>
        <v>#DIV/0!</v>
      </c>
      <c r="AD70" s="124"/>
      <c r="AE70" s="83">
        <v>4</v>
      </c>
      <c r="AF70" s="84">
        <f>LN(SUM($AE$2:AE70))</f>
        <v>4.7361984483944957</v>
      </c>
      <c r="AG70" s="125">
        <f t="shared" si="8"/>
        <v>11.086916799544419</v>
      </c>
      <c r="AH70" s="124"/>
      <c r="AI70" s="83"/>
      <c r="AJ70" s="84">
        <f>LN(SUM($AI$2:AI70))</f>
        <v>3.784189633918261</v>
      </c>
      <c r="AK70" s="125" t="e">
        <f t="shared" si="9"/>
        <v>#DIV/0!</v>
      </c>
      <c r="AL70" s="124"/>
      <c r="AM70" s="83"/>
      <c r="AN70" s="84">
        <f>LN(SUM($AM$2:AM70))</f>
        <v>0.69314718055994529</v>
      </c>
      <c r="AO70" s="125" t="e">
        <f t="shared" si="10"/>
        <v>#DIV/0!</v>
      </c>
      <c r="AP70" s="124"/>
      <c r="AQ70" s="114"/>
      <c r="AR70" s="84">
        <f>LN(SUM($AQ$2:AQ70))</f>
        <v>0.69314718055994529</v>
      </c>
      <c r="AS70" s="125" t="e">
        <f t="shared" si="11"/>
        <v>#DIV/0!</v>
      </c>
      <c r="AT70" s="124"/>
      <c r="AU70" s="83"/>
      <c r="AV70" s="84">
        <f>LN(SUM($AU$2:AU70))</f>
        <v>5.6454468976432377</v>
      </c>
      <c r="AW70" s="125">
        <f t="shared" si="12"/>
        <v>25.875762834853688</v>
      </c>
      <c r="AX70" s="124"/>
      <c r="AY70" s="83"/>
      <c r="AZ70" s="85" t="e">
        <f>LN(SUM($AY$2:AY70))</f>
        <v>#NUM!</v>
      </c>
      <c r="BA70" s="125" t="e">
        <f t="shared" si="13"/>
        <v>#NUM!</v>
      </c>
      <c r="BB70" s="124"/>
      <c r="BC70" s="114"/>
      <c r="BD70" s="85" t="e">
        <f>LN(SUM($BC$2:BC70))</f>
        <v>#NUM!</v>
      </c>
      <c r="BE70" s="125" t="e">
        <f t="shared" si="14"/>
        <v>#NUM!</v>
      </c>
      <c r="BF70" s="124"/>
      <c r="BG70" s="83"/>
      <c r="BH70" s="85">
        <f>LN(SUM($BG$2:BG70))</f>
        <v>2.8332133440562162</v>
      </c>
      <c r="BI70" s="125" t="e">
        <f t="shared" si="15"/>
        <v>#DIV/0!</v>
      </c>
      <c r="BJ70" s="124"/>
      <c r="BK70" s="83"/>
      <c r="BL70" s="85">
        <f>LN(SUM($BK$2:BK70))</f>
        <v>0.69314718055994529</v>
      </c>
      <c r="BM70" s="125" t="e">
        <f t="shared" si="16"/>
        <v>#DIV/0!</v>
      </c>
      <c r="BN70" s="124"/>
      <c r="BO70" s="83"/>
      <c r="BP70" s="85">
        <f>LN(SUM($BO$2:BO70))</f>
        <v>0.69314718055994529</v>
      </c>
      <c r="BQ70" s="125" t="e">
        <f t="shared" si="17"/>
        <v>#DIV/0!</v>
      </c>
      <c r="BR70" s="124"/>
      <c r="BS70" s="86">
        <v>10</v>
      </c>
      <c r="BT70" s="85">
        <f>LN(SUM($BS$2:BS70))</f>
        <v>6.4754327167040904</v>
      </c>
      <c r="BU70" s="101">
        <f t="shared" si="18"/>
        <v>26.725247653087013</v>
      </c>
      <c r="BV70" s="124"/>
    </row>
    <row r="71" spans="1:74" s="9" customFormat="1" x14ac:dyDescent="0.25">
      <c r="A71" s="146">
        <f t="shared" si="40"/>
        <v>132</v>
      </c>
      <c r="B71" s="89">
        <v>44034</v>
      </c>
      <c r="C71" s="83"/>
      <c r="D71" s="84">
        <f>LN(SUM($C$2:C71))</f>
        <v>3.7612001156935624</v>
      </c>
      <c r="E71" s="124" t="e">
        <f t="shared" si="37"/>
        <v>#DIV/0!</v>
      </c>
      <c r="F71" s="124"/>
      <c r="G71" s="83"/>
      <c r="H71" s="84">
        <f>LN(SUM($G$2:G71))</f>
        <v>1.6094379124341003</v>
      </c>
      <c r="I71" s="124">
        <f t="shared" si="39"/>
        <v>17.395188829230186</v>
      </c>
      <c r="J71" s="124"/>
      <c r="K71" s="83">
        <v>1</v>
      </c>
      <c r="L71" s="84">
        <f>LN(SUM($K$2:K71))</f>
        <v>3.4011973816621555</v>
      </c>
      <c r="M71" s="124">
        <f t="shared" si="4"/>
        <v>14.47551177356573</v>
      </c>
      <c r="N71" s="124"/>
      <c r="O71" s="83"/>
      <c r="P71" s="84">
        <f>LN(SUM($O$2:O71))</f>
        <v>4.6443908991413725</v>
      </c>
      <c r="Q71" s="125">
        <f t="shared" si="38"/>
        <v>63.287628652212412</v>
      </c>
      <c r="R71" s="124"/>
      <c r="S71" s="83"/>
      <c r="T71" s="84" t="e">
        <f>LN(SUM($S$2:S71))</f>
        <v>#NUM!</v>
      </c>
      <c r="U71" s="128" t="e">
        <f t="shared" si="5"/>
        <v>#NUM!</v>
      </c>
      <c r="V71" s="124"/>
      <c r="W71" s="83"/>
      <c r="X71" s="84" t="e">
        <f>LN(SUM($W$2:W71))</f>
        <v>#NUM!</v>
      </c>
      <c r="Y71" s="125" t="e">
        <f t="shared" si="6"/>
        <v>#NUM!</v>
      </c>
      <c r="Z71" s="124"/>
      <c r="AA71" s="114"/>
      <c r="AB71" s="84">
        <f>LN(SUM($AA$2:AA71))</f>
        <v>0.69314718055994529</v>
      </c>
      <c r="AC71" s="125" t="e">
        <f t="shared" si="7"/>
        <v>#DIV/0!</v>
      </c>
      <c r="AD71" s="124"/>
      <c r="AE71" s="83">
        <v>11</v>
      </c>
      <c r="AF71" s="84">
        <f>LN(SUM($AE$2:AE71))</f>
        <v>4.8283137373023015</v>
      </c>
      <c r="AG71" s="125">
        <f t="shared" si="8"/>
        <v>12.617193021741974</v>
      </c>
      <c r="AH71" s="124"/>
      <c r="AI71" s="83"/>
      <c r="AJ71" s="84">
        <f>LN(SUM($AI$2:AI71))</f>
        <v>3.784189633918261</v>
      </c>
      <c r="AK71" s="125" t="e">
        <f t="shared" si="9"/>
        <v>#DIV/0!</v>
      </c>
      <c r="AL71" s="124"/>
      <c r="AM71" s="83"/>
      <c r="AN71" s="84">
        <f>LN(SUM($AM$2:AM71))</f>
        <v>0.69314718055994529</v>
      </c>
      <c r="AO71" s="125" t="e">
        <f t="shared" si="10"/>
        <v>#DIV/0!</v>
      </c>
      <c r="AP71" s="124"/>
      <c r="AQ71" s="114"/>
      <c r="AR71" s="84">
        <f>LN(SUM($AQ$2:AQ71))</f>
        <v>0.69314718055994529</v>
      </c>
      <c r="AS71" s="125" t="e">
        <f t="shared" si="11"/>
        <v>#DIV/0!</v>
      </c>
      <c r="AT71" s="124"/>
      <c r="AU71" s="83">
        <v>12</v>
      </c>
      <c r="AV71" s="84">
        <f>LN(SUM($AU$2:AU71))</f>
        <v>5.6869753563398202</v>
      </c>
      <c r="AW71" s="125">
        <f t="shared" si="12"/>
        <v>23.849586585666017</v>
      </c>
      <c r="AX71" s="124"/>
      <c r="AY71" s="83"/>
      <c r="AZ71" s="85" t="e">
        <f>LN(SUM($AY$2:AY71))</f>
        <v>#NUM!</v>
      </c>
      <c r="BA71" s="125" t="e">
        <f t="shared" si="13"/>
        <v>#NUM!</v>
      </c>
      <c r="BB71" s="124"/>
      <c r="BC71" s="114"/>
      <c r="BD71" s="85" t="e">
        <f>LN(SUM($BC$2:BC71))</f>
        <v>#NUM!</v>
      </c>
      <c r="BE71" s="125" t="e">
        <f t="shared" si="14"/>
        <v>#NUM!</v>
      </c>
      <c r="BF71" s="124"/>
      <c r="BG71" s="83"/>
      <c r="BH71" s="85">
        <f>LN(SUM($BG$2:BG71))</f>
        <v>2.8332133440562162</v>
      </c>
      <c r="BI71" s="125" t="e">
        <f t="shared" si="15"/>
        <v>#DIV/0!</v>
      </c>
      <c r="BJ71" s="124"/>
      <c r="BK71" s="83"/>
      <c r="BL71" s="85">
        <f>LN(SUM($BK$2:BK71))</f>
        <v>0.69314718055994529</v>
      </c>
      <c r="BM71" s="125" t="e">
        <f t="shared" si="16"/>
        <v>#DIV/0!</v>
      </c>
      <c r="BN71" s="124"/>
      <c r="BO71" s="83"/>
      <c r="BP71" s="85">
        <f>LN(SUM($BO$2:BO71))</f>
        <v>0.69314718055994529</v>
      </c>
      <c r="BQ71" s="125" t="e">
        <f t="shared" si="17"/>
        <v>#DIV/0!</v>
      </c>
      <c r="BR71" s="124"/>
      <c r="BS71" s="86">
        <v>24</v>
      </c>
      <c r="BT71" s="85">
        <f>LN(SUM($BS$2:BS71))</f>
        <v>6.5117453296447279</v>
      </c>
      <c r="BU71" s="101">
        <f t="shared" si="18"/>
        <v>26.763794808393477</v>
      </c>
      <c r="BV71" s="124"/>
    </row>
    <row r="72" spans="1:74" s="9" customFormat="1" x14ac:dyDescent="0.25">
      <c r="A72" s="146">
        <f t="shared" si="40"/>
        <v>133</v>
      </c>
      <c r="B72" s="89">
        <v>44035</v>
      </c>
      <c r="C72" s="83"/>
      <c r="D72" s="84">
        <f>LN(SUM($C$2:C72))</f>
        <v>3.7612001156935624</v>
      </c>
      <c r="E72" s="124" t="e">
        <f t="shared" si="37"/>
        <v>#DIV/0!</v>
      </c>
      <c r="F72" s="124"/>
      <c r="G72" s="83">
        <v>1</v>
      </c>
      <c r="H72" s="84">
        <f>LN(SUM($G$2:G72))</f>
        <v>1.791759469228055</v>
      </c>
      <c r="I72" s="124">
        <f t="shared" si="39"/>
        <v>10.291575829023477</v>
      </c>
      <c r="J72" s="124"/>
      <c r="K72" s="83">
        <v>4</v>
      </c>
      <c r="L72" s="84">
        <f>LN(SUM($K$2:K72))</f>
        <v>3.5263605246161616</v>
      </c>
      <c r="M72" s="124">
        <f t="shared" si="4"/>
        <v>11.230997002120461</v>
      </c>
      <c r="N72" s="124"/>
      <c r="O72" s="83">
        <v>3</v>
      </c>
      <c r="P72" s="84">
        <f>LN(SUM($O$2:O72))</f>
        <v>4.6728288344619058</v>
      </c>
      <c r="Q72" s="125">
        <f t="shared" si="38"/>
        <v>52.328543226909581</v>
      </c>
      <c r="R72" s="124"/>
      <c r="S72" s="83"/>
      <c r="T72" s="84" t="e">
        <f>LN(SUM($S$2:S72))</f>
        <v>#NUM!</v>
      </c>
      <c r="U72" s="128" t="e">
        <f t="shared" si="5"/>
        <v>#NUM!</v>
      </c>
      <c r="V72" s="124"/>
      <c r="W72" s="83"/>
      <c r="X72" s="84" t="e">
        <f>LN(SUM($W$2:W72))</f>
        <v>#NUM!</v>
      </c>
      <c r="Y72" s="125" t="e">
        <f t="shared" si="6"/>
        <v>#NUM!</v>
      </c>
      <c r="Z72" s="124"/>
      <c r="AA72" s="114"/>
      <c r="AB72" s="84">
        <f>LN(SUM($AA$2:AA72))</f>
        <v>0.69314718055994529</v>
      </c>
      <c r="AC72" s="125" t="e">
        <f t="shared" si="7"/>
        <v>#DIV/0!</v>
      </c>
      <c r="AD72" s="124"/>
      <c r="AE72" s="83">
        <v>5</v>
      </c>
      <c r="AF72" s="84">
        <f>LN(SUM($AE$2:AE72))</f>
        <v>4.8675344504555822</v>
      </c>
      <c r="AG72" s="125">
        <f t="shared" si="8"/>
        <v>16.415829976640289</v>
      </c>
      <c r="AH72" s="124"/>
      <c r="AI72" s="83"/>
      <c r="AJ72" s="84">
        <f>LN(SUM($AI$2:AI72))</f>
        <v>3.784189633918261</v>
      </c>
      <c r="AK72" s="125" t="e">
        <f t="shared" si="9"/>
        <v>#DIV/0!</v>
      </c>
      <c r="AL72" s="124"/>
      <c r="AM72" s="83"/>
      <c r="AN72" s="84">
        <f>LN(SUM($AM$2:AM72))</f>
        <v>0.69314718055994529</v>
      </c>
      <c r="AO72" s="125" t="e">
        <f t="shared" si="10"/>
        <v>#DIV/0!</v>
      </c>
      <c r="AP72" s="124"/>
      <c r="AQ72" s="114"/>
      <c r="AR72" s="84">
        <f>LN(SUM($AQ$2:AQ72))</f>
        <v>0.69314718055994529</v>
      </c>
      <c r="AS72" s="125" t="e">
        <f t="shared" si="11"/>
        <v>#DIV/0!</v>
      </c>
      <c r="AT72" s="124"/>
      <c r="AU72" s="83">
        <v>5</v>
      </c>
      <c r="AV72" s="84">
        <f>LN(SUM($AU$2:AU72))</f>
        <v>5.7037824746562009</v>
      </c>
      <c r="AW72" s="125">
        <f t="shared" si="12"/>
        <v>24.539913785124323</v>
      </c>
      <c r="AX72" s="124"/>
      <c r="AY72" s="83"/>
      <c r="AZ72" s="85" t="e">
        <f>LN(SUM($AY$2:AY72))</f>
        <v>#NUM!</v>
      </c>
      <c r="BA72" s="125" t="e">
        <f t="shared" si="13"/>
        <v>#NUM!</v>
      </c>
      <c r="BB72" s="124"/>
      <c r="BC72" s="114"/>
      <c r="BD72" s="85" t="e">
        <f>LN(SUM($BC$2:BC72))</f>
        <v>#NUM!</v>
      </c>
      <c r="BE72" s="125" t="e">
        <f t="shared" si="14"/>
        <v>#NUM!</v>
      </c>
      <c r="BF72" s="124"/>
      <c r="BG72" s="83"/>
      <c r="BH72" s="85">
        <f>LN(SUM($BG$2:BG72))</f>
        <v>2.8332133440562162</v>
      </c>
      <c r="BI72" s="125" t="e">
        <f t="shared" si="15"/>
        <v>#DIV/0!</v>
      </c>
      <c r="BJ72" s="124"/>
      <c r="BK72" s="83"/>
      <c r="BL72" s="85">
        <f>LN(SUM($BK$2:BK72))</f>
        <v>0.69314718055994529</v>
      </c>
      <c r="BM72" s="125" t="e">
        <f t="shared" si="16"/>
        <v>#DIV/0!</v>
      </c>
      <c r="BN72" s="124"/>
      <c r="BO72" s="83"/>
      <c r="BP72" s="85">
        <f>LN(SUM($BO$2:BO72))</f>
        <v>0.69314718055994529</v>
      </c>
      <c r="BQ72" s="125" t="e">
        <f t="shared" si="17"/>
        <v>#DIV/0!</v>
      </c>
      <c r="BR72" s="124"/>
      <c r="BS72" s="86">
        <v>18</v>
      </c>
      <c r="BT72" s="85">
        <f>LN(SUM($BS$2:BS72))</f>
        <v>6.5381398237676702</v>
      </c>
      <c r="BU72" s="101">
        <f t="shared" si="18"/>
        <v>27.685385743877688</v>
      </c>
      <c r="BV72" s="124"/>
    </row>
    <row r="73" spans="1:74" s="9" customFormat="1" x14ac:dyDescent="0.25">
      <c r="A73" s="146">
        <f t="shared" si="40"/>
        <v>134</v>
      </c>
      <c r="B73" s="89">
        <v>44036</v>
      </c>
      <c r="C73" s="83">
        <v>1</v>
      </c>
      <c r="D73" s="84">
        <f>LN(SUM($C$2:C73))</f>
        <v>3.784189633918261</v>
      </c>
      <c r="E73" s="124">
        <f t="shared" si="37"/>
        <v>281.40536143449179</v>
      </c>
      <c r="F73" s="124"/>
      <c r="G73" s="83"/>
      <c r="H73" s="84">
        <f>LN(SUM($G$2:G73))</f>
        <v>1.791759469228055</v>
      </c>
      <c r="I73" s="124">
        <f t="shared" si="39"/>
        <v>8.6240335963381796</v>
      </c>
      <c r="J73" s="124"/>
      <c r="K73" s="83">
        <v>2</v>
      </c>
      <c r="L73" s="84">
        <f>LN(SUM($K$2:K73))</f>
        <v>3.5835189384561099</v>
      </c>
      <c r="M73" s="124">
        <f t="shared" si="4"/>
        <v>10.23622043328019</v>
      </c>
      <c r="N73" s="124"/>
      <c r="O73" s="83">
        <v>2</v>
      </c>
      <c r="P73" s="84">
        <f>LN(SUM($O$2:O73))</f>
        <v>4.6913478822291435</v>
      </c>
      <c r="Q73" s="125">
        <f t="shared" si="38"/>
        <v>43.769211708017167</v>
      </c>
      <c r="R73" s="124"/>
      <c r="S73" s="83"/>
      <c r="T73" s="84" t="e">
        <f>LN(SUM($S$2:S73))</f>
        <v>#NUM!</v>
      </c>
      <c r="U73" s="128" t="e">
        <f t="shared" si="5"/>
        <v>#NUM!</v>
      </c>
      <c r="V73" s="124"/>
      <c r="W73" s="83"/>
      <c r="X73" s="84" t="e">
        <f>LN(SUM($W$2:W73))</f>
        <v>#NUM!</v>
      </c>
      <c r="Y73" s="125" t="e">
        <f t="shared" si="6"/>
        <v>#NUM!</v>
      </c>
      <c r="Z73" s="124"/>
      <c r="AA73" s="114"/>
      <c r="AB73" s="84">
        <f>LN(SUM($AA$2:AA73))</f>
        <v>0.69314718055994529</v>
      </c>
      <c r="AC73" s="125" t="e">
        <f t="shared" si="7"/>
        <v>#DIV/0!</v>
      </c>
      <c r="AD73" s="124"/>
      <c r="AE73" s="83">
        <v>11</v>
      </c>
      <c r="AF73" s="84">
        <f>LN(SUM($AE$2:AE73))</f>
        <v>4.9487598903781684</v>
      </c>
      <c r="AG73" s="125">
        <f t="shared" si="8"/>
        <v>14.631814242916127</v>
      </c>
      <c r="AH73" s="124"/>
      <c r="AI73" s="83"/>
      <c r="AJ73" s="84">
        <f>LN(SUM($AI$2:AI73))</f>
        <v>3.784189633918261</v>
      </c>
      <c r="AK73" s="125" t="e">
        <f t="shared" si="9"/>
        <v>#DIV/0!</v>
      </c>
      <c r="AL73" s="124"/>
      <c r="AM73" s="83"/>
      <c r="AN73" s="84">
        <f>LN(SUM($AM$2:AM73))</f>
        <v>0.69314718055994529</v>
      </c>
      <c r="AO73" s="125" t="e">
        <f t="shared" si="10"/>
        <v>#DIV/0!</v>
      </c>
      <c r="AP73" s="124"/>
      <c r="AQ73" s="114"/>
      <c r="AR73" s="84">
        <f>LN(SUM($AQ$2:AQ73))</f>
        <v>0.69314718055994529</v>
      </c>
      <c r="AS73" s="125" t="e">
        <f t="shared" si="11"/>
        <v>#DIV/0!</v>
      </c>
      <c r="AT73" s="124"/>
      <c r="AU73" s="83">
        <v>5</v>
      </c>
      <c r="AV73" s="84">
        <f>LN(SUM($AU$2:AU73))</f>
        <v>5.7203117766074119</v>
      </c>
      <c r="AW73" s="125">
        <f t="shared" si="12"/>
        <v>26.278288193876147</v>
      </c>
      <c r="AX73" s="124"/>
      <c r="AY73" s="83"/>
      <c r="AZ73" s="85" t="e">
        <f>LN(SUM($AY$2:AY73))</f>
        <v>#NUM!</v>
      </c>
      <c r="BA73" s="125" t="e">
        <f t="shared" si="13"/>
        <v>#NUM!</v>
      </c>
      <c r="BB73" s="124"/>
      <c r="BC73" s="114"/>
      <c r="BD73" s="85" t="e">
        <f>LN(SUM($BC$2:BC73))</f>
        <v>#NUM!</v>
      </c>
      <c r="BE73" s="125" t="e">
        <f t="shared" si="14"/>
        <v>#NUM!</v>
      </c>
      <c r="BF73" s="124"/>
      <c r="BG73" s="83"/>
      <c r="BH73" s="85">
        <f>LN(SUM($BG$2:BG73))</f>
        <v>2.8332133440562162</v>
      </c>
      <c r="BI73" s="125" t="e">
        <f t="shared" si="15"/>
        <v>#DIV/0!</v>
      </c>
      <c r="BJ73" s="124"/>
      <c r="BK73" s="83"/>
      <c r="BL73" s="85">
        <f>LN(SUM($BK$2:BK73))</f>
        <v>0.69314718055994529</v>
      </c>
      <c r="BM73" s="125" t="e">
        <f t="shared" si="16"/>
        <v>#DIV/0!</v>
      </c>
      <c r="BN73" s="124"/>
      <c r="BO73" s="83"/>
      <c r="BP73" s="85">
        <f>LN(SUM($BO$2:BO73))</f>
        <v>0.69314718055994529</v>
      </c>
      <c r="BQ73" s="125" t="e">
        <f t="shared" si="17"/>
        <v>#DIV/0!</v>
      </c>
      <c r="BR73" s="124"/>
      <c r="BS73" s="86">
        <v>21</v>
      </c>
      <c r="BT73" s="85">
        <f>LN(SUM($BS$2:BS73))</f>
        <v>6.5680779114119758</v>
      </c>
      <c r="BU73" s="101">
        <f t="shared" si="18"/>
        <v>26.256731309367755</v>
      </c>
      <c r="BV73" s="124"/>
    </row>
    <row r="74" spans="1:74" s="9" customFormat="1" x14ac:dyDescent="0.25">
      <c r="A74" s="146">
        <f t="shared" si="40"/>
        <v>135</v>
      </c>
      <c r="B74" s="89">
        <v>44037</v>
      </c>
      <c r="C74" s="83"/>
      <c r="D74" s="84">
        <f>LN(SUM($C$2:C74))</f>
        <v>3.784189633918261</v>
      </c>
      <c r="E74" s="124">
        <f t="shared" si="37"/>
        <v>168.84321686069507</v>
      </c>
      <c r="F74" s="124"/>
      <c r="G74" s="83"/>
      <c r="H74" s="84">
        <f>LN(SUM($G$2:G74))</f>
        <v>1.791759469228055</v>
      </c>
      <c r="I74" s="124">
        <f t="shared" si="39"/>
        <v>8.7833577945944761</v>
      </c>
      <c r="J74" s="124"/>
      <c r="K74" s="83">
        <v>4</v>
      </c>
      <c r="L74" s="84">
        <f>LN(SUM($K$2:K74))</f>
        <v>3.6888794541139363</v>
      </c>
      <c r="M74" s="124">
        <f t="shared" si="4"/>
        <v>9.2320347003684411</v>
      </c>
      <c r="N74" s="124"/>
      <c r="O74" s="83">
        <v>3</v>
      </c>
      <c r="P74" s="84">
        <f>LN(SUM($O$2:O74))</f>
        <v>4.7184988712950942</v>
      </c>
      <c r="Q74" s="125">
        <f t="shared" si="38"/>
        <v>38.725305093700044</v>
      </c>
      <c r="R74" s="124"/>
      <c r="S74" s="83"/>
      <c r="T74" s="84" t="e">
        <f>LN(SUM($S$2:S74))</f>
        <v>#NUM!</v>
      </c>
      <c r="U74" s="128" t="e">
        <f t="shared" si="5"/>
        <v>#NUM!</v>
      </c>
      <c r="V74" s="124"/>
      <c r="W74" s="83"/>
      <c r="X74" s="84" t="e">
        <f>LN(SUM($W$2:W74))</f>
        <v>#NUM!</v>
      </c>
      <c r="Y74" s="125" t="e">
        <f t="shared" si="6"/>
        <v>#NUM!</v>
      </c>
      <c r="Z74" s="124"/>
      <c r="AA74" s="114"/>
      <c r="AB74" s="84">
        <f>LN(SUM($AA$2:AA74))</f>
        <v>0.69314718055994529</v>
      </c>
      <c r="AC74" s="125" t="e">
        <f t="shared" si="7"/>
        <v>#DIV/0!</v>
      </c>
      <c r="AD74" s="124"/>
      <c r="AE74" s="83">
        <v>6</v>
      </c>
      <c r="AF74" s="84">
        <f>LN(SUM($AE$2:AE74))</f>
        <v>4.990432586778736</v>
      </c>
      <c r="AG74" s="125">
        <f t="shared" si="8"/>
        <v>12.498796964953845</v>
      </c>
      <c r="AH74" s="124"/>
      <c r="AI74" s="83"/>
      <c r="AJ74" s="84">
        <f>LN(SUM($AI$2:AI74))</f>
        <v>3.784189633918261</v>
      </c>
      <c r="AK74" s="125" t="e">
        <f t="shared" si="9"/>
        <v>#DIV/0!</v>
      </c>
      <c r="AL74" s="124"/>
      <c r="AM74" s="83"/>
      <c r="AN74" s="84">
        <f>LN(SUM($AM$2:AM74))</f>
        <v>0.69314718055994529</v>
      </c>
      <c r="AO74" s="125" t="e">
        <f t="shared" si="10"/>
        <v>#DIV/0!</v>
      </c>
      <c r="AP74" s="124"/>
      <c r="AQ74" s="114"/>
      <c r="AR74" s="84">
        <f>LN(SUM($AQ$2:AQ74))</f>
        <v>0.69314718055994529</v>
      </c>
      <c r="AS74" s="125" t="e">
        <f t="shared" si="11"/>
        <v>#DIV/0!</v>
      </c>
      <c r="AT74" s="124"/>
      <c r="AU74" s="83">
        <v>4</v>
      </c>
      <c r="AV74" s="84">
        <f>LN(SUM($AU$2:AU74))</f>
        <v>5.7333412768977459</v>
      </c>
      <c r="AW74" s="125">
        <f t="shared" si="12"/>
        <v>31.104999913714025</v>
      </c>
      <c r="AX74" s="124"/>
      <c r="AY74" s="83"/>
      <c r="AZ74" s="85" t="e">
        <f>LN(SUM($AY$2:AY74))</f>
        <v>#NUM!</v>
      </c>
      <c r="BA74" s="125" t="e">
        <f t="shared" si="13"/>
        <v>#NUM!</v>
      </c>
      <c r="BB74" s="124"/>
      <c r="BC74" s="114"/>
      <c r="BD74" s="85" t="e">
        <f>LN(SUM($BC$2:BC74))</f>
        <v>#NUM!</v>
      </c>
      <c r="BE74" s="125" t="e">
        <f t="shared" si="14"/>
        <v>#NUM!</v>
      </c>
      <c r="BF74" s="124"/>
      <c r="BG74" s="83"/>
      <c r="BH74" s="85">
        <f>LN(SUM($BG$2:BG74))</f>
        <v>2.8332133440562162</v>
      </c>
      <c r="BI74" s="125" t="e">
        <f t="shared" si="15"/>
        <v>#DIV/0!</v>
      </c>
      <c r="BJ74" s="124"/>
      <c r="BK74" s="83"/>
      <c r="BL74" s="85">
        <f>LN(SUM($BK$2:BK74))</f>
        <v>0.69314718055994529</v>
      </c>
      <c r="BM74" s="125" t="e">
        <f t="shared" si="16"/>
        <v>#DIV/0!</v>
      </c>
      <c r="BN74" s="124"/>
      <c r="BO74" s="83"/>
      <c r="BP74" s="85">
        <f>LN(SUM($BO$2:BO74))</f>
        <v>0.69314718055994529</v>
      </c>
      <c r="BQ74" s="125" t="e">
        <f t="shared" si="17"/>
        <v>#DIV/0!</v>
      </c>
      <c r="BR74" s="124"/>
      <c r="BS74" s="86">
        <v>17</v>
      </c>
      <c r="BT74" s="85">
        <f>LN(SUM($BS$2:BS74))</f>
        <v>6.5916737320086582</v>
      </c>
      <c r="BU74" s="101">
        <f t="shared" si="18"/>
        <v>25.534247340458478</v>
      </c>
      <c r="BV74" s="124"/>
    </row>
    <row r="75" spans="1:74" s="9" customFormat="1" x14ac:dyDescent="0.25">
      <c r="A75" s="146">
        <f t="shared" si="40"/>
        <v>136</v>
      </c>
      <c r="B75" s="89">
        <v>44038</v>
      </c>
      <c r="C75" s="83">
        <v>1</v>
      </c>
      <c r="D75" s="84">
        <f>LN(SUM($C$2:C75))</f>
        <v>3.8066624897703196</v>
      </c>
      <c r="E75" s="124">
        <f t="shared" si="37"/>
        <v>94.509785890733681</v>
      </c>
      <c r="F75" s="124"/>
      <c r="G75" s="83"/>
      <c r="H75" s="84">
        <f>LN(SUM($G$2:G75))</f>
        <v>1.791759469228055</v>
      </c>
      <c r="I75" s="124">
        <f t="shared" si="39"/>
        <v>11.006329458500842</v>
      </c>
      <c r="J75" s="124"/>
      <c r="K75" s="83">
        <v>3</v>
      </c>
      <c r="L75" s="84">
        <f>LN(SUM($K$2:K75))</f>
        <v>3.7612001156935624</v>
      </c>
      <c r="M75" s="124">
        <f t="shared" si="4"/>
        <v>8.3125427854770972</v>
      </c>
      <c r="N75" s="124"/>
      <c r="O75" s="83">
        <v>1</v>
      </c>
      <c r="P75" s="84">
        <f>LN(SUM($O$2:O75))</f>
        <v>4.7273878187123408</v>
      </c>
      <c r="Q75" s="125">
        <f t="shared" si="38"/>
        <v>38.629434517295245</v>
      </c>
      <c r="R75" s="124"/>
      <c r="S75" s="83"/>
      <c r="T75" s="84" t="e">
        <f>LN(SUM($S$2:S75))</f>
        <v>#NUM!</v>
      </c>
      <c r="U75" s="128" t="e">
        <f t="shared" si="5"/>
        <v>#NUM!</v>
      </c>
      <c r="V75" s="124"/>
      <c r="W75" s="83"/>
      <c r="X75" s="84" t="e">
        <f>LN(SUM($W$2:W75))</f>
        <v>#NUM!</v>
      </c>
      <c r="Y75" s="125" t="e">
        <f t="shared" si="6"/>
        <v>#NUM!</v>
      </c>
      <c r="Z75" s="124"/>
      <c r="AA75" s="114"/>
      <c r="AB75" s="84">
        <f>LN(SUM($AA$2:AA75))</f>
        <v>0.69314718055994529</v>
      </c>
      <c r="AC75" s="125" t="e">
        <f t="shared" si="7"/>
        <v>#DIV/0!</v>
      </c>
      <c r="AD75" s="124"/>
      <c r="AE75" s="83">
        <v>3</v>
      </c>
      <c r="AF75" s="84">
        <f>LN(SUM($AE$2:AE75))</f>
        <v>5.0106352940962555</v>
      </c>
      <c r="AG75" s="125">
        <f t="shared" si="8"/>
        <v>12.446056015128425</v>
      </c>
      <c r="AH75" s="124"/>
      <c r="AI75" s="83"/>
      <c r="AJ75" s="84">
        <f>LN(SUM($AI$2:AI75))</f>
        <v>3.784189633918261</v>
      </c>
      <c r="AK75" s="125" t="e">
        <f t="shared" si="9"/>
        <v>#DIV/0!</v>
      </c>
      <c r="AL75" s="124"/>
      <c r="AM75" s="83"/>
      <c r="AN75" s="84">
        <f>LN(SUM($AM$2:AM75))</f>
        <v>0.69314718055994529</v>
      </c>
      <c r="AO75" s="125" t="e">
        <f t="shared" si="10"/>
        <v>#DIV/0!</v>
      </c>
      <c r="AP75" s="124"/>
      <c r="AQ75" s="114"/>
      <c r="AR75" s="84">
        <f>LN(SUM($AQ$2:AQ75))</f>
        <v>0.69314718055994529</v>
      </c>
      <c r="AS75" s="125" t="e">
        <f t="shared" si="11"/>
        <v>#DIV/0!</v>
      </c>
      <c r="AT75" s="124"/>
      <c r="AU75" s="83">
        <v>11</v>
      </c>
      <c r="AV75" s="84">
        <f>LN(SUM($AU$2:AU75))</f>
        <v>5.768320995793772</v>
      </c>
      <c r="AW75" s="125">
        <f t="shared" si="12"/>
        <v>33.592740695574172</v>
      </c>
      <c r="AX75" s="124"/>
      <c r="AY75" s="83"/>
      <c r="AZ75" s="85" t="e">
        <f>LN(SUM($AY$2:AY75))</f>
        <v>#NUM!</v>
      </c>
      <c r="BA75" s="125" t="e">
        <f t="shared" si="13"/>
        <v>#NUM!</v>
      </c>
      <c r="BB75" s="124"/>
      <c r="BC75" s="114"/>
      <c r="BD75" s="85" t="e">
        <f>LN(SUM($BC$2:BC75))</f>
        <v>#NUM!</v>
      </c>
      <c r="BE75" s="125" t="e">
        <f t="shared" si="14"/>
        <v>#NUM!</v>
      </c>
      <c r="BF75" s="124"/>
      <c r="BG75" s="83"/>
      <c r="BH75" s="85">
        <f>LN(SUM($BG$2:BG75))</f>
        <v>2.8332133440562162</v>
      </c>
      <c r="BI75" s="125" t="e">
        <f t="shared" si="15"/>
        <v>#DIV/0!</v>
      </c>
      <c r="BJ75" s="124"/>
      <c r="BK75" s="83"/>
      <c r="BL75" s="85">
        <f>LN(SUM($BK$2:BK75))</f>
        <v>0.69314718055994529</v>
      </c>
      <c r="BM75" s="125" t="e">
        <f t="shared" si="16"/>
        <v>#DIV/0!</v>
      </c>
      <c r="BN75" s="124"/>
      <c r="BO75" s="83"/>
      <c r="BP75" s="85">
        <f>LN(SUM($BO$2:BO75))</f>
        <v>0.69314718055994529</v>
      </c>
      <c r="BQ75" s="125" t="e">
        <f t="shared" si="17"/>
        <v>#DIV/0!</v>
      </c>
      <c r="BR75" s="124"/>
      <c r="BS75" s="86">
        <v>19</v>
      </c>
      <c r="BT75" s="85">
        <f>LN(SUM($BS$2:BS75))</f>
        <v>6.6174029779744776</v>
      </c>
      <c r="BU75" s="101">
        <f t="shared" si="18"/>
        <v>25.493053271580504</v>
      </c>
      <c r="BV75" s="124"/>
    </row>
    <row r="76" spans="1:74" s="9" customFormat="1" x14ac:dyDescent="0.25">
      <c r="A76" s="146">
        <f t="shared" si="40"/>
        <v>137</v>
      </c>
      <c r="B76" s="89">
        <v>44039</v>
      </c>
      <c r="C76" s="83"/>
      <c r="D76" s="84">
        <f>LN(SUM($C$2:C76))</f>
        <v>3.8066624897703196</v>
      </c>
      <c r="E76" s="124">
        <f t="shared" si="37"/>
        <v>77.53900672934806</v>
      </c>
      <c r="F76" s="124"/>
      <c r="G76" s="83"/>
      <c r="H76" s="84">
        <f>LN(SUM($G$2:G76))</f>
        <v>1.791759469228055</v>
      </c>
      <c r="I76" s="124">
        <f t="shared" si="39"/>
        <v>21.289990494774003</v>
      </c>
      <c r="J76" s="124"/>
      <c r="K76" s="83"/>
      <c r="L76" s="84">
        <f>LN(SUM($K$2:K76))</f>
        <v>3.7612001156935624</v>
      </c>
      <c r="M76" s="124">
        <f t="shared" si="4"/>
        <v>9.4020786669067782</v>
      </c>
      <c r="N76" s="124"/>
      <c r="O76" s="83"/>
      <c r="P76" s="84">
        <f>LN(SUM($O$2:O76))</f>
        <v>4.7273878187123408</v>
      </c>
      <c r="Q76" s="125">
        <f t="shared" si="38"/>
        <v>42.131609223517891</v>
      </c>
      <c r="R76" s="124"/>
      <c r="S76" s="83"/>
      <c r="T76" s="84" t="e">
        <f>LN(SUM($S$2:S76))</f>
        <v>#NUM!</v>
      </c>
      <c r="U76" s="128" t="e">
        <f t="shared" si="5"/>
        <v>#NUM!</v>
      </c>
      <c r="V76" s="124"/>
      <c r="W76" s="83"/>
      <c r="X76" s="84" t="e">
        <f>LN(SUM($W$2:W76))</f>
        <v>#NUM!</v>
      </c>
      <c r="Y76" s="125" t="e">
        <f t="shared" si="6"/>
        <v>#NUM!</v>
      </c>
      <c r="Z76" s="124"/>
      <c r="AA76" s="114"/>
      <c r="AB76" s="84">
        <f>LN(SUM($AA$2:AA76))</f>
        <v>0.69314718055994529</v>
      </c>
      <c r="AC76" s="125" t="e">
        <f t="shared" si="7"/>
        <v>#DIV/0!</v>
      </c>
      <c r="AD76" s="124"/>
      <c r="AE76" s="83">
        <v>2</v>
      </c>
      <c r="AF76" s="84">
        <f>LN(SUM($AE$2:AE76))</f>
        <v>5.0238805208462765</v>
      </c>
      <c r="AG76" s="125">
        <f t="shared" si="8"/>
        <v>14.370132646766375</v>
      </c>
      <c r="AH76" s="124"/>
      <c r="AI76" s="83"/>
      <c r="AJ76" s="84">
        <f>LN(SUM($AI$2:AI76))</f>
        <v>3.784189633918261</v>
      </c>
      <c r="AK76" s="125" t="e">
        <f t="shared" si="9"/>
        <v>#DIV/0!</v>
      </c>
      <c r="AL76" s="124"/>
      <c r="AM76" s="83"/>
      <c r="AN76" s="84">
        <f>LN(SUM($AM$2:AM76))</f>
        <v>0.69314718055994529</v>
      </c>
      <c r="AO76" s="125" t="e">
        <f t="shared" si="10"/>
        <v>#DIV/0!</v>
      </c>
      <c r="AP76" s="124"/>
      <c r="AQ76" s="114"/>
      <c r="AR76" s="84">
        <f>LN(SUM($AQ$2:AQ76))</f>
        <v>0.69314718055994529</v>
      </c>
      <c r="AS76" s="125" t="e">
        <f t="shared" si="11"/>
        <v>#DIV/0!</v>
      </c>
      <c r="AT76" s="124"/>
      <c r="AU76" s="83">
        <v>1</v>
      </c>
      <c r="AV76" s="84">
        <f>LN(SUM($AU$2:AU76))</f>
        <v>5.7714411231300158</v>
      </c>
      <c r="AW76" s="125">
        <f t="shared" si="12"/>
        <v>34.035436927598752</v>
      </c>
      <c r="AX76" s="124"/>
      <c r="AY76" s="83"/>
      <c r="AZ76" s="85" t="e">
        <f>LN(SUM($AY$2:AY76))</f>
        <v>#NUM!</v>
      </c>
      <c r="BA76" s="125" t="e">
        <f t="shared" si="13"/>
        <v>#NUM!</v>
      </c>
      <c r="BB76" s="124"/>
      <c r="BC76" s="114"/>
      <c r="BD76" s="85" t="e">
        <f>LN(SUM($BC$2:BC76))</f>
        <v>#NUM!</v>
      </c>
      <c r="BE76" s="125" t="e">
        <f t="shared" si="14"/>
        <v>#NUM!</v>
      </c>
      <c r="BF76" s="124"/>
      <c r="BG76" s="83"/>
      <c r="BH76" s="85">
        <f>LN(SUM($BG$2:BG76))</f>
        <v>2.8332133440562162</v>
      </c>
      <c r="BI76" s="125" t="e">
        <f t="shared" si="15"/>
        <v>#DIV/0!</v>
      </c>
      <c r="BJ76" s="124"/>
      <c r="BK76" s="83"/>
      <c r="BL76" s="85">
        <f>LN(SUM($BK$2:BK76))</f>
        <v>0.69314718055994529</v>
      </c>
      <c r="BM76" s="125" t="e">
        <f t="shared" si="16"/>
        <v>#DIV/0!</v>
      </c>
      <c r="BN76" s="124"/>
      <c r="BO76" s="83"/>
      <c r="BP76" s="85">
        <f>LN(SUM($BO$2:BO76))</f>
        <v>0.69314718055994529</v>
      </c>
      <c r="BQ76" s="125" t="e">
        <f t="shared" si="17"/>
        <v>#DIV/0!</v>
      </c>
      <c r="BR76" s="124"/>
      <c r="BS76" s="86">
        <v>3</v>
      </c>
      <c r="BT76" s="85">
        <f>LN(SUM($BS$2:BS76))</f>
        <v>6.6214056517641344</v>
      </c>
      <c r="BU76" s="101">
        <f t="shared" si="18"/>
        <v>27.616682571325377</v>
      </c>
      <c r="BV76" s="124"/>
    </row>
    <row r="77" spans="1:74" s="9" customFormat="1" x14ac:dyDescent="0.25">
      <c r="A77" s="146">
        <f t="shared" si="40"/>
        <v>138</v>
      </c>
      <c r="B77" s="89">
        <v>44040</v>
      </c>
      <c r="C77" s="83"/>
      <c r="D77" s="84">
        <f>LN(SUM($C$2:C77))</f>
        <v>3.8066624897703196</v>
      </c>
      <c r="E77" s="124">
        <f t="shared" si="37"/>
        <v>77.699390784020437</v>
      </c>
      <c r="F77" s="124"/>
      <c r="G77" s="83"/>
      <c r="H77" s="84">
        <f>LN(SUM($G$2:G77))</f>
        <v>1.791759469228055</v>
      </c>
      <c r="I77" s="124">
        <f t="shared" si="39"/>
        <v>35.483317491290002</v>
      </c>
      <c r="J77" s="124"/>
      <c r="K77" s="83">
        <v>1</v>
      </c>
      <c r="L77" s="84">
        <f>LN(SUM($K$2:K77))</f>
        <v>3.784189633918261</v>
      </c>
      <c r="M77" s="124">
        <f t="shared" si="4"/>
        <v>10.80427547873682</v>
      </c>
      <c r="N77" s="124"/>
      <c r="O77" s="83"/>
      <c r="P77" s="84">
        <f>LN(SUM($O$2:O77))</f>
        <v>4.7273878187123408</v>
      </c>
      <c r="Q77" s="125">
        <f t="shared" si="38"/>
        <v>49.240611077143548</v>
      </c>
      <c r="R77" s="124"/>
      <c r="S77" s="83"/>
      <c r="T77" s="84" t="e">
        <f>LN(SUM($S$2:S77))</f>
        <v>#NUM!</v>
      </c>
      <c r="U77" s="128" t="e">
        <f t="shared" si="5"/>
        <v>#NUM!</v>
      </c>
      <c r="V77" s="124"/>
      <c r="W77" s="83"/>
      <c r="X77" s="84" t="e">
        <f>LN(SUM($W$2:W77))</f>
        <v>#NUM!</v>
      </c>
      <c r="Y77" s="125" t="e">
        <f t="shared" si="6"/>
        <v>#NUM!</v>
      </c>
      <c r="Z77" s="124"/>
      <c r="AA77" s="114"/>
      <c r="AB77" s="84">
        <f>LN(SUM($AA$2:AA77))</f>
        <v>0.69314718055994529</v>
      </c>
      <c r="AC77" s="125" t="e">
        <f t="shared" si="7"/>
        <v>#DIV/0!</v>
      </c>
      <c r="AD77" s="124"/>
      <c r="AE77" s="83"/>
      <c r="AF77" s="84">
        <f>LN(SUM($AE$2:AE77))</f>
        <v>5.0238805208462765</v>
      </c>
      <c r="AG77" s="125">
        <f t="shared" si="8"/>
        <v>20.190127178881259</v>
      </c>
      <c r="AH77" s="124"/>
      <c r="AI77" s="83"/>
      <c r="AJ77" s="84">
        <f>LN(SUM($AI$2:AI77))</f>
        <v>3.784189633918261</v>
      </c>
      <c r="AK77" s="125" t="e">
        <f t="shared" si="9"/>
        <v>#DIV/0!</v>
      </c>
      <c r="AL77" s="124"/>
      <c r="AM77" s="83"/>
      <c r="AN77" s="84">
        <f>LN(SUM($AM$2:AM77))</f>
        <v>0.69314718055994529</v>
      </c>
      <c r="AO77" s="125" t="e">
        <f t="shared" si="10"/>
        <v>#DIV/0!</v>
      </c>
      <c r="AP77" s="124"/>
      <c r="AQ77" s="114"/>
      <c r="AR77" s="84">
        <f>LN(SUM($AQ$2:AQ77))</f>
        <v>0.69314718055994529</v>
      </c>
      <c r="AS77" s="125" t="e">
        <f t="shared" si="11"/>
        <v>#DIV/0!</v>
      </c>
      <c r="AT77" s="124"/>
      <c r="AU77" s="83">
        <v>6</v>
      </c>
      <c r="AV77" s="84">
        <f>LN(SUM($AU$2:AU77))</f>
        <v>5.7899601708972535</v>
      </c>
      <c r="AW77" s="125">
        <f t="shared" si="12"/>
        <v>39.424886681206353</v>
      </c>
      <c r="AX77" s="124"/>
      <c r="AY77" s="83"/>
      <c r="AZ77" s="85" t="e">
        <f>LN(SUM($AY$2:AY77))</f>
        <v>#NUM!</v>
      </c>
      <c r="BA77" s="125" t="e">
        <f t="shared" si="13"/>
        <v>#NUM!</v>
      </c>
      <c r="BB77" s="124"/>
      <c r="BC77" s="114"/>
      <c r="BD77" s="85" t="e">
        <f>LN(SUM($BC$2:BC77))</f>
        <v>#NUM!</v>
      </c>
      <c r="BE77" s="125" t="e">
        <f t="shared" si="14"/>
        <v>#NUM!</v>
      </c>
      <c r="BF77" s="124"/>
      <c r="BG77" s="83"/>
      <c r="BH77" s="85">
        <f>LN(SUM($BG$2:BG77))</f>
        <v>2.8332133440562162</v>
      </c>
      <c r="BI77" s="125" t="e">
        <f t="shared" si="15"/>
        <v>#DIV/0!</v>
      </c>
      <c r="BJ77" s="124"/>
      <c r="BK77" s="83"/>
      <c r="BL77" s="85">
        <f>LN(SUM($BK$2:BK77))</f>
        <v>0.69314718055994529</v>
      </c>
      <c r="BM77" s="125" t="e">
        <f t="shared" si="16"/>
        <v>#DIV/0!</v>
      </c>
      <c r="BN77" s="124"/>
      <c r="BO77" s="83"/>
      <c r="BP77" s="85">
        <f>LN(SUM($BO$2:BO77))</f>
        <v>0.69314718055994529</v>
      </c>
      <c r="BQ77" s="125" t="e">
        <f t="shared" si="17"/>
        <v>#DIV/0!</v>
      </c>
      <c r="BR77" s="124"/>
      <c r="BS77" s="86">
        <v>7</v>
      </c>
      <c r="BT77" s="85">
        <f>LN(SUM($BS$2:BS77))</f>
        <v>6.6306833856423717</v>
      </c>
      <c r="BU77" s="101">
        <f t="shared" si="18"/>
        <v>33.890531849967438</v>
      </c>
      <c r="BV77" s="124"/>
    </row>
    <row r="78" spans="1:74" s="9" customFormat="1" x14ac:dyDescent="0.25">
      <c r="A78" s="146">
        <f t="shared" si="40"/>
        <v>139</v>
      </c>
      <c r="B78" s="89">
        <v>44041</v>
      </c>
      <c r="C78" s="83"/>
      <c r="D78" s="84">
        <f>LN(SUM($C$2:C78))</f>
        <v>3.8066624897703196</v>
      </c>
      <c r="E78" s="124">
        <f t="shared" si="37"/>
        <v>95.228553609149785</v>
      </c>
      <c r="F78" s="124"/>
      <c r="G78" s="83"/>
      <c r="H78" s="84">
        <f>LN(SUM($G$2:G78))</f>
        <v>1.791759469228055</v>
      </c>
      <c r="I78" s="124" t="e">
        <f t="shared" si="39"/>
        <v>#DIV/0!</v>
      </c>
      <c r="J78" s="124"/>
      <c r="K78" s="83">
        <v>2</v>
      </c>
      <c r="L78" s="84">
        <f>LN(SUM($K$2:K78))</f>
        <v>3.8286413964890951</v>
      </c>
      <c r="M78" s="124">
        <f t="shared" si="4"/>
        <v>14.05871454391421</v>
      </c>
      <c r="N78" s="124"/>
      <c r="O78" s="83"/>
      <c r="P78" s="84">
        <f>LN(SUM($O$2:O78))</f>
        <v>4.7273878187123408</v>
      </c>
      <c r="Q78" s="125">
        <f t="shared" si="38"/>
        <v>79.331520046221911</v>
      </c>
      <c r="R78" s="124"/>
      <c r="S78" s="83"/>
      <c r="T78" s="84" t="e">
        <f>LN(SUM($S$2:S78))</f>
        <v>#NUM!</v>
      </c>
      <c r="U78" s="128" t="e">
        <f t="shared" si="5"/>
        <v>#NUM!</v>
      </c>
      <c r="V78" s="124"/>
      <c r="W78" s="83"/>
      <c r="X78" s="84" t="e">
        <f>LN(SUM($W$2:W78))</f>
        <v>#NUM!</v>
      </c>
      <c r="Y78" s="125" t="e">
        <f t="shared" si="6"/>
        <v>#NUM!</v>
      </c>
      <c r="Z78" s="124"/>
      <c r="AA78" s="114"/>
      <c r="AB78" s="84">
        <f>LN(SUM($AA$2:AA78))</f>
        <v>0.69314718055994529</v>
      </c>
      <c r="AC78" s="125" t="e">
        <f t="shared" si="7"/>
        <v>#DIV/0!</v>
      </c>
      <c r="AD78" s="124"/>
      <c r="AE78" s="83">
        <v>1</v>
      </c>
      <c r="AF78" s="84">
        <f>LN(SUM($AE$2:AE78))</f>
        <v>5.0304379213924353</v>
      </c>
      <c r="AG78" s="125">
        <f t="shared" si="8"/>
        <v>28.863968435029268</v>
      </c>
      <c r="AH78" s="124"/>
      <c r="AI78" s="83"/>
      <c r="AJ78" s="84">
        <f>LN(SUM($AI$2:AI78))</f>
        <v>3.784189633918261</v>
      </c>
      <c r="AK78" s="125" t="e">
        <f t="shared" si="9"/>
        <v>#DIV/0!</v>
      </c>
      <c r="AL78" s="124"/>
      <c r="AM78" s="83">
        <v>1</v>
      </c>
      <c r="AN78" s="84">
        <f>LN(SUM($AM$2:AM78))</f>
        <v>1.0986122886681098</v>
      </c>
      <c r="AO78" s="125">
        <f t="shared" si="10"/>
        <v>15.955438719280238</v>
      </c>
      <c r="AP78" s="124"/>
      <c r="AQ78" s="114"/>
      <c r="AR78" s="84">
        <f>LN(SUM($AQ$2:AQ78))</f>
        <v>0.69314718055994529</v>
      </c>
      <c r="AS78" s="125" t="e">
        <f t="shared" si="11"/>
        <v>#DIV/0!</v>
      </c>
      <c r="AT78" s="124"/>
      <c r="AU78" s="83">
        <v>9</v>
      </c>
      <c r="AV78" s="84">
        <f>LN(SUM($AU$2:AU78))</f>
        <v>5.8171111599632042</v>
      </c>
      <c r="AW78" s="125">
        <f t="shared" si="12"/>
        <v>37.51211898523988</v>
      </c>
      <c r="AX78" s="124"/>
      <c r="AY78" s="83"/>
      <c r="AZ78" s="85" t="e">
        <f>LN(SUM($AY$2:AY78))</f>
        <v>#NUM!</v>
      </c>
      <c r="BA78" s="125" t="e">
        <f t="shared" si="13"/>
        <v>#NUM!</v>
      </c>
      <c r="BB78" s="124"/>
      <c r="BC78" s="114"/>
      <c r="BD78" s="85" t="e">
        <f>LN(SUM($BC$2:BC78))</f>
        <v>#NUM!</v>
      </c>
      <c r="BE78" s="125" t="e">
        <f t="shared" si="14"/>
        <v>#NUM!</v>
      </c>
      <c r="BF78" s="124"/>
      <c r="BG78" s="83"/>
      <c r="BH78" s="85">
        <f>LN(SUM($BG$2:BG78))</f>
        <v>2.8332133440562162</v>
      </c>
      <c r="BI78" s="125" t="e">
        <f t="shared" si="15"/>
        <v>#DIV/0!</v>
      </c>
      <c r="BJ78" s="124"/>
      <c r="BK78" s="83"/>
      <c r="BL78" s="85">
        <f>LN(SUM($BK$2:BK78))</f>
        <v>0.69314718055994529</v>
      </c>
      <c r="BM78" s="125" t="e">
        <f t="shared" si="16"/>
        <v>#DIV/0!</v>
      </c>
      <c r="BN78" s="124"/>
      <c r="BO78" s="83"/>
      <c r="BP78" s="85">
        <f>LN(SUM($BO$2:BO78))</f>
        <v>0.69314718055994529</v>
      </c>
      <c r="BQ78" s="125" t="e">
        <f t="shared" si="17"/>
        <v>#DIV/0!</v>
      </c>
      <c r="BR78" s="124"/>
      <c r="BS78" s="86">
        <v>13</v>
      </c>
      <c r="BT78" s="85">
        <f>LN(SUM($BS$2:BS78))</f>
        <v>6.6476883735633292</v>
      </c>
      <c r="BU78" s="101">
        <f t="shared" si="18"/>
        <v>40.133544013552566</v>
      </c>
      <c r="BV78" s="124"/>
    </row>
    <row r="79" spans="1:74" s="9" customFormat="1" x14ac:dyDescent="0.25">
      <c r="A79" s="146">
        <f t="shared" si="40"/>
        <v>140</v>
      </c>
      <c r="B79" s="89">
        <v>44042</v>
      </c>
      <c r="C79" s="83"/>
      <c r="D79" s="84">
        <f>LN(SUM($C$2:C79))</f>
        <v>3.8066624897703196</v>
      </c>
      <c r="E79" s="124">
        <f t="shared" si="37"/>
        <v>172.72500819161002</v>
      </c>
      <c r="F79" s="124"/>
      <c r="G79" s="83"/>
      <c r="H79" s="84">
        <f>LN(SUM($G$2:G79))</f>
        <v>1.791759469228055</v>
      </c>
      <c r="I79" s="124" t="e">
        <f t="shared" si="39"/>
        <v>#DIV/0!</v>
      </c>
      <c r="J79" s="124"/>
      <c r="K79" s="83">
        <v>3</v>
      </c>
      <c r="L79" s="84">
        <f>LN(SUM($K$2:K79))</f>
        <v>3.8918202981106265</v>
      </c>
      <c r="M79" s="124">
        <f t="shared" si="4"/>
        <v>15.812159547398295</v>
      </c>
      <c r="N79" s="124"/>
      <c r="O79" s="83">
        <v>1</v>
      </c>
      <c r="P79" s="84">
        <f>LN(SUM($O$2:O79))</f>
        <v>4.7361984483944957</v>
      </c>
      <c r="Q79" s="125">
        <f t="shared" si="38"/>
        <v>127.4087367486337</v>
      </c>
      <c r="R79" s="124"/>
      <c r="S79" s="83"/>
      <c r="T79" s="84" t="e">
        <f>LN(SUM($S$2:S79))</f>
        <v>#NUM!</v>
      </c>
      <c r="U79" s="128" t="e">
        <f t="shared" si="5"/>
        <v>#NUM!</v>
      </c>
      <c r="V79" s="124"/>
      <c r="W79" s="83"/>
      <c r="X79" s="84" t="e">
        <f>LN(SUM($W$2:W79))</f>
        <v>#NUM!</v>
      </c>
      <c r="Y79" s="125" t="e">
        <f t="shared" si="6"/>
        <v>#NUM!</v>
      </c>
      <c r="Z79" s="124"/>
      <c r="AA79" s="114"/>
      <c r="AB79" s="84">
        <f>LN(SUM($AA$2:AA79))</f>
        <v>0.69314718055994529</v>
      </c>
      <c r="AC79" s="125" t="e">
        <f t="shared" si="7"/>
        <v>#DIV/0!</v>
      </c>
      <c r="AD79" s="124"/>
      <c r="AE79" s="83">
        <v>6</v>
      </c>
      <c r="AF79" s="84">
        <f>LN(SUM($AE$2:AE79))</f>
        <v>5.0689042022202315</v>
      </c>
      <c r="AG79" s="125">
        <f t="shared" si="8"/>
        <v>42.778485402332613</v>
      </c>
      <c r="AH79" s="124"/>
      <c r="AI79" s="83"/>
      <c r="AJ79" s="84">
        <f>LN(SUM($AI$2:AI79))</f>
        <v>3.784189633918261</v>
      </c>
      <c r="AK79" s="125" t="e">
        <f t="shared" si="9"/>
        <v>#DIV/0!</v>
      </c>
      <c r="AL79" s="124"/>
      <c r="AM79" s="83"/>
      <c r="AN79" s="84">
        <f>LN(SUM($AM$2:AM79))</f>
        <v>1.0986122886681098</v>
      </c>
      <c r="AO79" s="125">
        <f t="shared" si="10"/>
        <v>9.5732632315681432</v>
      </c>
      <c r="AP79" s="124"/>
      <c r="AQ79" s="114"/>
      <c r="AR79" s="84">
        <f>LN(SUM($AQ$2:AQ79))</f>
        <v>0.69314718055994529</v>
      </c>
      <c r="AS79" s="125" t="e">
        <f t="shared" si="11"/>
        <v>#DIV/0!</v>
      </c>
      <c r="AT79" s="124"/>
      <c r="AU79" s="83">
        <v>11</v>
      </c>
      <c r="AV79" s="84">
        <f>LN(SUM($AU$2:AU79))</f>
        <v>5.8493247799468593</v>
      </c>
      <c r="AW79" s="125">
        <f t="shared" si="12"/>
        <v>33.681909793826762</v>
      </c>
      <c r="AX79" s="124"/>
      <c r="AY79" s="83"/>
      <c r="AZ79" s="85" t="e">
        <f>LN(SUM($AY$2:AY79))</f>
        <v>#NUM!</v>
      </c>
      <c r="BA79" s="125" t="e">
        <f t="shared" si="13"/>
        <v>#NUM!</v>
      </c>
      <c r="BB79" s="124"/>
      <c r="BC79" s="114"/>
      <c r="BD79" s="85" t="e">
        <f>LN(SUM($BC$2:BC79))</f>
        <v>#NUM!</v>
      </c>
      <c r="BE79" s="125" t="e">
        <f t="shared" si="14"/>
        <v>#NUM!</v>
      </c>
      <c r="BF79" s="124"/>
      <c r="BG79" s="83"/>
      <c r="BH79" s="85">
        <f>LN(SUM($BG$2:BG79))</f>
        <v>2.8332133440562162</v>
      </c>
      <c r="BI79" s="125" t="e">
        <f t="shared" si="15"/>
        <v>#DIV/0!</v>
      </c>
      <c r="BJ79" s="124"/>
      <c r="BK79" s="83"/>
      <c r="BL79" s="85">
        <f>LN(SUM($BK$2:BK79))</f>
        <v>0.69314718055994529</v>
      </c>
      <c r="BM79" s="125" t="e">
        <f t="shared" si="16"/>
        <v>#DIV/0!</v>
      </c>
      <c r="BN79" s="124"/>
      <c r="BO79" s="83"/>
      <c r="BP79" s="85">
        <f>LN(SUM($BO$2:BO79))</f>
        <v>0.69314718055994529</v>
      </c>
      <c r="BQ79" s="125" t="e">
        <f t="shared" si="17"/>
        <v>#DIV/0!</v>
      </c>
      <c r="BR79" s="124"/>
      <c r="BS79" s="86">
        <v>21</v>
      </c>
      <c r="BT79" s="85">
        <f>LN(SUM($BS$2:BS79))</f>
        <v>6.674561391814426</v>
      </c>
      <c r="BU79" s="101">
        <f t="shared" si="18"/>
        <v>43.637276949884246</v>
      </c>
      <c r="BV79" s="124"/>
    </row>
    <row r="80" spans="1:74" s="9" customFormat="1" x14ac:dyDescent="0.25">
      <c r="A80" s="146">
        <f t="shared" si="40"/>
        <v>141</v>
      </c>
      <c r="B80" s="89">
        <v>44043</v>
      </c>
      <c r="C80" s="83"/>
      <c r="D80" s="84">
        <f>LN(SUM($C$2:C80))</f>
        <v>3.8066624897703196</v>
      </c>
      <c r="E80" s="124">
        <f t="shared" si="37"/>
        <v>287.87501365268338</v>
      </c>
      <c r="F80" s="124"/>
      <c r="G80" s="83"/>
      <c r="H80" s="84">
        <f>LN(SUM($G$2:G80))</f>
        <v>1.791759469228055</v>
      </c>
      <c r="I80" s="124" t="e">
        <f t="shared" si="39"/>
        <v>#DIV/0!</v>
      </c>
      <c r="J80" s="124"/>
      <c r="K80" s="83"/>
      <c r="L80" s="84">
        <f>LN(SUM($K$2:K80))</f>
        <v>3.8918202981106265</v>
      </c>
      <c r="M80" s="124">
        <f t="shared" si="4"/>
        <v>20.701903542397602</v>
      </c>
      <c r="N80" s="124"/>
      <c r="O80" s="83"/>
      <c r="P80" s="84">
        <f>LN(SUM($O$2:O80))</f>
        <v>4.7361984483944957</v>
      </c>
      <c r="Q80" s="125">
        <f t="shared" si="38"/>
        <v>274.43613713549206</v>
      </c>
      <c r="R80" s="124"/>
      <c r="S80" s="83"/>
      <c r="T80" s="84" t="e">
        <f>LN(SUM($S$2:S80))</f>
        <v>#NUM!</v>
      </c>
      <c r="U80" s="128" t="e">
        <f t="shared" si="5"/>
        <v>#NUM!</v>
      </c>
      <c r="V80" s="124"/>
      <c r="W80" s="83"/>
      <c r="X80" s="84" t="e">
        <f>LN(SUM($W$2:W80))</f>
        <v>#NUM!</v>
      </c>
      <c r="Y80" s="125" t="e">
        <f t="shared" si="6"/>
        <v>#NUM!</v>
      </c>
      <c r="Z80" s="124"/>
      <c r="AA80" s="114"/>
      <c r="AB80" s="84">
        <f>LN(SUM($AA$2:AA80))</f>
        <v>0.69314718055994529</v>
      </c>
      <c r="AC80" s="125" t="e">
        <f t="shared" si="7"/>
        <v>#DIV/0!</v>
      </c>
      <c r="AD80" s="124"/>
      <c r="AE80" s="83">
        <v>2</v>
      </c>
      <c r="AF80" s="84">
        <f>LN(SUM($AE$2:AE80))</f>
        <v>5.0814043649844631</v>
      </c>
      <c r="AG80" s="125">
        <f t="shared" si="8"/>
        <v>49.009100859844033</v>
      </c>
      <c r="AH80" s="124"/>
      <c r="AI80" s="83"/>
      <c r="AJ80" s="84">
        <f>LN(SUM($AI$2:AI80))</f>
        <v>3.784189633918261</v>
      </c>
      <c r="AK80" s="125" t="e">
        <f t="shared" si="9"/>
        <v>#DIV/0!</v>
      </c>
      <c r="AL80" s="124"/>
      <c r="AM80" s="83"/>
      <c r="AN80" s="84">
        <f>LN(SUM($AM$2:AM80))</f>
        <v>1.0986122886681098</v>
      </c>
      <c r="AO80" s="125">
        <f t="shared" si="10"/>
        <v>7.9777193596401208</v>
      </c>
      <c r="AP80" s="124"/>
      <c r="AQ80" s="114"/>
      <c r="AR80" s="84">
        <f>LN(SUM($AQ$2:AQ80))</f>
        <v>0.69314718055994529</v>
      </c>
      <c r="AS80" s="125" t="e">
        <f t="shared" si="11"/>
        <v>#DIV/0!</v>
      </c>
      <c r="AT80" s="124"/>
      <c r="AU80" s="83">
        <v>6</v>
      </c>
      <c r="AV80" s="84">
        <f>LN(SUM($AU$2:AU80))</f>
        <v>5.8664680569332965</v>
      </c>
      <c r="AW80" s="125">
        <f t="shared" si="12"/>
        <v>31.970788303929002</v>
      </c>
      <c r="AX80" s="124"/>
      <c r="AY80" s="83"/>
      <c r="AZ80" s="85" t="e">
        <f>LN(SUM($AY$2:AY80))</f>
        <v>#NUM!</v>
      </c>
      <c r="BA80" s="125" t="e">
        <f t="shared" si="13"/>
        <v>#NUM!</v>
      </c>
      <c r="BB80" s="124"/>
      <c r="BC80" s="114"/>
      <c r="BD80" s="85" t="e">
        <f>LN(SUM($BC$2:BC80))</f>
        <v>#NUM!</v>
      </c>
      <c r="BE80" s="125" t="e">
        <f t="shared" si="14"/>
        <v>#NUM!</v>
      </c>
      <c r="BF80" s="124"/>
      <c r="BG80" s="83">
        <v>1</v>
      </c>
      <c r="BH80" s="85">
        <f>LN(SUM($BG$2:BG80))</f>
        <v>2.8903717578961645</v>
      </c>
      <c r="BI80" s="125">
        <f t="shared" si="15"/>
        <v>113.18322624104506</v>
      </c>
      <c r="BJ80" s="124"/>
      <c r="BK80" s="83"/>
      <c r="BL80" s="85">
        <f>LN(SUM($BK$2:BK80))</f>
        <v>0.69314718055994529</v>
      </c>
      <c r="BM80" s="125" t="e">
        <f t="shared" si="16"/>
        <v>#DIV/0!</v>
      </c>
      <c r="BN80" s="124"/>
      <c r="BO80" s="83"/>
      <c r="BP80" s="85">
        <f>LN(SUM($BO$2:BO80))</f>
        <v>0.69314718055994529</v>
      </c>
      <c r="BQ80" s="125" t="e">
        <f t="shared" si="17"/>
        <v>#DIV/0!</v>
      </c>
      <c r="BR80" s="124"/>
      <c r="BS80" s="86">
        <v>9</v>
      </c>
      <c r="BT80" s="85">
        <f>LN(SUM($BS$2:BS80))</f>
        <v>6.6858609470683596</v>
      </c>
      <c r="BU80" s="101">
        <f t="shared" si="18"/>
        <v>45.864605026827164</v>
      </c>
      <c r="BV80" s="124"/>
    </row>
    <row r="81" spans="1:74" s="9" customFormat="1" x14ac:dyDescent="0.25">
      <c r="A81" s="146">
        <f t="shared" si="40"/>
        <v>142</v>
      </c>
      <c r="B81" s="89">
        <v>44044</v>
      </c>
      <c r="C81" s="83">
        <v>1</v>
      </c>
      <c r="D81" s="84">
        <f>LN(SUM($C$2:C81))</f>
        <v>3.8286413964890951</v>
      </c>
      <c r="E81" s="124">
        <f t="shared" si="37"/>
        <v>294.34465362645642</v>
      </c>
      <c r="F81" s="124"/>
      <c r="G81" s="83">
        <v>1</v>
      </c>
      <c r="H81" s="84">
        <f>LN(SUM($G$2:G81))</f>
        <v>1.9459101490553132</v>
      </c>
      <c r="I81" s="124">
        <f t="shared" si="39"/>
        <v>41.967856985617942</v>
      </c>
      <c r="J81" s="124"/>
      <c r="K81" s="83"/>
      <c r="L81" s="84">
        <f>LN(SUM($K$2:K81))</f>
        <v>3.8918202981106265</v>
      </c>
      <c r="M81" s="124">
        <f t="shared" si="4"/>
        <v>25.512443101998993</v>
      </c>
      <c r="N81" s="124"/>
      <c r="O81" s="83">
        <v>2</v>
      </c>
      <c r="P81" s="84">
        <f>LN(SUM($O$2:O81))</f>
        <v>4.7535901911063645</v>
      </c>
      <c r="Q81" s="125">
        <f t="shared" si="38"/>
        <v>184.77060810582893</v>
      </c>
      <c r="R81" s="124"/>
      <c r="S81" s="83">
        <v>1</v>
      </c>
      <c r="T81" s="84">
        <f>LN(SUM($S$2:S81))</f>
        <v>0</v>
      </c>
      <c r="U81" s="128" t="e">
        <f t="shared" si="5"/>
        <v>#NUM!</v>
      </c>
      <c r="V81" s="124"/>
      <c r="W81" s="83"/>
      <c r="X81" s="84" t="e">
        <f>LN(SUM($W$2:W81))</f>
        <v>#NUM!</v>
      </c>
      <c r="Y81" s="125" t="e">
        <f t="shared" si="6"/>
        <v>#NUM!</v>
      </c>
      <c r="Z81" s="124"/>
      <c r="AA81" s="114"/>
      <c r="AB81" s="84">
        <f>LN(SUM($AA$2:AA81))</f>
        <v>0.69314718055994529</v>
      </c>
      <c r="AC81" s="125" t="e">
        <f t="shared" si="7"/>
        <v>#DIV/0!</v>
      </c>
      <c r="AD81" s="124"/>
      <c r="AE81" s="83">
        <v>1</v>
      </c>
      <c r="AF81" s="84">
        <f>LN(SUM($AE$2:AE81))</f>
        <v>5.0875963352323836</v>
      </c>
      <c r="AG81" s="125">
        <f t="shared" si="8"/>
        <v>49.642915992178644</v>
      </c>
      <c r="AH81" s="124"/>
      <c r="AI81" s="83"/>
      <c r="AJ81" s="84">
        <f>LN(SUM($AI$2:AI81))</f>
        <v>3.784189633918261</v>
      </c>
      <c r="AK81" s="125" t="e">
        <f t="shared" si="9"/>
        <v>#DIV/0!</v>
      </c>
      <c r="AL81" s="124"/>
      <c r="AM81" s="83"/>
      <c r="AN81" s="84">
        <f>LN(SUM($AM$2:AM81))</f>
        <v>1.0986122886681098</v>
      </c>
      <c r="AO81" s="125">
        <f t="shared" si="10"/>
        <v>7.9777193596401208</v>
      </c>
      <c r="AP81" s="124"/>
      <c r="AQ81" s="114"/>
      <c r="AR81" s="84">
        <f>LN(SUM($AQ$2:AQ81))</f>
        <v>0.69314718055994529</v>
      </c>
      <c r="AS81" s="125" t="e">
        <f t="shared" si="11"/>
        <v>#DIV/0!</v>
      </c>
      <c r="AT81" s="124"/>
      <c r="AU81" s="83">
        <v>9</v>
      </c>
      <c r="AV81" s="84">
        <f>LN(SUM($AU$2:AU81))</f>
        <v>5.8916442118257715</v>
      </c>
      <c r="AW81" s="125">
        <f t="shared" si="12"/>
        <v>31.334344783320137</v>
      </c>
      <c r="AX81" s="124"/>
      <c r="AY81" s="83"/>
      <c r="AZ81" s="85" t="e">
        <f>LN(SUM($AY$2:AY81))</f>
        <v>#NUM!</v>
      </c>
      <c r="BA81" s="125" t="e">
        <f t="shared" si="13"/>
        <v>#NUM!</v>
      </c>
      <c r="BB81" s="124"/>
      <c r="BC81" s="114"/>
      <c r="BD81" s="85" t="e">
        <f>LN(SUM($BC$2:BC81))</f>
        <v>#NUM!</v>
      </c>
      <c r="BE81" s="125" t="e">
        <f t="shared" si="14"/>
        <v>#NUM!</v>
      </c>
      <c r="BF81" s="124"/>
      <c r="BG81" s="83"/>
      <c r="BH81" s="85">
        <f>LN(SUM($BG$2:BG81))</f>
        <v>2.8903717578961645</v>
      </c>
      <c r="BI81" s="125">
        <f t="shared" si="15"/>
        <v>67.909935744627049</v>
      </c>
      <c r="BJ81" s="124"/>
      <c r="BK81" s="83"/>
      <c r="BL81" s="85">
        <f>LN(SUM($BK$2:BK81))</f>
        <v>0.69314718055994529</v>
      </c>
      <c r="BM81" s="125" t="e">
        <f t="shared" si="16"/>
        <v>#DIV/0!</v>
      </c>
      <c r="BN81" s="124"/>
      <c r="BO81" s="83"/>
      <c r="BP81" s="85">
        <f>LN(SUM($BO$2:BO81))</f>
        <v>0.69314718055994529</v>
      </c>
      <c r="BQ81" s="125" t="e">
        <f t="shared" si="17"/>
        <v>#DIV/0!</v>
      </c>
      <c r="BR81" s="124"/>
      <c r="BS81" s="86">
        <v>15</v>
      </c>
      <c r="BT81" s="85">
        <f>LN(SUM($BS$2:BS81))</f>
        <v>6.7044143549641069</v>
      </c>
      <c r="BU81" s="101">
        <f t="shared" si="18"/>
        <v>44.737446459674672</v>
      </c>
      <c r="BV81" s="124"/>
    </row>
    <row r="82" spans="1:74" s="9" customFormat="1" x14ac:dyDescent="0.25">
      <c r="A82" s="146">
        <f t="shared" si="40"/>
        <v>143</v>
      </c>
      <c r="B82" s="89">
        <v>44045</v>
      </c>
      <c r="C82" s="83"/>
      <c r="D82" s="84">
        <f>LN(SUM($C$2:C82))</f>
        <v>3.8286413964890951</v>
      </c>
      <c r="E82" s="124">
        <f t="shared" si="37"/>
        <v>176.60679217587389</v>
      </c>
      <c r="F82" s="124"/>
      <c r="G82" s="83"/>
      <c r="H82" s="84">
        <f>LN(SUM($G$2:G82))</f>
        <v>1.9459101490553132</v>
      </c>
      <c r="I82" s="124">
        <f t="shared" si="39"/>
        <v>25.180714191370765</v>
      </c>
      <c r="J82" s="124"/>
      <c r="K82" s="83">
        <v>2</v>
      </c>
      <c r="L82" s="84">
        <f>LN(SUM($K$2:K82))</f>
        <v>3.9318256327243257</v>
      </c>
      <c r="M82" s="124">
        <f t="shared" si="4"/>
        <v>24.557394604098985</v>
      </c>
      <c r="N82" s="124"/>
      <c r="O82" s="83"/>
      <c r="P82" s="84">
        <f>LN(SUM($O$2:O82))</f>
        <v>4.7535901911063645</v>
      </c>
      <c r="Q82" s="125">
        <f t="shared" si="38"/>
        <v>138.80542984418295</v>
      </c>
      <c r="R82" s="124"/>
      <c r="S82" s="83"/>
      <c r="T82" s="84">
        <f>LN(SUM($S$2:S82))</f>
        <v>0</v>
      </c>
      <c r="U82" s="128" t="e">
        <f t="shared" si="5"/>
        <v>#NUM!</v>
      </c>
      <c r="V82" s="124"/>
      <c r="W82" s="83"/>
      <c r="X82" s="84" t="e">
        <f>LN(SUM($W$2:W82))</f>
        <v>#NUM!</v>
      </c>
      <c r="Y82" s="125" t="e">
        <f t="shared" si="6"/>
        <v>#NUM!</v>
      </c>
      <c r="Z82" s="124"/>
      <c r="AA82" s="114"/>
      <c r="AB82" s="84">
        <f>LN(SUM($AA$2:AA82))</f>
        <v>0.69314718055994529</v>
      </c>
      <c r="AC82" s="125" t="e">
        <f t="shared" si="7"/>
        <v>#DIV/0!</v>
      </c>
      <c r="AD82" s="124"/>
      <c r="AE82" s="83">
        <v>5</v>
      </c>
      <c r="AF82" s="84">
        <f>LN(SUM($AE$2:AE82))</f>
        <v>5.1179938124167554</v>
      </c>
      <c r="AG82" s="125">
        <f t="shared" si="8"/>
        <v>42.123990825723233</v>
      </c>
      <c r="AH82" s="124"/>
      <c r="AI82" s="83">
        <v>1</v>
      </c>
      <c r="AJ82" s="84">
        <f>LN(SUM($AI$2:AI82))</f>
        <v>3.8066624897703196</v>
      </c>
      <c r="AK82" s="125">
        <f t="shared" si="9"/>
        <v>287.87501365268338</v>
      </c>
      <c r="AL82" s="124"/>
      <c r="AM82" s="83"/>
      <c r="AN82" s="84">
        <f>LN(SUM($AM$2:AM82))</f>
        <v>1.0986122886681098</v>
      </c>
      <c r="AO82" s="125">
        <f t="shared" si="10"/>
        <v>9.5732632315681432</v>
      </c>
      <c r="AP82" s="124"/>
      <c r="AQ82" s="114"/>
      <c r="AR82" s="84">
        <f>LN(SUM($AQ$2:AQ82))</f>
        <v>0.69314718055994529</v>
      </c>
      <c r="AS82" s="125" t="e">
        <f t="shared" si="11"/>
        <v>#DIV/0!</v>
      </c>
      <c r="AT82" s="124"/>
      <c r="AU82" s="83">
        <v>13</v>
      </c>
      <c r="AV82" s="84">
        <f>LN(SUM($AU$2:AU82))</f>
        <v>5.9269260259704106</v>
      </c>
      <c r="AW82" s="125">
        <f t="shared" si="12"/>
        <v>26.986469997836203</v>
      </c>
      <c r="AX82" s="124"/>
      <c r="AY82" s="83"/>
      <c r="AZ82" s="85" t="e">
        <f>LN(SUM($AY$2:AY82))</f>
        <v>#NUM!</v>
      </c>
      <c r="BA82" s="125" t="e">
        <f t="shared" si="13"/>
        <v>#NUM!</v>
      </c>
      <c r="BB82" s="124"/>
      <c r="BC82" s="114"/>
      <c r="BD82" s="85" t="e">
        <f>LN(SUM($BC$2:BC82))</f>
        <v>#NUM!</v>
      </c>
      <c r="BE82" s="125" t="e">
        <f t="shared" si="14"/>
        <v>#NUM!</v>
      </c>
      <c r="BF82" s="124"/>
      <c r="BG82" s="83"/>
      <c r="BH82" s="85">
        <f>LN(SUM($BG$2:BG82))</f>
        <v>2.8903717578961645</v>
      </c>
      <c r="BI82" s="125">
        <f t="shared" si="15"/>
        <v>56.591613120522531</v>
      </c>
      <c r="BJ82" s="124"/>
      <c r="BK82" s="83"/>
      <c r="BL82" s="85">
        <f>LN(SUM($BK$2:BK82))</f>
        <v>0.69314718055994529</v>
      </c>
      <c r="BM82" s="125" t="e">
        <f t="shared" si="16"/>
        <v>#DIV/0!</v>
      </c>
      <c r="BN82" s="124"/>
      <c r="BO82" s="83"/>
      <c r="BP82" s="85">
        <f>LN(SUM($BO$2:BO82))</f>
        <v>0.69314718055994529</v>
      </c>
      <c r="BQ82" s="125" t="e">
        <f t="shared" si="17"/>
        <v>#DIV/0!</v>
      </c>
      <c r="BR82" s="124"/>
      <c r="BS82" s="86">
        <v>21</v>
      </c>
      <c r="BT82" s="85">
        <f>LN(SUM($BS$2:BS82))</f>
        <v>6.7298240704894754</v>
      </c>
      <c r="BU82" s="101">
        <f t="shared" si="18"/>
        <v>37.988862292795389</v>
      </c>
      <c r="BV82" s="124"/>
    </row>
    <row r="83" spans="1:74" s="9" customFormat="1" x14ac:dyDescent="0.25">
      <c r="A83" s="146">
        <f t="shared" si="40"/>
        <v>144</v>
      </c>
      <c r="B83" s="89">
        <v>44046</v>
      </c>
      <c r="C83" s="83"/>
      <c r="D83" s="84">
        <f>LN(SUM($C$2:C83))</f>
        <v>3.8286413964890951</v>
      </c>
      <c r="E83" s="124">
        <f t="shared" si="37"/>
        <v>147.17232681322821</v>
      </c>
      <c r="F83" s="124"/>
      <c r="G83" s="83"/>
      <c r="H83" s="84">
        <f>LN(SUM($G$2:G83))</f>
        <v>1.9459101490553132</v>
      </c>
      <c r="I83" s="124">
        <f t="shared" si="39"/>
        <v>20.983928492808971</v>
      </c>
      <c r="J83" s="124"/>
      <c r="K83" s="83">
        <v>2</v>
      </c>
      <c r="L83" s="84">
        <f>LN(SUM($K$2:K83))</f>
        <v>3.970291913552122</v>
      </c>
      <c r="M83" s="124">
        <f t="shared" si="4"/>
        <v>25.380865273203082</v>
      </c>
      <c r="N83" s="124"/>
      <c r="O83" s="83"/>
      <c r="P83" s="84">
        <f>LN(SUM($O$2:O83))</f>
        <v>4.7535901911063645</v>
      </c>
      <c r="Q83" s="125">
        <f t="shared" si="38"/>
        <v>130.77931022813067</v>
      </c>
      <c r="R83" s="124"/>
      <c r="S83" s="83"/>
      <c r="T83" s="84">
        <f>LN(SUM($S$2:S83))</f>
        <v>0</v>
      </c>
      <c r="U83" s="128" t="e">
        <f t="shared" si="5"/>
        <v>#NUM!</v>
      </c>
      <c r="V83" s="124"/>
      <c r="W83" s="83"/>
      <c r="X83" s="84" t="e">
        <f>LN(SUM($W$2:W83))</f>
        <v>#NUM!</v>
      </c>
      <c r="Y83" s="125" t="e">
        <f t="shared" si="6"/>
        <v>#NUM!</v>
      </c>
      <c r="Z83" s="124"/>
      <c r="AA83" s="114"/>
      <c r="AB83" s="84">
        <f>LN(SUM($AA$2:AA83))</f>
        <v>0.69314718055994529</v>
      </c>
      <c r="AC83" s="125" t="e">
        <f t="shared" si="7"/>
        <v>#DIV/0!</v>
      </c>
      <c r="AD83" s="124"/>
      <c r="AE83" s="83">
        <v>3</v>
      </c>
      <c r="AF83" s="84">
        <f>LN(SUM($AE$2:AE83))</f>
        <v>5.1357984370502621</v>
      </c>
      <c r="AG83" s="125">
        <f t="shared" si="8"/>
        <v>36.649684042099146</v>
      </c>
      <c r="AH83" s="124"/>
      <c r="AI83" s="83"/>
      <c r="AJ83" s="84">
        <f>LN(SUM($AI$2:AI83))</f>
        <v>3.8066624897703196</v>
      </c>
      <c r="AK83" s="125">
        <f t="shared" si="9"/>
        <v>172.72500819161002</v>
      </c>
      <c r="AL83" s="124"/>
      <c r="AM83" s="83"/>
      <c r="AN83" s="84">
        <f>LN(SUM($AM$2:AM83))</f>
        <v>1.0986122886681098</v>
      </c>
      <c r="AO83" s="125">
        <f t="shared" si="10"/>
        <v>15.955438719280238</v>
      </c>
      <c r="AP83" s="124"/>
      <c r="AQ83" s="114">
        <v>1</v>
      </c>
      <c r="AR83" s="84">
        <f>LN(SUM($AQ$2:AQ83))</f>
        <v>1.0986122886681098</v>
      </c>
      <c r="AS83" s="125">
        <f t="shared" si="11"/>
        <v>15.955438719280238</v>
      </c>
      <c r="AT83" s="124"/>
      <c r="AU83" s="83">
        <v>21</v>
      </c>
      <c r="AV83" s="84">
        <f>LN(SUM($AU$2:AU83))</f>
        <v>5.9814142112544806</v>
      </c>
      <c r="AW83" s="125">
        <f t="shared" si="12"/>
        <v>23.206814740626818</v>
      </c>
      <c r="AX83" s="124"/>
      <c r="AY83" s="83"/>
      <c r="AZ83" s="85" t="e">
        <f>LN(SUM($AY$2:AY83))</f>
        <v>#NUM!</v>
      </c>
      <c r="BA83" s="125" t="e">
        <f t="shared" si="13"/>
        <v>#NUM!</v>
      </c>
      <c r="BB83" s="124"/>
      <c r="BC83" s="114"/>
      <c r="BD83" s="85" t="e">
        <f>LN(SUM($BC$2:BC83))</f>
        <v>#NUM!</v>
      </c>
      <c r="BE83" s="125" t="e">
        <f t="shared" si="14"/>
        <v>#NUM!</v>
      </c>
      <c r="BF83" s="124"/>
      <c r="BG83" s="83"/>
      <c r="BH83" s="85">
        <f>LN(SUM($BG$2:BG83))</f>
        <v>2.8903717578961645</v>
      </c>
      <c r="BI83" s="125">
        <f t="shared" si="15"/>
        <v>56.591613120522531</v>
      </c>
      <c r="BJ83" s="124"/>
      <c r="BK83" s="83"/>
      <c r="BL83" s="85">
        <f>LN(SUM($BK$2:BK83))</f>
        <v>0.69314718055994529</v>
      </c>
      <c r="BM83" s="125" t="e">
        <f t="shared" si="16"/>
        <v>#DIV/0!</v>
      </c>
      <c r="BN83" s="124"/>
      <c r="BO83" s="83"/>
      <c r="BP83" s="85">
        <f>LN(SUM($BO$2:BO83))</f>
        <v>0.69314718055994529</v>
      </c>
      <c r="BQ83" s="125" t="e">
        <f t="shared" si="17"/>
        <v>#DIV/0!</v>
      </c>
      <c r="BR83" s="124"/>
      <c r="BS83" s="86">
        <v>27</v>
      </c>
      <c r="BT83" s="85">
        <f>LN(SUM($BS$2:BS83))</f>
        <v>6.7615727688040552</v>
      </c>
      <c r="BU83" s="101">
        <f t="shared" si="18"/>
        <v>33.074929964375158</v>
      </c>
      <c r="BV83" s="124"/>
    </row>
    <row r="84" spans="1:74" s="9" customFormat="1" x14ac:dyDescent="0.25">
      <c r="A84" s="146">
        <f t="shared" si="40"/>
        <v>145</v>
      </c>
      <c r="B84" s="89">
        <v>44047</v>
      </c>
      <c r="C84" s="83">
        <v>1</v>
      </c>
      <c r="D84" s="84">
        <f>LN(SUM($C$2:C84))</f>
        <v>3.8501476017100584</v>
      </c>
      <c r="E84" s="124">
        <f t="shared" si="37"/>
        <v>98.823350869626893</v>
      </c>
      <c r="F84" s="124"/>
      <c r="G84" s="83"/>
      <c r="H84" s="84">
        <f>LN(SUM($G$2:G84))</f>
        <v>1.9459101490553132</v>
      </c>
      <c r="I84" s="124">
        <f t="shared" si="39"/>
        <v>20.983928492808971</v>
      </c>
      <c r="J84" s="124"/>
      <c r="K84" s="83"/>
      <c r="L84" s="84">
        <f>LN(SUM($K$2:K84))</f>
        <v>3.970291913552122</v>
      </c>
      <c r="M84" s="124">
        <f t="shared" si="4"/>
        <v>31.207778443760702</v>
      </c>
      <c r="N84" s="124"/>
      <c r="O84" s="83"/>
      <c r="P84" s="84">
        <f>LN(SUM($O$2:O84))</f>
        <v>4.7535901911063645</v>
      </c>
      <c r="Q84" s="125">
        <f t="shared" si="38"/>
        <v>148.40016065268654</v>
      </c>
      <c r="R84" s="124"/>
      <c r="S84" s="83"/>
      <c r="T84" s="84">
        <f>LN(SUM($S$2:S84))</f>
        <v>0</v>
      </c>
      <c r="U84" s="128" t="e">
        <f t="shared" si="5"/>
        <v>#NUM!</v>
      </c>
      <c r="V84" s="124"/>
      <c r="W84" s="83"/>
      <c r="X84" s="84" t="e">
        <f>LN(SUM($W$2:W84))</f>
        <v>#NUM!</v>
      </c>
      <c r="Y84" s="125" t="e">
        <f t="shared" si="6"/>
        <v>#NUM!</v>
      </c>
      <c r="Z84" s="124"/>
      <c r="AA84" s="114">
        <v>1</v>
      </c>
      <c r="AB84" s="84">
        <f>LN(SUM($AA$2:AA84))</f>
        <v>1.0986122886681098</v>
      </c>
      <c r="AC84" s="125">
        <f t="shared" si="7"/>
        <v>15.955438719280238</v>
      </c>
      <c r="AD84" s="124"/>
      <c r="AE84" s="83">
        <v>2</v>
      </c>
      <c r="AF84" s="84">
        <f>LN(SUM($AE$2:AE84))</f>
        <v>5.1474944768134527</v>
      </c>
      <c r="AG84" s="125">
        <f t="shared" si="8"/>
        <v>37.212560608209955</v>
      </c>
      <c r="AH84" s="124"/>
      <c r="AI84" s="83"/>
      <c r="AJ84" s="84">
        <f>LN(SUM($AI$2:AI84))</f>
        <v>3.8066624897703196</v>
      </c>
      <c r="AK84" s="125">
        <f t="shared" si="9"/>
        <v>143.93750682634169</v>
      </c>
      <c r="AL84" s="124"/>
      <c r="AM84" s="83"/>
      <c r="AN84" s="84">
        <f>LN(SUM($AM$2:AM84))</f>
        <v>1.0986122886681098</v>
      </c>
      <c r="AO84" s="125" t="e">
        <f t="shared" si="10"/>
        <v>#DIV/0!</v>
      </c>
      <c r="AP84" s="124"/>
      <c r="AQ84" s="114"/>
      <c r="AR84" s="84">
        <f>LN(SUM($AQ$2:AQ84))</f>
        <v>1.0986122886681098</v>
      </c>
      <c r="AS84" s="125">
        <f t="shared" si="11"/>
        <v>9.5732632315681432</v>
      </c>
      <c r="AT84" s="124"/>
      <c r="AU84" s="83">
        <v>16</v>
      </c>
      <c r="AV84" s="84">
        <f>LN(SUM($AU$2:AU84))</f>
        <v>6.0210233493495267</v>
      </c>
      <c r="AW84" s="125">
        <f t="shared" si="12"/>
        <v>20.726903454956254</v>
      </c>
      <c r="AX84" s="124"/>
      <c r="AY84" s="83"/>
      <c r="AZ84" s="85" t="e">
        <f>LN(SUM($AY$2:AY84))</f>
        <v>#NUM!</v>
      </c>
      <c r="BA84" s="125" t="e">
        <f t="shared" si="13"/>
        <v>#NUM!</v>
      </c>
      <c r="BB84" s="124"/>
      <c r="BC84" s="114"/>
      <c r="BD84" s="85" t="e">
        <f>LN(SUM($BC$2:BC84))</f>
        <v>#NUM!</v>
      </c>
      <c r="BE84" s="125" t="e">
        <f t="shared" si="14"/>
        <v>#NUM!</v>
      </c>
      <c r="BF84" s="124"/>
      <c r="BG84" s="83"/>
      <c r="BH84" s="85">
        <f>LN(SUM($BG$2:BG84))</f>
        <v>2.8903717578961645</v>
      </c>
      <c r="BI84" s="125">
        <f t="shared" si="15"/>
        <v>67.909935744627049</v>
      </c>
      <c r="BJ84" s="124"/>
      <c r="BK84" s="83"/>
      <c r="BL84" s="85">
        <f>LN(SUM($BK$2:BK84))</f>
        <v>0.69314718055994529</v>
      </c>
      <c r="BM84" s="125" t="e">
        <f t="shared" si="16"/>
        <v>#DIV/0!</v>
      </c>
      <c r="BN84" s="124"/>
      <c r="BO84" s="83"/>
      <c r="BP84" s="85">
        <f>LN(SUM($BO$2:BO84))</f>
        <v>0.69314718055994529</v>
      </c>
      <c r="BQ84" s="125" t="e">
        <f t="shared" si="17"/>
        <v>#DIV/0!</v>
      </c>
      <c r="BR84" s="124"/>
      <c r="BS84" s="86">
        <v>20</v>
      </c>
      <c r="BT84" s="85">
        <f>LN(SUM($BS$2:BS84))</f>
        <v>6.7844570626376433</v>
      </c>
      <c r="BU84" s="101">
        <f t="shared" si="18"/>
        <v>30.890291084846449</v>
      </c>
      <c r="BV84" s="124"/>
    </row>
    <row r="85" spans="1:74" s="9" customFormat="1" x14ac:dyDescent="0.25">
      <c r="A85" s="146">
        <f t="shared" si="40"/>
        <v>146</v>
      </c>
      <c r="B85" s="89">
        <v>44048</v>
      </c>
      <c r="C85" s="83">
        <v>1</v>
      </c>
      <c r="D85" s="84">
        <f>LN(SUM($C$2:C85))</f>
        <v>3.8712010109078911</v>
      </c>
      <c r="E85" s="124">
        <f t="shared" si="37"/>
        <v>69.170007657827412</v>
      </c>
      <c r="F85" s="124"/>
      <c r="G85" s="83">
        <v>1</v>
      </c>
      <c r="H85" s="84">
        <f>LN(SUM($G$2:G85))</f>
        <v>2.0794415416798357</v>
      </c>
      <c r="I85" s="124">
        <f t="shared" si="39"/>
        <v>16.569053828772393</v>
      </c>
      <c r="J85" s="124"/>
      <c r="K85" s="83">
        <v>3</v>
      </c>
      <c r="L85" s="84">
        <f>LN(SUM($K$2:K85))</f>
        <v>4.0253516907351496</v>
      </c>
      <c r="M85" s="124">
        <f t="shared" si="4"/>
        <v>30.515480625687935</v>
      </c>
      <c r="N85" s="124"/>
      <c r="O85" s="83">
        <v>1</v>
      </c>
      <c r="P85" s="84">
        <f>LN(SUM($O$2:O85))</f>
        <v>4.7621739347977563</v>
      </c>
      <c r="Q85" s="125">
        <f t="shared" si="38"/>
        <v>172.19528515238534</v>
      </c>
      <c r="R85" s="124"/>
      <c r="S85" s="83"/>
      <c r="T85" s="84">
        <f>LN(SUM($S$2:S85))</f>
        <v>0</v>
      </c>
      <c r="U85" s="128" t="e">
        <f t="shared" si="5"/>
        <v>#NUM!</v>
      </c>
      <c r="V85" s="124"/>
      <c r="W85" s="83"/>
      <c r="X85" s="84" t="e">
        <f>LN(SUM($W$2:W85))</f>
        <v>#NUM!</v>
      </c>
      <c r="Y85" s="125" t="e">
        <f t="shared" si="6"/>
        <v>#NUM!</v>
      </c>
      <c r="Z85" s="124"/>
      <c r="AA85" s="114"/>
      <c r="AB85" s="84">
        <f>LN(SUM($AA$2:AA85))</f>
        <v>1.0986122886681098</v>
      </c>
      <c r="AC85" s="125">
        <f t="shared" si="7"/>
        <v>9.5732632315681432</v>
      </c>
      <c r="AD85" s="124"/>
      <c r="AE85" s="83">
        <v>2</v>
      </c>
      <c r="AF85" s="84">
        <f>LN(SUM($AE$2:AE85))</f>
        <v>5.1590552992145291</v>
      </c>
      <c r="AG85" s="125">
        <f t="shared" si="8"/>
        <v>43.049218711082538</v>
      </c>
      <c r="AH85" s="124"/>
      <c r="AI85" s="83"/>
      <c r="AJ85" s="84">
        <f>LN(SUM($AI$2:AI85))</f>
        <v>3.8066624897703196</v>
      </c>
      <c r="AK85" s="125">
        <f t="shared" si="9"/>
        <v>143.93750682634169</v>
      </c>
      <c r="AL85" s="124"/>
      <c r="AM85" s="83"/>
      <c r="AN85" s="84">
        <f>LN(SUM($AM$2:AM85))</f>
        <v>1.0986122886681098</v>
      </c>
      <c r="AO85" s="125" t="e">
        <f t="shared" si="10"/>
        <v>#DIV/0!</v>
      </c>
      <c r="AP85" s="124"/>
      <c r="AQ85" s="114"/>
      <c r="AR85" s="84">
        <f>LN(SUM($AQ$2:AQ85))</f>
        <v>1.0986122886681098</v>
      </c>
      <c r="AS85" s="125">
        <f t="shared" si="11"/>
        <v>7.9777193596401208</v>
      </c>
      <c r="AT85" s="124"/>
      <c r="AU85" s="83">
        <v>12</v>
      </c>
      <c r="AV85" s="84">
        <f>LN(SUM($AU$2:AU85))</f>
        <v>6.0497334552319577</v>
      </c>
      <c r="AW85" s="125">
        <f t="shared" si="12"/>
        <v>19.406052174196059</v>
      </c>
      <c r="AX85" s="124"/>
      <c r="AY85" s="83"/>
      <c r="AZ85" s="85" t="e">
        <f>LN(SUM($AY$2:AY85))</f>
        <v>#NUM!</v>
      </c>
      <c r="BA85" s="125" t="e">
        <f t="shared" si="13"/>
        <v>#NUM!</v>
      </c>
      <c r="BB85" s="124"/>
      <c r="BC85" s="114"/>
      <c r="BD85" s="85" t="e">
        <f>LN(SUM($BC$2:BC85))</f>
        <v>#NUM!</v>
      </c>
      <c r="BE85" s="125" t="e">
        <f t="shared" si="14"/>
        <v>#NUM!</v>
      </c>
      <c r="BF85" s="124"/>
      <c r="BG85" s="83"/>
      <c r="BH85" s="85">
        <f>LN(SUM($BG$2:BG85))</f>
        <v>2.8903717578961645</v>
      </c>
      <c r="BI85" s="125">
        <f t="shared" si="15"/>
        <v>113.18322624104506</v>
      </c>
      <c r="BJ85" s="124"/>
      <c r="BK85" s="83"/>
      <c r="BL85" s="85">
        <f>LN(SUM($BK$2:BK85))</f>
        <v>0.69314718055994529</v>
      </c>
      <c r="BM85" s="125" t="e">
        <f t="shared" si="16"/>
        <v>#DIV/0!</v>
      </c>
      <c r="BN85" s="124"/>
      <c r="BO85" s="83"/>
      <c r="BP85" s="85">
        <f>LN(SUM($BO$2:BO85))</f>
        <v>0.69314718055994529</v>
      </c>
      <c r="BQ85" s="125" t="e">
        <f t="shared" si="17"/>
        <v>#DIV/0!</v>
      </c>
      <c r="BR85" s="124"/>
      <c r="BS85" s="86">
        <v>20</v>
      </c>
      <c r="BT85" s="85">
        <f>LN(SUM($BS$2:BS85))</f>
        <v>6.8068293603921761</v>
      </c>
      <c r="BU85" s="101">
        <f t="shared" si="18"/>
        <v>29.80570593335143</v>
      </c>
      <c r="BV85" s="124"/>
    </row>
    <row r="86" spans="1:74" s="9" customFormat="1" x14ac:dyDescent="0.25">
      <c r="A86" s="146">
        <f t="shared" si="40"/>
        <v>147</v>
      </c>
      <c r="B86" s="89">
        <v>44049</v>
      </c>
      <c r="C86" s="83"/>
      <c r="D86" s="84">
        <f>LN(SUM($C$2:C86))</f>
        <v>3.8712010109078911</v>
      </c>
      <c r="E86" s="124">
        <f t="shared" si="37"/>
        <v>64.641808477656767</v>
      </c>
      <c r="F86" s="124"/>
      <c r="G86" s="83">
        <v>3</v>
      </c>
      <c r="H86" s="84">
        <f>LN(SUM($G$2:G86))</f>
        <v>2.3978952727983707</v>
      </c>
      <c r="I86" s="124">
        <f t="shared" si="39"/>
        <v>9.3063526360991418</v>
      </c>
      <c r="J86" s="124"/>
      <c r="K86" s="83">
        <v>1</v>
      </c>
      <c r="L86" s="84">
        <f>LN(SUM($K$2:K86))</f>
        <v>4.0430512678345503</v>
      </c>
      <c r="M86" s="124">
        <f t="shared" si="4"/>
        <v>25.563170835937811</v>
      </c>
      <c r="N86" s="124"/>
      <c r="O86" s="83"/>
      <c r="P86" s="84">
        <f>LN(SUM($O$2:O86))</f>
        <v>4.7621739347977563</v>
      </c>
      <c r="Q86" s="125">
        <f t="shared" si="38"/>
        <v>204.09418003054884</v>
      </c>
      <c r="R86" s="124"/>
      <c r="S86" s="83"/>
      <c r="T86" s="84">
        <f>LN(SUM($S$2:S86))</f>
        <v>0</v>
      </c>
      <c r="U86" s="128" t="e">
        <f t="shared" si="5"/>
        <v>#NUM!</v>
      </c>
      <c r="V86" s="124"/>
      <c r="W86" s="83"/>
      <c r="X86" s="84" t="e">
        <f>LN(SUM($W$2:W86))</f>
        <v>#NUM!</v>
      </c>
      <c r="Y86" s="125" t="e">
        <f t="shared" si="6"/>
        <v>#NUM!</v>
      </c>
      <c r="Z86" s="124"/>
      <c r="AA86" s="114"/>
      <c r="AB86" s="84">
        <f>LN(SUM($AA$2:AA86))</f>
        <v>1.0986122886681098</v>
      </c>
      <c r="AC86" s="125">
        <f t="shared" si="7"/>
        <v>7.9777193596401208</v>
      </c>
      <c r="AD86" s="124"/>
      <c r="AE86" s="83">
        <v>8</v>
      </c>
      <c r="AF86" s="84">
        <f>LN(SUM($AE$2:AE86))</f>
        <v>5.2040066870767951</v>
      </c>
      <c r="AG86" s="125">
        <f t="shared" si="8"/>
        <v>35.925958602569985</v>
      </c>
      <c r="AH86" s="124"/>
      <c r="AI86" s="83"/>
      <c r="AJ86" s="84">
        <f>LN(SUM($AI$2:AI86))</f>
        <v>3.8066624897703196</v>
      </c>
      <c r="AK86" s="125">
        <f t="shared" si="9"/>
        <v>172.72500819161002</v>
      </c>
      <c r="AL86" s="124"/>
      <c r="AM86" s="83"/>
      <c r="AN86" s="84">
        <f>LN(SUM($AM$2:AM86))</f>
        <v>1.0986122886681098</v>
      </c>
      <c r="AO86" s="125" t="e">
        <f t="shared" si="10"/>
        <v>#DIV/0!</v>
      </c>
      <c r="AP86" s="124"/>
      <c r="AQ86" s="114">
        <v>3</v>
      </c>
      <c r="AR86" s="84">
        <f>LN(SUM($AQ$2:AQ86))</f>
        <v>1.791759469228055</v>
      </c>
      <c r="AS86" s="125">
        <f t="shared" si="11"/>
        <v>4.3012239257714553</v>
      </c>
      <c r="AT86" s="124"/>
      <c r="AU86" s="83">
        <v>49</v>
      </c>
      <c r="AV86" s="84">
        <f>LN(SUM($AU$2:AU86))</f>
        <v>6.1590953884919326</v>
      </c>
      <c r="AW86" s="125">
        <f t="shared" si="12"/>
        <v>15.066571022854102</v>
      </c>
      <c r="AX86" s="124"/>
      <c r="AY86" s="83"/>
      <c r="AZ86" s="85" t="e">
        <f>LN(SUM($AY$2:AY86))</f>
        <v>#NUM!</v>
      </c>
      <c r="BA86" s="125" t="e">
        <f t="shared" si="13"/>
        <v>#NUM!</v>
      </c>
      <c r="BB86" s="124"/>
      <c r="BC86" s="114"/>
      <c r="BD86" s="85" t="e">
        <f>LN(SUM($BC$2:BC86))</f>
        <v>#NUM!</v>
      </c>
      <c r="BE86" s="125" t="e">
        <f t="shared" si="14"/>
        <v>#NUM!</v>
      </c>
      <c r="BF86" s="124"/>
      <c r="BG86" s="83"/>
      <c r="BH86" s="85">
        <f>LN(SUM($BG$2:BG86))</f>
        <v>2.8903717578961645</v>
      </c>
      <c r="BI86" s="125" t="e">
        <f t="shared" si="15"/>
        <v>#DIV/0!</v>
      </c>
      <c r="BJ86" s="124"/>
      <c r="BK86" s="83"/>
      <c r="BL86" s="85">
        <f>LN(SUM($BK$2:BK86))</f>
        <v>0.69314718055994529</v>
      </c>
      <c r="BM86" s="125" t="e">
        <f t="shared" si="16"/>
        <v>#DIV/0!</v>
      </c>
      <c r="BN86" s="124"/>
      <c r="BO86" s="83"/>
      <c r="BP86" s="85">
        <f>LN(SUM($BO$2:BO86))</f>
        <v>0.69314718055994529</v>
      </c>
      <c r="BQ86" s="125" t="e">
        <f t="shared" si="17"/>
        <v>#DIV/0!</v>
      </c>
      <c r="BR86" s="124"/>
      <c r="BS86" s="86">
        <v>64</v>
      </c>
      <c r="BT86" s="85">
        <f>LN(SUM($BS$2:BS86))</f>
        <v>6.8752320872765766</v>
      </c>
      <c r="BU86" s="101">
        <f t="shared" si="18"/>
        <v>23.45175684267689</v>
      </c>
      <c r="BV86" s="124"/>
    </row>
    <row r="87" spans="1:74" s="9" customFormat="1" x14ac:dyDescent="0.25">
      <c r="A87" s="146">
        <f t="shared" si="40"/>
        <v>148</v>
      </c>
      <c r="B87" s="89">
        <v>44050</v>
      </c>
      <c r="C87" s="83"/>
      <c r="D87" s="84">
        <f>LN(SUM($C$2:C87))</f>
        <v>3.8712010109078911</v>
      </c>
      <c r="E87" s="124">
        <f t="shared" si="37"/>
        <v>76.003668895658691</v>
      </c>
      <c r="F87" s="124"/>
      <c r="G87" s="83">
        <v>1</v>
      </c>
      <c r="H87" s="84">
        <f>LN(SUM($G$2:G87))</f>
        <v>2.4849066497880004</v>
      </c>
      <c r="I87" s="124">
        <f t="shared" si="39"/>
        <v>7.3114280723493321</v>
      </c>
      <c r="J87" s="124"/>
      <c r="K87" s="83">
        <v>2</v>
      </c>
      <c r="L87" s="84">
        <f>LN(SUM($K$2:K87))</f>
        <v>4.0775374439057197</v>
      </c>
      <c r="M87" s="124">
        <f t="shared" si="4"/>
        <v>23.252657702221324</v>
      </c>
      <c r="N87" s="124"/>
      <c r="O87" s="83">
        <v>1</v>
      </c>
      <c r="P87" s="84">
        <f>LN(SUM($O$2:O87))</f>
        <v>4.7706846244656651</v>
      </c>
      <c r="Q87" s="125">
        <f t="shared" si="38"/>
        <v>251.94053582755041</v>
      </c>
      <c r="R87" s="124"/>
      <c r="S87" s="83"/>
      <c r="T87" s="84">
        <f>LN(SUM($S$2:S87))</f>
        <v>0</v>
      </c>
      <c r="U87" s="128" t="e">
        <f t="shared" si="5"/>
        <v>#DIV/0!</v>
      </c>
      <c r="V87" s="124"/>
      <c r="W87" s="83"/>
      <c r="X87" s="84" t="e">
        <f>LN(SUM($W$2:W87))</f>
        <v>#NUM!</v>
      </c>
      <c r="Y87" s="125" t="e">
        <f t="shared" si="6"/>
        <v>#NUM!</v>
      </c>
      <c r="Z87" s="124"/>
      <c r="AA87" s="114"/>
      <c r="AB87" s="84">
        <f>LN(SUM($AA$2:AA87))</f>
        <v>1.0986122886681098</v>
      </c>
      <c r="AC87" s="125">
        <f t="shared" si="7"/>
        <v>7.9777193596401208</v>
      </c>
      <c r="AD87" s="124"/>
      <c r="AE87" s="83">
        <v>5</v>
      </c>
      <c r="AF87" s="84">
        <f>LN(SUM($AE$2:AE87))</f>
        <v>5.2311086168545868</v>
      </c>
      <c r="AG87" s="125">
        <f t="shared" si="8"/>
        <v>31.012332484585624</v>
      </c>
      <c r="AH87" s="124"/>
      <c r="AI87" s="83"/>
      <c r="AJ87" s="84">
        <f>LN(SUM($AI$2:AI87))</f>
        <v>3.8066624897703196</v>
      </c>
      <c r="AK87" s="125">
        <f t="shared" si="9"/>
        <v>287.87501365268338</v>
      </c>
      <c r="AL87" s="124"/>
      <c r="AM87" s="83"/>
      <c r="AN87" s="84">
        <f>LN(SUM($AM$2:AM87))</f>
        <v>1.0986122886681098</v>
      </c>
      <c r="AO87" s="125" t="e">
        <f t="shared" si="10"/>
        <v>#DIV/0!</v>
      </c>
      <c r="AP87" s="124"/>
      <c r="AQ87" s="114"/>
      <c r="AR87" s="84">
        <f>LN(SUM($AQ$2:AQ87))</f>
        <v>1.791759469228055</v>
      </c>
      <c r="AS87" s="125">
        <f t="shared" si="11"/>
        <v>3.5332066200001617</v>
      </c>
      <c r="AT87" s="124"/>
      <c r="AU87" s="83">
        <v>54</v>
      </c>
      <c r="AV87" s="84">
        <f>LN(SUM($AU$2:AU87))</f>
        <v>6.2672005485413624</v>
      </c>
      <c r="AW87" s="125">
        <f t="shared" si="12"/>
        <v>11.696381303592203</v>
      </c>
      <c r="AX87" s="124"/>
      <c r="AY87" s="83"/>
      <c r="AZ87" s="85" t="e">
        <f>LN(SUM($AY$2:AY87))</f>
        <v>#NUM!</v>
      </c>
      <c r="BA87" s="125" t="e">
        <f t="shared" si="13"/>
        <v>#NUM!</v>
      </c>
      <c r="BB87" s="124"/>
      <c r="BC87" s="114"/>
      <c r="BD87" s="85" t="e">
        <f>LN(SUM($BC$2:BC87))</f>
        <v>#NUM!</v>
      </c>
      <c r="BE87" s="125" t="e">
        <f t="shared" si="14"/>
        <v>#NUM!</v>
      </c>
      <c r="BF87" s="124"/>
      <c r="BG87" s="83"/>
      <c r="BH87" s="85">
        <f>LN(SUM($BG$2:BG87))</f>
        <v>2.8903717578961645</v>
      </c>
      <c r="BI87" s="125" t="e">
        <f t="shared" si="15"/>
        <v>#DIV/0!</v>
      </c>
      <c r="BJ87" s="124"/>
      <c r="BK87" s="83"/>
      <c r="BL87" s="85">
        <f>LN(SUM($BK$2:BK87))</f>
        <v>0.69314718055994529</v>
      </c>
      <c r="BM87" s="125" t="e">
        <f t="shared" si="16"/>
        <v>#DIV/0!</v>
      </c>
      <c r="BN87" s="124"/>
      <c r="BO87" s="83"/>
      <c r="BP87" s="85">
        <f>LN(SUM($BO$2:BO87))</f>
        <v>0.69314718055994529</v>
      </c>
      <c r="BQ87" s="125" t="e">
        <f t="shared" si="17"/>
        <v>#DIV/0!</v>
      </c>
      <c r="BR87" s="124"/>
      <c r="BS87" s="86">
        <v>63</v>
      </c>
      <c r="BT87" s="85">
        <f>LN(SUM($BS$2:BS87))</f>
        <v>6.9382844840169602</v>
      </c>
      <c r="BU87" s="101">
        <f t="shared" si="18"/>
        <v>18.703323486302658</v>
      </c>
      <c r="BV87" s="124"/>
    </row>
    <row r="88" spans="1:74" s="9" customFormat="1" x14ac:dyDescent="0.25">
      <c r="A88" s="146">
        <f t="shared" si="40"/>
        <v>149</v>
      </c>
      <c r="B88" s="89">
        <v>44051</v>
      </c>
      <c r="C88" s="83"/>
      <c r="D88" s="84">
        <f>LN(SUM($C$2:C88))</f>
        <v>3.8712010109078911</v>
      </c>
      <c r="E88" s="124">
        <f t="shared" si="37"/>
        <v>82.993363772880784</v>
      </c>
      <c r="F88" s="124"/>
      <c r="G88" s="83"/>
      <c r="H88" s="84">
        <f>LN(SUM($G$2:G88))</f>
        <v>2.4849066497880004</v>
      </c>
      <c r="I88" s="124">
        <f t="shared" si="39"/>
        <v>6.1672452193838616</v>
      </c>
      <c r="J88" s="124"/>
      <c r="K88" s="83">
        <v>1</v>
      </c>
      <c r="L88" s="84">
        <f>LN(SUM($K$2:K88))</f>
        <v>4.0943445622221004</v>
      </c>
      <c r="M88" s="124">
        <f t="shared" si="4"/>
        <v>25.048968270344179</v>
      </c>
      <c r="N88" s="124"/>
      <c r="O88" s="83"/>
      <c r="P88" s="84">
        <f>LN(SUM($O$2:O88))</f>
        <v>4.7706846244656651</v>
      </c>
      <c r="Q88" s="125">
        <f t="shared" si="38"/>
        <v>206.34663951476313</v>
      </c>
      <c r="R88" s="124"/>
      <c r="S88" s="83">
        <v>1</v>
      </c>
      <c r="T88" s="84">
        <f>LN(SUM($S$2:S88))</f>
        <v>0.69314718055994529</v>
      </c>
      <c r="U88" s="128">
        <f t="shared" si="5"/>
        <v>9.3333333333333339</v>
      </c>
      <c r="V88" s="124"/>
      <c r="W88" s="83"/>
      <c r="X88" s="84" t="e">
        <f>LN(SUM($W$2:W88))</f>
        <v>#NUM!</v>
      </c>
      <c r="Y88" s="125" t="e">
        <f t="shared" si="6"/>
        <v>#NUM!</v>
      </c>
      <c r="Z88" s="124"/>
      <c r="AA88" s="114"/>
      <c r="AB88" s="84">
        <f>LN(SUM($AA$2:AA88))</f>
        <v>1.0986122886681098</v>
      </c>
      <c r="AC88" s="125">
        <f t="shared" si="7"/>
        <v>9.5732632315681432</v>
      </c>
      <c r="AD88" s="124"/>
      <c r="AE88" s="83">
        <v>4</v>
      </c>
      <c r="AF88" s="84">
        <f>LN(SUM($AE$2:AE88))</f>
        <v>5.2522734280466299</v>
      </c>
      <c r="AG88" s="125">
        <f t="shared" si="8"/>
        <v>29.859960846242295</v>
      </c>
      <c r="AH88" s="124"/>
      <c r="AI88" s="83"/>
      <c r="AJ88" s="84">
        <f>LN(SUM($AI$2:AI88))</f>
        <v>3.8066624897703196</v>
      </c>
      <c r="AK88" s="125" t="e">
        <f t="shared" si="9"/>
        <v>#DIV/0!</v>
      </c>
      <c r="AL88" s="124"/>
      <c r="AM88" s="83"/>
      <c r="AN88" s="84">
        <f>LN(SUM($AM$2:AM88))</f>
        <v>1.0986122886681098</v>
      </c>
      <c r="AO88" s="125" t="e">
        <f t="shared" si="10"/>
        <v>#DIV/0!</v>
      </c>
      <c r="AP88" s="124"/>
      <c r="AQ88" s="114"/>
      <c r="AR88" s="84">
        <f>LN(SUM($AQ$2:AQ88))</f>
        <v>1.791759469228055</v>
      </c>
      <c r="AS88" s="125">
        <f t="shared" si="11"/>
        <v>3.6106262008557217</v>
      </c>
      <c r="AT88" s="124"/>
      <c r="AU88" s="83">
        <v>30</v>
      </c>
      <c r="AV88" s="84">
        <f>LN(SUM($AU$2:AU88))</f>
        <v>6.3225652399272843</v>
      </c>
      <c r="AW88" s="125">
        <f t="shared" si="12"/>
        <v>10.23331555564576</v>
      </c>
      <c r="AX88" s="124"/>
      <c r="AY88" s="83"/>
      <c r="AZ88" s="85" t="e">
        <f>LN(SUM($AY$2:AY88))</f>
        <v>#NUM!</v>
      </c>
      <c r="BA88" s="125" t="e">
        <f t="shared" si="13"/>
        <v>#NUM!</v>
      </c>
      <c r="BB88" s="124"/>
      <c r="BC88" s="114"/>
      <c r="BD88" s="85" t="e">
        <f>LN(SUM($BC$2:BC88))</f>
        <v>#NUM!</v>
      </c>
      <c r="BE88" s="125" t="e">
        <f t="shared" si="14"/>
        <v>#NUM!</v>
      </c>
      <c r="BF88" s="124"/>
      <c r="BG88" s="83"/>
      <c r="BH88" s="85">
        <f>LN(SUM($BG$2:BG88))</f>
        <v>2.8903717578961645</v>
      </c>
      <c r="BI88" s="125" t="e">
        <f t="shared" si="15"/>
        <v>#DIV/0!</v>
      </c>
      <c r="BJ88" s="124"/>
      <c r="BK88" s="83"/>
      <c r="BL88" s="85">
        <f>LN(SUM($BK$2:BK88))</f>
        <v>0.69314718055994529</v>
      </c>
      <c r="BM88" s="125" t="e">
        <f t="shared" si="16"/>
        <v>#DIV/0!</v>
      </c>
      <c r="BN88" s="124"/>
      <c r="BO88" s="83"/>
      <c r="BP88" s="85">
        <f>LN(SUM($BO$2:BO88))</f>
        <v>0.69314718055994529</v>
      </c>
      <c r="BQ88" s="125" t="e">
        <f t="shared" si="17"/>
        <v>#DIV/0!</v>
      </c>
      <c r="BR88" s="124"/>
      <c r="BS88" s="86">
        <v>36</v>
      </c>
      <c r="BT88" s="85">
        <f>LN(SUM($BS$2:BS88))</f>
        <v>6.9726062513017535</v>
      </c>
      <c r="BU88" s="101">
        <f t="shared" si="18"/>
        <v>16.552133263143578</v>
      </c>
      <c r="BV88" s="124"/>
    </row>
    <row r="89" spans="1:74" s="9" customFormat="1" x14ac:dyDescent="0.25">
      <c r="A89" s="146">
        <f t="shared" si="40"/>
        <v>150</v>
      </c>
      <c r="B89" s="89">
        <v>44052</v>
      </c>
      <c r="C89" s="83"/>
      <c r="D89" s="84">
        <f>LN(SUM($C$2:C89))</f>
        <v>3.8712010109078911</v>
      </c>
      <c r="E89" s="124">
        <f t="shared" si="37"/>
        <v>114.30954102268102</v>
      </c>
      <c r="F89" s="124"/>
      <c r="G89" s="83"/>
      <c r="H89" s="84">
        <f>LN(SUM($G$2:G89))</f>
        <v>2.4849066497880004</v>
      </c>
      <c r="I89" s="124">
        <f t="shared" si="39"/>
        <v>6.2597803562268997</v>
      </c>
      <c r="J89" s="124"/>
      <c r="K89" s="83">
        <v>2</v>
      </c>
      <c r="L89" s="84">
        <f>LN(SUM($K$2:K89))</f>
        <v>4.1271343850450917</v>
      </c>
      <c r="M89" s="124">
        <f t="shared" si="4"/>
        <v>25.178588652445494</v>
      </c>
      <c r="N89" s="124"/>
      <c r="O89" s="83">
        <v>1</v>
      </c>
      <c r="P89" s="84">
        <f>LN(SUM($O$2:O89))</f>
        <v>4.7791234931115296</v>
      </c>
      <c r="Q89" s="125">
        <f t="shared" si="38"/>
        <v>162.68406131017252</v>
      </c>
      <c r="R89" s="124"/>
      <c r="S89" s="83"/>
      <c r="T89" s="84">
        <f>LN(SUM($S$2:S89))</f>
        <v>0.69314718055994529</v>
      </c>
      <c r="U89" s="128">
        <f t="shared" si="5"/>
        <v>5.6000000000000005</v>
      </c>
      <c r="V89" s="124"/>
      <c r="W89" s="83"/>
      <c r="X89" s="84" t="e">
        <f>LN(SUM($W$2:W89))</f>
        <v>#NUM!</v>
      </c>
      <c r="Y89" s="125" t="e">
        <f t="shared" si="6"/>
        <v>#NUM!</v>
      </c>
      <c r="Z89" s="124"/>
      <c r="AA89" s="114">
        <v>2</v>
      </c>
      <c r="AB89" s="84">
        <f>LN(SUM($AA$2:AA89))</f>
        <v>1.6094379124341003</v>
      </c>
      <c r="AC89" s="125">
        <f t="shared" si="7"/>
        <v>7.0603941087496143</v>
      </c>
      <c r="AD89" s="124"/>
      <c r="AE89" s="83">
        <v>2</v>
      </c>
      <c r="AF89" s="84">
        <f>LN(SUM($AE$2:AE89))</f>
        <v>5.2626901889048856</v>
      </c>
      <c r="AG89" s="125">
        <f t="shared" si="8"/>
        <v>29.304722002719476</v>
      </c>
      <c r="AH89" s="124"/>
      <c r="AI89" s="83"/>
      <c r="AJ89" s="84">
        <f>LN(SUM($AI$2:AI89))</f>
        <v>3.8066624897703196</v>
      </c>
      <c r="AK89" s="125" t="e">
        <f t="shared" si="9"/>
        <v>#DIV/0!</v>
      </c>
      <c r="AL89" s="124"/>
      <c r="AM89" s="83"/>
      <c r="AN89" s="84">
        <f>LN(SUM($AM$2:AM89))</f>
        <v>1.0986122886681098</v>
      </c>
      <c r="AO89" s="125" t="e">
        <f t="shared" si="10"/>
        <v>#DIV/0!</v>
      </c>
      <c r="AP89" s="124"/>
      <c r="AQ89" s="114">
        <v>2</v>
      </c>
      <c r="AR89" s="84">
        <f>LN(SUM($AQ$2:AQ89))</f>
        <v>2.0794415416798357</v>
      </c>
      <c r="AS89" s="125">
        <f t="shared" si="11"/>
        <v>3.8646742902006159</v>
      </c>
      <c r="AT89" s="124"/>
      <c r="AU89" s="83">
        <v>36</v>
      </c>
      <c r="AV89" s="84">
        <f>LN(SUM($AU$2:AU89))</f>
        <v>6.3851943989977258</v>
      </c>
      <c r="AW89" s="125">
        <f t="shared" si="12"/>
        <v>9.5517509920207857</v>
      </c>
      <c r="AX89" s="124"/>
      <c r="AY89" s="83">
        <v>1</v>
      </c>
      <c r="AZ89" s="85">
        <f>LN(SUM($AY$2:AY89))</f>
        <v>0</v>
      </c>
      <c r="BA89" s="125" t="e">
        <f t="shared" si="13"/>
        <v>#NUM!</v>
      </c>
      <c r="BB89" s="124"/>
      <c r="BC89" s="114"/>
      <c r="BD89" s="85" t="e">
        <f>LN(SUM($BC$2:BC89))</f>
        <v>#NUM!</v>
      </c>
      <c r="BE89" s="125" t="e">
        <f t="shared" si="14"/>
        <v>#NUM!</v>
      </c>
      <c r="BF89" s="124"/>
      <c r="BG89" s="83">
        <v>1</v>
      </c>
      <c r="BH89" s="85">
        <f>LN(SUM($BG$2:BG89))</f>
        <v>2.9444389791664403</v>
      </c>
      <c r="BI89" s="125">
        <f t="shared" si="15"/>
        <v>119.65426617518422</v>
      </c>
      <c r="BJ89" s="124"/>
      <c r="BK89" s="83">
        <v>1</v>
      </c>
      <c r="BL89" s="85">
        <f>LN(SUM($BK$2:BK89))</f>
        <v>1.0986122886681098</v>
      </c>
      <c r="BM89" s="125">
        <f t="shared" si="16"/>
        <v>15.955438719280238</v>
      </c>
      <c r="BN89" s="124"/>
      <c r="BO89" s="83"/>
      <c r="BP89" s="85">
        <f>LN(SUM($BO$2:BO89))</f>
        <v>0.69314718055994529</v>
      </c>
      <c r="BQ89" s="125" t="e">
        <f t="shared" si="17"/>
        <v>#DIV/0!</v>
      </c>
      <c r="BR89" s="124"/>
      <c r="BS89" s="86">
        <v>48</v>
      </c>
      <c r="BT89" s="85">
        <f>LN(SUM($BS$2:BS89))</f>
        <v>7.0166096838942194</v>
      </c>
      <c r="BU89" s="101">
        <f t="shared" si="18"/>
        <v>15.247596994935686</v>
      </c>
      <c r="BV89" s="124"/>
    </row>
    <row r="90" spans="1:74" s="9" customFormat="1" x14ac:dyDescent="0.25">
      <c r="A90" s="146">
        <f t="shared" si="40"/>
        <v>151</v>
      </c>
      <c r="B90" s="89">
        <v>44053</v>
      </c>
      <c r="C90" s="83"/>
      <c r="D90" s="84">
        <f>LN(SUM($C$2:C90))</f>
        <v>3.8712010109078911</v>
      </c>
      <c r="E90" s="124">
        <f t="shared" si="37"/>
        <v>307.28389993446416</v>
      </c>
      <c r="F90" s="124"/>
      <c r="G90" s="83"/>
      <c r="H90" s="84">
        <f>LN(SUM($G$2:G90))</f>
        <v>2.4849066497880004</v>
      </c>
      <c r="I90" s="124">
        <f t="shared" si="39"/>
        <v>7.7171581723039528</v>
      </c>
      <c r="J90" s="124"/>
      <c r="K90" s="83"/>
      <c r="L90" s="84">
        <f>LN(SUM($K$2:K90))</f>
        <v>4.1271343850450917</v>
      </c>
      <c r="M90" s="124">
        <f t="shared" si="4"/>
        <v>26.755573511724027</v>
      </c>
      <c r="N90" s="124"/>
      <c r="O90" s="83">
        <v>2</v>
      </c>
      <c r="P90" s="84">
        <f>LN(SUM($O$2:O90))</f>
        <v>4.7957905455967413</v>
      </c>
      <c r="Q90" s="125">
        <f t="shared" si="38"/>
        <v>114.83356711010501</v>
      </c>
      <c r="R90" s="124"/>
      <c r="S90" s="83"/>
      <c r="T90" s="84">
        <f>LN(SUM($S$2:S90))</f>
        <v>0.69314718055994529</v>
      </c>
      <c r="U90" s="128">
        <f t="shared" si="5"/>
        <v>4.666666666666667</v>
      </c>
      <c r="V90" s="124"/>
      <c r="W90" s="83"/>
      <c r="X90" s="84" t="e">
        <f>LN(SUM($W$2:W90))</f>
        <v>#NUM!</v>
      </c>
      <c r="Y90" s="125" t="e">
        <f t="shared" si="6"/>
        <v>#NUM!</v>
      </c>
      <c r="Z90" s="124"/>
      <c r="AA90" s="114"/>
      <c r="AB90" s="84">
        <f>LN(SUM($AA$2:AA90))</f>
        <v>1.6094379124341003</v>
      </c>
      <c r="AC90" s="125">
        <f t="shared" si="7"/>
        <v>7.5987265135976569</v>
      </c>
      <c r="AD90" s="124"/>
      <c r="AE90" s="83">
        <v>14</v>
      </c>
      <c r="AF90" s="84">
        <f>LN(SUM($AE$2:AE90))</f>
        <v>5.3327187932653688</v>
      </c>
      <c r="AG90" s="125">
        <f t="shared" si="8"/>
        <v>23.924919247682492</v>
      </c>
      <c r="AH90" s="124"/>
      <c r="AI90" s="83"/>
      <c r="AJ90" s="84">
        <f>LN(SUM($AI$2:AI90))</f>
        <v>3.8066624897703196</v>
      </c>
      <c r="AK90" s="125" t="e">
        <f t="shared" si="9"/>
        <v>#DIV/0!</v>
      </c>
      <c r="AL90" s="124"/>
      <c r="AM90" s="83"/>
      <c r="AN90" s="84">
        <f>LN(SUM($AM$2:AM90))</f>
        <v>1.0986122886681098</v>
      </c>
      <c r="AO90" s="125" t="e">
        <f t="shared" si="10"/>
        <v>#DIV/0!</v>
      </c>
      <c r="AP90" s="124"/>
      <c r="AQ90" s="114"/>
      <c r="AR90" s="84">
        <f>LN(SUM($AQ$2:AQ90))</f>
        <v>2.0794415416798357</v>
      </c>
      <c r="AS90" s="125">
        <f t="shared" si="11"/>
        <v>3.9574922946239739</v>
      </c>
      <c r="AT90" s="124"/>
      <c r="AU90" s="83">
        <v>51</v>
      </c>
      <c r="AV90" s="84">
        <f>LN(SUM($AU$2:AU90))</f>
        <v>6.4676987261043539</v>
      </c>
      <c r="AW90" s="125">
        <f t="shared" si="12"/>
        <v>8.925662969528025</v>
      </c>
      <c r="AX90" s="124"/>
      <c r="AY90" s="83"/>
      <c r="AZ90" s="85">
        <f>LN(SUM($AY$2:AY90))</f>
        <v>0</v>
      </c>
      <c r="BA90" s="125" t="e">
        <f t="shared" si="13"/>
        <v>#NUM!</v>
      </c>
      <c r="BB90" s="124"/>
      <c r="BC90" s="114"/>
      <c r="BD90" s="85" t="e">
        <f>LN(SUM($BC$2:BC90))</f>
        <v>#NUM!</v>
      </c>
      <c r="BE90" s="125" t="e">
        <f t="shared" si="14"/>
        <v>#NUM!</v>
      </c>
      <c r="BF90" s="124"/>
      <c r="BG90" s="83"/>
      <c r="BH90" s="85">
        <f>LN(SUM($BG$2:BG90))</f>
        <v>2.9444389791664403</v>
      </c>
      <c r="BI90" s="125">
        <f t="shared" si="15"/>
        <v>71.792559705110534</v>
      </c>
      <c r="BJ90" s="124"/>
      <c r="BK90" s="83"/>
      <c r="BL90" s="85">
        <f>LN(SUM($BK$2:BK90))</f>
        <v>1.0986122886681098</v>
      </c>
      <c r="BM90" s="125">
        <f t="shared" si="16"/>
        <v>9.5732632315681432</v>
      </c>
      <c r="BN90" s="124"/>
      <c r="BO90" s="83"/>
      <c r="BP90" s="85">
        <f>LN(SUM($BO$2:BO90))</f>
        <v>0.69314718055994529</v>
      </c>
      <c r="BQ90" s="125" t="e">
        <f t="shared" si="17"/>
        <v>#DIV/0!</v>
      </c>
      <c r="BR90" s="124"/>
      <c r="BS90" s="86">
        <v>67</v>
      </c>
      <c r="BT90" s="85">
        <f>LN(SUM($BS$2:BS90))</f>
        <v>7.0749631979660439</v>
      </c>
      <c r="BU90" s="101">
        <f t="shared" si="18"/>
        <v>13.978231904284803</v>
      </c>
      <c r="BV90" s="124"/>
    </row>
    <row r="91" spans="1:74" s="9" customFormat="1" x14ac:dyDescent="0.25">
      <c r="A91" s="146">
        <f t="shared" si="40"/>
        <v>152</v>
      </c>
      <c r="B91" s="89">
        <v>44054</v>
      </c>
      <c r="C91" s="83"/>
      <c r="D91" s="84">
        <f>LN(SUM($C$2:C91))</f>
        <v>3.8712010109078911</v>
      </c>
      <c r="E91" s="124" t="e">
        <f t="shared" si="37"/>
        <v>#DIV/0!</v>
      </c>
      <c r="F91" s="124"/>
      <c r="G91" s="83">
        <v>1</v>
      </c>
      <c r="H91" s="84">
        <f>LN(SUM($G$2:G91))</f>
        <v>2.5649493574615367</v>
      </c>
      <c r="I91" s="124">
        <f t="shared" si="39"/>
        <v>11.902834179071284</v>
      </c>
      <c r="J91" s="124"/>
      <c r="K91" s="83"/>
      <c r="L91" s="84">
        <f>LN(SUM($K$2:K91))</f>
        <v>4.1271343850450917</v>
      </c>
      <c r="M91" s="124">
        <f t="shared" si="4"/>
        <v>37.101325465047438</v>
      </c>
      <c r="N91" s="124"/>
      <c r="O91" s="83"/>
      <c r="P91" s="84">
        <f>LN(SUM($O$2:O91))</f>
        <v>4.7957905455967413</v>
      </c>
      <c r="Q91" s="125">
        <f t="shared" si="38"/>
        <v>109.94736951269614</v>
      </c>
      <c r="R91" s="124"/>
      <c r="S91" s="83"/>
      <c r="T91" s="84">
        <f>LN(SUM($S$2:S91))</f>
        <v>0.69314718055994529</v>
      </c>
      <c r="U91" s="128">
        <f t="shared" si="5"/>
        <v>4.666666666666667</v>
      </c>
      <c r="V91" s="124"/>
      <c r="W91" s="83"/>
      <c r="X91" s="84" t="e">
        <f>LN(SUM($W$2:W91))</f>
        <v>#NUM!</v>
      </c>
      <c r="Y91" s="125" t="e">
        <f t="shared" si="6"/>
        <v>#NUM!</v>
      </c>
      <c r="Z91" s="124"/>
      <c r="AA91" s="114"/>
      <c r="AB91" s="84">
        <f>LN(SUM($AA$2:AA91))</f>
        <v>1.6094379124341003</v>
      </c>
      <c r="AC91" s="125">
        <f t="shared" si="7"/>
        <v>6.3322720946647149</v>
      </c>
      <c r="AD91" s="124"/>
      <c r="AE91" s="83"/>
      <c r="AF91" s="84">
        <f>LN(SUM($AE$2:AE91))</f>
        <v>5.3327187932653688</v>
      </c>
      <c r="AG91" s="125">
        <f t="shared" si="8"/>
        <v>23.960753717575862</v>
      </c>
      <c r="AH91" s="124"/>
      <c r="AI91" s="83"/>
      <c r="AJ91" s="84">
        <f>LN(SUM($AI$2:AI91))</f>
        <v>3.8066624897703196</v>
      </c>
      <c r="AK91" s="125" t="e">
        <f t="shared" si="9"/>
        <v>#DIV/0!</v>
      </c>
      <c r="AL91" s="124"/>
      <c r="AM91" s="83"/>
      <c r="AN91" s="84">
        <f>LN(SUM($AM$2:AM91))</f>
        <v>1.0986122886681098</v>
      </c>
      <c r="AO91" s="125" t="e">
        <f t="shared" si="10"/>
        <v>#DIV/0!</v>
      </c>
      <c r="AP91" s="124"/>
      <c r="AQ91" s="114">
        <v>2</v>
      </c>
      <c r="AR91" s="84">
        <f>LN(SUM($AQ$2:AQ91))</f>
        <v>2.3025850929940459</v>
      </c>
      <c r="AS91" s="125">
        <f t="shared" si="11"/>
        <v>4.3370445710614645</v>
      </c>
      <c r="AT91" s="124"/>
      <c r="AU91" s="83">
        <v>32</v>
      </c>
      <c r="AV91" s="84">
        <f>LN(SUM($AU$2:AU91))</f>
        <v>6.5161930760429643</v>
      </c>
      <c r="AW91" s="125">
        <f t="shared" si="12"/>
        <v>9.0922460714025704</v>
      </c>
      <c r="AX91" s="124"/>
      <c r="AY91" s="83"/>
      <c r="AZ91" s="85">
        <f>LN(SUM($AY$2:AY91))</f>
        <v>0</v>
      </c>
      <c r="BA91" s="125" t="e">
        <f t="shared" si="13"/>
        <v>#NUM!</v>
      </c>
      <c r="BB91" s="124"/>
      <c r="BC91" s="114"/>
      <c r="BD91" s="85" t="e">
        <f>LN(SUM($BC$2:BC91))</f>
        <v>#NUM!</v>
      </c>
      <c r="BE91" s="125" t="e">
        <f t="shared" si="14"/>
        <v>#NUM!</v>
      </c>
      <c r="BF91" s="124"/>
      <c r="BG91" s="83"/>
      <c r="BH91" s="85">
        <f>LN(SUM($BG$2:BG91))</f>
        <v>2.9444389791664403</v>
      </c>
      <c r="BI91" s="125">
        <f t="shared" si="15"/>
        <v>59.827133087592109</v>
      </c>
      <c r="BJ91" s="124"/>
      <c r="BK91" s="83"/>
      <c r="BL91" s="85">
        <f>LN(SUM($BK$2:BK91))</f>
        <v>1.0986122886681098</v>
      </c>
      <c r="BM91" s="125">
        <f t="shared" si="16"/>
        <v>7.9777193596401208</v>
      </c>
      <c r="BN91" s="124"/>
      <c r="BO91" s="83"/>
      <c r="BP91" s="85">
        <f>LN(SUM($BO$2:BO91))</f>
        <v>0.69314718055994529</v>
      </c>
      <c r="BQ91" s="125" t="e">
        <f t="shared" si="17"/>
        <v>#DIV/0!</v>
      </c>
      <c r="BR91" s="124"/>
      <c r="BS91" s="86">
        <v>35</v>
      </c>
      <c r="BT91" s="85">
        <f>LN(SUM($BS$2:BS91))</f>
        <v>7.1041440929875268</v>
      </c>
      <c r="BU91" s="101">
        <f t="shared" si="18"/>
        <v>14.169287461765075</v>
      </c>
      <c r="BV91" s="124"/>
    </row>
    <row r="92" spans="1:74" s="9" customFormat="1" x14ac:dyDescent="0.25">
      <c r="A92" s="146">
        <f t="shared" si="40"/>
        <v>153</v>
      </c>
      <c r="B92" s="89">
        <v>44055</v>
      </c>
      <c r="C92" s="83"/>
      <c r="D92" s="84">
        <f>LN(SUM($C$2:C92))</f>
        <v>3.8712010109078911</v>
      </c>
      <c r="E92" s="124" t="e">
        <f t="shared" si="37"/>
        <v>#DIV/0!</v>
      </c>
      <c r="F92" s="124"/>
      <c r="G92" s="83"/>
      <c r="H92" s="84">
        <f>LN(SUM($G$2:G92))</f>
        <v>2.5649493574615367</v>
      </c>
      <c r="I92" s="124">
        <f t="shared" si="39"/>
        <v>29.350759111409214</v>
      </c>
      <c r="J92" s="124"/>
      <c r="K92" s="83"/>
      <c r="L92" s="84">
        <f>LN(SUM($K$2:K92))</f>
        <v>4.1271343850450917</v>
      </c>
      <c r="M92" s="124">
        <f t="shared" si="4"/>
        <v>50.511325653968491</v>
      </c>
      <c r="N92" s="124"/>
      <c r="O92" s="83"/>
      <c r="P92" s="84">
        <f>LN(SUM($O$2:O92))</f>
        <v>4.7957905455967413</v>
      </c>
      <c r="Q92" s="125">
        <f t="shared" si="38"/>
        <v>110.16850725938045</v>
      </c>
      <c r="R92" s="124"/>
      <c r="S92" s="83"/>
      <c r="T92" s="84">
        <f>LN(SUM($S$2:S92))</f>
        <v>0.69314718055994529</v>
      </c>
      <c r="U92" s="128">
        <f t="shared" si="5"/>
        <v>5.6000000000000005</v>
      </c>
      <c r="V92" s="124"/>
      <c r="W92" s="83"/>
      <c r="X92" s="84" t="e">
        <f>LN(SUM($W$2:W92))</f>
        <v>#NUM!</v>
      </c>
      <c r="Y92" s="125" t="e">
        <f t="shared" si="6"/>
        <v>#NUM!</v>
      </c>
      <c r="Z92" s="124"/>
      <c r="AA92" s="114">
        <v>2</v>
      </c>
      <c r="AB92" s="84">
        <f>LN(SUM($AA$2:AA92))</f>
        <v>1.9459101490553132</v>
      </c>
      <c r="AC92" s="125">
        <f t="shared" si="7"/>
        <v>4.7634650020501539</v>
      </c>
      <c r="AD92" s="124"/>
      <c r="AE92" s="83">
        <v>6</v>
      </c>
      <c r="AF92" s="84">
        <f>LN(SUM($AE$2:AE92))</f>
        <v>5.3612921657094255</v>
      </c>
      <c r="AG92" s="125">
        <f t="shared" si="8"/>
        <v>25.688354675654114</v>
      </c>
      <c r="AH92" s="124"/>
      <c r="AI92" s="83"/>
      <c r="AJ92" s="84">
        <f>LN(SUM($AI$2:AI92))</f>
        <v>3.8066624897703196</v>
      </c>
      <c r="AK92" s="125" t="e">
        <f t="shared" si="9"/>
        <v>#DIV/0!</v>
      </c>
      <c r="AL92" s="124"/>
      <c r="AM92" s="83"/>
      <c r="AN92" s="84">
        <f>LN(SUM($AM$2:AM92))</f>
        <v>1.0986122886681098</v>
      </c>
      <c r="AO92" s="125" t="e">
        <f t="shared" si="10"/>
        <v>#DIV/0!</v>
      </c>
      <c r="AP92" s="124"/>
      <c r="AQ92" s="114"/>
      <c r="AR92" s="84">
        <f>LN(SUM($AQ$2:AQ92))</f>
        <v>2.3025850929940459</v>
      </c>
      <c r="AS92" s="125">
        <f t="shared" si="11"/>
        <v>6.8294923831365617</v>
      </c>
      <c r="AT92" s="124"/>
      <c r="AU92" s="83">
        <v>48</v>
      </c>
      <c r="AV92" s="84">
        <f>LN(SUM($AU$2:AU92))</f>
        <v>6.584791392385716</v>
      </c>
      <c r="AW92" s="125">
        <f t="shared" si="12"/>
        <v>10.10730904274603</v>
      </c>
      <c r="AX92" s="124"/>
      <c r="AY92" s="83"/>
      <c r="AZ92" s="85">
        <f>LN(SUM($AY$2:AY92))</f>
        <v>0</v>
      </c>
      <c r="BA92" s="125" t="e">
        <f t="shared" si="13"/>
        <v>#NUM!</v>
      </c>
      <c r="BB92" s="124"/>
      <c r="BC92" s="114"/>
      <c r="BD92" s="85" t="e">
        <f>LN(SUM($BC$2:BC92))</f>
        <v>#NUM!</v>
      </c>
      <c r="BE92" s="125" t="e">
        <f t="shared" si="14"/>
        <v>#NUM!</v>
      </c>
      <c r="BF92" s="124"/>
      <c r="BG92" s="83"/>
      <c r="BH92" s="85">
        <f>LN(SUM($BG$2:BG92))</f>
        <v>2.9444389791664403</v>
      </c>
      <c r="BI92" s="125">
        <f t="shared" si="15"/>
        <v>59.827133087592109</v>
      </c>
      <c r="BJ92" s="124"/>
      <c r="BK92" s="83">
        <v>4</v>
      </c>
      <c r="BL92" s="85">
        <f>LN(SUM($BK$2:BK92))</f>
        <v>1.9459101490553132</v>
      </c>
      <c r="BM92" s="125">
        <f t="shared" si="16"/>
        <v>3.9013774863087942</v>
      </c>
      <c r="BN92" s="124"/>
      <c r="BO92" s="83"/>
      <c r="BP92" s="85">
        <f>LN(SUM($BO$2:BO92))</f>
        <v>0.69314718055994529</v>
      </c>
      <c r="BQ92" s="125" t="e">
        <f t="shared" si="17"/>
        <v>#DIV/0!</v>
      </c>
      <c r="BR92" s="124"/>
      <c r="BS92" s="86">
        <v>60</v>
      </c>
      <c r="BT92" s="85">
        <f>LN(SUM($BS$2:BS92))</f>
        <v>7.1522688560325394</v>
      </c>
      <c r="BU92" s="101">
        <f t="shared" si="18"/>
        <v>15.3401269318678</v>
      </c>
      <c r="BV92" s="124"/>
    </row>
    <row r="93" spans="1:74" s="9" customFormat="1" x14ac:dyDescent="0.25">
      <c r="A93" s="146">
        <f t="shared" si="40"/>
        <v>154</v>
      </c>
      <c r="B93" s="89">
        <v>44056</v>
      </c>
      <c r="C93" s="83">
        <v>3</v>
      </c>
      <c r="D93" s="84">
        <f>LN(SUM($C$2:C93))</f>
        <v>3.9318256327243257</v>
      </c>
      <c r="E93" s="124">
        <f t="shared" si="37"/>
        <v>106.71198419702785</v>
      </c>
      <c r="F93" s="124"/>
      <c r="G93" s="83">
        <v>2</v>
      </c>
      <c r="H93" s="84">
        <f>LN(SUM($G$2:G93))</f>
        <v>2.7080502011022101</v>
      </c>
      <c r="I93" s="124">
        <f t="shared" si="39"/>
        <v>21.337951485089004</v>
      </c>
      <c r="J93" s="124"/>
      <c r="K93" s="83"/>
      <c r="L93" s="84">
        <f>LN(SUM($K$2:K93))</f>
        <v>4.1271343850450917</v>
      </c>
      <c r="M93" s="124">
        <f t="shared" si="4"/>
        <v>90.535422814582219</v>
      </c>
      <c r="N93" s="124"/>
      <c r="O93" s="83">
        <v>2</v>
      </c>
      <c r="P93" s="84">
        <f>LN(SUM($O$2:O93))</f>
        <v>4.8121843553724171</v>
      </c>
      <c r="Q93" s="125">
        <f t="shared" si="38"/>
        <v>101.41245172053563</v>
      </c>
      <c r="R93" s="124"/>
      <c r="S93" s="83"/>
      <c r="T93" s="84">
        <f>LN(SUM($S$2:S93))</f>
        <v>0.69314718055994529</v>
      </c>
      <c r="U93" s="128">
        <f t="shared" si="5"/>
        <v>9.3333333333333339</v>
      </c>
      <c r="V93" s="124"/>
      <c r="W93" s="83"/>
      <c r="X93" s="84" t="e">
        <f>LN(SUM($W$2:W93))</f>
        <v>#NUM!</v>
      </c>
      <c r="Y93" s="125" t="e">
        <f t="shared" si="6"/>
        <v>#NUM!</v>
      </c>
      <c r="Z93" s="124"/>
      <c r="AA93" s="114"/>
      <c r="AB93" s="84">
        <f>LN(SUM($AA$2:AA93))</f>
        <v>1.9459101490553132</v>
      </c>
      <c r="AC93" s="125">
        <f t="shared" si="7"/>
        <v>4.5811802349670101</v>
      </c>
      <c r="AD93" s="124"/>
      <c r="AE93" s="83">
        <v>1</v>
      </c>
      <c r="AF93" s="84">
        <f>LN(SUM($AE$2:AE93))</f>
        <v>5.3659760150218512</v>
      </c>
      <c r="AG93" s="125">
        <f t="shared" si="8"/>
        <v>28.019359019198482</v>
      </c>
      <c r="AH93" s="124"/>
      <c r="AI93" s="83"/>
      <c r="AJ93" s="84">
        <f>LN(SUM($AI$2:AI93))</f>
        <v>3.8066624897703196</v>
      </c>
      <c r="AK93" s="125" t="e">
        <f t="shared" si="9"/>
        <v>#DIV/0!</v>
      </c>
      <c r="AL93" s="124"/>
      <c r="AM93" s="83"/>
      <c r="AN93" s="84">
        <f>LN(SUM($AM$2:AM93))</f>
        <v>1.0986122886681098</v>
      </c>
      <c r="AO93" s="125" t="e">
        <f t="shared" si="10"/>
        <v>#DIV/0!</v>
      </c>
      <c r="AP93" s="124"/>
      <c r="AQ93" s="114">
        <v>1</v>
      </c>
      <c r="AR93" s="84">
        <f>LN(SUM($AQ$2:AQ93))</f>
        <v>2.3978952727983707</v>
      </c>
      <c r="AS93" s="125">
        <f t="shared" si="11"/>
        <v>6.3358928754769952</v>
      </c>
      <c r="AT93" s="124"/>
      <c r="AU93" s="83">
        <v>36</v>
      </c>
      <c r="AV93" s="84">
        <f>LN(SUM($AU$2:AU93))</f>
        <v>6.633318433280377</v>
      </c>
      <c r="AW93" s="125">
        <f t="shared" si="12"/>
        <v>11.066295900529248</v>
      </c>
      <c r="AX93" s="124"/>
      <c r="AY93" s="83"/>
      <c r="AZ93" s="85">
        <f>LN(SUM($AY$2:AY93))</f>
        <v>0</v>
      </c>
      <c r="BA93" s="125" t="e">
        <f t="shared" si="13"/>
        <v>#NUM!</v>
      </c>
      <c r="BB93" s="124"/>
      <c r="BC93" s="114"/>
      <c r="BD93" s="85" t="e">
        <f>LN(SUM($BC$2:BC93))</f>
        <v>#NUM!</v>
      </c>
      <c r="BE93" s="125" t="e">
        <f t="shared" si="14"/>
        <v>#NUM!</v>
      </c>
      <c r="BF93" s="124"/>
      <c r="BG93" s="83"/>
      <c r="BH93" s="85">
        <f>LN(SUM($BG$2:BG93))</f>
        <v>2.9444389791664403</v>
      </c>
      <c r="BI93" s="125">
        <f t="shared" si="15"/>
        <v>71.792559705110534</v>
      </c>
      <c r="BJ93" s="124"/>
      <c r="BK93" s="83"/>
      <c r="BL93" s="85">
        <f>LN(SUM($BK$2:BK93))</f>
        <v>1.9459101490553132</v>
      </c>
      <c r="BM93" s="125">
        <f t="shared" si="16"/>
        <v>3.0984506317246283</v>
      </c>
      <c r="BN93" s="124"/>
      <c r="BO93" s="83">
        <v>1</v>
      </c>
      <c r="BP93" s="85">
        <f>LN(SUM($BO$2:BO93))</f>
        <v>1.0986122886681098</v>
      </c>
      <c r="BQ93" s="125">
        <f t="shared" si="17"/>
        <v>15.955438719280238</v>
      </c>
      <c r="BR93" s="124"/>
      <c r="BS93" s="86">
        <v>46</v>
      </c>
      <c r="BT93" s="85">
        <f>LN(SUM($BS$2:BS93))</f>
        <v>7.187657164114956</v>
      </c>
      <c r="BU93" s="101">
        <f t="shared" si="18"/>
        <v>16.241409127576908</v>
      </c>
      <c r="BV93" s="124"/>
    </row>
    <row r="94" spans="1:74" s="9" customFormat="1" x14ac:dyDescent="0.25">
      <c r="A94" s="146">
        <f t="shared" si="40"/>
        <v>155</v>
      </c>
      <c r="B94" s="89">
        <v>44057</v>
      </c>
      <c r="C94" s="83"/>
      <c r="D94" s="84">
        <f>LN(SUM($C$2:C94))</f>
        <v>3.9318256327243257</v>
      </c>
      <c r="E94" s="124">
        <f t="shared" ref="E94:E125" si="41">LN(2)/(SLOPE(D88:D94,A88:A94))</f>
        <v>64.027190518216713</v>
      </c>
      <c r="F94" s="124"/>
      <c r="G94" s="83">
        <v>2</v>
      </c>
      <c r="H94" s="84">
        <f>LN(SUM($G$2:G94))</f>
        <v>2.8332133440562162</v>
      </c>
      <c r="I94" s="124">
        <f t="shared" si="39"/>
        <v>12.352026969628378</v>
      </c>
      <c r="J94" s="124"/>
      <c r="K94" s="83"/>
      <c r="L94" s="84">
        <f>LN(SUM($K$2:K94))</f>
        <v>4.1271343850450917</v>
      </c>
      <c r="M94" s="124">
        <f t="shared" si="4"/>
        <v>197.29822024808325</v>
      </c>
      <c r="N94" s="124"/>
      <c r="O94" s="83">
        <v>2</v>
      </c>
      <c r="P94" s="84">
        <f>LN(SUM($O$2:O94))</f>
        <v>4.8283137373023015</v>
      </c>
      <c r="Q94" s="125">
        <f t="shared" ref="Q94:Q125" si="42">LN(2)/(SLOPE(P88:P94,A88:A94))</f>
        <v>81.202448181245913</v>
      </c>
      <c r="R94" s="124"/>
      <c r="S94" s="83"/>
      <c r="T94" s="84">
        <f>LN(SUM($S$2:S94))</f>
        <v>0.69314718055994529</v>
      </c>
      <c r="U94" s="128" t="e">
        <f t="shared" si="5"/>
        <v>#DIV/0!</v>
      </c>
      <c r="V94" s="124"/>
      <c r="W94" s="83"/>
      <c r="X94" s="84" t="e">
        <f>LN(SUM($W$2:W94))</f>
        <v>#NUM!</v>
      </c>
      <c r="Y94" s="125" t="e">
        <f t="shared" si="6"/>
        <v>#NUM!</v>
      </c>
      <c r="Z94" s="124"/>
      <c r="AA94" s="114"/>
      <c r="AB94" s="84">
        <f>LN(SUM($AA$2:AA94))</f>
        <v>1.9459101490553132</v>
      </c>
      <c r="AC94" s="125">
        <f t="shared" si="7"/>
        <v>5.4650592218669303</v>
      </c>
      <c r="AD94" s="124"/>
      <c r="AE94" s="83">
        <v>23</v>
      </c>
      <c r="AF94" s="84">
        <f>LN(SUM($AE$2:AE94))</f>
        <v>5.4680601411351315</v>
      </c>
      <c r="AG94" s="125">
        <f t="shared" si="8"/>
        <v>21.992076475737406</v>
      </c>
      <c r="AH94" s="124"/>
      <c r="AI94" s="83"/>
      <c r="AJ94" s="84">
        <f>LN(SUM($AI$2:AI94))</f>
        <v>3.8066624897703196</v>
      </c>
      <c r="AK94" s="125" t="e">
        <f t="shared" si="9"/>
        <v>#DIV/0!</v>
      </c>
      <c r="AL94" s="124"/>
      <c r="AM94" s="83"/>
      <c r="AN94" s="84">
        <f>LN(SUM($AM$2:AM94))</f>
        <v>1.0986122886681098</v>
      </c>
      <c r="AO94" s="125" t="e">
        <f t="shared" si="10"/>
        <v>#DIV/0!</v>
      </c>
      <c r="AP94" s="124"/>
      <c r="AQ94" s="114"/>
      <c r="AR94" s="84">
        <f>LN(SUM($AQ$2:AQ94))</f>
        <v>2.3978952727983707</v>
      </c>
      <c r="AS94" s="125">
        <f t="shared" si="11"/>
        <v>7.2460042238752962</v>
      </c>
      <c r="AT94" s="124"/>
      <c r="AU94" s="83">
        <v>73</v>
      </c>
      <c r="AV94" s="84">
        <f>LN(SUM($AU$2:AU94))</f>
        <v>6.7250336421668431</v>
      </c>
      <c r="AW94" s="125">
        <f t="shared" si="12"/>
        <v>10.659433923544995</v>
      </c>
      <c r="AX94" s="124"/>
      <c r="AY94" s="83">
        <v>1</v>
      </c>
      <c r="AZ94" s="85">
        <f>LN(SUM($AY$2:AY94))</f>
        <v>0.69314718055994529</v>
      </c>
      <c r="BA94" s="125" t="e">
        <f t="shared" si="13"/>
        <v>#NUM!</v>
      </c>
      <c r="BB94" s="124"/>
      <c r="BC94" s="114"/>
      <c r="BD94" s="85" t="e">
        <f>LN(SUM($BC$2:BC94))</f>
        <v>#NUM!</v>
      </c>
      <c r="BE94" s="125" t="e">
        <f t="shared" si="14"/>
        <v>#NUM!</v>
      </c>
      <c r="BF94" s="124"/>
      <c r="BG94" s="83"/>
      <c r="BH94" s="85">
        <f>LN(SUM($BG$2:BG94))</f>
        <v>2.9444389791664403</v>
      </c>
      <c r="BI94" s="125">
        <f t="shared" si="15"/>
        <v>119.65426617518422</v>
      </c>
      <c r="BJ94" s="124"/>
      <c r="BK94" s="83"/>
      <c r="BL94" s="85">
        <f>LN(SUM($BK$2:BK94))</f>
        <v>1.9459101490553132</v>
      </c>
      <c r="BM94" s="125">
        <f t="shared" si="16"/>
        <v>3.0805649037644627</v>
      </c>
      <c r="BN94" s="124"/>
      <c r="BO94" s="83"/>
      <c r="BP94" s="85">
        <f>LN(SUM($BO$2:BO94))</f>
        <v>1.0986122886681098</v>
      </c>
      <c r="BQ94" s="125">
        <f t="shared" si="17"/>
        <v>9.5732632315681432</v>
      </c>
      <c r="BR94" s="124"/>
      <c r="BS94" s="86">
        <v>101</v>
      </c>
      <c r="BT94" s="85">
        <f>LN(SUM($BS$2:BS94))</f>
        <v>7.2612250919719212</v>
      </c>
      <c r="BU94" s="101">
        <f t="shared" si="18"/>
        <v>15.100574386110193</v>
      </c>
      <c r="BV94" s="124"/>
    </row>
    <row r="95" spans="1:74" s="9" customFormat="1" x14ac:dyDescent="0.25">
      <c r="A95" s="146">
        <f t="shared" si="40"/>
        <v>156</v>
      </c>
      <c r="B95" s="89">
        <v>44058</v>
      </c>
      <c r="C95" s="83"/>
      <c r="D95" s="84">
        <f>LN(SUM($C$2:C95))</f>
        <v>3.9318256327243257</v>
      </c>
      <c r="E95" s="124">
        <f t="shared" si="41"/>
        <v>53.355992098513923</v>
      </c>
      <c r="F95" s="124"/>
      <c r="G95" s="83">
        <v>11</v>
      </c>
      <c r="H95" s="84">
        <f>LN(SUM($G$2:G95))</f>
        <v>3.3322045101752038</v>
      </c>
      <c r="I95" s="124">
        <f t="shared" ref="I95:I126" si="43">LN(2)/(SLOPE(H89:H95,A89:A95))</f>
        <v>5.7393175456726073</v>
      </c>
      <c r="J95" s="124"/>
      <c r="K95" s="83">
        <v>1</v>
      </c>
      <c r="L95" s="84">
        <f>LN(SUM($K$2:K95))</f>
        <v>4.1431347263915326</v>
      </c>
      <c r="M95" s="124">
        <f t="shared" ref="M95:M118" si="44">LN(2)/(SLOPE(L89:L95,$A89:$A95))</f>
        <v>404.32722934784107</v>
      </c>
      <c r="N95" s="124"/>
      <c r="O95" s="83">
        <v>2</v>
      </c>
      <c r="P95" s="84">
        <f>LN(SUM($O$2:O95))</f>
        <v>4.8441870864585912</v>
      </c>
      <c r="Q95" s="125">
        <f t="shared" si="42"/>
        <v>70.158886509369964</v>
      </c>
      <c r="R95" s="124"/>
      <c r="S95" s="83"/>
      <c r="T95" s="84">
        <f>LN(SUM($S$2:S95))</f>
        <v>0.69314718055994529</v>
      </c>
      <c r="U95" s="128" t="e">
        <f t="shared" ref="U95:U118" si="45">LN(2)/(SLOPE(T89:T95,$A89:$A95))</f>
        <v>#DIV/0!</v>
      </c>
      <c r="V95" s="124"/>
      <c r="W95" s="83"/>
      <c r="X95" s="84" t="e">
        <f>LN(SUM($W$2:W95))</f>
        <v>#NUM!</v>
      </c>
      <c r="Y95" s="125" t="e">
        <f t="shared" ref="Y95:Y118" si="46">LN(2)/(SLOPE(X89:X95,$A89:$A95))</f>
        <v>#NUM!</v>
      </c>
      <c r="Z95" s="124"/>
      <c r="AA95" s="114"/>
      <c r="AB95" s="84">
        <f>LN(SUM($AA$2:AA95))</f>
        <v>1.9459101490553132</v>
      </c>
      <c r="AC95" s="125">
        <f t="shared" ref="AC95:AC118" si="47">LN(2)/(SLOPE(AB89:AB95,$A89:$A95))</f>
        <v>9.6135326798286762</v>
      </c>
      <c r="AD95" s="124"/>
      <c r="AE95" s="83">
        <v>14</v>
      </c>
      <c r="AF95" s="84">
        <f>LN(SUM($AE$2:AE95))</f>
        <v>5.5254529391317835</v>
      </c>
      <c r="AG95" s="125">
        <f t="shared" ref="AG95:AG118" si="48">LN(2)/(SLOPE(AF89:AF95,$A89:$A95))</f>
        <v>17.769291821210942</v>
      </c>
      <c r="AH95" s="124"/>
      <c r="AI95" s="83"/>
      <c r="AJ95" s="84">
        <f>LN(SUM($AI$2:AI95))</f>
        <v>3.8066624897703196</v>
      </c>
      <c r="AK95" s="125" t="e">
        <f t="shared" ref="AK95:AK118" si="49">LN(2)/(SLOPE(AJ89:AJ95,$A89:$A95))</f>
        <v>#DIV/0!</v>
      </c>
      <c r="AL95" s="124"/>
      <c r="AM95" s="83">
        <v>1</v>
      </c>
      <c r="AN95" s="84">
        <f>LN(SUM($AM$2:AM95))</f>
        <v>1.3862943611198906</v>
      </c>
      <c r="AO95" s="125">
        <f t="shared" ref="AO95:AO118" si="50">LN(2)/(SLOPE(AN89:AN95,$A89:$A95))</f>
        <v>22.487927836763294</v>
      </c>
      <c r="AP95" s="124"/>
      <c r="AQ95" s="114">
        <v>3</v>
      </c>
      <c r="AR95" s="84">
        <f>LN(SUM($AQ$2:AQ95))</f>
        <v>2.6390573296152584</v>
      </c>
      <c r="AS95" s="125">
        <f t="shared" ref="AS95:AS118" si="51">LN(2)/(SLOPE(AR89:AR95,$A89:$A95))</f>
        <v>8.0496050536203274</v>
      </c>
      <c r="AT95" s="124"/>
      <c r="AU95" s="83">
        <v>69</v>
      </c>
      <c r="AV95" s="84">
        <f>LN(SUM($AU$2:AU95))</f>
        <v>6.804614520062624</v>
      </c>
      <c r="AW95" s="125">
        <f t="shared" ref="AW95:AW118" si="52">LN(2)/(SLOPE(AV89:AV95,$A89:$A95))</f>
        <v>10.268545297211459</v>
      </c>
      <c r="AX95" s="124"/>
      <c r="AY95" s="83"/>
      <c r="AZ95" s="85">
        <f>LN(SUM($AY$2:AY95))</f>
        <v>0.69314718055994529</v>
      </c>
      <c r="BA95" s="125">
        <f t="shared" ref="BA95:BA118" si="53">LN(2)/(SLOPE(AZ89:AZ95,$A89:$A95))</f>
        <v>5.6000000000000005</v>
      </c>
      <c r="BB95" s="124"/>
      <c r="BC95" s="114"/>
      <c r="BD95" s="85" t="e">
        <f>LN(SUM($BC$2:BC95))</f>
        <v>#NUM!</v>
      </c>
      <c r="BE95" s="125" t="e">
        <f t="shared" ref="BE95:BE118" si="54">LN(2)/(SLOPE(BD89:BD95,$A89:$A95))</f>
        <v>#NUM!</v>
      </c>
      <c r="BF95" s="124"/>
      <c r="BG95" s="83"/>
      <c r="BH95" s="85">
        <f>LN(SUM($BG$2:BG95))</f>
        <v>2.9444389791664403</v>
      </c>
      <c r="BI95" s="125" t="e">
        <f t="shared" ref="BI95:BI118" si="55">LN(2)/(SLOPE(BH89:BH95,$A89:$A95))</f>
        <v>#DIV/0!</v>
      </c>
      <c r="BJ95" s="124"/>
      <c r="BK95" s="83"/>
      <c r="BL95" s="85">
        <f>LN(SUM($BK$2:BK95))</f>
        <v>1.9459101490553132</v>
      </c>
      <c r="BM95" s="125">
        <f t="shared" ref="BM95:BM118" si="56">LN(2)/(SLOPE(BL89:BL95,$A89:$A95))</f>
        <v>3.8176501958058418</v>
      </c>
      <c r="BN95" s="124"/>
      <c r="BO95" s="83"/>
      <c r="BP95" s="85">
        <f>LN(SUM($BO$2:BO95))</f>
        <v>1.0986122886681098</v>
      </c>
      <c r="BQ95" s="125">
        <f t="shared" ref="BQ95:BQ118" si="57">LN(2)/(SLOPE(BP89:BP95,$A89:$A95))</f>
        <v>7.9777193596401208</v>
      </c>
      <c r="BR95" s="124"/>
      <c r="BS95" s="86">
        <v>101</v>
      </c>
      <c r="BT95" s="85">
        <f>LN(SUM($BS$2:BS95))</f>
        <v>7.3297496890415124</v>
      </c>
      <c r="BU95" s="101">
        <f t="shared" ref="BU95:BU118" si="58">LN(2)/(SLOPE(BT89:BT95,$A89:$A95))</f>
        <v>13.90807656560872</v>
      </c>
      <c r="BV95" s="124"/>
    </row>
    <row r="96" spans="1:74" s="9" customFormat="1" x14ac:dyDescent="0.25">
      <c r="A96" s="146">
        <f t="shared" si="40"/>
        <v>157</v>
      </c>
      <c r="B96" s="89">
        <v>44059</v>
      </c>
      <c r="C96" s="83"/>
      <c r="D96" s="84">
        <f>LN(SUM($C$2:C96))</f>
        <v>3.9318256327243257</v>
      </c>
      <c r="E96" s="124">
        <f t="shared" si="41"/>
        <v>53.355992098513923</v>
      </c>
      <c r="F96" s="124"/>
      <c r="G96" s="83">
        <v>1</v>
      </c>
      <c r="H96" s="84">
        <f>LN(SUM($G$2:G96))</f>
        <v>3.3672958299864741</v>
      </c>
      <c r="I96" s="124">
        <f t="shared" si="43"/>
        <v>4.361432527818617</v>
      </c>
      <c r="J96" s="124"/>
      <c r="K96" s="83">
        <v>4</v>
      </c>
      <c r="L96" s="84">
        <f>LN(SUM($K$2:K96))</f>
        <v>4.2046926193909657</v>
      </c>
      <c r="M96" s="124">
        <f t="shared" si="44"/>
        <v>73.328016513934841</v>
      </c>
      <c r="N96" s="124"/>
      <c r="O96" s="83">
        <v>4</v>
      </c>
      <c r="P96" s="84">
        <f>LN(SUM($O$2:O96))</f>
        <v>4.8751973232011512</v>
      </c>
      <c r="Q96" s="125">
        <f t="shared" si="42"/>
        <v>52.805953818035704</v>
      </c>
      <c r="R96" s="124"/>
      <c r="S96" s="83"/>
      <c r="T96" s="84">
        <f>LN(SUM($S$2:S96))</f>
        <v>0.69314718055994529</v>
      </c>
      <c r="U96" s="128" t="e">
        <f t="shared" si="45"/>
        <v>#DIV/0!</v>
      </c>
      <c r="V96" s="124"/>
      <c r="W96" s="83"/>
      <c r="X96" s="84" t="e">
        <f>LN(SUM($W$2:W96))</f>
        <v>#NUM!</v>
      </c>
      <c r="Y96" s="125" t="e">
        <f t="shared" si="46"/>
        <v>#NUM!</v>
      </c>
      <c r="Z96" s="124"/>
      <c r="AA96" s="114"/>
      <c r="AB96" s="84">
        <f>LN(SUM($AA$2:AA96))</f>
        <v>1.9459101490553132</v>
      </c>
      <c r="AC96" s="125">
        <f t="shared" si="47"/>
        <v>11.536239215794412</v>
      </c>
      <c r="AD96" s="124"/>
      <c r="AE96" s="83">
        <v>20</v>
      </c>
      <c r="AF96" s="84">
        <f>LN(SUM($AE$2:AE96))</f>
        <v>5.602118820879701</v>
      </c>
      <c r="AG96" s="125">
        <f t="shared" si="48"/>
        <v>14.92431448540761</v>
      </c>
      <c r="AH96" s="124"/>
      <c r="AI96" s="83"/>
      <c r="AJ96" s="84">
        <f>LN(SUM($AI$2:AI96))</f>
        <v>3.8066624897703196</v>
      </c>
      <c r="AK96" s="125" t="e">
        <f t="shared" si="49"/>
        <v>#DIV/0!</v>
      </c>
      <c r="AL96" s="124"/>
      <c r="AM96" s="83"/>
      <c r="AN96" s="84">
        <f>LN(SUM($AM$2:AM96))</f>
        <v>1.3862943611198906</v>
      </c>
      <c r="AO96" s="125">
        <f t="shared" si="50"/>
        <v>13.492756702057976</v>
      </c>
      <c r="AP96" s="124"/>
      <c r="AQ96" s="114">
        <v>2</v>
      </c>
      <c r="AR96" s="84">
        <f>LN(SUM($AQ$2:AQ96))</f>
        <v>2.7725887222397811</v>
      </c>
      <c r="AS96" s="125">
        <f t="shared" si="51"/>
        <v>6.815376265073068</v>
      </c>
      <c r="AT96" s="124"/>
      <c r="AU96" s="83">
        <v>46</v>
      </c>
      <c r="AV96" s="84">
        <f>LN(SUM($AU$2:AU96))</f>
        <v>6.8543545022550214</v>
      </c>
      <c r="AW96" s="125">
        <f t="shared" si="52"/>
        <v>10.339679579772296</v>
      </c>
      <c r="AX96" s="124"/>
      <c r="AY96" s="83"/>
      <c r="AZ96" s="85">
        <f>LN(SUM($AY$2:AY96))</f>
        <v>0.69314718055994529</v>
      </c>
      <c r="BA96" s="125">
        <f t="shared" si="53"/>
        <v>4.666666666666667</v>
      </c>
      <c r="BB96" s="124"/>
      <c r="BC96" s="114"/>
      <c r="BD96" s="85" t="e">
        <f>LN(SUM($BC$2:BC96))</f>
        <v>#NUM!</v>
      </c>
      <c r="BE96" s="125" t="e">
        <f t="shared" si="54"/>
        <v>#NUM!</v>
      </c>
      <c r="BF96" s="124"/>
      <c r="BG96" s="83"/>
      <c r="BH96" s="85">
        <f>LN(SUM($BG$2:BG96))</f>
        <v>2.9444389791664403</v>
      </c>
      <c r="BI96" s="125" t="e">
        <f t="shared" si="55"/>
        <v>#DIV/0!</v>
      </c>
      <c r="BJ96" s="124"/>
      <c r="BK96" s="83">
        <v>6</v>
      </c>
      <c r="BL96" s="85">
        <f>LN(SUM($BK$2:BK96))</f>
        <v>2.5649493574615367</v>
      </c>
      <c r="BM96" s="125">
        <f t="shared" si="56"/>
        <v>3.1849972089914211</v>
      </c>
      <c r="BN96" s="124"/>
      <c r="BO96" s="83"/>
      <c r="BP96" s="85">
        <f>LN(SUM($BO$2:BO96))</f>
        <v>1.0986122886681098</v>
      </c>
      <c r="BQ96" s="125">
        <f t="shared" si="57"/>
        <v>7.9777193596401208</v>
      </c>
      <c r="BR96" s="124"/>
      <c r="BS96" s="86">
        <v>83</v>
      </c>
      <c r="BT96" s="85">
        <f>LN(SUM($BS$2:BS96))</f>
        <v>7.3827464497389119</v>
      </c>
      <c r="BU96" s="101">
        <f t="shared" si="58"/>
        <v>13.082505058447195</v>
      </c>
      <c r="BV96" s="124"/>
    </row>
    <row r="97" spans="1:74" s="9" customFormat="1" x14ac:dyDescent="0.25">
      <c r="A97" s="146">
        <f t="shared" si="40"/>
        <v>158</v>
      </c>
      <c r="B97" s="89">
        <v>44060</v>
      </c>
      <c r="C97" s="83"/>
      <c r="D97" s="84">
        <f>LN(SUM($C$2:C97))</f>
        <v>3.9318256327243257</v>
      </c>
      <c r="E97" s="124">
        <f t="shared" si="41"/>
        <v>64.027190518216713</v>
      </c>
      <c r="F97" s="124"/>
      <c r="G97" s="83">
        <v>1</v>
      </c>
      <c r="H97" s="84">
        <f>LN(SUM($G$2:G97))</f>
        <v>3.4011973816621555</v>
      </c>
      <c r="I97" s="124">
        <f t="shared" si="43"/>
        <v>4.0966220421329655</v>
      </c>
      <c r="J97" s="124"/>
      <c r="K97" s="83"/>
      <c r="L97" s="84">
        <f>LN(SUM($K$2:K97))</f>
        <v>4.2046926193909657</v>
      </c>
      <c r="M97" s="124">
        <f t="shared" si="44"/>
        <v>48.064707719685593</v>
      </c>
      <c r="N97" s="124"/>
      <c r="O97" s="83"/>
      <c r="P97" s="84">
        <f>LN(SUM($O$2:O97))</f>
        <v>4.8751973232011512</v>
      </c>
      <c r="Q97" s="125">
        <f t="shared" si="42"/>
        <v>45.236514067305812</v>
      </c>
      <c r="R97" s="124"/>
      <c r="S97" s="83"/>
      <c r="T97" s="84">
        <f>LN(SUM($S$2:S97))</f>
        <v>0.69314718055994529</v>
      </c>
      <c r="U97" s="128" t="e">
        <f t="shared" si="45"/>
        <v>#DIV/0!</v>
      </c>
      <c r="V97" s="124"/>
      <c r="W97" s="83"/>
      <c r="X97" s="84" t="e">
        <f>LN(SUM($W$2:W97))</f>
        <v>#NUM!</v>
      </c>
      <c r="Y97" s="125" t="e">
        <f t="shared" si="46"/>
        <v>#NUM!</v>
      </c>
      <c r="Z97" s="124"/>
      <c r="AA97" s="114">
        <v>1</v>
      </c>
      <c r="AB97" s="84">
        <f>LN(SUM($AA$2:AA97))</f>
        <v>2.0794415416798357</v>
      </c>
      <c r="AC97" s="125">
        <f t="shared" si="47"/>
        <v>13.764518575331524</v>
      </c>
      <c r="AD97" s="124"/>
      <c r="AE97" s="83">
        <v>6</v>
      </c>
      <c r="AF97" s="84">
        <f>LN(SUM($AE$2:AE97))</f>
        <v>5.6240175061873385</v>
      </c>
      <c r="AG97" s="125">
        <f t="shared" si="48"/>
        <v>12.810417956273021</v>
      </c>
      <c r="AH97" s="124"/>
      <c r="AI97" s="83"/>
      <c r="AJ97" s="84">
        <f>LN(SUM($AI$2:AI97))</f>
        <v>3.8066624897703196</v>
      </c>
      <c r="AK97" s="125" t="e">
        <f t="shared" si="49"/>
        <v>#DIV/0!</v>
      </c>
      <c r="AL97" s="124"/>
      <c r="AM97" s="83"/>
      <c r="AN97" s="84">
        <f>LN(SUM($AM$2:AM97))</f>
        <v>1.3862943611198906</v>
      </c>
      <c r="AO97" s="125">
        <f t="shared" si="50"/>
        <v>11.243963918381647</v>
      </c>
      <c r="AP97" s="124"/>
      <c r="AQ97" s="114"/>
      <c r="AR97" s="84">
        <f>LN(SUM($AQ$2:AQ97))</f>
        <v>2.7725887222397811</v>
      </c>
      <c r="AS97" s="125">
        <f t="shared" si="51"/>
        <v>7.4900699815732548</v>
      </c>
      <c r="AT97" s="124"/>
      <c r="AU97" s="83">
        <v>43</v>
      </c>
      <c r="AV97" s="84">
        <f>LN(SUM($AU$2:AU97))</f>
        <v>6.8987145343299883</v>
      </c>
      <c r="AW97" s="125">
        <f t="shared" si="52"/>
        <v>10.445780505403372</v>
      </c>
      <c r="AX97" s="124"/>
      <c r="AY97" s="83"/>
      <c r="AZ97" s="85">
        <f>LN(SUM($AY$2:AY97))</f>
        <v>0.69314718055994529</v>
      </c>
      <c r="BA97" s="125">
        <f t="shared" si="53"/>
        <v>4.666666666666667</v>
      </c>
      <c r="BB97" s="124"/>
      <c r="BC97" s="114"/>
      <c r="BD97" s="85" t="e">
        <f>LN(SUM($BC$2:BC97))</f>
        <v>#NUM!</v>
      </c>
      <c r="BE97" s="125" t="e">
        <f t="shared" si="54"/>
        <v>#NUM!</v>
      </c>
      <c r="BF97" s="124"/>
      <c r="BG97" s="83"/>
      <c r="BH97" s="85">
        <f>LN(SUM($BG$2:BG97))</f>
        <v>2.9444389791664403</v>
      </c>
      <c r="BI97" s="125" t="e">
        <f t="shared" si="55"/>
        <v>#DIV/0!</v>
      </c>
      <c r="BJ97" s="124"/>
      <c r="BK97" s="83"/>
      <c r="BL97" s="85">
        <f>LN(SUM($BK$2:BK97))</f>
        <v>2.5649493574615367</v>
      </c>
      <c r="BM97" s="125">
        <f t="shared" si="56"/>
        <v>3.4429328524115457</v>
      </c>
      <c r="BN97" s="124"/>
      <c r="BO97" s="83"/>
      <c r="BP97" s="85">
        <f>LN(SUM($BO$2:BO97))</f>
        <v>1.0986122886681098</v>
      </c>
      <c r="BQ97" s="125">
        <f t="shared" si="57"/>
        <v>9.5732632315681432</v>
      </c>
      <c r="BR97" s="124"/>
      <c r="BS97" s="86">
        <v>51</v>
      </c>
      <c r="BT97" s="85">
        <f>LN(SUM($BS$2:BS97))</f>
        <v>7.4139702901904441</v>
      </c>
      <c r="BU97" s="101">
        <f t="shared" si="58"/>
        <v>12.664135686075852</v>
      </c>
      <c r="BV97" s="124"/>
    </row>
    <row r="98" spans="1:74" s="9" customFormat="1" x14ac:dyDescent="0.25">
      <c r="A98" s="146">
        <f t="shared" si="40"/>
        <v>159</v>
      </c>
      <c r="B98" s="89">
        <v>44061</v>
      </c>
      <c r="C98" s="83"/>
      <c r="D98" s="84">
        <f>LN(SUM($C$2:C98))</f>
        <v>3.9318256327243257</v>
      </c>
      <c r="E98" s="124">
        <f t="shared" si="41"/>
        <v>106.71198419702785</v>
      </c>
      <c r="F98" s="124"/>
      <c r="G98" s="83"/>
      <c r="H98" s="84">
        <f>LN(SUM($G$2:G98))</f>
        <v>3.4011973816621555</v>
      </c>
      <c r="I98" s="124">
        <f t="shared" si="43"/>
        <v>4.3819352435298509</v>
      </c>
      <c r="J98" s="124"/>
      <c r="K98" s="83"/>
      <c r="L98" s="84">
        <f>LN(SUM($K$2:K98))</f>
        <v>4.2046926193909657</v>
      </c>
      <c r="M98" s="124">
        <f t="shared" si="44"/>
        <v>41.706555982023289</v>
      </c>
      <c r="N98" s="124"/>
      <c r="O98" s="83"/>
      <c r="P98" s="84">
        <f>LN(SUM($O$2:O98))</f>
        <v>4.8751973232011512</v>
      </c>
      <c r="Q98" s="125">
        <f t="shared" si="42"/>
        <v>47.206790870101393</v>
      </c>
      <c r="R98" s="124"/>
      <c r="S98" s="83"/>
      <c r="T98" s="84">
        <f>LN(SUM($S$2:S98))</f>
        <v>0.69314718055994529</v>
      </c>
      <c r="U98" s="128" t="e">
        <f t="shared" si="45"/>
        <v>#DIV/0!</v>
      </c>
      <c r="V98" s="124"/>
      <c r="W98" s="83"/>
      <c r="X98" s="84" t="e">
        <f>LN(SUM($W$2:W98))</f>
        <v>#NUM!</v>
      </c>
      <c r="Y98" s="125" t="e">
        <f t="shared" si="46"/>
        <v>#NUM!</v>
      </c>
      <c r="Z98" s="124"/>
      <c r="AA98" s="114"/>
      <c r="AB98" s="84">
        <f>LN(SUM($AA$2:AA98))</f>
        <v>2.0794415416798357</v>
      </c>
      <c r="AC98" s="125">
        <f t="shared" si="47"/>
        <v>29.069001190232839</v>
      </c>
      <c r="AD98" s="124"/>
      <c r="AE98" s="83">
        <v>23</v>
      </c>
      <c r="AF98" s="84">
        <f>LN(SUM($AE$2:AE98))</f>
        <v>5.7037824746562009</v>
      </c>
      <c r="AG98" s="125">
        <f t="shared" si="48"/>
        <v>11.568893309402647</v>
      </c>
      <c r="AH98" s="124"/>
      <c r="AI98" s="83"/>
      <c r="AJ98" s="84">
        <f>LN(SUM($AI$2:AI98))</f>
        <v>3.8066624897703196</v>
      </c>
      <c r="AK98" s="125" t="e">
        <f t="shared" si="49"/>
        <v>#DIV/0!</v>
      </c>
      <c r="AL98" s="124"/>
      <c r="AM98" s="83"/>
      <c r="AN98" s="84">
        <f>LN(SUM($AM$2:AM98))</f>
        <v>1.3862943611198906</v>
      </c>
      <c r="AO98" s="125">
        <f t="shared" si="50"/>
        <v>11.243963918381647</v>
      </c>
      <c r="AP98" s="124"/>
      <c r="AQ98" s="114"/>
      <c r="AR98" s="84">
        <f>LN(SUM($AQ$2:AQ98))</f>
        <v>2.7725887222397811</v>
      </c>
      <c r="AS98" s="125">
        <f t="shared" si="51"/>
        <v>7.6588091144828594</v>
      </c>
      <c r="AT98" s="124"/>
      <c r="AU98" s="83">
        <v>39</v>
      </c>
      <c r="AV98" s="84">
        <f>LN(SUM($AU$2:AU98))</f>
        <v>6.9373140812236818</v>
      </c>
      <c r="AW98" s="125">
        <f t="shared" si="52"/>
        <v>11.299024441371449</v>
      </c>
      <c r="AX98" s="124"/>
      <c r="AY98" s="83"/>
      <c r="AZ98" s="85">
        <f>LN(SUM($AY$2:AY98))</f>
        <v>0.69314718055994529</v>
      </c>
      <c r="BA98" s="125">
        <f t="shared" si="53"/>
        <v>5.6000000000000005</v>
      </c>
      <c r="BB98" s="124"/>
      <c r="BC98" s="114"/>
      <c r="BD98" s="85" t="e">
        <f>LN(SUM($BC$2:BC98))</f>
        <v>#NUM!</v>
      </c>
      <c r="BE98" s="125" t="e">
        <f t="shared" si="54"/>
        <v>#NUM!</v>
      </c>
      <c r="BF98" s="124"/>
      <c r="BG98" s="83"/>
      <c r="BH98" s="85">
        <f>LN(SUM($BG$2:BG98))</f>
        <v>2.9444389791664403</v>
      </c>
      <c r="BI98" s="125" t="e">
        <f t="shared" si="55"/>
        <v>#DIV/0!</v>
      </c>
      <c r="BJ98" s="124"/>
      <c r="BK98" s="83"/>
      <c r="BL98" s="85">
        <f>LN(SUM($BK$2:BK98))</f>
        <v>2.5649493574615367</v>
      </c>
      <c r="BM98" s="125">
        <f t="shared" si="56"/>
        <v>5.2253343547351276</v>
      </c>
      <c r="BN98" s="124"/>
      <c r="BO98" s="83"/>
      <c r="BP98" s="85">
        <f>LN(SUM($BO$2:BO98))</f>
        <v>1.0986122886681098</v>
      </c>
      <c r="BQ98" s="125">
        <f t="shared" si="57"/>
        <v>15.955438719280238</v>
      </c>
      <c r="BR98" s="124"/>
      <c r="BS98" s="86">
        <v>62</v>
      </c>
      <c r="BT98" s="85">
        <f>LN(SUM($BS$2:BS98))</f>
        <v>7.4506607962115394</v>
      </c>
      <c r="BU98" s="101">
        <f t="shared" si="58"/>
        <v>13.208882845942819</v>
      </c>
      <c r="BV98" s="124"/>
    </row>
    <row r="99" spans="1:74" s="9" customFormat="1" x14ac:dyDescent="0.25">
      <c r="A99" s="146">
        <f t="shared" si="40"/>
        <v>160</v>
      </c>
      <c r="B99" s="89">
        <v>44062</v>
      </c>
      <c r="C99" s="83">
        <v>1</v>
      </c>
      <c r="D99" s="84">
        <f>LN(SUM($C$2:C99))</f>
        <v>3.9512437185814275</v>
      </c>
      <c r="E99" s="124">
        <f t="shared" si="41"/>
        <v>333.16227628379244</v>
      </c>
      <c r="F99" s="124"/>
      <c r="G99" s="83">
        <v>-2</v>
      </c>
      <c r="H99" s="84">
        <f>LN(SUM($G$2:G99))</f>
        <v>3.3322045101752038</v>
      </c>
      <c r="I99" s="124">
        <f t="shared" si="43"/>
        <v>6.3066128849420888</v>
      </c>
      <c r="J99" s="124"/>
      <c r="K99" s="83">
        <v>1</v>
      </c>
      <c r="L99" s="84">
        <f>LN(SUM($K$2:K99))</f>
        <v>4.219507705176107</v>
      </c>
      <c r="M99" s="124">
        <f t="shared" si="44"/>
        <v>39.304058770380109</v>
      </c>
      <c r="N99" s="124"/>
      <c r="O99" s="83">
        <v>2</v>
      </c>
      <c r="P99" s="84">
        <f>LN(SUM($O$2:O99))</f>
        <v>4.8903491282217537</v>
      </c>
      <c r="Q99" s="125">
        <f t="shared" si="42"/>
        <v>54.0207302505329</v>
      </c>
      <c r="R99" s="124"/>
      <c r="S99" s="83"/>
      <c r="T99" s="84">
        <f>LN(SUM($S$2:S99))</f>
        <v>0.69314718055994529</v>
      </c>
      <c r="U99" s="128" t="e">
        <f t="shared" si="45"/>
        <v>#DIV/0!</v>
      </c>
      <c r="V99" s="124"/>
      <c r="W99" s="83"/>
      <c r="X99" s="84" t="e">
        <f>LN(SUM($W$2:W99))</f>
        <v>#NUM!</v>
      </c>
      <c r="Y99" s="125" t="e">
        <f t="shared" si="46"/>
        <v>#NUM!</v>
      </c>
      <c r="Z99" s="124"/>
      <c r="AA99" s="114"/>
      <c r="AB99" s="84">
        <f>LN(SUM($AA$2:AA99))</f>
        <v>2.0794415416798357</v>
      </c>
      <c r="AC99" s="125">
        <f t="shared" si="47"/>
        <v>24.224167658527367</v>
      </c>
      <c r="AD99" s="124"/>
      <c r="AE99" s="83">
        <v>3</v>
      </c>
      <c r="AF99" s="84">
        <f>LN(SUM($AE$2:AE99))</f>
        <v>5.7137328055093688</v>
      </c>
      <c r="AG99" s="125">
        <f t="shared" si="48"/>
        <v>12.030227735345711</v>
      </c>
      <c r="AH99" s="124"/>
      <c r="AI99" s="83"/>
      <c r="AJ99" s="84">
        <f>LN(SUM($AI$2:AI99))</f>
        <v>3.8066624897703196</v>
      </c>
      <c r="AK99" s="125" t="e">
        <f t="shared" si="49"/>
        <v>#DIV/0!</v>
      </c>
      <c r="AL99" s="124"/>
      <c r="AM99" s="83"/>
      <c r="AN99" s="84">
        <f>LN(SUM($AM$2:AM99))</f>
        <v>1.3862943611198906</v>
      </c>
      <c r="AO99" s="125">
        <f t="shared" si="50"/>
        <v>13.492756702057976</v>
      </c>
      <c r="AP99" s="124"/>
      <c r="AQ99" s="114"/>
      <c r="AR99" s="84">
        <f>LN(SUM($AQ$2:AQ99))</f>
        <v>2.7725887222397811</v>
      </c>
      <c r="AS99" s="125">
        <f t="shared" si="51"/>
        <v>9.6702213297499675</v>
      </c>
      <c r="AT99" s="124"/>
      <c r="AU99" s="83">
        <v>34</v>
      </c>
      <c r="AV99" s="84">
        <f>LN(SUM($AU$2:AU99))</f>
        <v>6.9697906699015899</v>
      </c>
      <c r="AW99" s="125">
        <f t="shared" si="52"/>
        <v>12.701004862036307</v>
      </c>
      <c r="AX99" s="124"/>
      <c r="AY99" s="83"/>
      <c r="AZ99" s="85">
        <f>LN(SUM($AY$2:AY99))</f>
        <v>0.69314718055994529</v>
      </c>
      <c r="BA99" s="125">
        <f t="shared" si="53"/>
        <v>9.3333333333333339</v>
      </c>
      <c r="BB99" s="124"/>
      <c r="BC99" s="114"/>
      <c r="BD99" s="85" t="e">
        <f>LN(SUM($BC$2:BC99))</f>
        <v>#NUM!</v>
      </c>
      <c r="BE99" s="125" t="e">
        <f t="shared" si="54"/>
        <v>#NUM!</v>
      </c>
      <c r="BF99" s="124"/>
      <c r="BG99" s="83">
        <v>2</v>
      </c>
      <c r="BH99" s="85">
        <f>LN(SUM($BG$2:BG99))</f>
        <v>3.044522437723423</v>
      </c>
      <c r="BI99" s="125">
        <f t="shared" si="55"/>
        <v>64.639789416777631</v>
      </c>
      <c r="BJ99" s="124"/>
      <c r="BK99" s="83">
        <v>2</v>
      </c>
      <c r="BL99" s="85">
        <f>LN(SUM($BK$2:BK99))</f>
        <v>2.7080502011022101</v>
      </c>
      <c r="BM99" s="125">
        <f t="shared" si="56"/>
        <v>4.6839493398588701</v>
      </c>
      <c r="BN99" s="124"/>
      <c r="BO99" s="83"/>
      <c r="BP99" s="85">
        <f>LN(SUM($BO$2:BO99))</f>
        <v>1.0986122886681098</v>
      </c>
      <c r="BQ99" s="125" t="e">
        <f t="shared" si="57"/>
        <v>#DIV/0!</v>
      </c>
      <c r="BR99" s="124"/>
      <c r="BS99" s="86">
        <v>43</v>
      </c>
      <c r="BT99" s="85">
        <f>LN(SUM($BS$2:BS99))</f>
        <v>7.4753392365667368</v>
      </c>
      <c r="BU99" s="101">
        <f t="shared" si="58"/>
        <v>14.635066436343511</v>
      </c>
      <c r="BV99" s="124"/>
    </row>
    <row r="100" spans="1:74" s="9" customFormat="1" x14ac:dyDescent="0.25">
      <c r="A100" s="146">
        <f t="shared" si="40"/>
        <v>161</v>
      </c>
      <c r="B100" s="89">
        <v>44063</v>
      </c>
      <c r="C100" s="83"/>
      <c r="D100" s="84">
        <f>LN(SUM($C$2:C100))</f>
        <v>3.9512437185814275</v>
      </c>
      <c r="E100" s="124">
        <f t="shared" si="41"/>
        <v>199.89736577027551</v>
      </c>
      <c r="F100" s="124"/>
      <c r="G100" s="83">
        <v>1</v>
      </c>
      <c r="H100" s="84">
        <f>LN(SUM($G$2:G100))</f>
        <v>3.3672958299864741</v>
      </c>
      <c r="I100" s="124">
        <f t="shared" si="43"/>
        <v>11.862074263032689</v>
      </c>
      <c r="J100" s="124"/>
      <c r="K100" s="83">
        <v>1</v>
      </c>
      <c r="L100" s="84">
        <f>LN(SUM($K$2:K100))</f>
        <v>4.2341065045972597</v>
      </c>
      <c r="M100" s="124">
        <f t="shared" si="44"/>
        <v>40.974593905486955</v>
      </c>
      <c r="N100" s="124"/>
      <c r="O100" s="83">
        <v>1</v>
      </c>
      <c r="P100" s="84">
        <f>LN(SUM($O$2:O100))</f>
        <v>4.8978397999509111</v>
      </c>
      <c r="Q100" s="125">
        <f t="shared" si="42"/>
        <v>64.49974923992734</v>
      </c>
      <c r="R100" s="124"/>
      <c r="S100" s="83"/>
      <c r="T100" s="84">
        <f>LN(SUM($S$2:S100))</f>
        <v>0.69314718055994529</v>
      </c>
      <c r="U100" s="128" t="e">
        <f t="shared" si="45"/>
        <v>#DIV/0!</v>
      </c>
      <c r="V100" s="124"/>
      <c r="W100" s="83"/>
      <c r="X100" s="84" t="e">
        <f>LN(SUM($W$2:W100))</f>
        <v>#NUM!</v>
      </c>
      <c r="Y100" s="125" t="e">
        <f t="shared" si="46"/>
        <v>#NUM!</v>
      </c>
      <c r="Z100" s="124"/>
      <c r="AA100" s="114"/>
      <c r="AB100" s="84">
        <f>LN(SUM($AA$2:AA100))</f>
        <v>2.0794415416798357</v>
      </c>
      <c r="AC100" s="125">
        <f t="shared" si="47"/>
        <v>24.224167658527367</v>
      </c>
      <c r="AD100" s="124"/>
      <c r="AE100" s="83">
        <v>2</v>
      </c>
      <c r="AF100" s="84">
        <f>LN(SUM($AE$2:AE100))</f>
        <v>5.7203117766074119</v>
      </c>
      <c r="AG100" s="125">
        <f t="shared" si="48"/>
        <v>15.71535399973838</v>
      </c>
      <c r="AH100" s="124"/>
      <c r="AI100" s="83"/>
      <c r="AJ100" s="84">
        <f>LN(SUM($AI$2:AI100))</f>
        <v>3.8066624897703196</v>
      </c>
      <c r="AK100" s="125" t="e">
        <f t="shared" si="49"/>
        <v>#DIV/0!</v>
      </c>
      <c r="AL100" s="124"/>
      <c r="AM100" s="83"/>
      <c r="AN100" s="84">
        <f>LN(SUM($AM$2:AM100))</f>
        <v>1.3862943611198906</v>
      </c>
      <c r="AO100" s="125">
        <f t="shared" si="50"/>
        <v>22.487927836763294</v>
      </c>
      <c r="AP100" s="124"/>
      <c r="AQ100" s="114"/>
      <c r="AR100" s="84">
        <f>LN(SUM($AQ$2:AQ100))</f>
        <v>2.7725887222397811</v>
      </c>
      <c r="AS100" s="125">
        <f t="shared" si="51"/>
        <v>13.951203573011897</v>
      </c>
      <c r="AT100" s="124"/>
      <c r="AU100" s="83">
        <v>33</v>
      </c>
      <c r="AV100" s="84">
        <f>LN(SUM($AU$2:AU100))</f>
        <v>7.00033446027523</v>
      </c>
      <c r="AW100" s="125">
        <f t="shared" si="52"/>
        <v>15.661633778182635</v>
      </c>
      <c r="AX100" s="124"/>
      <c r="AY100" s="83"/>
      <c r="AZ100" s="85">
        <f>LN(SUM($AY$2:AY100))</f>
        <v>0.69314718055994529</v>
      </c>
      <c r="BA100" s="125" t="e">
        <f t="shared" si="53"/>
        <v>#DIV/0!</v>
      </c>
      <c r="BB100" s="124"/>
      <c r="BC100" s="114"/>
      <c r="BD100" s="85" t="e">
        <f>LN(SUM($BC$2:BC100))</f>
        <v>#NUM!</v>
      </c>
      <c r="BE100" s="125" t="e">
        <f t="shared" si="54"/>
        <v>#NUM!</v>
      </c>
      <c r="BF100" s="124"/>
      <c r="BG100" s="83"/>
      <c r="BH100" s="85">
        <f>LN(SUM($BG$2:BG100))</f>
        <v>3.044522437723423</v>
      </c>
      <c r="BI100" s="125">
        <f t="shared" si="55"/>
        <v>38.783873650066575</v>
      </c>
      <c r="BJ100" s="124"/>
      <c r="BK100" s="83">
        <v>2</v>
      </c>
      <c r="BL100" s="85">
        <f>LN(SUM($BK$2:BK100))</f>
        <v>2.8332133440562162</v>
      </c>
      <c r="BM100" s="125">
        <f t="shared" si="56"/>
        <v>4.636225899229923</v>
      </c>
      <c r="BN100" s="124"/>
      <c r="BO100" s="83">
        <v>1</v>
      </c>
      <c r="BP100" s="85">
        <f>LN(SUM($BO$2:BO100))</f>
        <v>1.3862943611198906</v>
      </c>
      <c r="BQ100" s="125">
        <f t="shared" si="57"/>
        <v>22.487927836763294</v>
      </c>
      <c r="BR100" s="124"/>
      <c r="BS100" s="86">
        <v>41</v>
      </c>
      <c r="BT100" s="85">
        <f>LN(SUM($BS$2:BS100))</f>
        <v>7.498315870766981</v>
      </c>
      <c r="BU100" s="101">
        <f t="shared" si="58"/>
        <v>18.132232416479589</v>
      </c>
      <c r="BV100" s="124"/>
    </row>
    <row r="101" spans="1:74" s="9" customFormat="1" x14ac:dyDescent="0.25">
      <c r="A101" s="146">
        <f t="shared" si="40"/>
        <v>162</v>
      </c>
      <c r="B101" s="89">
        <v>44064</v>
      </c>
      <c r="C101" s="83"/>
      <c r="D101" s="84">
        <f>LN(SUM($C$2:C101))</f>
        <v>3.9512437185814275</v>
      </c>
      <c r="E101" s="124">
        <f t="shared" si="41"/>
        <v>166.58113814189622</v>
      </c>
      <c r="F101" s="124"/>
      <c r="G101" s="83">
        <v>6</v>
      </c>
      <c r="H101" s="84">
        <f>LN(SUM($G$2:G101))</f>
        <v>3.5553480614894135</v>
      </c>
      <c r="I101" s="124">
        <f t="shared" si="43"/>
        <v>32.323284148280791</v>
      </c>
      <c r="J101" s="124"/>
      <c r="K101" s="83">
        <v>1</v>
      </c>
      <c r="L101" s="84">
        <f>LN(SUM($K$2:K101))</f>
        <v>4.2484952420493594</v>
      </c>
      <c r="M101" s="124">
        <f t="shared" si="44"/>
        <v>49.799604278699235</v>
      </c>
      <c r="N101" s="124"/>
      <c r="O101" s="83">
        <v>3</v>
      </c>
      <c r="P101" s="84">
        <f>LN(SUM($O$2:O101))</f>
        <v>4.9199809258281251</v>
      </c>
      <c r="Q101" s="125">
        <f t="shared" si="42"/>
        <v>67.431857639514305</v>
      </c>
      <c r="R101" s="124"/>
      <c r="S101" s="83"/>
      <c r="T101" s="84">
        <f>LN(SUM($S$2:S101))</f>
        <v>0.69314718055994529</v>
      </c>
      <c r="U101" s="128" t="e">
        <f t="shared" si="45"/>
        <v>#DIV/0!</v>
      </c>
      <c r="V101" s="124"/>
      <c r="W101" s="83"/>
      <c r="X101" s="84" t="e">
        <f>LN(SUM($W$2:W101))</f>
        <v>#NUM!</v>
      </c>
      <c r="Y101" s="125" t="e">
        <f t="shared" si="46"/>
        <v>#NUM!</v>
      </c>
      <c r="Z101" s="124"/>
      <c r="AA101" s="114"/>
      <c r="AB101" s="84">
        <f>LN(SUM($AA$2:AA101))</f>
        <v>2.0794415416798357</v>
      </c>
      <c r="AC101" s="125">
        <f t="shared" si="47"/>
        <v>29.069001190232839</v>
      </c>
      <c r="AD101" s="124"/>
      <c r="AE101" s="83">
        <v>41</v>
      </c>
      <c r="AF101" s="84">
        <f>LN(SUM($AE$2:AE101))</f>
        <v>5.8464387750577247</v>
      </c>
      <c r="AG101" s="125">
        <f t="shared" si="48"/>
        <v>15.056041106824289</v>
      </c>
      <c r="AH101" s="124"/>
      <c r="AI101" s="83">
        <v>2</v>
      </c>
      <c r="AJ101" s="84">
        <f>LN(SUM($AI$2:AI101))</f>
        <v>3.8501476017100584</v>
      </c>
      <c r="AK101" s="125">
        <f t="shared" si="49"/>
        <v>148.77215204577013</v>
      </c>
      <c r="AL101" s="124"/>
      <c r="AM101" s="83">
        <v>3</v>
      </c>
      <c r="AN101" s="84">
        <f>LN(SUM($AM$2:AM101))</f>
        <v>1.9459101490553132</v>
      </c>
      <c r="AO101" s="125">
        <f t="shared" si="50"/>
        <v>11.560384507902222</v>
      </c>
      <c r="AP101" s="124"/>
      <c r="AQ101" s="114"/>
      <c r="AR101" s="84">
        <f>LN(SUM($AQ$2:AQ101))</f>
        <v>2.7725887222397811</v>
      </c>
      <c r="AS101" s="125">
        <f t="shared" si="51"/>
        <v>48.448335317054649</v>
      </c>
      <c r="AT101" s="124"/>
      <c r="AU101" s="83">
        <v>68</v>
      </c>
      <c r="AV101" s="84">
        <f>LN(SUM($AU$2:AU101))</f>
        <v>7.0604763659998007</v>
      </c>
      <c r="AW101" s="125">
        <f t="shared" si="52"/>
        <v>17.165885772244774</v>
      </c>
      <c r="AX101" s="124"/>
      <c r="AY101" s="83"/>
      <c r="AZ101" s="85">
        <f>LN(SUM($AY$2:AY101))</f>
        <v>0.69314718055994529</v>
      </c>
      <c r="BA101" s="125" t="e">
        <f t="shared" si="53"/>
        <v>#DIV/0!</v>
      </c>
      <c r="BB101" s="124"/>
      <c r="BC101" s="114"/>
      <c r="BD101" s="85" t="e">
        <f>LN(SUM($BC$2:BC101))</f>
        <v>#NUM!</v>
      </c>
      <c r="BE101" s="125" t="e">
        <f t="shared" si="54"/>
        <v>#NUM!</v>
      </c>
      <c r="BF101" s="124"/>
      <c r="BG101" s="83">
        <v>4</v>
      </c>
      <c r="BH101" s="85">
        <f>LN(SUM($BG$2:BG101))</f>
        <v>3.2188758248682006</v>
      </c>
      <c r="BI101" s="125">
        <f t="shared" si="55"/>
        <v>17.273759557657229</v>
      </c>
      <c r="BJ101" s="124"/>
      <c r="BK101" s="83"/>
      <c r="BL101" s="85">
        <f>LN(SUM($BK$2:BK101))</f>
        <v>2.8332133440562162</v>
      </c>
      <c r="BM101" s="125">
        <f t="shared" si="56"/>
        <v>5.8081394620614422</v>
      </c>
      <c r="BN101" s="124"/>
      <c r="BO101" s="83"/>
      <c r="BP101" s="85">
        <f>LN(SUM($BO$2:BO101))</f>
        <v>1.3862943611198906</v>
      </c>
      <c r="BQ101" s="125">
        <f t="shared" si="57"/>
        <v>13.492756702057976</v>
      </c>
      <c r="BR101" s="124"/>
      <c r="BS101" s="86">
        <v>128</v>
      </c>
      <c r="BT101" s="85">
        <f>LN(SUM($BS$2:BS101))</f>
        <v>7.5668284792083309</v>
      </c>
      <c r="BU101" s="101">
        <f t="shared" si="58"/>
        <v>19.335725028090703</v>
      </c>
      <c r="BV101" s="124"/>
    </row>
    <row r="102" spans="1:74" s="9" customFormat="1" x14ac:dyDescent="0.25">
      <c r="A102" s="146">
        <f t="shared" si="40"/>
        <v>163</v>
      </c>
      <c r="B102" s="89">
        <v>44065</v>
      </c>
      <c r="C102" s="83"/>
      <c r="D102" s="84">
        <f>LN(SUM($C$2:C102))</f>
        <v>3.9512437185814275</v>
      </c>
      <c r="E102" s="124">
        <f t="shared" si="41"/>
        <v>166.58113814189622</v>
      </c>
      <c r="F102" s="124"/>
      <c r="G102" s="83"/>
      <c r="H102" s="84">
        <f>LN(SUM($G$2:G102))</f>
        <v>3.5553480614894135</v>
      </c>
      <c r="I102" s="124">
        <f t="shared" si="43"/>
        <v>23.144678978819602</v>
      </c>
      <c r="J102" s="124"/>
      <c r="K102" s="83">
        <v>4</v>
      </c>
      <c r="L102" s="84">
        <f>LN(SUM($K$2:K102))</f>
        <v>4.3040650932041702</v>
      </c>
      <c r="M102" s="124">
        <f t="shared" si="44"/>
        <v>46.75117371361349</v>
      </c>
      <c r="N102" s="124"/>
      <c r="O102" s="83">
        <v>0</v>
      </c>
      <c r="P102" s="84">
        <f>LN(SUM($O$2:O102))</f>
        <v>4.9199809258281251</v>
      </c>
      <c r="Q102" s="125">
        <f t="shared" si="42"/>
        <v>78.715454632491671</v>
      </c>
      <c r="R102" s="124"/>
      <c r="S102" s="83"/>
      <c r="T102" s="84">
        <f>LN(SUM($S$2:S102))</f>
        <v>0.69314718055994529</v>
      </c>
      <c r="U102" s="128" t="e">
        <f t="shared" si="45"/>
        <v>#DIV/0!</v>
      </c>
      <c r="V102" s="124"/>
      <c r="W102" s="83"/>
      <c r="X102" s="84" t="e">
        <f>LN(SUM($W$2:W102))</f>
        <v>#NUM!</v>
      </c>
      <c r="Y102" s="125" t="e">
        <f t="shared" si="46"/>
        <v>#NUM!</v>
      </c>
      <c r="Z102" s="124"/>
      <c r="AA102" s="114">
        <v>6</v>
      </c>
      <c r="AB102" s="84">
        <f>LN(SUM($AA$2:AA102))</f>
        <v>2.6390573296152584</v>
      </c>
      <c r="AC102" s="125">
        <f t="shared" si="47"/>
        <v>9.3333333333333357</v>
      </c>
      <c r="AD102" s="124"/>
      <c r="AE102" s="83">
        <v>18</v>
      </c>
      <c r="AF102" s="84">
        <f>LN(SUM($AE$2:AE102))</f>
        <v>5.8971538676367405</v>
      </c>
      <c r="AG102" s="125">
        <f t="shared" si="48"/>
        <v>14.414001386202919</v>
      </c>
      <c r="AH102" s="124"/>
      <c r="AI102" s="83"/>
      <c r="AJ102" s="84">
        <f>LN(SUM($AI$2:AI102))</f>
        <v>3.8501476017100584</v>
      </c>
      <c r="AK102" s="125">
        <f t="shared" si="49"/>
        <v>89.263291227462076</v>
      </c>
      <c r="AL102" s="124"/>
      <c r="AM102" s="83"/>
      <c r="AN102" s="84">
        <f>LN(SUM($AM$2:AM102))</f>
        <v>1.9459101490553132</v>
      </c>
      <c r="AO102" s="125">
        <f t="shared" si="50"/>
        <v>6.9362307047413339</v>
      </c>
      <c r="AP102" s="124"/>
      <c r="AQ102" s="114"/>
      <c r="AR102" s="84">
        <f>LN(SUM($AQ$2:AQ102))</f>
        <v>2.7725887222397811</v>
      </c>
      <c r="AS102" s="125" t="e">
        <f t="shared" si="51"/>
        <v>#DIV/0!</v>
      </c>
      <c r="AT102" s="124"/>
      <c r="AU102" s="83">
        <v>93</v>
      </c>
      <c r="AV102" s="84">
        <f>LN(SUM($AU$2:AU102))</f>
        <v>7.1372784372603855</v>
      </c>
      <c r="AW102" s="125">
        <f t="shared" si="52"/>
        <v>15.711059723238456</v>
      </c>
      <c r="AX102" s="124"/>
      <c r="AY102" s="83"/>
      <c r="AZ102" s="85">
        <f>LN(SUM($AY$2:AY102))</f>
        <v>0.69314718055994529</v>
      </c>
      <c r="BA102" s="125" t="e">
        <f t="shared" si="53"/>
        <v>#DIV/0!</v>
      </c>
      <c r="BB102" s="124"/>
      <c r="BC102" s="114"/>
      <c r="BD102" s="85" t="e">
        <f>LN(SUM($BC$2:BC102))</f>
        <v>#NUM!</v>
      </c>
      <c r="BE102" s="125" t="e">
        <f t="shared" si="54"/>
        <v>#NUM!</v>
      </c>
      <c r="BF102" s="124"/>
      <c r="BG102" s="83">
        <v>2</v>
      </c>
      <c r="BH102" s="85">
        <f>LN(SUM($BG$2:BG102))</f>
        <v>3.2958368660043291</v>
      </c>
      <c r="BI102" s="125">
        <f t="shared" si="55"/>
        <v>11.395421319310591</v>
      </c>
      <c r="BJ102" s="124"/>
      <c r="BK102" s="83">
        <v>8</v>
      </c>
      <c r="BL102" s="85">
        <f>LN(SUM($BK$2:BK102))</f>
        <v>3.2188758248682006</v>
      </c>
      <c r="BM102" s="125">
        <f t="shared" si="56"/>
        <v>7.0152251708482041</v>
      </c>
      <c r="BN102" s="124"/>
      <c r="BO102" s="83"/>
      <c r="BP102" s="85">
        <f>LN(SUM($BO$2:BO102))</f>
        <v>1.3862943611198906</v>
      </c>
      <c r="BQ102" s="125">
        <f t="shared" si="57"/>
        <v>11.243963918381647</v>
      </c>
      <c r="BR102" s="124"/>
      <c r="BS102" s="86">
        <v>131</v>
      </c>
      <c r="BT102" s="85">
        <f>LN(SUM($BS$2:BS102))</f>
        <v>7.6324011266014535</v>
      </c>
      <c r="BU102" s="101">
        <f t="shared" si="58"/>
        <v>17.60636516907779</v>
      </c>
      <c r="BV102" s="124"/>
    </row>
    <row r="103" spans="1:74" s="9" customFormat="1" x14ac:dyDescent="0.25">
      <c r="A103" s="146">
        <f t="shared" si="40"/>
        <v>164</v>
      </c>
      <c r="B103" s="89">
        <v>44066</v>
      </c>
      <c r="C103" s="83"/>
      <c r="D103" s="84">
        <f>LN(SUM($C$2:C103))</f>
        <v>3.9512437185814275</v>
      </c>
      <c r="E103" s="124">
        <f t="shared" si="41"/>
        <v>199.89736577027551</v>
      </c>
      <c r="F103" s="124"/>
      <c r="G103" s="83">
        <v>8</v>
      </c>
      <c r="H103" s="84">
        <f>LN(SUM($G$2:G103))</f>
        <v>3.7612001156935624</v>
      </c>
      <c r="I103" s="124">
        <f t="shared" si="43"/>
        <v>12.043863329531666</v>
      </c>
      <c r="J103" s="124"/>
      <c r="K103" s="83">
        <v>1</v>
      </c>
      <c r="L103" s="84">
        <f>LN(SUM($K$2:K103))</f>
        <v>4.3174881135363101</v>
      </c>
      <c r="M103" s="124">
        <f t="shared" si="44"/>
        <v>34.282760672604418</v>
      </c>
      <c r="N103" s="124"/>
      <c r="O103" s="83">
        <v>3</v>
      </c>
      <c r="P103" s="84">
        <f>LN(SUM($O$2:O103))</f>
        <v>4.9416424226093039</v>
      </c>
      <c r="Q103" s="125">
        <f t="shared" si="42"/>
        <v>60.929454032371353</v>
      </c>
      <c r="R103" s="124"/>
      <c r="S103" s="83"/>
      <c r="T103" s="84">
        <f>LN(SUM($S$2:S103))</f>
        <v>0.69314718055994529</v>
      </c>
      <c r="U103" s="128" t="e">
        <f t="shared" si="45"/>
        <v>#DIV/0!</v>
      </c>
      <c r="V103" s="124"/>
      <c r="W103" s="83"/>
      <c r="X103" s="84" t="e">
        <f>LN(SUM($W$2:W103))</f>
        <v>#NUM!</v>
      </c>
      <c r="Y103" s="125" t="e">
        <f t="shared" si="46"/>
        <v>#NUM!</v>
      </c>
      <c r="Z103" s="124"/>
      <c r="AA103" s="114"/>
      <c r="AB103" s="84">
        <f>LN(SUM($AA$2:AA103))</f>
        <v>2.6390573296152584</v>
      </c>
      <c r="AC103" s="125">
        <f t="shared" si="47"/>
        <v>6.9362307047413339</v>
      </c>
      <c r="AD103" s="124"/>
      <c r="AE103" s="83">
        <v>32</v>
      </c>
      <c r="AF103" s="84">
        <f>LN(SUM($AE$2:AE103))</f>
        <v>5.9814142112544806</v>
      </c>
      <c r="AG103" s="125">
        <f t="shared" si="48"/>
        <v>12.193796854816929</v>
      </c>
      <c r="AH103" s="124"/>
      <c r="AI103" s="83">
        <v>3</v>
      </c>
      <c r="AJ103" s="84">
        <f>LN(SUM($AI$2:AI103))</f>
        <v>3.912023005428146</v>
      </c>
      <c r="AK103" s="125">
        <f t="shared" si="49"/>
        <v>43.463646125484061</v>
      </c>
      <c r="AL103" s="124"/>
      <c r="AM103" s="83"/>
      <c r="AN103" s="84">
        <f>LN(SUM($AM$2:AM103))</f>
        <v>1.9459101490553132</v>
      </c>
      <c r="AO103" s="125">
        <f t="shared" si="50"/>
        <v>5.7801922539511112</v>
      </c>
      <c r="AP103" s="124"/>
      <c r="AQ103" s="114">
        <v>3</v>
      </c>
      <c r="AR103" s="84">
        <f>LN(SUM($AQ$2:AQ103))</f>
        <v>2.9444389791664403</v>
      </c>
      <c r="AS103" s="125">
        <f t="shared" si="51"/>
        <v>37.645411772570725</v>
      </c>
      <c r="AT103" s="124"/>
      <c r="AU103" s="83">
        <v>79</v>
      </c>
      <c r="AV103" s="84">
        <f>LN(SUM($AU$2:AU103))</f>
        <v>7.1981835771019433</v>
      </c>
      <c r="AW103" s="125">
        <f t="shared" si="52"/>
        <v>13.972512697504426</v>
      </c>
      <c r="AX103" s="124"/>
      <c r="AY103" s="83"/>
      <c r="AZ103" s="85">
        <f>LN(SUM($AY$2:AY103))</f>
        <v>0.69314718055994529</v>
      </c>
      <c r="BA103" s="125" t="e">
        <f t="shared" si="53"/>
        <v>#DIV/0!</v>
      </c>
      <c r="BB103" s="124"/>
      <c r="BC103" s="114">
        <v>1</v>
      </c>
      <c r="BD103" s="85">
        <f>LN(SUM($BC$2:BC103))</f>
        <v>0</v>
      </c>
      <c r="BE103" s="125" t="e">
        <f t="shared" si="54"/>
        <v>#NUM!</v>
      </c>
      <c r="BF103" s="124"/>
      <c r="BG103" s="83">
        <v>3</v>
      </c>
      <c r="BH103" s="85">
        <f>LN(SUM($BG$2:BG103))</f>
        <v>3.4011973816621555</v>
      </c>
      <c r="BI103" s="125">
        <f t="shared" si="55"/>
        <v>8.6357171032601574</v>
      </c>
      <c r="BJ103" s="124"/>
      <c r="BK103" s="83"/>
      <c r="BL103" s="85">
        <f>LN(SUM($BK$2:BK103))</f>
        <v>3.2188758248682006</v>
      </c>
      <c r="BM103" s="125">
        <f t="shared" si="56"/>
        <v>5.7170221800080077</v>
      </c>
      <c r="BN103" s="124"/>
      <c r="BO103" s="83">
        <v>3</v>
      </c>
      <c r="BP103" s="85">
        <f>LN(SUM($BO$2:BO103))</f>
        <v>1.9459101490553132</v>
      </c>
      <c r="BQ103" s="125">
        <f t="shared" si="57"/>
        <v>5.6999894870775165</v>
      </c>
      <c r="BR103" s="124"/>
      <c r="BS103" s="86">
        <v>136</v>
      </c>
      <c r="BT103" s="85">
        <f>LN(SUM($BS$2:BS103))</f>
        <v>7.696212639346407</v>
      </c>
      <c r="BU103" s="101">
        <f t="shared" si="58"/>
        <v>14.909861348618021</v>
      </c>
      <c r="BV103" s="124"/>
    </row>
    <row r="104" spans="1:74" s="9" customFormat="1" x14ac:dyDescent="0.25">
      <c r="A104" s="146">
        <f t="shared" si="40"/>
        <v>165</v>
      </c>
      <c r="B104" s="89">
        <v>44067</v>
      </c>
      <c r="C104" s="83"/>
      <c r="D104" s="84">
        <f>LN(SUM($C$2:C104))</f>
        <v>3.9512437185814275</v>
      </c>
      <c r="E104" s="124">
        <f t="shared" si="41"/>
        <v>333.16227628379244</v>
      </c>
      <c r="F104" s="124"/>
      <c r="G104" s="83">
        <v>5</v>
      </c>
      <c r="H104" s="84">
        <f>LN(SUM($G$2:G104))</f>
        <v>3.8712010109078911</v>
      </c>
      <c r="I104" s="124">
        <f t="shared" si="43"/>
        <v>7.9021546129603122</v>
      </c>
      <c r="J104" s="124"/>
      <c r="K104" s="83">
        <v>2</v>
      </c>
      <c r="L104" s="84">
        <f>LN(SUM($K$2:K104))</f>
        <v>4.3438054218536841</v>
      </c>
      <c r="M104" s="124">
        <f t="shared" si="44"/>
        <v>28.40526766689247</v>
      </c>
      <c r="N104" s="124"/>
      <c r="O104" s="83">
        <v>1</v>
      </c>
      <c r="P104" s="84">
        <f>LN(SUM($O$2:O104))</f>
        <v>4.9487598903781684</v>
      </c>
      <c r="Q104" s="125">
        <f t="shared" si="42"/>
        <v>56.187767384926275</v>
      </c>
      <c r="R104" s="124"/>
      <c r="S104" s="83">
        <v>0</v>
      </c>
      <c r="T104" s="84">
        <f>LN(SUM($S$2:S104))</f>
        <v>0.69314718055994529</v>
      </c>
      <c r="U104" s="128" t="e">
        <f t="shared" si="45"/>
        <v>#DIV/0!</v>
      </c>
      <c r="V104" s="124"/>
      <c r="W104" s="83"/>
      <c r="X104" s="84" t="e">
        <f>LN(SUM($W$2:W104))</f>
        <v>#NUM!</v>
      </c>
      <c r="Y104" s="125" t="e">
        <f t="shared" si="46"/>
        <v>#NUM!</v>
      </c>
      <c r="Z104" s="124"/>
      <c r="AA104" s="114">
        <v>1</v>
      </c>
      <c r="AB104" s="84">
        <f>LN(SUM($AA$2:AA104))</f>
        <v>2.7080502011022101</v>
      </c>
      <c r="AC104" s="125">
        <f t="shared" si="47"/>
        <v>5.4445721089242198</v>
      </c>
      <c r="AD104" s="124"/>
      <c r="AE104" s="83"/>
      <c r="AF104" s="84">
        <f>LN(SUM($AE$2:AE104))</f>
        <v>5.9814142112544806</v>
      </c>
      <c r="AG104" s="125">
        <f t="shared" si="48"/>
        <v>12.561076723117456</v>
      </c>
      <c r="AH104" s="124"/>
      <c r="AI104" s="83"/>
      <c r="AJ104" s="84">
        <f>LN(SUM($AI$2:AI104))</f>
        <v>3.912023005428146</v>
      </c>
      <c r="AK104" s="125">
        <f t="shared" si="49"/>
        <v>34.03215848458786</v>
      </c>
      <c r="AL104" s="124"/>
      <c r="AM104" s="83">
        <v>1</v>
      </c>
      <c r="AN104" s="84">
        <f>LN(SUM($AM$2:AM104))</f>
        <v>2.0794415416798357</v>
      </c>
      <c r="AO104" s="125">
        <f t="shared" si="50"/>
        <v>5.1640843862077146</v>
      </c>
      <c r="AP104" s="124"/>
      <c r="AQ104" s="114"/>
      <c r="AR104" s="84">
        <f>LN(SUM($AQ$2:AQ104))</f>
        <v>2.9444389791664403</v>
      </c>
      <c r="AS104" s="125">
        <f t="shared" si="51"/>
        <v>22.587247063542431</v>
      </c>
      <c r="AT104" s="124"/>
      <c r="AU104" s="83">
        <v>99</v>
      </c>
      <c r="AV104" s="84">
        <f>LN(SUM($AU$2:AU104))</f>
        <v>7.2696167496081694</v>
      </c>
      <c r="AW104" s="125">
        <f t="shared" si="52"/>
        <v>12.201471068966041</v>
      </c>
      <c r="AX104" s="124"/>
      <c r="AY104" s="83"/>
      <c r="AZ104" s="85">
        <f>LN(SUM($AY$2:AY104))</f>
        <v>0.69314718055994529</v>
      </c>
      <c r="BA104" s="125" t="e">
        <f t="shared" si="53"/>
        <v>#DIV/0!</v>
      </c>
      <c r="BB104" s="124"/>
      <c r="BC104" s="114"/>
      <c r="BD104" s="85">
        <f>LN(SUM($BC$2:BC104))</f>
        <v>0</v>
      </c>
      <c r="BE104" s="125" t="e">
        <f t="shared" si="54"/>
        <v>#NUM!</v>
      </c>
      <c r="BF104" s="124"/>
      <c r="BG104" s="83"/>
      <c r="BH104" s="85">
        <f>LN(SUM($BG$2:BG104))</f>
        <v>3.4011973816621555</v>
      </c>
      <c r="BI104" s="125">
        <f t="shared" si="55"/>
        <v>8.3120444273335057</v>
      </c>
      <c r="BJ104" s="124"/>
      <c r="BK104" s="83">
        <v>8</v>
      </c>
      <c r="BL104" s="85">
        <f>LN(SUM($BK$2:BK104))</f>
        <v>3.4965075614664802</v>
      </c>
      <c r="BM104" s="125">
        <f t="shared" si="56"/>
        <v>4.6187945999919808</v>
      </c>
      <c r="BN104" s="124"/>
      <c r="BO104" s="83">
        <v>1</v>
      </c>
      <c r="BP104" s="85">
        <f>LN(SUM($BO$2:BO104))</f>
        <v>2.0794415416798357</v>
      </c>
      <c r="BQ104" s="125">
        <f t="shared" si="57"/>
        <v>4.1854154966551169</v>
      </c>
      <c r="BR104" s="124"/>
      <c r="BS104" s="86">
        <v>118</v>
      </c>
      <c r="BT104" s="85">
        <f>LN(SUM($BS$2:BS104))</f>
        <v>7.748460023899697</v>
      </c>
      <c r="BU104" s="101">
        <f t="shared" si="58"/>
        <v>13.209725115410297</v>
      </c>
      <c r="BV104" s="124"/>
    </row>
    <row r="105" spans="1:74" s="9" customFormat="1" x14ac:dyDescent="0.25">
      <c r="A105" s="146">
        <f t="shared" si="40"/>
        <v>166</v>
      </c>
      <c r="B105" s="89">
        <v>44068</v>
      </c>
      <c r="C105" s="83"/>
      <c r="D105" s="84">
        <f>LN(SUM($C$2:C105))</f>
        <v>3.9512437185814275</v>
      </c>
      <c r="E105" s="124" t="e">
        <f t="shared" si="41"/>
        <v>#DIV/0!</v>
      </c>
      <c r="F105" s="124"/>
      <c r="G105" s="83"/>
      <c r="H105" s="84">
        <f>LN(SUM($G$2:G105))</f>
        <v>3.8712010109078911</v>
      </c>
      <c r="I105" s="124">
        <f t="shared" si="43"/>
        <v>6.8564138637403245</v>
      </c>
      <c r="J105" s="124"/>
      <c r="K105" s="83">
        <v>2</v>
      </c>
      <c r="L105" s="84">
        <f>LN(SUM($K$2:K105))</f>
        <v>4.3694478524670215</v>
      </c>
      <c r="M105" s="124">
        <f t="shared" si="44"/>
        <v>26.290745014635569</v>
      </c>
      <c r="N105" s="124"/>
      <c r="O105" s="83"/>
      <c r="P105" s="84">
        <f>LN(SUM($O$2:O105))</f>
        <v>4.9487598903781684</v>
      </c>
      <c r="Q105" s="125">
        <f t="shared" si="42"/>
        <v>64.967909202520048</v>
      </c>
      <c r="R105" s="124"/>
      <c r="S105" s="83"/>
      <c r="T105" s="84">
        <f>LN(SUM($S$2:S105))</f>
        <v>0.69314718055994529</v>
      </c>
      <c r="U105" s="128" t="e">
        <f t="shared" si="45"/>
        <v>#DIV/0!</v>
      </c>
      <c r="V105" s="124"/>
      <c r="W105" s="83"/>
      <c r="X105" s="84" t="e">
        <f>LN(SUM($W$2:W105))</f>
        <v>#NUM!</v>
      </c>
      <c r="Y105" s="125" t="e">
        <f t="shared" si="46"/>
        <v>#NUM!</v>
      </c>
      <c r="Z105" s="124"/>
      <c r="AA105" s="114">
        <v>2</v>
      </c>
      <c r="AB105" s="84">
        <f>LN(SUM($AA$2:AA105))</f>
        <v>2.8332133440562162</v>
      </c>
      <c r="AC105" s="125">
        <f t="shared" si="47"/>
        <v>4.7590520525388733</v>
      </c>
      <c r="AD105" s="124"/>
      <c r="AE105" s="83">
        <v>44</v>
      </c>
      <c r="AF105" s="84">
        <f>LN(SUM($AE$2:AE105))</f>
        <v>6.0867747269123065</v>
      </c>
      <c r="AG105" s="125">
        <f t="shared" si="48"/>
        <v>10.926113121349358</v>
      </c>
      <c r="AH105" s="124"/>
      <c r="AI105" s="83">
        <v>4</v>
      </c>
      <c r="AJ105" s="84">
        <f>LN(SUM($AI$2:AI105))</f>
        <v>3.9889840465642745</v>
      </c>
      <c r="AK105" s="125">
        <f t="shared" si="49"/>
        <v>23.681115327985804</v>
      </c>
      <c r="AL105" s="124"/>
      <c r="AM105" s="83">
        <v>5</v>
      </c>
      <c r="AN105" s="84">
        <f>LN(SUM($AM$2:AM105))</f>
        <v>2.5649493574615367</v>
      </c>
      <c r="AO105" s="125">
        <f t="shared" si="50"/>
        <v>3.9429293897542022</v>
      </c>
      <c r="AP105" s="124"/>
      <c r="AQ105" s="114"/>
      <c r="AR105" s="84">
        <f>LN(SUM($AQ$2:AQ105))</f>
        <v>2.9444389791664403</v>
      </c>
      <c r="AS105" s="125">
        <f t="shared" si="51"/>
        <v>18.822705886285362</v>
      </c>
      <c r="AT105" s="124"/>
      <c r="AU105" s="83">
        <v>52</v>
      </c>
      <c r="AV105" s="84">
        <f>LN(SUM($AU$2:AU105))</f>
        <v>7.305188215393037</v>
      </c>
      <c r="AW105" s="125">
        <f t="shared" si="52"/>
        <v>11.535531303342211</v>
      </c>
      <c r="AX105" s="124"/>
      <c r="AY105" s="83"/>
      <c r="AZ105" s="85">
        <f>LN(SUM($AY$2:AY105))</f>
        <v>0.69314718055994529</v>
      </c>
      <c r="BA105" s="125" t="e">
        <f t="shared" si="53"/>
        <v>#DIV/0!</v>
      </c>
      <c r="BB105" s="124"/>
      <c r="BC105" s="114">
        <v>1</v>
      </c>
      <c r="BD105" s="85">
        <f>LN(SUM($BC$2:BC105))</f>
        <v>0.69314718055994529</v>
      </c>
      <c r="BE105" s="125" t="e">
        <f t="shared" si="54"/>
        <v>#NUM!</v>
      </c>
      <c r="BF105" s="124"/>
      <c r="BG105" s="83"/>
      <c r="BH105" s="85">
        <f>LN(SUM($BG$2:BG105))</f>
        <v>3.4011973816621555</v>
      </c>
      <c r="BI105" s="125">
        <f t="shared" si="55"/>
        <v>9.8734078544207531</v>
      </c>
      <c r="BJ105" s="124"/>
      <c r="BK105" s="83"/>
      <c r="BL105" s="85">
        <f>LN(SUM($BK$2:BK105))</f>
        <v>3.4965075614664802</v>
      </c>
      <c r="BM105" s="125">
        <f t="shared" si="56"/>
        <v>4.7596653911518638</v>
      </c>
      <c r="BN105" s="124"/>
      <c r="BO105" s="83">
        <v>3</v>
      </c>
      <c r="BP105" s="85">
        <f>LN(SUM($BO$2:BO105))</f>
        <v>2.3978952727983707</v>
      </c>
      <c r="BQ105" s="125">
        <f t="shared" si="57"/>
        <v>3.3211706230114335</v>
      </c>
      <c r="BR105" s="124"/>
      <c r="BS105" s="86">
        <v>113</v>
      </c>
      <c r="BT105" s="85">
        <f>LN(SUM($BS$2:BS105))</f>
        <v>7.7960579743161231</v>
      </c>
      <c r="BU105" s="101">
        <f t="shared" si="58"/>
        <v>12.192342871926057</v>
      </c>
      <c r="BV105" s="124"/>
    </row>
    <row r="106" spans="1:74" s="9" customFormat="1" x14ac:dyDescent="0.25">
      <c r="A106" s="146">
        <f t="shared" si="40"/>
        <v>167</v>
      </c>
      <c r="B106" s="89">
        <v>44069</v>
      </c>
      <c r="C106" s="83"/>
      <c r="D106" s="84">
        <f>LN(SUM($C$2:C106))</f>
        <v>3.9512437185814275</v>
      </c>
      <c r="E106" s="124" t="e">
        <f t="shared" si="41"/>
        <v>#DIV/0!</v>
      </c>
      <c r="F106" s="124"/>
      <c r="G106" s="83">
        <v>1</v>
      </c>
      <c r="H106" s="84">
        <f>LN(SUM($G$2:G106))</f>
        <v>3.8918202981106265</v>
      </c>
      <c r="I106" s="124">
        <f t="shared" si="43"/>
        <v>7.6981764980589613</v>
      </c>
      <c r="J106" s="124"/>
      <c r="K106" s="83">
        <v>3</v>
      </c>
      <c r="L106" s="84">
        <f>LN(SUM($K$2:K106))</f>
        <v>4.4067192472642533</v>
      </c>
      <c r="M106" s="124">
        <f t="shared" si="44"/>
        <v>24.275815973042327</v>
      </c>
      <c r="N106" s="124"/>
      <c r="O106" s="83"/>
      <c r="P106" s="84">
        <f>LN(SUM($O$2:O106))</f>
        <v>4.9487598903781684</v>
      </c>
      <c r="Q106" s="125">
        <f t="shared" si="42"/>
        <v>81.172526914763509</v>
      </c>
      <c r="R106" s="124"/>
      <c r="S106" s="83">
        <v>0</v>
      </c>
      <c r="T106" s="84">
        <f>LN(SUM($S$2:S106))</f>
        <v>0.69314718055994529</v>
      </c>
      <c r="U106" s="128" t="e">
        <f t="shared" si="45"/>
        <v>#DIV/0!</v>
      </c>
      <c r="V106" s="124"/>
      <c r="W106" s="83"/>
      <c r="X106" s="84" t="e">
        <f>LN(SUM($W$2:W106))</f>
        <v>#NUM!</v>
      </c>
      <c r="Y106" s="125" t="e">
        <f t="shared" si="46"/>
        <v>#NUM!</v>
      </c>
      <c r="Z106" s="124"/>
      <c r="AA106" s="114"/>
      <c r="AB106" s="84">
        <f>LN(SUM($AA$2:AA106))</f>
        <v>2.8332133440562162</v>
      </c>
      <c r="AC106" s="125">
        <f t="shared" si="47"/>
        <v>5.0570271197235686</v>
      </c>
      <c r="AD106" s="124"/>
      <c r="AE106" s="83">
        <v>26</v>
      </c>
      <c r="AF106" s="84">
        <f>LN(SUM($AE$2:AE106))</f>
        <v>6.1441856341256456</v>
      </c>
      <c r="AG106" s="125">
        <f t="shared" si="48"/>
        <v>10.567684347486006</v>
      </c>
      <c r="AH106" s="124"/>
      <c r="AI106" s="83"/>
      <c r="AJ106" s="84">
        <f>LN(SUM($AI$2:AI106))</f>
        <v>3.9889840465642745</v>
      </c>
      <c r="AK106" s="125">
        <f t="shared" si="49"/>
        <v>21.892653404979921</v>
      </c>
      <c r="AL106" s="124"/>
      <c r="AM106" s="83"/>
      <c r="AN106" s="84">
        <f>LN(SUM($AM$2:AM106))</f>
        <v>2.5649493574615367</v>
      </c>
      <c r="AO106" s="125">
        <f t="shared" si="50"/>
        <v>3.95472750853664</v>
      </c>
      <c r="AP106" s="124"/>
      <c r="AQ106" s="114">
        <v>2</v>
      </c>
      <c r="AR106" s="84">
        <f>LN(SUM($AQ$2:AQ106))</f>
        <v>3.044522437723423</v>
      </c>
      <c r="AS106" s="125">
        <f t="shared" si="51"/>
        <v>14.577754239499415</v>
      </c>
      <c r="AT106" s="124"/>
      <c r="AU106" s="83">
        <v>57</v>
      </c>
      <c r="AV106" s="84">
        <f>LN(SUM($AU$2:AU106))</f>
        <v>7.3427791893318455</v>
      </c>
      <c r="AW106" s="125">
        <f t="shared" si="52"/>
        <v>11.7689441499152</v>
      </c>
      <c r="AX106" s="124"/>
      <c r="AY106" s="83"/>
      <c r="AZ106" s="85">
        <f>LN(SUM($AY$2:AY106))</f>
        <v>0.69314718055994529</v>
      </c>
      <c r="BA106" s="125" t="e">
        <f t="shared" si="53"/>
        <v>#DIV/0!</v>
      </c>
      <c r="BB106" s="124"/>
      <c r="BC106" s="114">
        <v>1</v>
      </c>
      <c r="BD106" s="85">
        <f>LN(SUM($BC$2:BC106))</f>
        <v>1.0986122886681098</v>
      </c>
      <c r="BE106" s="125" t="e">
        <f t="shared" si="54"/>
        <v>#NUM!</v>
      </c>
      <c r="BF106" s="124"/>
      <c r="BG106" s="83">
        <v>3</v>
      </c>
      <c r="BH106" s="85">
        <f>LN(SUM($BG$2:BG106))</f>
        <v>3.4965075614664802</v>
      </c>
      <c r="BI106" s="125">
        <f t="shared" si="55"/>
        <v>10.629001555144816</v>
      </c>
      <c r="BJ106" s="124"/>
      <c r="BK106" s="83">
        <v>1</v>
      </c>
      <c r="BL106" s="85">
        <f>LN(SUM($BK$2:BK106))</f>
        <v>3.5263605246161616</v>
      </c>
      <c r="BM106" s="125">
        <f t="shared" si="56"/>
        <v>5.2687034172181448</v>
      </c>
      <c r="BN106" s="124"/>
      <c r="BO106" s="83">
        <v>3</v>
      </c>
      <c r="BP106" s="85">
        <f>LN(SUM($BO$2:BO106))</f>
        <v>2.6390573296152584</v>
      </c>
      <c r="BQ106" s="125">
        <f t="shared" si="57"/>
        <v>2.9975608408143377</v>
      </c>
      <c r="BR106" s="124"/>
      <c r="BS106" s="86">
        <v>97</v>
      </c>
      <c r="BT106" s="85">
        <f>LN(SUM($BS$2:BS106))</f>
        <v>7.8351837552667485</v>
      </c>
      <c r="BU106" s="101">
        <f t="shared" si="58"/>
        <v>12.243932438943306</v>
      </c>
      <c r="BV106" s="124"/>
    </row>
    <row r="107" spans="1:74" s="9" customFormat="1" x14ac:dyDescent="0.25">
      <c r="A107" s="146">
        <f t="shared" si="40"/>
        <v>168</v>
      </c>
      <c r="B107" s="89">
        <v>44070</v>
      </c>
      <c r="C107" s="83"/>
      <c r="D107" s="84">
        <f>LN(SUM($C$2:C107))</f>
        <v>3.9512437185814275</v>
      </c>
      <c r="E107" s="124" t="e">
        <f t="shared" si="41"/>
        <v>#DIV/0!</v>
      </c>
      <c r="F107" s="124"/>
      <c r="G107" s="83"/>
      <c r="H107" s="84">
        <f>LN(SUM($G$2:G107))</f>
        <v>3.8918202981106265</v>
      </c>
      <c r="I107" s="124">
        <f t="shared" si="43"/>
        <v>10.828236822475985</v>
      </c>
      <c r="J107" s="124"/>
      <c r="K107" s="83">
        <v>7</v>
      </c>
      <c r="L107" s="84">
        <f>LN(SUM($K$2:K107))</f>
        <v>4.4886363697321396</v>
      </c>
      <c r="M107" s="124">
        <f t="shared" si="44"/>
        <v>19.850967757494697</v>
      </c>
      <c r="N107" s="124"/>
      <c r="O107" s="83"/>
      <c r="P107" s="84">
        <f>LN(SUM($O$2:O107))</f>
        <v>4.9487598903781684</v>
      </c>
      <c r="Q107" s="125">
        <f t="shared" si="42"/>
        <v>128.52014222793426</v>
      </c>
      <c r="R107" s="124"/>
      <c r="S107" s="83"/>
      <c r="T107" s="84">
        <f>LN(SUM($S$2:S107))</f>
        <v>0.69314718055994529</v>
      </c>
      <c r="U107" s="128" t="e">
        <f t="shared" si="45"/>
        <v>#DIV/0!</v>
      </c>
      <c r="V107" s="124"/>
      <c r="W107" s="83"/>
      <c r="X107" s="84" t="e">
        <f>LN(SUM($W$2:W107))</f>
        <v>#NUM!</v>
      </c>
      <c r="Y107" s="125" t="e">
        <f t="shared" si="46"/>
        <v>#NUM!</v>
      </c>
      <c r="Z107" s="124"/>
      <c r="AA107" s="114">
        <v>1</v>
      </c>
      <c r="AB107" s="84">
        <f>LN(SUM($AA$2:AA107))</f>
        <v>2.8903717578961645</v>
      </c>
      <c r="AC107" s="125">
        <f t="shared" si="47"/>
        <v>6.4366354725558645</v>
      </c>
      <c r="AD107" s="124"/>
      <c r="AE107" s="83">
        <v>36</v>
      </c>
      <c r="AF107" s="84">
        <f>LN(SUM($AE$2:AE107))</f>
        <v>6.2186001196917289</v>
      </c>
      <c r="AG107" s="125">
        <f t="shared" si="48"/>
        <v>11.310699712408773</v>
      </c>
      <c r="AH107" s="124"/>
      <c r="AI107" s="83">
        <v>5</v>
      </c>
      <c r="AJ107" s="84">
        <f>LN(SUM($AI$2:AI107))</f>
        <v>4.0775374439057197</v>
      </c>
      <c r="AK107" s="125">
        <f t="shared" si="49"/>
        <v>18.7191901382716</v>
      </c>
      <c r="AL107" s="124"/>
      <c r="AM107" s="83">
        <v>3</v>
      </c>
      <c r="AN107" s="84">
        <f>LN(SUM($AM$2:AM107))</f>
        <v>2.7725887222397811</v>
      </c>
      <c r="AO107" s="125">
        <f t="shared" si="50"/>
        <v>4.4748524003820753</v>
      </c>
      <c r="AP107" s="124"/>
      <c r="AQ107" s="114"/>
      <c r="AR107" s="84">
        <f>LN(SUM($AQ$2:AQ107))</f>
        <v>3.044522437723423</v>
      </c>
      <c r="AS107" s="125">
        <f t="shared" si="51"/>
        <v>14.274155759730322</v>
      </c>
      <c r="AT107" s="124"/>
      <c r="AU107" s="83">
        <v>111</v>
      </c>
      <c r="AV107" s="84">
        <f>LN(SUM($AU$2:AU107))</f>
        <v>7.412160334945205</v>
      </c>
      <c r="AW107" s="125">
        <f t="shared" si="52"/>
        <v>12.337828896195083</v>
      </c>
      <c r="AX107" s="124"/>
      <c r="AY107" s="83"/>
      <c r="AZ107" s="85">
        <f>LN(SUM($AY$2:AY107))</f>
        <v>0.69314718055994529</v>
      </c>
      <c r="BA107" s="125" t="e">
        <f t="shared" si="53"/>
        <v>#DIV/0!</v>
      </c>
      <c r="BB107" s="124"/>
      <c r="BC107" s="114"/>
      <c r="BD107" s="85">
        <f>LN(SUM($BC$2:BC107))</f>
        <v>1.0986122886681098</v>
      </c>
      <c r="BE107" s="125" t="e">
        <f t="shared" si="54"/>
        <v>#NUM!</v>
      </c>
      <c r="BF107" s="124"/>
      <c r="BG107" s="83">
        <v>1</v>
      </c>
      <c r="BH107" s="85">
        <f>LN(SUM($BG$2:BG107))</f>
        <v>3.5263605246161616</v>
      </c>
      <c r="BI107" s="125">
        <f t="shared" si="55"/>
        <v>14.660966289598639</v>
      </c>
      <c r="BJ107" s="124"/>
      <c r="BK107" s="83">
        <v>1</v>
      </c>
      <c r="BL107" s="85">
        <f>LN(SUM($BK$2:BK107))</f>
        <v>3.5553480614894135</v>
      </c>
      <c r="BM107" s="125">
        <f t="shared" si="56"/>
        <v>6.3445856498892095</v>
      </c>
      <c r="BN107" s="124"/>
      <c r="BO107" s="83">
        <v>2</v>
      </c>
      <c r="BP107" s="85">
        <f>LN(SUM($BO$2:BO107))</f>
        <v>2.7725887222397811</v>
      </c>
      <c r="BQ107" s="125">
        <f t="shared" si="57"/>
        <v>2.7272408838944107</v>
      </c>
      <c r="BR107" s="124"/>
      <c r="BS107" s="86">
        <v>167</v>
      </c>
      <c r="BT107" s="85">
        <f>LN(SUM($BS$2:BS107))</f>
        <v>7.8991534833430972</v>
      </c>
      <c r="BU107" s="101">
        <f t="shared" si="58"/>
        <v>12.918202221123147</v>
      </c>
      <c r="BV107" s="124"/>
    </row>
    <row r="108" spans="1:74" s="9" customFormat="1" x14ac:dyDescent="0.25">
      <c r="A108" s="146">
        <f t="shared" si="40"/>
        <v>169</v>
      </c>
      <c r="B108" s="89">
        <v>44071</v>
      </c>
      <c r="C108" s="83"/>
      <c r="D108" s="84">
        <f>LN(SUM($C$2:C108))</f>
        <v>3.9512437185814275</v>
      </c>
      <c r="E108" s="124" t="e">
        <f t="shared" si="41"/>
        <v>#DIV/0!</v>
      </c>
      <c r="F108" s="124"/>
      <c r="G108" s="83">
        <v>0</v>
      </c>
      <c r="H108" s="84">
        <f>LN(SUM($G$2:G108))</f>
        <v>3.8918202981106265</v>
      </c>
      <c r="I108" s="124">
        <f t="shared" si="43"/>
        <v>15.030183799782076</v>
      </c>
      <c r="J108" s="124"/>
      <c r="K108" s="83"/>
      <c r="L108" s="84">
        <f>LN(SUM($K$2:K108))</f>
        <v>4.4886363697321396</v>
      </c>
      <c r="M108" s="124">
        <f t="shared" si="44"/>
        <v>20.239474314826886</v>
      </c>
      <c r="N108" s="124"/>
      <c r="O108" s="83">
        <v>1</v>
      </c>
      <c r="P108" s="84">
        <f>LN(SUM($O$2:O108))</f>
        <v>4.9558270576012609</v>
      </c>
      <c r="Q108" s="125">
        <f t="shared" si="42"/>
        <v>159.37907683947583</v>
      </c>
      <c r="R108" s="124"/>
      <c r="S108" s="83"/>
      <c r="T108" s="84">
        <f>LN(SUM($S$2:S108))</f>
        <v>0.69314718055994529</v>
      </c>
      <c r="U108" s="128" t="e">
        <f t="shared" si="45"/>
        <v>#DIV/0!</v>
      </c>
      <c r="V108" s="124"/>
      <c r="W108" s="83"/>
      <c r="X108" s="84" t="e">
        <f>LN(SUM($W$2:W108))</f>
        <v>#NUM!</v>
      </c>
      <c r="Y108" s="125" t="e">
        <f t="shared" si="46"/>
        <v>#NUM!</v>
      </c>
      <c r="Z108" s="124"/>
      <c r="AA108" s="114">
        <v>1</v>
      </c>
      <c r="AB108" s="84">
        <f>LN(SUM($AA$2:AA108))</f>
        <v>2.9444389791664403</v>
      </c>
      <c r="AC108" s="125">
        <f t="shared" si="47"/>
        <v>12.570539929555123</v>
      </c>
      <c r="AD108" s="124"/>
      <c r="AE108" s="83">
        <v>26</v>
      </c>
      <c r="AF108" s="84">
        <f>LN(SUM($AE$2:AE108))</f>
        <v>6.2690962837062614</v>
      </c>
      <c r="AG108" s="125">
        <f t="shared" si="48"/>
        <v>11.071561779872519</v>
      </c>
      <c r="AH108" s="124"/>
      <c r="AI108" s="83">
        <v>2</v>
      </c>
      <c r="AJ108" s="84">
        <f>LN(SUM($AI$2:AI108))</f>
        <v>4.1108738641733114</v>
      </c>
      <c r="AK108" s="125">
        <f t="shared" si="49"/>
        <v>16.307033588010714</v>
      </c>
      <c r="AL108" s="124"/>
      <c r="AM108" s="83"/>
      <c r="AN108" s="84">
        <f>LN(SUM($AM$2:AM108))</f>
        <v>2.7725887222397811</v>
      </c>
      <c r="AO108" s="125">
        <f t="shared" si="50"/>
        <v>4.2018918338201363</v>
      </c>
      <c r="AP108" s="124"/>
      <c r="AQ108" s="114">
        <v>1</v>
      </c>
      <c r="AR108" s="84">
        <f>LN(SUM($AQ$2:AQ108))</f>
        <v>3.0910424533583161</v>
      </c>
      <c r="AS108" s="125">
        <f t="shared" si="51"/>
        <v>15.457105950947188</v>
      </c>
      <c r="AT108" s="124"/>
      <c r="AU108" s="83">
        <v>83</v>
      </c>
      <c r="AV108" s="84">
        <f>LN(SUM($AU$2:AU108))</f>
        <v>7.4610655143542832</v>
      </c>
      <c r="AW108" s="125">
        <f t="shared" si="52"/>
        <v>13.180592019412728</v>
      </c>
      <c r="AX108" s="124"/>
      <c r="AY108" s="83"/>
      <c r="AZ108" s="85">
        <f>LN(SUM($AY$2:AY108))</f>
        <v>0.69314718055994529</v>
      </c>
      <c r="BA108" s="125" t="e">
        <f t="shared" si="53"/>
        <v>#DIV/0!</v>
      </c>
      <c r="BB108" s="124"/>
      <c r="BC108" s="114"/>
      <c r="BD108" s="85">
        <f>LN(SUM($BC$2:BC108))</f>
        <v>1.0986122886681098</v>
      </c>
      <c r="BE108" s="125" t="e">
        <f t="shared" si="54"/>
        <v>#NUM!</v>
      </c>
      <c r="BF108" s="124"/>
      <c r="BG108" s="83">
        <v>3</v>
      </c>
      <c r="BH108" s="85">
        <f>LN(SUM($BG$2:BG108))</f>
        <v>3.6109179126442243</v>
      </c>
      <c r="BI108" s="125">
        <f t="shared" si="55"/>
        <v>15.034803378256278</v>
      </c>
      <c r="BJ108" s="124"/>
      <c r="BK108" s="83">
        <v>2</v>
      </c>
      <c r="BL108" s="85">
        <f>LN(SUM($BK$2:BK108))</f>
        <v>3.6109179126442243</v>
      </c>
      <c r="BM108" s="125">
        <f t="shared" si="56"/>
        <v>10.329382219495582</v>
      </c>
      <c r="BN108" s="124"/>
      <c r="BO108" s="83"/>
      <c r="BP108" s="85">
        <f>LN(SUM($BO$2:BO108))</f>
        <v>2.7725887222397811</v>
      </c>
      <c r="BQ108" s="125">
        <f t="shared" si="57"/>
        <v>3.0459133103251803</v>
      </c>
      <c r="BR108" s="124"/>
      <c r="BS108" s="86">
        <v>119</v>
      </c>
      <c r="BT108" s="85">
        <f>LN(SUM($BS$2:BS108))</f>
        <v>7.9423622376743346</v>
      </c>
      <c r="BU108" s="101">
        <f t="shared" si="58"/>
        <v>13.64377821651675</v>
      </c>
      <c r="BV108" s="124"/>
    </row>
    <row r="109" spans="1:74" s="9" customFormat="1" x14ac:dyDescent="0.25">
      <c r="A109" s="146">
        <f t="shared" si="40"/>
        <v>170</v>
      </c>
      <c r="B109" s="89">
        <v>44072</v>
      </c>
      <c r="C109" s="83">
        <v>2</v>
      </c>
      <c r="D109" s="84">
        <f>LN(SUM($C$2:C109))</f>
        <v>3.9889840465642745</v>
      </c>
      <c r="E109" s="124">
        <f t="shared" si="41"/>
        <v>171.41805678441619</v>
      </c>
      <c r="F109" s="124"/>
      <c r="G109" s="83"/>
      <c r="H109" s="84">
        <f>LN(SUM($G$2:G109))</f>
        <v>3.8918202981106265</v>
      </c>
      <c r="I109" s="124">
        <f t="shared" si="43"/>
        <v>42.775696724469491</v>
      </c>
      <c r="J109" s="124"/>
      <c r="K109" s="83">
        <v>6</v>
      </c>
      <c r="L109" s="84">
        <f>LN(SUM($K$2:K109))</f>
        <v>4.5538768916005408</v>
      </c>
      <c r="M109" s="124">
        <f t="shared" si="44"/>
        <v>17.35941890318664</v>
      </c>
      <c r="N109" s="124"/>
      <c r="O109" s="83">
        <v>1</v>
      </c>
      <c r="P109" s="84">
        <f>LN(SUM($O$2:O109))</f>
        <v>4.962844630259907</v>
      </c>
      <c r="Q109" s="125">
        <f t="shared" si="42"/>
        <v>249.65117108500175</v>
      </c>
      <c r="R109" s="124"/>
      <c r="S109" s="83"/>
      <c r="T109" s="84">
        <f>LN(SUM($S$2:S109))</f>
        <v>0.69314718055994529</v>
      </c>
      <c r="U109" s="128" t="e">
        <f t="shared" si="45"/>
        <v>#DIV/0!</v>
      </c>
      <c r="V109" s="124"/>
      <c r="W109" s="83"/>
      <c r="X109" s="84" t="e">
        <f>LN(SUM($W$2:W109))</f>
        <v>#NUM!</v>
      </c>
      <c r="Y109" s="125" t="e">
        <f t="shared" si="46"/>
        <v>#NUM!</v>
      </c>
      <c r="Z109" s="124"/>
      <c r="AA109" s="114"/>
      <c r="AB109" s="84">
        <f>LN(SUM($AA$2:AA109))</f>
        <v>2.9444389791664403</v>
      </c>
      <c r="AC109" s="125">
        <f t="shared" si="47"/>
        <v>13.421186052419166</v>
      </c>
      <c r="AD109" s="124"/>
      <c r="AE109" s="83">
        <v>40</v>
      </c>
      <c r="AF109" s="84">
        <f>LN(SUM($AE$2:AE109))</f>
        <v>6.3421214187211516</v>
      </c>
      <c r="AG109" s="125">
        <f t="shared" si="48"/>
        <v>10.846699829882144</v>
      </c>
      <c r="AH109" s="124"/>
      <c r="AI109" s="83"/>
      <c r="AJ109" s="84">
        <f>LN(SUM($AI$2:AI109))</f>
        <v>4.1108738641733114</v>
      </c>
      <c r="AK109" s="125">
        <f t="shared" si="49"/>
        <v>17.923885483809968</v>
      </c>
      <c r="AL109" s="124"/>
      <c r="AM109" s="83"/>
      <c r="AN109" s="84">
        <f>LN(SUM($AM$2:AM109))</f>
        <v>2.7725887222397811</v>
      </c>
      <c r="AO109" s="125">
        <f t="shared" si="50"/>
        <v>4.7639338771543898</v>
      </c>
      <c r="AP109" s="124"/>
      <c r="AQ109" s="114">
        <v>2</v>
      </c>
      <c r="AR109" s="84">
        <f>LN(SUM($AQ$2:AQ109))</f>
        <v>3.1780538303479458</v>
      </c>
      <c r="AS109" s="125">
        <f t="shared" si="51"/>
        <v>17.738324572931049</v>
      </c>
      <c r="AT109" s="124"/>
      <c r="AU109" s="83">
        <v>96</v>
      </c>
      <c r="AV109" s="84">
        <f>LN(SUM($AU$2:AU109))</f>
        <v>7.5147997604886703</v>
      </c>
      <c r="AW109" s="125">
        <f t="shared" si="52"/>
        <v>13.480499910608323</v>
      </c>
      <c r="AX109" s="124"/>
      <c r="AY109" s="83"/>
      <c r="AZ109" s="85">
        <f>LN(SUM($AY$2:AY109))</f>
        <v>0.69314718055994529</v>
      </c>
      <c r="BA109" s="125" t="e">
        <f t="shared" si="53"/>
        <v>#DIV/0!</v>
      </c>
      <c r="BB109" s="124"/>
      <c r="BC109" s="114"/>
      <c r="BD109" s="85">
        <f>LN(SUM($BC$2:BC109))</f>
        <v>1.0986122886681098</v>
      </c>
      <c r="BE109" s="125">
        <f t="shared" si="54"/>
        <v>3.2903337615580828</v>
      </c>
      <c r="BF109" s="124"/>
      <c r="BG109" s="83">
        <v>1</v>
      </c>
      <c r="BH109" s="85">
        <f>LN(SUM($BG$2:BG109))</f>
        <v>3.6375861597263857</v>
      </c>
      <c r="BI109" s="125">
        <f t="shared" si="55"/>
        <v>15.479803082183263</v>
      </c>
      <c r="BJ109" s="124"/>
      <c r="BK109" s="83">
        <v>7</v>
      </c>
      <c r="BL109" s="85">
        <f>LN(SUM($BK$2:BK109))</f>
        <v>3.784189633918261</v>
      </c>
      <c r="BM109" s="125">
        <f t="shared" si="56"/>
        <v>9.7842787495652548</v>
      </c>
      <c r="BN109" s="124"/>
      <c r="BO109" s="83">
        <v>4</v>
      </c>
      <c r="BP109" s="85">
        <f>LN(SUM($BO$2:BO109))</f>
        <v>2.9957322735539909</v>
      </c>
      <c r="BQ109" s="125">
        <f t="shared" si="57"/>
        <v>3.9524085406784564</v>
      </c>
      <c r="BR109" s="124"/>
      <c r="BS109" s="86">
        <v>159</v>
      </c>
      <c r="BT109" s="85">
        <f>LN(SUM($BS$2:BS109))</f>
        <v>7.9973268229980974</v>
      </c>
      <c r="BU109" s="101">
        <f t="shared" si="58"/>
        <v>13.920190518682988</v>
      </c>
      <c r="BV109" s="124"/>
    </row>
    <row r="110" spans="1:74" s="9" customFormat="1" x14ac:dyDescent="0.25">
      <c r="A110" s="146">
        <f t="shared" si="40"/>
        <v>171</v>
      </c>
      <c r="B110" s="89">
        <v>44073</v>
      </c>
      <c r="C110" s="83"/>
      <c r="D110" s="84">
        <f>LN(SUM($C$2:C110))</f>
        <v>3.9889840465642745</v>
      </c>
      <c r="E110" s="124">
        <f t="shared" si="41"/>
        <v>102.8508340706497</v>
      </c>
      <c r="F110" s="124"/>
      <c r="G110" s="83"/>
      <c r="H110" s="84">
        <f>LN(SUM($G$2:G110))</f>
        <v>3.8918202981106265</v>
      </c>
      <c r="I110" s="124">
        <f t="shared" si="43"/>
        <v>188.25210459364303</v>
      </c>
      <c r="J110" s="124"/>
      <c r="K110" s="83">
        <v>14</v>
      </c>
      <c r="L110" s="84">
        <f>LN(SUM($K$2:K110))</f>
        <v>4.6913478822291435</v>
      </c>
      <c r="M110" s="124">
        <f t="shared" si="44"/>
        <v>12.995906992131451</v>
      </c>
      <c r="N110" s="124"/>
      <c r="O110" s="83">
        <v>1</v>
      </c>
      <c r="P110" s="84">
        <f>LN(SUM($O$2:O110))</f>
        <v>4.9698132995760007</v>
      </c>
      <c r="Q110" s="125">
        <f t="shared" si="42"/>
        <v>197.243267517465</v>
      </c>
      <c r="R110" s="124"/>
      <c r="S110" s="83"/>
      <c r="T110" s="84">
        <f>LN(SUM($S$2:S110))</f>
        <v>0.69314718055994529</v>
      </c>
      <c r="U110" s="128" t="e">
        <f t="shared" si="45"/>
        <v>#DIV/0!</v>
      </c>
      <c r="V110" s="124"/>
      <c r="W110" s="83"/>
      <c r="X110" s="84" t="e">
        <f>LN(SUM($W$2:W110))</f>
        <v>#NUM!</v>
      </c>
      <c r="Y110" s="125" t="e">
        <f t="shared" si="46"/>
        <v>#NUM!</v>
      </c>
      <c r="Z110" s="124"/>
      <c r="AA110" s="114"/>
      <c r="AB110" s="84">
        <f>LN(SUM($AA$2:AA110))</f>
        <v>2.9444389791664403</v>
      </c>
      <c r="AC110" s="125">
        <f t="shared" si="47"/>
        <v>18.610775157874212</v>
      </c>
      <c r="AD110" s="124"/>
      <c r="AE110" s="83">
        <v>36</v>
      </c>
      <c r="AF110" s="84">
        <f>LN(SUM($AE$2:AE110))</f>
        <v>6.4035741979348151</v>
      </c>
      <c r="AG110" s="125">
        <f t="shared" si="48"/>
        <v>10.203608844121451</v>
      </c>
      <c r="AH110" s="124"/>
      <c r="AI110" s="83"/>
      <c r="AJ110" s="84">
        <f>LN(SUM($AI$2:AI110))</f>
        <v>4.1108738641733114</v>
      </c>
      <c r="AK110" s="125">
        <f t="shared" si="49"/>
        <v>20.170106762766377</v>
      </c>
      <c r="AL110" s="124"/>
      <c r="AM110" s="83">
        <v>3</v>
      </c>
      <c r="AN110" s="84">
        <f>LN(SUM($AM$2:AM110))</f>
        <v>2.9444389791664403</v>
      </c>
      <c r="AO110" s="125">
        <f t="shared" si="50"/>
        <v>6.0312807387982739</v>
      </c>
      <c r="AP110" s="124"/>
      <c r="AQ110" s="114"/>
      <c r="AR110" s="84">
        <f>LN(SUM($AQ$2:AQ110))</f>
        <v>3.1780538303479458</v>
      </c>
      <c r="AS110" s="125">
        <f t="shared" si="51"/>
        <v>15.979098132112858</v>
      </c>
      <c r="AT110" s="124"/>
      <c r="AU110" s="83">
        <v>64</v>
      </c>
      <c r="AV110" s="84">
        <f>LN(SUM($AU$2:AU110))</f>
        <v>7.5490827108122858</v>
      </c>
      <c r="AW110" s="125">
        <f t="shared" si="52"/>
        <v>14.105689440151814</v>
      </c>
      <c r="AX110" s="124"/>
      <c r="AY110" s="83"/>
      <c r="AZ110" s="85">
        <f>LN(SUM($AY$2:AY110))</f>
        <v>0.69314718055994529</v>
      </c>
      <c r="BA110" s="125" t="e">
        <f t="shared" si="53"/>
        <v>#DIV/0!</v>
      </c>
      <c r="BB110" s="124"/>
      <c r="BC110" s="114"/>
      <c r="BD110" s="85">
        <f>LN(SUM($BC$2:BC110))</f>
        <v>1.0986122886681098</v>
      </c>
      <c r="BE110" s="125">
        <f t="shared" si="54"/>
        <v>4.7258879471644848</v>
      </c>
      <c r="BF110" s="124"/>
      <c r="BG110" s="83">
        <v>1</v>
      </c>
      <c r="BH110" s="85">
        <f>LN(SUM($BG$2:BG110))</f>
        <v>3.6635616461296463</v>
      </c>
      <c r="BI110" s="125">
        <f t="shared" si="55"/>
        <v>14.12238492883605</v>
      </c>
      <c r="BJ110" s="124"/>
      <c r="BK110" s="83"/>
      <c r="BL110" s="85">
        <f>LN(SUM($BK$2:BK110))</f>
        <v>3.784189633918261</v>
      </c>
      <c r="BM110" s="125">
        <f t="shared" si="56"/>
        <v>12.743619194839466</v>
      </c>
      <c r="BN110" s="124"/>
      <c r="BO110" s="83"/>
      <c r="BP110" s="85">
        <f>LN(SUM($BO$2:BO110))</f>
        <v>2.9957322735539909</v>
      </c>
      <c r="BQ110" s="125">
        <f t="shared" si="57"/>
        <v>4.759134819901524</v>
      </c>
      <c r="BR110" s="124"/>
      <c r="BS110" s="86">
        <v>119</v>
      </c>
      <c r="BT110" s="85">
        <f>LN(SUM($BS$2:BS110))</f>
        <v>8.0365734097073123</v>
      </c>
      <c r="BU110" s="101">
        <f t="shared" si="58"/>
        <v>14.124690909913474</v>
      </c>
      <c r="BV110" s="124"/>
    </row>
    <row r="111" spans="1:74" s="9" customFormat="1" x14ac:dyDescent="0.25">
      <c r="A111" s="146">
        <f t="shared" si="40"/>
        <v>172</v>
      </c>
      <c r="B111" s="89">
        <v>44074</v>
      </c>
      <c r="C111" s="83"/>
      <c r="D111" s="84">
        <f>LN(SUM($C$2:C111))</f>
        <v>3.9889840465642745</v>
      </c>
      <c r="E111" s="124">
        <f t="shared" si="41"/>
        <v>85.709028392208097</v>
      </c>
      <c r="F111" s="124"/>
      <c r="G111" s="83">
        <v>1</v>
      </c>
      <c r="H111" s="84">
        <f>LN(SUM($G$2:G111))</f>
        <v>3.912023005428146</v>
      </c>
      <c r="I111" s="124">
        <f t="shared" si="43"/>
        <v>158.4776481711647</v>
      </c>
      <c r="J111" s="124"/>
      <c r="K111" s="83">
        <v>18</v>
      </c>
      <c r="L111" s="84">
        <f>LN(SUM($K$2:K111))</f>
        <v>4.8441870864585912</v>
      </c>
      <c r="M111" s="124">
        <f t="shared" si="44"/>
        <v>9.4272963478359575</v>
      </c>
      <c r="N111" s="124"/>
      <c r="O111" s="83">
        <v>2</v>
      </c>
      <c r="P111" s="84">
        <f>LN(SUM($O$2:O111))</f>
        <v>4.9836066217083363</v>
      </c>
      <c r="Q111" s="125">
        <f t="shared" si="42"/>
        <v>120.74851908121501</v>
      </c>
      <c r="R111" s="124"/>
      <c r="S111" s="83"/>
      <c r="T111" s="84">
        <f>LN(SUM($S$2:S111))</f>
        <v>0.69314718055994529</v>
      </c>
      <c r="U111" s="128" t="e">
        <f t="shared" si="45"/>
        <v>#DIV/0!</v>
      </c>
      <c r="V111" s="124"/>
      <c r="W111" s="83"/>
      <c r="X111" s="84" t="e">
        <f>LN(SUM($W$2:W111))</f>
        <v>#NUM!</v>
      </c>
      <c r="Y111" s="125" t="e">
        <f t="shared" si="46"/>
        <v>#NUM!</v>
      </c>
      <c r="Z111" s="124"/>
      <c r="AA111" s="114">
        <v>4</v>
      </c>
      <c r="AB111" s="84">
        <f>LN(SUM($AA$2:AA111))</f>
        <v>3.1354942159291497</v>
      </c>
      <c r="AC111" s="125">
        <f t="shared" si="47"/>
        <v>16.400844120257347</v>
      </c>
      <c r="AD111" s="124"/>
      <c r="AE111" s="83">
        <v>17</v>
      </c>
      <c r="AF111" s="84">
        <f>LN(SUM($AE$2:AE111))</f>
        <v>6.4313310819334788</v>
      </c>
      <c r="AG111" s="125">
        <f t="shared" si="48"/>
        <v>11.580249110835338</v>
      </c>
      <c r="AH111" s="124"/>
      <c r="AI111" s="83"/>
      <c r="AJ111" s="84">
        <f>LN(SUM($AI$2:AI111))</f>
        <v>4.1108738641733114</v>
      </c>
      <c r="AK111" s="125">
        <f t="shared" si="49"/>
        <v>30.193775069108412</v>
      </c>
      <c r="AL111" s="124"/>
      <c r="AM111" s="83">
        <v>4</v>
      </c>
      <c r="AN111" s="84">
        <f>LN(SUM($AM$2:AM111))</f>
        <v>3.1354942159291497</v>
      </c>
      <c r="AO111" s="125">
        <f t="shared" si="50"/>
        <v>7.8555866999099964</v>
      </c>
      <c r="AP111" s="124"/>
      <c r="AQ111" s="114">
        <v>1</v>
      </c>
      <c r="AR111" s="84">
        <f>LN(SUM($AQ$2:AQ111))</f>
        <v>3.2188758248682006</v>
      </c>
      <c r="AS111" s="125">
        <f t="shared" si="51"/>
        <v>15.857542517935205</v>
      </c>
      <c r="AT111" s="124"/>
      <c r="AU111" s="83">
        <v>138</v>
      </c>
      <c r="AV111" s="84">
        <f>LN(SUM($AU$2:AU111))</f>
        <v>7.6192334162268054</v>
      </c>
      <c r="AW111" s="125">
        <f t="shared" si="52"/>
        <v>13.317112541590483</v>
      </c>
      <c r="AX111" s="124"/>
      <c r="AY111" s="83"/>
      <c r="AZ111" s="85">
        <f>LN(SUM($AY$2:AY111))</f>
        <v>0.69314718055994529</v>
      </c>
      <c r="BA111" s="125" t="e">
        <f t="shared" si="53"/>
        <v>#DIV/0!</v>
      </c>
      <c r="BB111" s="124"/>
      <c r="BC111" s="114"/>
      <c r="BD111" s="85">
        <f>LN(SUM($BC$2:BC111))</f>
        <v>1.0986122886681098</v>
      </c>
      <c r="BE111" s="125">
        <f t="shared" si="54"/>
        <v>15.955438719280238</v>
      </c>
      <c r="BF111" s="124"/>
      <c r="BG111" s="83"/>
      <c r="BH111" s="85">
        <f>LN(SUM($BG$2:BG111))</f>
        <v>3.6635616461296463</v>
      </c>
      <c r="BI111" s="125">
        <f t="shared" si="55"/>
        <v>15.7478920770691</v>
      </c>
      <c r="BJ111" s="124"/>
      <c r="BK111" s="83">
        <v>4</v>
      </c>
      <c r="BL111" s="85">
        <f>LN(SUM($BK$2:BK111))</f>
        <v>3.8712010109078911</v>
      </c>
      <c r="BM111" s="125">
        <f t="shared" si="56"/>
        <v>10.386560708257409</v>
      </c>
      <c r="BN111" s="124"/>
      <c r="BO111" s="83">
        <v>1</v>
      </c>
      <c r="BP111" s="85">
        <f>LN(SUM($BO$2:BO111))</f>
        <v>3.044522437723423</v>
      </c>
      <c r="BQ111" s="125">
        <f t="shared" si="57"/>
        <v>6.747423928115162</v>
      </c>
      <c r="BR111" s="124"/>
      <c r="BS111" s="86">
        <v>190</v>
      </c>
      <c r="BT111" s="85">
        <f>LN(SUM($BS$2:BS111))</f>
        <v>8.0962082716500365</v>
      </c>
      <c r="BU111" s="101">
        <f t="shared" si="58"/>
        <v>13.849059528013967</v>
      </c>
      <c r="BV111" s="124"/>
    </row>
    <row r="112" spans="1:74" s="9" customFormat="1" x14ac:dyDescent="0.25">
      <c r="A112" s="146">
        <f t="shared" si="40"/>
        <v>173</v>
      </c>
      <c r="B112" s="89">
        <v>44075</v>
      </c>
      <c r="C112" s="83"/>
      <c r="D112" s="84">
        <f>LN(SUM($C$2:C112))</f>
        <v>3.9889840465642745</v>
      </c>
      <c r="E112" s="124">
        <f t="shared" si="41"/>
        <v>85.709028392208097</v>
      </c>
      <c r="F112" s="124"/>
      <c r="G112" s="83">
        <v>13</v>
      </c>
      <c r="H112" s="84">
        <f>LN(SUM($G$2:G112))</f>
        <v>4.1431347263915326</v>
      </c>
      <c r="I112" s="124">
        <f t="shared" si="43"/>
        <v>24.432747316686353</v>
      </c>
      <c r="J112" s="124"/>
      <c r="K112" s="83">
        <v>2</v>
      </c>
      <c r="L112" s="84">
        <f>LN(SUM($K$2:K112))</f>
        <v>4.8598124043616719</v>
      </c>
      <c r="M112" s="124">
        <f t="shared" si="44"/>
        <v>8.5382014864250166</v>
      </c>
      <c r="N112" s="124"/>
      <c r="O112" s="83">
        <v>4</v>
      </c>
      <c r="P112" s="84">
        <f>LN(SUM($O$2:O112))</f>
        <v>5.0106352940962555</v>
      </c>
      <c r="Q112" s="125">
        <f t="shared" si="42"/>
        <v>72.067191687168005</v>
      </c>
      <c r="R112" s="124"/>
      <c r="S112" s="83">
        <v>0</v>
      </c>
      <c r="T112" s="84">
        <f>LN(SUM($S$2:S112))</f>
        <v>0.69314718055994529</v>
      </c>
      <c r="U112" s="128" t="e">
        <f t="shared" si="45"/>
        <v>#DIV/0!</v>
      </c>
      <c r="V112" s="124"/>
      <c r="W112" s="83">
        <v>2</v>
      </c>
      <c r="X112" s="84">
        <f>LN(SUM($W$2:W112))</f>
        <v>0.69314718055994529</v>
      </c>
      <c r="Y112" s="125" t="e">
        <f t="shared" si="46"/>
        <v>#NUM!</v>
      </c>
      <c r="Z112" s="124"/>
      <c r="AA112" s="114">
        <v>1</v>
      </c>
      <c r="AB112" s="84">
        <f>LN(SUM($AA$2:AA112))</f>
        <v>3.1780538303479458</v>
      </c>
      <c r="AC112" s="125">
        <f t="shared" si="47"/>
        <v>12.728586736067964</v>
      </c>
      <c r="AD112" s="124"/>
      <c r="AE112" s="83">
        <v>31</v>
      </c>
      <c r="AF112" s="84">
        <f>LN(SUM($AE$2:AE112))</f>
        <v>6.4800445619266531</v>
      </c>
      <c r="AG112" s="125">
        <f t="shared" si="48"/>
        <v>12.381445135484922</v>
      </c>
      <c r="AH112" s="124"/>
      <c r="AI112" s="83">
        <v>2</v>
      </c>
      <c r="AJ112" s="84">
        <f>LN(SUM($AI$2:AI112))</f>
        <v>4.1431347263915326</v>
      </c>
      <c r="AK112" s="125">
        <f t="shared" si="49"/>
        <v>36.679660678697388</v>
      </c>
      <c r="AL112" s="124"/>
      <c r="AM112" s="83">
        <v>1</v>
      </c>
      <c r="AN112" s="84">
        <f>LN(SUM($AM$2:AM112))</f>
        <v>3.1780538303479458</v>
      </c>
      <c r="AO112" s="125">
        <f t="shared" si="50"/>
        <v>7.0910853937741871</v>
      </c>
      <c r="AP112" s="124"/>
      <c r="AQ112" s="114">
        <v>7</v>
      </c>
      <c r="AR112" s="84">
        <f>LN(SUM($AQ$2:AQ112))</f>
        <v>3.4657359027997265</v>
      </c>
      <c r="AS112" s="125">
        <f t="shared" si="51"/>
        <v>11.420851176791968</v>
      </c>
      <c r="AT112" s="124"/>
      <c r="AU112" s="83">
        <v>193</v>
      </c>
      <c r="AV112" s="84">
        <f>LN(SUM($AU$2:AU112))</f>
        <v>7.7097568644541647</v>
      </c>
      <c r="AW112" s="125">
        <f t="shared" si="52"/>
        <v>12.106646390501208</v>
      </c>
      <c r="AX112" s="124"/>
      <c r="AY112" s="83">
        <v>0</v>
      </c>
      <c r="AZ112" s="85">
        <f>LN(SUM($AY$2:AY112))</f>
        <v>0.69314718055994529</v>
      </c>
      <c r="BA112" s="125" t="e">
        <f t="shared" si="53"/>
        <v>#DIV/0!</v>
      </c>
      <c r="BB112" s="124"/>
      <c r="BC112" s="114"/>
      <c r="BD112" s="85">
        <f>LN(SUM($BC$2:BC112))</f>
        <v>1.0986122886681098</v>
      </c>
      <c r="BE112" s="125" t="e">
        <f t="shared" si="54"/>
        <v>#DIV/0!</v>
      </c>
      <c r="BF112" s="124"/>
      <c r="BG112" s="83">
        <v>2</v>
      </c>
      <c r="BH112" s="85">
        <f>LN(SUM($BG$2:BG112))</f>
        <v>3.713572066704308</v>
      </c>
      <c r="BI112" s="125">
        <f t="shared" si="55"/>
        <v>19.839846182776224</v>
      </c>
      <c r="BJ112" s="124"/>
      <c r="BK112" s="83">
        <v>2</v>
      </c>
      <c r="BL112" s="85">
        <f>LN(SUM($BK$2:BK112))</f>
        <v>3.912023005428146</v>
      </c>
      <c r="BM112" s="125">
        <f t="shared" si="56"/>
        <v>9.8921848437421271</v>
      </c>
      <c r="BN112" s="124"/>
      <c r="BO112" s="83">
        <v>4</v>
      </c>
      <c r="BP112" s="85">
        <f>LN(SUM($BO$2:BO112))</f>
        <v>3.2188758248682006</v>
      </c>
      <c r="BQ112" s="125">
        <f t="shared" si="57"/>
        <v>7.7432199086440212</v>
      </c>
      <c r="BR112" s="124"/>
      <c r="BS112" s="86">
        <v>264</v>
      </c>
      <c r="BT112" s="85">
        <f>LN(SUM($BS$2:BS112))</f>
        <v>8.173575486634153</v>
      </c>
      <c r="BU112" s="101">
        <f t="shared" si="58"/>
        <v>12.908662074732076</v>
      </c>
      <c r="BV112" s="124"/>
    </row>
    <row r="113" spans="1:74" s="9" customFormat="1" x14ac:dyDescent="0.25">
      <c r="A113" s="146">
        <f t="shared" si="40"/>
        <v>174</v>
      </c>
      <c r="B113" s="89">
        <v>44076</v>
      </c>
      <c r="C113" s="83"/>
      <c r="D113" s="84">
        <f>LN(SUM($C$2:C113))</f>
        <v>3.9889840465642745</v>
      </c>
      <c r="E113" s="124">
        <f t="shared" si="41"/>
        <v>102.8508340706497</v>
      </c>
      <c r="F113" s="124"/>
      <c r="G113" s="83">
        <v>20</v>
      </c>
      <c r="H113" s="84">
        <f>LN(SUM($G$2:G113))</f>
        <v>4.4188406077965983</v>
      </c>
      <c r="I113" s="124">
        <f t="shared" si="43"/>
        <v>9.2248634950841826</v>
      </c>
      <c r="J113" s="124"/>
      <c r="K113" s="83">
        <v>25</v>
      </c>
      <c r="L113" s="84">
        <f>LN(SUM($K$2:K113))</f>
        <v>5.0369526024136295</v>
      </c>
      <c r="M113" s="124">
        <f t="shared" si="44"/>
        <v>7.2482975794253024</v>
      </c>
      <c r="N113" s="124"/>
      <c r="O113" s="83">
        <v>1</v>
      </c>
      <c r="P113" s="84">
        <f>LN(SUM($O$2:O113))</f>
        <v>5.0172798368149243</v>
      </c>
      <c r="Q113" s="125">
        <f t="shared" si="42"/>
        <v>57.772873289845464</v>
      </c>
      <c r="R113" s="124"/>
      <c r="S113" s="83"/>
      <c r="T113" s="84">
        <f>LN(SUM($S$2:S113))</f>
        <v>0.69314718055994529</v>
      </c>
      <c r="U113" s="128" t="e">
        <f t="shared" si="45"/>
        <v>#DIV/0!</v>
      </c>
      <c r="V113" s="124"/>
      <c r="W113" s="83"/>
      <c r="X113" s="84">
        <f>LN(SUM($W$2:W113))</f>
        <v>0.69314718055994529</v>
      </c>
      <c r="Y113" s="125" t="e">
        <f t="shared" si="46"/>
        <v>#NUM!</v>
      </c>
      <c r="Z113" s="124"/>
      <c r="AA113" s="114">
        <v>11</v>
      </c>
      <c r="AB113" s="84">
        <f>LN(SUM($AA$2:AA113))</f>
        <v>3.5553480614894135</v>
      </c>
      <c r="AC113" s="125">
        <f t="shared" si="47"/>
        <v>7.3149478909775665</v>
      </c>
      <c r="AD113" s="124"/>
      <c r="AE113" s="83">
        <v>78</v>
      </c>
      <c r="AF113" s="84">
        <f>LN(SUM($AE$2:AE113))</f>
        <v>6.5930445341424369</v>
      </c>
      <c r="AG113" s="125">
        <f t="shared" si="48"/>
        <v>11.874481432302709</v>
      </c>
      <c r="AH113" s="124"/>
      <c r="AI113" s="83">
        <v>2</v>
      </c>
      <c r="AJ113" s="84">
        <f>LN(SUM($AI$2:AI113))</f>
        <v>4.1743872698956368</v>
      </c>
      <c r="AK113" s="125">
        <f t="shared" si="49"/>
        <v>54.659800412301536</v>
      </c>
      <c r="AL113" s="124"/>
      <c r="AM113" s="83">
        <v>14</v>
      </c>
      <c r="AN113" s="84">
        <f>LN(SUM($AM$2:AM113))</f>
        <v>3.6375861597263857</v>
      </c>
      <c r="AO113" s="125">
        <f t="shared" si="50"/>
        <v>5.1496435869464072</v>
      </c>
      <c r="AP113" s="124"/>
      <c r="AQ113" s="114"/>
      <c r="AR113" s="84">
        <f>LN(SUM($AQ$2:AQ113))</f>
        <v>3.4657359027997265</v>
      </c>
      <c r="AS113" s="125">
        <f t="shared" si="51"/>
        <v>9.4496325329721209</v>
      </c>
      <c r="AT113" s="124"/>
      <c r="AU113" s="83">
        <v>61</v>
      </c>
      <c r="AV113" s="84">
        <f>LN(SUM($AU$2:AU113))</f>
        <v>7.7367436824534952</v>
      </c>
      <c r="AW113" s="125">
        <f t="shared" si="52"/>
        <v>12.318186700740997</v>
      </c>
      <c r="AX113" s="124"/>
      <c r="AY113" s="83"/>
      <c r="AZ113" s="85">
        <f>LN(SUM($AY$2:AY113))</f>
        <v>0.69314718055994529</v>
      </c>
      <c r="BA113" s="125" t="e">
        <f t="shared" si="53"/>
        <v>#DIV/0!</v>
      </c>
      <c r="BB113" s="124"/>
      <c r="BC113" s="114"/>
      <c r="BD113" s="85">
        <f>LN(SUM($BC$2:BC113))</f>
        <v>1.0986122886681098</v>
      </c>
      <c r="BE113" s="125" t="e">
        <f t="shared" si="54"/>
        <v>#DIV/0!</v>
      </c>
      <c r="BF113" s="124"/>
      <c r="BG113" s="83">
        <v>2</v>
      </c>
      <c r="BH113" s="85">
        <f>LN(SUM($BG$2:BG113))</f>
        <v>3.7612001156935624</v>
      </c>
      <c r="BI113" s="125">
        <f t="shared" si="55"/>
        <v>20.739546699712182</v>
      </c>
      <c r="BJ113" s="124"/>
      <c r="BK113" s="83">
        <v>1</v>
      </c>
      <c r="BL113" s="85">
        <f>LN(SUM($BK$2:BK113))</f>
        <v>3.9318256327243257</v>
      </c>
      <c r="BM113" s="125">
        <f t="shared" si="56"/>
        <v>10.671693520313831</v>
      </c>
      <c r="BN113" s="124"/>
      <c r="BO113" s="83">
        <v>7</v>
      </c>
      <c r="BP113" s="85">
        <f>LN(SUM($BO$2:BO113))</f>
        <v>3.4657359027997265</v>
      </c>
      <c r="BQ113" s="125">
        <f t="shared" si="57"/>
        <v>6.4248156375501573</v>
      </c>
      <c r="BR113" s="124"/>
      <c r="BS113" s="86">
        <v>222</v>
      </c>
      <c r="BT113" s="85">
        <f>LN(SUM($BS$2:BS113))</f>
        <v>8.234299635696253</v>
      </c>
      <c r="BU113" s="101">
        <f t="shared" si="58"/>
        <v>12.387531900950147</v>
      </c>
      <c r="BV113" s="124"/>
    </row>
    <row r="114" spans="1:74" s="9" customFormat="1" x14ac:dyDescent="0.25">
      <c r="A114" s="146">
        <f t="shared" si="40"/>
        <v>175</v>
      </c>
      <c r="B114" s="89">
        <v>44077</v>
      </c>
      <c r="C114" s="83">
        <v>1</v>
      </c>
      <c r="D114" s="84">
        <f>LN(SUM($C$2:C114))</f>
        <v>4.0073331852324712</v>
      </c>
      <c r="E114" s="124">
        <f t="shared" si="41"/>
        <v>115.34026032864375</v>
      </c>
      <c r="F114" s="124"/>
      <c r="G114" s="83"/>
      <c r="H114" s="84">
        <f>LN(SUM($G$2:G114))</f>
        <v>4.4188406077965983</v>
      </c>
      <c r="I114" s="124">
        <f t="shared" si="43"/>
        <v>6.7239515067385138</v>
      </c>
      <c r="J114" s="124"/>
      <c r="K114" s="83">
        <v>7</v>
      </c>
      <c r="L114" s="84">
        <f>LN(SUM($K$2:K114))</f>
        <v>5.0814043649844631</v>
      </c>
      <c r="M114" s="124">
        <f t="shared" si="44"/>
        <v>6.6627719008072441</v>
      </c>
      <c r="N114" s="124"/>
      <c r="O114" s="83">
        <v>1</v>
      </c>
      <c r="P114" s="84">
        <f>LN(SUM($O$2:O114))</f>
        <v>5.0238805208462765</v>
      </c>
      <c r="Q114" s="125">
        <f t="shared" si="42"/>
        <v>54.848007985762798</v>
      </c>
      <c r="R114" s="124"/>
      <c r="S114" s="83"/>
      <c r="T114" s="84">
        <f>LN(SUM($S$2:S114))</f>
        <v>0.69314718055994529</v>
      </c>
      <c r="U114" s="128" t="e">
        <f t="shared" si="45"/>
        <v>#DIV/0!</v>
      </c>
      <c r="V114" s="124"/>
      <c r="W114" s="83"/>
      <c r="X114" s="84">
        <f>LN(SUM($W$2:W114))</f>
        <v>0.69314718055994529</v>
      </c>
      <c r="Y114" s="125" t="e">
        <f t="shared" si="46"/>
        <v>#NUM!</v>
      </c>
      <c r="Z114" s="124"/>
      <c r="AA114" s="114"/>
      <c r="AB114" s="84">
        <f>LN(SUM($AA$2:AA114))</f>
        <v>3.5553480614894135</v>
      </c>
      <c r="AC114" s="125">
        <f t="shared" si="47"/>
        <v>5.9024255220373876</v>
      </c>
      <c r="AD114" s="124"/>
      <c r="AE114" s="83">
        <v>26</v>
      </c>
      <c r="AF114" s="84">
        <f>LN(SUM($AE$2:AE114))</f>
        <v>6.6280413761795334</v>
      </c>
      <c r="AG114" s="125">
        <f t="shared" si="48"/>
        <v>11.725885328725569</v>
      </c>
      <c r="AH114" s="124"/>
      <c r="AI114" s="83"/>
      <c r="AJ114" s="84">
        <f>LN(SUM($AI$2:AI114))</f>
        <v>4.1743872698956368</v>
      </c>
      <c r="AK114" s="125">
        <f t="shared" si="49"/>
        <v>55.479055742637499</v>
      </c>
      <c r="AL114" s="124"/>
      <c r="AM114" s="83">
        <v>3</v>
      </c>
      <c r="AN114" s="84">
        <f>LN(SUM($AM$2:AM114))</f>
        <v>3.713572066704308</v>
      </c>
      <c r="AO114" s="125">
        <f t="shared" si="50"/>
        <v>4.0547119498430755</v>
      </c>
      <c r="AP114" s="124"/>
      <c r="AQ114" s="114">
        <v>2</v>
      </c>
      <c r="AR114" s="84">
        <f>LN(SUM($AQ$2:AQ114))</f>
        <v>3.5263605246161616</v>
      </c>
      <c r="AS114" s="125">
        <f t="shared" si="51"/>
        <v>8.9479562922803613</v>
      </c>
      <c r="AT114" s="124"/>
      <c r="AU114" s="83">
        <v>76</v>
      </c>
      <c r="AV114" s="84">
        <f>LN(SUM($AU$2:AU114))</f>
        <v>7.7693786095139838</v>
      </c>
      <c r="AW114" s="125">
        <f t="shared" si="52"/>
        <v>12.689182592229317</v>
      </c>
      <c r="AX114" s="124"/>
      <c r="AY114" s="83"/>
      <c r="AZ114" s="85">
        <f>LN(SUM($AY$2:AY114))</f>
        <v>0.69314718055994529</v>
      </c>
      <c r="BA114" s="125" t="e">
        <f t="shared" si="53"/>
        <v>#DIV/0!</v>
      </c>
      <c r="BB114" s="124"/>
      <c r="BC114" s="114"/>
      <c r="BD114" s="85">
        <f>LN(SUM($BC$2:BC114))</f>
        <v>1.0986122886681098</v>
      </c>
      <c r="BE114" s="125" t="e">
        <f t="shared" si="54"/>
        <v>#DIV/0!</v>
      </c>
      <c r="BF114" s="124"/>
      <c r="BG114" s="83">
        <v>5</v>
      </c>
      <c r="BH114" s="85">
        <f>LN(SUM($BG$2:BG114))</f>
        <v>3.8712010109078911</v>
      </c>
      <c r="BI114" s="125">
        <f t="shared" si="55"/>
        <v>18.002359515324891</v>
      </c>
      <c r="BJ114" s="124"/>
      <c r="BK114" s="83">
        <v>1</v>
      </c>
      <c r="BL114" s="85">
        <f>LN(SUM($BK$2:BK114))</f>
        <v>3.9512437185814275</v>
      </c>
      <c r="BM114" s="125">
        <f t="shared" si="56"/>
        <v>13.439756523162925</v>
      </c>
      <c r="BN114" s="124"/>
      <c r="BO114" s="83">
        <v>3</v>
      </c>
      <c r="BP114" s="85">
        <f>LN(SUM($BO$2:BO114))</f>
        <v>3.5553480614894135</v>
      </c>
      <c r="BQ114" s="125">
        <f t="shared" si="57"/>
        <v>5.5271292709625079</v>
      </c>
      <c r="BR114" s="124"/>
      <c r="BS114" s="86">
        <v>125</v>
      </c>
      <c r="BT114" s="85">
        <f>LN(SUM($BS$2:BS114))</f>
        <v>8.2669353476104561</v>
      </c>
      <c r="BU114" s="101">
        <f t="shared" si="58"/>
        <v>12.247444202567172</v>
      </c>
      <c r="BV114" s="124"/>
    </row>
    <row r="115" spans="1:74" s="9" customFormat="1" x14ac:dyDescent="0.25">
      <c r="A115" s="146">
        <f>A114+1</f>
        <v>176</v>
      </c>
      <c r="B115" s="89">
        <v>44078</v>
      </c>
      <c r="C115" s="83"/>
      <c r="D115" s="84">
        <f>LN(SUM($C$2:C115))</f>
        <v>4.0073331852324712</v>
      </c>
      <c r="E115" s="124">
        <f t="shared" si="41"/>
        <v>211.54258416845781</v>
      </c>
      <c r="F115" s="124"/>
      <c r="G115" s="83"/>
      <c r="H115" s="84">
        <f>LN(SUM($G$2:G115))</f>
        <v>4.4188406077965983</v>
      </c>
      <c r="I115" s="124">
        <f t="shared" si="43"/>
        <v>6.1771548293173542</v>
      </c>
      <c r="J115" s="124"/>
      <c r="K115" s="83"/>
      <c r="L115" s="84">
        <f>LN(SUM($K$2:K115))</f>
        <v>5.0814043649844631</v>
      </c>
      <c r="M115" s="124">
        <f t="shared" si="44"/>
        <v>7.5947634508492605</v>
      </c>
      <c r="N115" s="124"/>
      <c r="O115" s="83"/>
      <c r="P115" s="84">
        <f>LN(SUM($O$2:O115))</f>
        <v>5.0238805208462765</v>
      </c>
      <c r="Q115" s="125">
        <f t="shared" si="42"/>
        <v>59.732857452878498</v>
      </c>
      <c r="R115" s="124"/>
      <c r="S115" s="83"/>
      <c r="T115" s="84">
        <f>LN(SUM($S$2:S115))</f>
        <v>0.69314718055994529</v>
      </c>
      <c r="U115" s="128" t="e">
        <f t="shared" si="45"/>
        <v>#DIV/0!</v>
      </c>
      <c r="V115" s="124"/>
      <c r="W115" s="83"/>
      <c r="X115" s="84">
        <f>LN(SUM($W$2:W115))</f>
        <v>0.69314718055994529</v>
      </c>
      <c r="Y115" s="125" t="e">
        <f t="shared" si="46"/>
        <v>#NUM!</v>
      </c>
      <c r="Z115" s="124"/>
      <c r="AA115" s="114">
        <v>1</v>
      </c>
      <c r="AB115" s="84">
        <f>LN(SUM($AA$2:AA115))</f>
        <v>3.5835189384561099</v>
      </c>
      <c r="AC115" s="125">
        <f t="shared" si="47"/>
        <v>5.4533862219823153</v>
      </c>
      <c r="AD115" s="124"/>
      <c r="AE115" s="83">
        <v>24</v>
      </c>
      <c r="AF115" s="84">
        <f>LN(SUM($AE$2:AE115))</f>
        <v>6.6592939196836376</v>
      </c>
      <c r="AG115" s="125">
        <f t="shared" si="48"/>
        <v>12.423858673430701</v>
      </c>
      <c r="AH115" s="124"/>
      <c r="AI115" s="83"/>
      <c r="AJ115" s="84">
        <f>LN(SUM($AI$2:AI115))</f>
        <v>4.1743872698956368</v>
      </c>
      <c r="AK115" s="125">
        <f t="shared" si="49"/>
        <v>50.929198423948804</v>
      </c>
      <c r="AL115" s="124"/>
      <c r="AM115" s="83"/>
      <c r="AN115" s="84">
        <f>LN(SUM($AM$2:AM115))</f>
        <v>3.713572066704308</v>
      </c>
      <c r="AO115" s="125">
        <f t="shared" si="50"/>
        <v>3.9907241013780479</v>
      </c>
      <c r="AP115" s="124"/>
      <c r="AQ115" s="114"/>
      <c r="AR115" s="84">
        <f>LN(SUM($AQ$2:AQ115))</f>
        <v>3.5263605246161616</v>
      </c>
      <c r="AS115" s="125">
        <f t="shared" si="51"/>
        <v>9.7607040934016087</v>
      </c>
      <c r="AT115" s="124"/>
      <c r="AU115" s="83">
        <v>107</v>
      </c>
      <c r="AV115" s="84">
        <f>LN(SUM($AU$2:AU115))</f>
        <v>7.8135915529524329</v>
      </c>
      <c r="AW115" s="125">
        <f t="shared" si="52"/>
        <v>13.343707168156252</v>
      </c>
      <c r="AX115" s="124"/>
      <c r="AY115" s="83">
        <v>1</v>
      </c>
      <c r="AZ115" s="85">
        <f>LN(SUM($AY$2:AY115))</f>
        <v>1.0986122886681098</v>
      </c>
      <c r="BA115" s="125">
        <f t="shared" si="53"/>
        <v>15.955438719280238</v>
      </c>
      <c r="BB115" s="124"/>
      <c r="BC115" s="114"/>
      <c r="BD115" s="85">
        <f>LN(SUM($BC$2:BC115))</f>
        <v>1.0986122886681098</v>
      </c>
      <c r="BE115" s="125" t="e">
        <f t="shared" si="54"/>
        <v>#DIV/0!</v>
      </c>
      <c r="BF115" s="124"/>
      <c r="BG115" s="83">
        <v>2</v>
      </c>
      <c r="BH115" s="85">
        <f>LN(SUM($BG$2:BG115))</f>
        <v>3.912023005428146</v>
      </c>
      <c r="BI115" s="125">
        <f t="shared" si="55"/>
        <v>14.524560843572003</v>
      </c>
      <c r="BJ115" s="124"/>
      <c r="BK115" s="83"/>
      <c r="BL115" s="85">
        <f>LN(SUM($BK$2:BK115))</f>
        <v>3.9512437185814275</v>
      </c>
      <c r="BM115" s="125">
        <f t="shared" si="56"/>
        <v>21.663386979457076</v>
      </c>
      <c r="BN115" s="124"/>
      <c r="BO115" s="83"/>
      <c r="BP115" s="85">
        <f>LN(SUM($BO$2:BO115))</f>
        <v>3.5553480614894135</v>
      </c>
      <c r="BQ115" s="125">
        <f t="shared" si="57"/>
        <v>6.0286915929169975</v>
      </c>
      <c r="BR115" s="124"/>
      <c r="BS115" s="86">
        <v>135</v>
      </c>
      <c r="BT115" s="85">
        <f>LN(SUM($BS$2:BS115))</f>
        <v>8.3010252538384535</v>
      </c>
      <c r="BU115" s="101">
        <f t="shared" si="58"/>
        <v>12.85382189179712</v>
      </c>
      <c r="BV115" s="124"/>
    </row>
    <row r="116" spans="1:74" s="9" customFormat="1" x14ac:dyDescent="0.25">
      <c r="A116" s="146">
        <f t="shared" ref="A116:A179" si="59">A115+1</f>
        <v>177</v>
      </c>
      <c r="B116" s="89">
        <v>44079</v>
      </c>
      <c r="C116" s="83"/>
      <c r="D116" s="84">
        <f>LN(SUM($C$2:C116))</f>
        <v>4.0073331852324712</v>
      </c>
      <c r="E116" s="124">
        <f t="shared" si="41"/>
        <v>176.28548680704816</v>
      </c>
      <c r="F116" s="124"/>
      <c r="G116" s="83">
        <v>4</v>
      </c>
      <c r="H116" s="84">
        <f>LN(SUM($G$2:G116))</f>
        <v>4.4659081186545837</v>
      </c>
      <c r="I116" s="124">
        <f t="shared" si="43"/>
        <v>6.4444453937436181</v>
      </c>
      <c r="J116" s="124"/>
      <c r="K116" s="83">
        <v>17</v>
      </c>
      <c r="L116" s="84">
        <f>LN(SUM($K$2:K116))</f>
        <v>5.181783550292085</v>
      </c>
      <c r="M116" s="124">
        <f t="shared" si="44"/>
        <v>8.9548382193583116</v>
      </c>
      <c r="N116" s="124"/>
      <c r="O116" s="83">
        <v>3</v>
      </c>
      <c r="P116" s="84">
        <f>LN(SUM($O$2:O116))</f>
        <v>5.0434251169192468</v>
      </c>
      <c r="Q116" s="125">
        <f t="shared" si="42"/>
        <v>61.685837332029891</v>
      </c>
      <c r="R116" s="124"/>
      <c r="S116" s="83"/>
      <c r="T116" s="84">
        <f>LN(SUM($S$2:S116))</f>
        <v>0.69314718055994529</v>
      </c>
      <c r="U116" s="128" t="e">
        <f t="shared" si="45"/>
        <v>#DIV/0!</v>
      </c>
      <c r="V116" s="124"/>
      <c r="W116" s="83"/>
      <c r="X116" s="84">
        <f>LN(SUM($W$2:W116))</f>
        <v>0.69314718055994529</v>
      </c>
      <c r="Y116" s="125" t="e">
        <f t="shared" si="46"/>
        <v>#NUM!</v>
      </c>
      <c r="Z116" s="124"/>
      <c r="AA116" s="114"/>
      <c r="AB116" s="84">
        <f>LN(SUM($AA$2:AA116))</f>
        <v>3.5835189384561099</v>
      </c>
      <c r="AC116" s="125">
        <f t="shared" si="47"/>
        <v>6.082937721833046</v>
      </c>
      <c r="AD116" s="124"/>
      <c r="AE116" s="83">
        <v>25</v>
      </c>
      <c r="AF116" s="84">
        <f>LN(SUM($AE$2:AE116))</f>
        <v>6.6908422774185636</v>
      </c>
      <c r="AG116" s="125">
        <f t="shared" si="48"/>
        <v>13.2412957219208</v>
      </c>
      <c r="AH116" s="124"/>
      <c r="AI116" s="83">
        <v>1</v>
      </c>
      <c r="AJ116" s="84">
        <f>LN(SUM($AI$2:AI116))</f>
        <v>4.1896547420264252</v>
      </c>
      <c r="AK116" s="125">
        <f t="shared" si="49"/>
        <v>49.181549991810108</v>
      </c>
      <c r="AL116" s="124"/>
      <c r="AM116" s="83">
        <v>2</v>
      </c>
      <c r="AN116" s="84">
        <f>LN(SUM($AM$2:AM116))</f>
        <v>3.7612001156935624</v>
      </c>
      <c r="AO116" s="125">
        <f t="shared" si="50"/>
        <v>4.685736579940599</v>
      </c>
      <c r="AP116" s="124"/>
      <c r="AQ116" s="114"/>
      <c r="AR116" s="84">
        <f>LN(SUM($AQ$2:AQ116))</f>
        <v>3.5263605246161616</v>
      </c>
      <c r="AS116" s="125">
        <f t="shared" si="51"/>
        <v>11.280419619482881</v>
      </c>
      <c r="AT116" s="124"/>
      <c r="AU116" s="83">
        <v>75</v>
      </c>
      <c r="AV116" s="84">
        <f>LN(SUM($AU$2:AU116))</f>
        <v>7.8434564043761155</v>
      </c>
      <c r="AW116" s="125">
        <f t="shared" si="52"/>
        <v>14.576580735602295</v>
      </c>
      <c r="AX116" s="124"/>
      <c r="AY116" s="83"/>
      <c r="AZ116" s="85">
        <f>LN(SUM($AY$2:AY116))</f>
        <v>1.0986122886681098</v>
      </c>
      <c r="BA116" s="125">
        <f t="shared" si="53"/>
        <v>9.5732632315681432</v>
      </c>
      <c r="BB116" s="124"/>
      <c r="BC116" s="114"/>
      <c r="BD116" s="85">
        <f>LN(SUM($BC$2:BC116))</f>
        <v>1.0986122886681098</v>
      </c>
      <c r="BE116" s="125" t="e">
        <f t="shared" si="54"/>
        <v>#DIV/0!</v>
      </c>
      <c r="BF116" s="124"/>
      <c r="BG116" s="83"/>
      <c r="BH116" s="85">
        <f>LN(SUM($BG$2:BG116))</f>
        <v>3.912023005428146</v>
      </c>
      <c r="BI116" s="125">
        <f t="shared" si="55"/>
        <v>13.863579942625286</v>
      </c>
      <c r="BJ116" s="124"/>
      <c r="BK116" s="83">
        <v>1</v>
      </c>
      <c r="BL116" s="85">
        <f>LN(SUM($BK$2:BK116))</f>
        <v>3.970291913552122</v>
      </c>
      <c r="BM116" s="125">
        <f t="shared" si="56"/>
        <v>25.6174615413913</v>
      </c>
      <c r="BN116" s="124"/>
      <c r="BO116" s="83">
        <v>4</v>
      </c>
      <c r="BP116" s="85">
        <f>LN(SUM($BO$2:BO116))</f>
        <v>3.6635616461296463</v>
      </c>
      <c r="BQ116" s="125">
        <f t="shared" si="57"/>
        <v>5.7734573038787236</v>
      </c>
      <c r="BR116" s="124"/>
      <c r="BS116" s="86">
        <v>132</v>
      </c>
      <c r="BT116" s="85">
        <f>LN(SUM($BS$2:BS116))</f>
        <v>8.3332703532553083</v>
      </c>
      <c r="BU116" s="101">
        <f t="shared" si="58"/>
        <v>13.931759977491648</v>
      </c>
      <c r="BV116" s="124"/>
    </row>
    <row r="117" spans="1:74" s="9" customFormat="1" x14ac:dyDescent="0.25">
      <c r="A117" s="146">
        <f t="shared" si="59"/>
        <v>178</v>
      </c>
      <c r="B117" s="89">
        <v>44080</v>
      </c>
      <c r="C117" s="83"/>
      <c r="D117" s="84">
        <f>LN(SUM($C$2:C117))</f>
        <v>4.0073331852324712</v>
      </c>
      <c r="E117" s="124">
        <f t="shared" si="41"/>
        <v>176.28548680704816</v>
      </c>
      <c r="F117" s="124"/>
      <c r="G117" s="83">
        <v>3</v>
      </c>
      <c r="H117" s="84">
        <f>LN(SUM($G$2:G117))</f>
        <v>4.499809670330265</v>
      </c>
      <c r="I117" s="124">
        <f t="shared" si="43"/>
        <v>8.0568169856130343</v>
      </c>
      <c r="J117" s="124"/>
      <c r="K117" s="83">
        <v>13</v>
      </c>
      <c r="L117" s="84">
        <f>LN(SUM($K$2:K117))</f>
        <v>5.2522734280466299</v>
      </c>
      <c r="M117" s="124">
        <f t="shared" si="44"/>
        <v>10.147224955107442</v>
      </c>
      <c r="N117" s="124"/>
      <c r="O117" s="83">
        <v>2</v>
      </c>
      <c r="P117" s="84">
        <f>LN(SUM($O$2:O117))</f>
        <v>5.0562458053483077</v>
      </c>
      <c r="Q117" s="125">
        <f t="shared" si="42"/>
        <v>66.901974656696382</v>
      </c>
      <c r="R117" s="124"/>
      <c r="S117" s="83"/>
      <c r="T117" s="84">
        <f>LN(SUM($S$2:S117))</f>
        <v>0.69314718055994529</v>
      </c>
      <c r="U117" s="128" t="e">
        <f t="shared" si="45"/>
        <v>#DIV/0!</v>
      </c>
      <c r="V117" s="124"/>
      <c r="W117" s="83"/>
      <c r="X117" s="84">
        <f>LN(SUM($W$2:W117))</f>
        <v>0.69314718055994529</v>
      </c>
      <c r="Y117" s="125" t="e">
        <f t="shared" si="46"/>
        <v>#NUM!</v>
      </c>
      <c r="Z117" s="124"/>
      <c r="AA117" s="114">
        <v>1</v>
      </c>
      <c r="AB117" s="84">
        <f>LN(SUM($AA$2:AA117))</f>
        <v>3.6109179126442243</v>
      </c>
      <c r="AC117" s="125">
        <f t="shared" si="47"/>
        <v>8.5672990948288099</v>
      </c>
      <c r="AD117" s="124"/>
      <c r="AE117" s="83">
        <v>16</v>
      </c>
      <c r="AF117" s="84">
        <f>LN(SUM($AE$2:AE117))</f>
        <v>6.7105231094524278</v>
      </c>
      <c r="AG117" s="125">
        <f t="shared" si="48"/>
        <v>14.642987045943407</v>
      </c>
      <c r="AH117" s="124"/>
      <c r="AI117" s="83"/>
      <c r="AJ117" s="84">
        <f>LN(SUM($AI$2:AI117))</f>
        <v>4.1896547420264252</v>
      </c>
      <c r="AK117" s="125">
        <f t="shared" si="49"/>
        <v>58.922715516151364</v>
      </c>
      <c r="AL117" s="124"/>
      <c r="AM117" s="83"/>
      <c r="AN117" s="84">
        <f>LN(SUM($AM$2:AM117))</f>
        <v>3.7612001156935624</v>
      </c>
      <c r="AO117" s="125">
        <f t="shared" si="50"/>
        <v>6.2217557356173057</v>
      </c>
      <c r="AP117" s="124"/>
      <c r="AQ117" s="114"/>
      <c r="AR117" s="84">
        <f>LN(SUM($AQ$2:AQ117))</f>
        <v>3.5263605246161616</v>
      </c>
      <c r="AS117" s="125">
        <f t="shared" si="51"/>
        <v>17.574598920050498</v>
      </c>
      <c r="AT117" s="124"/>
      <c r="AU117" s="83">
        <v>48</v>
      </c>
      <c r="AV117" s="84">
        <f>LN(SUM($AU$2:AU117))</f>
        <v>7.8621122116627484</v>
      </c>
      <c r="AW117" s="125">
        <f t="shared" si="52"/>
        <v>18.089684491015419</v>
      </c>
      <c r="AX117" s="124"/>
      <c r="AY117" s="83"/>
      <c r="AZ117" s="85">
        <f>LN(SUM($AY$2:AY117))</f>
        <v>1.0986122886681098</v>
      </c>
      <c r="BA117" s="125">
        <f t="shared" si="53"/>
        <v>7.9777193596401208</v>
      </c>
      <c r="BB117" s="124"/>
      <c r="BC117" s="114"/>
      <c r="BD117" s="85">
        <f>LN(SUM($BC$2:BC117))</f>
        <v>1.0986122886681098</v>
      </c>
      <c r="BE117" s="125" t="e">
        <f t="shared" si="54"/>
        <v>#DIV/0!</v>
      </c>
      <c r="BF117" s="124"/>
      <c r="BG117" s="83"/>
      <c r="BH117" s="85">
        <f>LN(SUM($BG$2:BG117))</f>
        <v>3.912023005428146</v>
      </c>
      <c r="BI117" s="125">
        <f t="shared" si="55"/>
        <v>15.008884309743777</v>
      </c>
      <c r="BJ117" s="124"/>
      <c r="BK117" s="83">
        <v>5</v>
      </c>
      <c r="BL117" s="85">
        <f>LN(SUM($BK$2:BK117))</f>
        <v>4.0604430105464191</v>
      </c>
      <c r="BM117" s="125">
        <f t="shared" si="56"/>
        <v>27.580816029982365</v>
      </c>
      <c r="BN117" s="124"/>
      <c r="BO117" s="83">
        <v>4</v>
      </c>
      <c r="BP117" s="85">
        <f>LN(SUM($BO$2:BO117))</f>
        <v>3.7612001156935624</v>
      </c>
      <c r="BQ117" s="125">
        <f t="shared" si="57"/>
        <v>6.2026259615556096</v>
      </c>
      <c r="BR117" s="124"/>
      <c r="BS117" s="86">
        <v>92</v>
      </c>
      <c r="BT117" s="85">
        <f>LN(SUM($BS$2:BS117))</f>
        <v>8.3551447394618386</v>
      </c>
      <c r="BU117" s="101">
        <f t="shared" si="58"/>
        <v>16.689060040418422</v>
      </c>
      <c r="BV117" s="124"/>
    </row>
    <row r="118" spans="1:74" s="9" customFormat="1" x14ac:dyDescent="0.25">
      <c r="A118" s="146">
        <f t="shared" si="59"/>
        <v>179</v>
      </c>
      <c r="B118" s="89">
        <v>44081</v>
      </c>
      <c r="C118" s="83"/>
      <c r="D118" s="84">
        <f>LN(SUM($C$2:C118))</f>
        <v>4.0073331852324712</v>
      </c>
      <c r="E118" s="124">
        <f t="shared" si="41"/>
        <v>211.54258416845781</v>
      </c>
      <c r="F118" s="124"/>
      <c r="G118" s="83"/>
      <c r="H118" s="84">
        <f>LN(SUM($G$2:G118))</f>
        <v>4.499809670330265</v>
      </c>
      <c r="I118" s="124">
        <f t="shared" si="43"/>
        <v>15.174088143458302</v>
      </c>
      <c r="J118" s="124"/>
      <c r="K118" s="83">
        <v>5</v>
      </c>
      <c r="L118" s="84">
        <f>LN(SUM($K$2:K118))</f>
        <v>5.2781146592305168</v>
      </c>
      <c r="M118" s="124">
        <f t="shared" si="44"/>
        <v>10.867249625826604</v>
      </c>
      <c r="N118" s="124"/>
      <c r="O118" s="83"/>
      <c r="P118" s="84">
        <f>LN(SUM($O$2:O118))</f>
        <v>5.0562458053483077</v>
      </c>
      <c r="Q118" s="125">
        <f t="shared" si="42"/>
        <v>82.831638333228042</v>
      </c>
      <c r="R118" s="124"/>
      <c r="S118" s="83"/>
      <c r="T118" s="84">
        <f>LN(SUM($S$2:S118))</f>
        <v>0.69314718055994529</v>
      </c>
      <c r="U118" s="128" t="e">
        <f t="shared" si="45"/>
        <v>#DIV/0!</v>
      </c>
      <c r="V118" s="124"/>
      <c r="W118" s="83"/>
      <c r="X118" s="84">
        <f>LN(SUM($W$2:W118))</f>
        <v>0.69314718055994529</v>
      </c>
      <c r="Y118" s="125" t="e">
        <f t="shared" si="46"/>
        <v>#DIV/0!</v>
      </c>
      <c r="Z118" s="124"/>
      <c r="AA118" s="114">
        <v>3</v>
      </c>
      <c r="AB118" s="84">
        <f>LN(SUM($AA$2:AA118))</f>
        <v>3.6888794541139363</v>
      </c>
      <c r="AC118" s="125">
        <f t="shared" si="47"/>
        <v>11.609203699316815</v>
      </c>
      <c r="AD118" s="124"/>
      <c r="AE118" s="83">
        <v>23</v>
      </c>
      <c r="AF118" s="84">
        <f>LN(SUM($AE$2:AE118))</f>
        <v>6.7381524945959574</v>
      </c>
      <c r="AG118" s="125">
        <f t="shared" si="48"/>
        <v>18.103208312021653</v>
      </c>
      <c r="AH118" s="124"/>
      <c r="AI118" s="83"/>
      <c r="AJ118" s="84">
        <f>LN(SUM($AI$2:AI118))</f>
        <v>4.1896547420264252</v>
      </c>
      <c r="AK118" s="125">
        <f t="shared" si="49"/>
        <v>104.7036207356448</v>
      </c>
      <c r="AL118" s="124"/>
      <c r="AM118" s="83">
        <v>1</v>
      </c>
      <c r="AN118" s="84">
        <f>LN(SUM($AM$2:AM118))</f>
        <v>3.784189633918261</v>
      </c>
      <c r="AO118" s="125">
        <f t="shared" si="50"/>
        <v>9.1839575304174197</v>
      </c>
      <c r="AP118" s="124"/>
      <c r="AQ118" s="114">
        <v>2</v>
      </c>
      <c r="AR118" s="84">
        <f>LN(SUM($AQ$2:AQ118))</f>
        <v>3.5835189384561099</v>
      </c>
      <c r="AS118" s="125">
        <f t="shared" si="51"/>
        <v>40.893781091020621</v>
      </c>
      <c r="AT118" s="124"/>
      <c r="AU118" s="87">
        <v>45</v>
      </c>
      <c r="AV118" s="103">
        <f>LN(SUM($AU$2:AU118))</f>
        <v>7.8792914850822706</v>
      </c>
      <c r="AW118" s="125">
        <f t="shared" si="52"/>
        <v>23.287359285946785</v>
      </c>
      <c r="AX118" s="124"/>
      <c r="AY118" s="83">
        <v>0</v>
      </c>
      <c r="AZ118" s="85">
        <f>LN(SUM($AY$2:AY118))</f>
        <v>1.0986122886681098</v>
      </c>
      <c r="BA118" s="125">
        <f t="shared" si="53"/>
        <v>7.9777193596401208</v>
      </c>
      <c r="BB118" s="124"/>
      <c r="BC118" s="114"/>
      <c r="BD118" s="85">
        <f>LN(SUM($BC$2:BC118))</f>
        <v>1.0986122886681098</v>
      </c>
      <c r="BE118" s="125" t="e">
        <f t="shared" si="54"/>
        <v>#DIV/0!</v>
      </c>
      <c r="BF118" s="124"/>
      <c r="BG118" s="83"/>
      <c r="BH118" s="85">
        <f>LN(SUM($BG$2:BG118))</f>
        <v>3.912023005428146</v>
      </c>
      <c r="BI118" s="125">
        <f t="shared" si="55"/>
        <v>20.694918899517774</v>
      </c>
      <c r="BJ118" s="124"/>
      <c r="BK118" s="83"/>
      <c r="BL118" s="85">
        <f>LN(SUM($BK$2:BK118))</f>
        <v>4.0604430105464191</v>
      </c>
      <c r="BM118" s="125">
        <f t="shared" si="56"/>
        <v>26.898080878101808</v>
      </c>
      <c r="BN118" s="124"/>
      <c r="BO118" s="83">
        <v>2</v>
      </c>
      <c r="BP118" s="85">
        <f>LN(SUM($BO$2:BO118))</f>
        <v>3.8066624897703196</v>
      </c>
      <c r="BQ118" s="125">
        <f t="shared" si="57"/>
        <v>7.8814640618415615</v>
      </c>
      <c r="BR118" s="124"/>
      <c r="BS118" s="86">
        <v>82</v>
      </c>
      <c r="BT118" s="85">
        <f>LN(SUM($BS$2:BS118))</f>
        <v>8.3742461820963037</v>
      </c>
      <c r="BU118" s="101">
        <f t="shared" si="58"/>
        <v>21.326731404316547</v>
      </c>
      <c r="BV118" s="124"/>
    </row>
    <row r="119" spans="1:74" s="9" customFormat="1" x14ac:dyDescent="0.25">
      <c r="A119" s="146">
        <f t="shared" si="59"/>
        <v>180</v>
      </c>
      <c r="B119" s="89">
        <v>44082</v>
      </c>
      <c r="C119" s="83">
        <v>1</v>
      </c>
      <c r="D119" s="84">
        <f>LN(SUM($C$2:C119))</f>
        <v>4.0253516907351496</v>
      </c>
      <c r="E119" s="124">
        <f t="shared" si="41"/>
        <v>177.88817045254547</v>
      </c>
      <c r="F119" s="124"/>
      <c r="G119" s="83">
        <v>1</v>
      </c>
      <c r="H119" s="84">
        <f>LN(SUM($G$2:G119))</f>
        <v>4.5108595065168497</v>
      </c>
      <c r="I119" s="124">
        <f t="shared" si="43"/>
        <v>37.397826058717264</v>
      </c>
      <c r="J119" s="124"/>
      <c r="K119" s="83">
        <v>22</v>
      </c>
      <c r="L119" s="84">
        <f>LN(SUM($K$2:K119))</f>
        <v>5.3844950627890888</v>
      </c>
      <c r="M119" s="124">
        <f t="shared" ref="M119:M142" si="60">LN(2)/(SLOPE(L113:L119,$A113:$A119))</f>
        <v>12.077861308932624</v>
      </c>
      <c r="N119" s="124"/>
      <c r="O119" s="83">
        <v>1</v>
      </c>
      <c r="P119" s="84">
        <f>LN(SUM($O$2:O119))</f>
        <v>5.0625950330269669</v>
      </c>
      <c r="Q119" s="125">
        <f t="shared" si="42"/>
        <v>83.281844110087491</v>
      </c>
      <c r="R119" s="124"/>
      <c r="S119" s="83"/>
      <c r="T119" s="84">
        <f>LN(SUM($S$2:S119))</f>
        <v>0.69314718055994529</v>
      </c>
      <c r="U119" s="128" t="e">
        <f t="shared" ref="U119:U142" si="61">LN(2)/(SLOPE(T113:T119,$A113:$A119))</f>
        <v>#DIV/0!</v>
      </c>
      <c r="V119" s="124"/>
      <c r="W119" s="83"/>
      <c r="X119" s="84">
        <f>LN(SUM($W$2:W119))</f>
        <v>0.69314718055994529</v>
      </c>
      <c r="Y119" s="125" t="e">
        <f t="shared" ref="Y119:Y142" si="62">LN(2)/(SLOPE(X113:X119,$A113:$A119))</f>
        <v>#DIV/0!</v>
      </c>
      <c r="Z119" s="124"/>
      <c r="AA119" s="114"/>
      <c r="AB119" s="84">
        <f>LN(SUM($AA$2:AA119))</f>
        <v>3.6888794541139363</v>
      </c>
      <c r="AC119" s="125">
        <f t="shared" ref="AC119:AC142" si="63">LN(2)/(SLOPE(AB113:AB119,$A113:$A119))</f>
        <v>27.923106636238938</v>
      </c>
      <c r="AD119" s="124"/>
      <c r="AE119" s="83">
        <v>30</v>
      </c>
      <c r="AF119" s="84">
        <f>LN(SUM($AE$2:AE119))</f>
        <v>6.7730803756555353</v>
      </c>
      <c r="AG119" s="125">
        <f t="shared" ref="AG119:AG142" si="64">LN(2)/(SLOPE(AF113:AF119,$A113:$A119))</f>
        <v>23.914616465499485</v>
      </c>
      <c r="AH119" s="124"/>
      <c r="AI119" s="83"/>
      <c r="AJ119" s="84">
        <f>LN(SUM($AI$2:AI119))</f>
        <v>4.1896547420264252</v>
      </c>
      <c r="AK119" s="125">
        <f t="shared" ref="AK119:AK142" si="65">LN(2)/(SLOPE(AJ113:AJ119,$A113:$A119))</f>
        <v>211.86787274954366</v>
      </c>
      <c r="AL119" s="124"/>
      <c r="AM119" s="83"/>
      <c r="AN119" s="84">
        <f>LN(SUM($AM$2:AM119))</f>
        <v>3.784189633918261</v>
      </c>
      <c r="AO119" s="125">
        <f t="shared" ref="AO119:AO142" si="66">LN(2)/(SLOPE(AN113:AN119,$A113:$A119))</f>
        <v>30.871537902453557</v>
      </c>
      <c r="AP119" s="124"/>
      <c r="AQ119" s="114">
        <v>3</v>
      </c>
      <c r="AR119" s="84">
        <f>LN(SUM($AQ$2:AQ119))</f>
        <v>3.6635616461296463</v>
      </c>
      <c r="AS119" s="125">
        <f t="shared" ref="AS119:AS142" si="67">LN(2)/(SLOPE(AR113:AR119,$A113:$A119))</f>
        <v>27.420576430915293</v>
      </c>
      <c r="AT119" s="124"/>
      <c r="AU119" s="83">
        <v>84</v>
      </c>
      <c r="AV119" s="84">
        <f>LN(SUM($AU$2:AU119))</f>
        <v>7.9105906122564775</v>
      </c>
      <c r="AW119" s="125">
        <f t="shared" ref="AW119:AW142" si="68">LN(2)/(SLOPE(AV113:AV119,$A113:$A119))</f>
        <v>24.570750195677476</v>
      </c>
      <c r="AX119" s="124"/>
      <c r="AY119" s="83"/>
      <c r="AZ119" s="85">
        <f>LN(SUM($AY$2:AY119))</f>
        <v>1.0986122886681098</v>
      </c>
      <c r="BA119" s="125">
        <f t="shared" ref="BA119:BA142" si="69">LN(2)/(SLOPE(AZ113:AZ119,$A113:$A119))</f>
        <v>9.5732632315681432</v>
      </c>
      <c r="BB119" s="124"/>
      <c r="BC119" s="114"/>
      <c r="BD119" s="85">
        <f>LN(SUM($BC$2:BC119))</f>
        <v>1.0986122886681098</v>
      </c>
      <c r="BE119" s="125" t="e">
        <f t="shared" ref="BE119:BE142" si="70">LN(2)/(SLOPE(BD113:BD119,$A113:$A119))</f>
        <v>#DIV/0!</v>
      </c>
      <c r="BF119" s="124"/>
      <c r="BG119" s="83">
        <v>1</v>
      </c>
      <c r="BH119" s="85">
        <f>LN(SUM($BG$2:BG119))</f>
        <v>3.9318256327243257</v>
      </c>
      <c r="BI119" s="125">
        <f t="shared" ref="BI119:BI142" si="71">LN(2)/(SLOPE(BH113:BH119,$A113:$A119))</f>
        <v>32.699998977854953</v>
      </c>
      <c r="BJ119" s="124"/>
      <c r="BK119" s="83"/>
      <c r="BL119" s="85">
        <f>LN(SUM($BK$2:BK119))</f>
        <v>4.0604430105464191</v>
      </c>
      <c r="BM119" s="125">
        <f t="shared" ref="BM119:BM142" si="72">LN(2)/(SLOPE(BL113:BL119,$A113:$A119))</f>
        <v>27.203196861759636</v>
      </c>
      <c r="BN119" s="124"/>
      <c r="BO119" s="83">
        <v>7</v>
      </c>
      <c r="BP119" s="85">
        <f>LN(SUM($BO$2:BO119))</f>
        <v>3.9512437185814275</v>
      </c>
      <c r="BQ119" s="125">
        <f t="shared" ref="BQ119:BQ142" si="73">LN(2)/(SLOPE(BP113:BP119,$A113:$A119))</f>
        <v>8.9644720496598822</v>
      </c>
      <c r="BR119" s="124"/>
      <c r="BS119" s="86">
        <v>150</v>
      </c>
      <c r="BT119" s="85">
        <f>LN(SUM($BS$2:BS119))</f>
        <v>8.4082707841920499</v>
      </c>
      <c r="BU119" s="101">
        <f t="shared" ref="BU119:BU142" si="74">LN(2)/(SLOPE(BT113:BT119,$A113:$A119))</f>
        <v>24.546902090564028</v>
      </c>
      <c r="BV119" s="124"/>
    </row>
    <row r="120" spans="1:74" s="9" customFormat="1" x14ac:dyDescent="0.25">
      <c r="A120" s="146">
        <f t="shared" si="59"/>
        <v>181</v>
      </c>
      <c r="B120" s="89">
        <v>44083</v>
      </c>
      <c r="C120" s="83"/>
      <c r="D120" s="84">
        <f>LN(SUM($C$2:C120))</f>
        <v>4.0253516907351496</v>
      </c>
      <c r="E120" s="124">
        <f t="shared" si="41"/>
        <v>215.42431532729981</v>
      </c>
      <c r="F120" s="124"/>
      <c r="G120" s="83">
        <v>1</v>
      </c>
      <c r="H120" s="84">
        <f>LN(SUM($G$2:G120))</f>
        <v>4.5217885770490405</v>
      </c>
      <c r="I120" s="124">
        <f t="shared" si="43"/>
        <v>36.84270675356462</v>
      </c>
      <c r="J120" s="124"/>
      <c r="K120" s="83">
        <v>1</v>
      </c>
      <c r="L120" s="84">
        <f>LN(SUM($K$2:K120))</f>
        <v>5.389071729816501</v>
      </c>
      <c r="M120" s="124">
        <f t="shared" si="60"/>
        <v>11.939678097689942</v>
      </c>
      <c r="N120" s="124"/>
      <c r="O120" s="83">
        <v>4</v>
      </c>
      <c r="P120" s="84">
        <f>LN(SUM($O$2:O120))</f>
        <v>5.0875963352323836</v>
      </c>
      <c r="Q120" s="125">
        <f t="shared" si="42"/>
        <v>68.970565783586977</v>
      </c>
      <c r="R120" s="124"/>
      <c r="S120" s="83"/>
      <c r="T120" s="84">
        <f>LN(SUM($S$2:S120))</f>
        <v>0.69314718055994529</v>
      </c>
      <c r="U120" s="128" t="e">
        <f t="shared" si="61"/>
        <v>#DIV/0!</v>
      </c>
      <c r="V120" s="124"/>
      <c r="W120" s="83"/>
      <c r="X120" s="84">
        <f>LN(SUM($W$2:W120))</f>
        <v>0.69314718055994529</v>
      </c>
      <c r="Y120" s="125" t="e">
        <f t="shared" si="62"/>
        <v>#DIV/0!</v>
      </c>
      <c r="Z120" s="124"/>
      <c r="AA120" s="114">
        <v>1</v>
      </c>
      <c r="AB120" s="84">
        <f>LN(SUM($AA$2:AA120))</f>
        <v>3.713572066704308</v>
      </c>
      <c r="AC120" s="125">
        <f t="shared" si="63"/>
        <v>24.543830054231734</v>
      </c>
      <c r="AD120" s="124"/>
      <c r="AE120" s="83">
        <v>29</v>
      </c>
      <c r="AF120" s="84">
        <f>LN(SUM($AE$2:AE120))</f>
        <v>6.8057225534169854</v>
      </c>
      <c r="AG120" s="125">
        <f t="shared" si="64"/>
        <v>24.022132201523007</v>
      </c>
      <c r="AH120" s="124"/>
      <c r="AI120" s="83">
        <v>5</v>
      </c>
      <c r="AJ120" s="84">
        <f>LN(SUM($AI$2:AI120))</f>
        <v>4.2626798770413155</v>
      </c>
      <c r="AK120" s="125">
        <f t="shared" si="65"/>
        <v>65.698315405499784</v>
      </c>
      <c r="AL120" s="124"/>
      <c r="AM120" s="83">
        <v>3</v>
      </c>
      <c r="AN120" s="84">
        <f>LN(SUM($AM$2:AM120))</f>
        <v>3.8501476017100584</v>
      </c>
      <c r="AO120" s="125">
        <f t="shared" si="66"/>
        <v>33.814929048979025</v>
      </c>
      <c r="AP120" s="124"/>
      <c r="AQ120" s="114"/>
      <c r="AR120" s="84">
        <f>LN(SUM($AQ$2:AQ120))</f>
        <v>3.6635616461296463</v>
      </c>
      <c r="AS120" s="125">
        <f t="shared" si="67"/>
        <v>26.115528331046228</v>
      </c>
      <c r="AT120" s="124"/>
      <c r="AU120" s="83">
        <v>140</v>
      </c>
      <c r="AV120" s="84">
        <f>LN(SUM($AU$2:AU120))</f>
        <v>7.9606726083881174</v>
      </c>
      <c r="AW120" s="125">
        <f t="shared" si="68"/>
        <v>24.148008092668146</v>
      </c>
      <c r="AX120" s="124"/>
      <c r="AY120" s="83"/>
      <c r="AZ120" s="85">
        <f>LN(SUM($AY$2:AY120))</f>
        <v>1.0986122886681098</v>
      </c>
      <c r="BA120" s="125">
        <f t="shared" si="69"/>
        <v>15.955438719280238</v>
      </c>
      <c r="BB120" s="124"/>
      <c r="BC120" s="114"/>
      <c r="BD120" s="85">
        <f>LN(SUM($BC$2:BC120))</f>
        <v>1.0986122886681098</v>
      </c>
      <c r="BE120" s="125" t="e">
        <f t="shared" si="70"/>
        <v>#DIV/0!</v>
      </c>
      <c r="BF120" s="124"/>
      <c r="BG120" s="83">
        <v>5</v>
      </c>
      <c r="BH120" s="85">
        <f>LN(SUM($BG$2:BG120))</f>
        <v>4.0253516907351496</v>
      </c>
      <c r="BI120" s="125">
        <f t="shared" si="71"/>
        <v>38.657183721371482</v>
      </c>
      <c r="BJ120" s="124"/>
      <c r="BK120" s="83">
        <v>1</v>
      </c>
      <c r="BL120" s="85">
        <f>LN(SUM($BK$2:BK120))</f>
        <v>4.0775374439057197</v>
      </c>
      <c r="BM120" s="125">
        <f t="shared" si="72"/>
        <v>28.232833689311715</v>
      </c>
      <c r="BN120" s="124"/>
      <c r="BO120" s="83"/>
      <c r="BP120" s="85">
        <f>LN(SUM($BO$2:BO120))</f>
        <v>3.9512437185814275</v>
      </c>
      <c r="BQ120" s="125">
        <f t="shared" si="73"/>
        <v>9.1436501893340285</v>
      </c>
      <c r="BR120" s="124"/>
      <c r="BS120" s="86">
        <v>190</v>
      </c>
      <c r="BT120" s="85">
        <f>LN(SUM($BS$2:BS120))</f>
        <v>8.4497705150988036</v>
      </c>
      <c r="BU120" s="101">
        <f t="shared" si="74"/>
        <v>24.140282985437484</v>
      </c>
      <c r="BV120" s="124"/>
    </row>
    <row r="121" spans="1:74" s="9" customFormat="1" x14ac:dyDescent="0.25">
      <c r="A121" s="146">
        <f t="shared" si="59"/>
        <v>182</v>
      </c>
      <c r="B121" s="89">
        <v>44084</v>
      </c>
      <c r="C121" s="83"/>
      <c r="D121" s="84">
        <f>LN(SUM($C$2:C121))</f>
        <v>4.0253516907351496</v>
      </c>
      <c r="E121" s="124">
        <f t="shared" si="41"/>
        <v>179.52026277274982</v>
      </c>
      <c r="F121" s="124"/>
      <c r="G121" s="83"/>
      <c r="H121" s="84">
        <f>LN(SUM($G$2:G121))</f>
        <v>4.5217885770490405</v>
      </c>
      <c r="I121" s="124">
        <f t="shared" si="43"/>
        <v>44.962148729563324</v>
      </c>
      <c r="J121" s="124"/>
      <c r="K121" s="83">
        <v>9</v>
      </c>
      <c r="L121" s="84">
        <f>LN(SUM($K$2:K121))</f>
        <v>5.4293456289544411</v>
      </c>
      <c r="M121" s="124">
        <f t="shared" si="60"/>
        <v>12.201593886206211</v>
      </c>
      <c r="N121" s="124"/>
      <c r="O121" s="83">
        <v>5</v>
      </c>
      <c r="P121" s="84">
        <f>LN(SUM($O$2:O121))</f>
        <v>5.1179938124167554</v>
      </c>
      <c r="Q121" s="125">
        <f t="shared" si="42"/>
        <v>51.476120820852103</v>
      </c>
      <c r="R121" s="124"/>
      <c r="S121" s="83"/>
      <c r="T121" s="84">
        <f>LN(SUM($S$2:S121))</f>
        <v>0.69314718055994529</v>
      </c>
      <c r="U121" s="128" t="e">
        <f t="shared" si="61"/>
        <v>#DIV/0!</v>
      </c>
      <c r="V121" s="124"/>
      <c r="W121" s="83"/>
      <c r="X121" s="84">
        <f>LN(SUM($W$2:W121))</f>
        <v>0.69314718055994529</v>
      </c>
      <c r="Y121" s="125" t="e">
        <f t="shared" si="62"/>
        <v>#DIV/0!</v>
      </c>
      <c r="Z121" s="124"/>
      <c r="AA121" s="114"/>
      <c r="AB121" s="84">
        <f>LN(SUM($AA$2:AA121))</f>
        <v>3.713572066704308</v>
      </c>
      <c r="AC121" s="125">
        <f t="shared" si="63"/>
        <v>26.651190063291832</v>
      </c>
      <c r="AD121" s="124"/>
      <c r="AE121" s="83">
        <v>23</v>
      </c>
      <c r="AF121" s="84">
        <f>LN(SUM($AE$2:AE121))</f>
        <v>6.8308742346461795</v>
      </c>
      <c r="AG121" s="125">
        <f t="shared" si="64"/>
        <v>24.047965208169639</v>
      </c>
      <c r="AH121" s="124"/>
      <c r="AI121" s="83"/>
      <c r="AJ121" s="84">
        <f>LN(SUM($AI$2:AI121))</f>
        <v>4.2626798770413155</v>
      </c>
      <c r="AK121" s="125">
        <f t="shared" si="65"/>
        <v>47.229969083887077</v>
      </c>
      <c r="AL121" s="124"/>
      <c r="AM121" s="83"/>
      <c r="AN121" s="84">
        <f>LN(SUM($AM$2:AM121))</f>
        <v>3.8501476017100584</v>
      </c>
      <c r="AO121" s="125">
        <f t="shared" si="66"/>
        <v>31.784750073923071</v>
      </c>
      <c r="AP121" s="124"/>
      <c r="AQ121" s="114">
        <v>4</v>
      </c>
      <c r="AR121" s="84">
        <f>LN(SUM($AQ$2:AQ121))</f>
        <v>3.7612001156935624</v>
      </c>
      <c r="AS121" s="125">
        <f t="shared" si="67"/>
        <v>17.388886394108702</v>
      </c>
      <c r="AT121" s="124"/>
      <c r="AU121" s="83">
        <v>83</v>
      </c>
      <c r="AV121" s="84">
        <f>LN(SUM($AU$2:AU121))</f>
        <v>7.9892214088152764</v>
      </c>
      <c r="AW121" s="125">
        <f t="shared" si="68"/>
        <v>23.966549813919872</v>
      </c>
      <c r="AX121" s="124"/>
      <c r="AY121" s="83"/>
      <c r="AZ121" s="85">
        <f>LN(SUM($AY$2:AY121))</f>
        <v>1.0986122886681098</v>
      </c>
      <c r="BA121" s="125" t="e">
        <f t="shared" si="69"/>
        <v>#DIV/0!</v>
      </c>
      <c r="BB121" s="124"/>
      <c r="BC121" s="114"/>
      <c r="BD121" s="85">
        <f>LN(SUM($BC$2:BC121))</f>
        <v>1.0986122886681098</v>
      </c>
      <c r="BE121" s="125" t="e">
        <f t="shared" si="70"/>
        <v>#DIV/0!</v>
      </c>
      <c r="BF121" s="124"/>
      <c r="BG121" s="83">
        <v>5</v>
      </c>
      <c r="BH121" s="85">
        <f>LN(SUM($BG$2:BG121))</f>
        <v>4.1108738641733114</v>
      </c>
      <c r="BI121" s="125">
        <f t="shared" si="71"/>
        <v>23.022338753780556</v>
      </c>
      <c r="BJ121" s="124"/>
      <c r="BK121" s="83"/>
      <c r="BL121" s="85">
        <f>LN(SUM($BK$2:BK121))</f>
        <v>4.0775374439057197</v>
      </c>
      <c r="BM121" s="125">
        <f t="shared" si="72"/>
        <v>32.708171794938103</v>
      </c>
      <c r="BN121" s="124"/>
      <c r="BO121" s="83">
        <v>4</v>
      </c>
      <c r="BP121" s="85">
        <f>LN(SUM($BO$2:BO121))</f>
        <v>4.0253516907351496</v>
      </c>
      <c r="BQ121" s="125">
        <f t="shared" si="73"/>
        <v>8.9215568620713821</v>
      </c>
      <c r="BR121" s="124"/>
      <c r="BS121" s="86">
        <v>133</v>
      </c>
      <c r="BT121" s="85">
        <f>LN(SUM($BS$2:BS121))</f>
        <v>8.4778284678939606</v>
      </c>
      <c r="BU121" s="101">
        <f t="shared" si="74"/>
        <v>23.768848898414209</v>
      </c>
      <c r="BV121" s="124"/>
    </row>
    <row r="122" spans="1:74" s="9" customFormat="1" x14ac:dyDescent="0.25">
      <c r="A122" s="146">
        <f t="shared" si="59"/>
        <v>183</v>
      </c>
      <c r="B122" s="89">
        <v>44085</v>
      </c>
      <c r="C122" s="83"/>
      <c r="D122" s="84">
        <f>LN(SUM($C$2:C122))</f>
        <v>4.0253516907351496</v>
      </c>
      <c r="E122" s="124">
        <f t="shared" si="41"/>
        <v>179.52026277274982</v>
      </c>
      <c r="F122" s="124"/>
      <c r="G122" s="83">
        <v>7</v>
      </c>
      <c r="H122" s="84">
        <f>LN(SUM($G$2:G122))</f>
        <v>4.5951198501345898</v>
      </c>
      <c r="I122" s="124">
        <f t="shared" si="43"/>
        <v>42.789512381847288</v>
      </c>
      <c r="J122" s="124"/>
      <c r="K122" s="83">
        <v>8</v>
      </c>
      <c r="L122" s="84">
        <f>LN(SUM($K$2:K122))</f>
        <v>5.4638318050256105</v>
      </c>
      <c r="M122" s="124">
        <f t="shared" si="60"/>
        <v>14.801278748353557</v>
      </c>
      <c r="N122" s="124"/>
      <c r="O122" s="83">
        <v>1</v>
      </c>
      <c r="P122" s="84">
        <f>LN(SUM($O$2:O122))</f>
        <v>5.1239639794032588</v>
      </c>
      <c r="Q122" s="125">
        <f t="shared" si="42"/>
        <v>48.953154820651569</v>
      </c>
      <c r="R122" s="124"/>
      <c r="S122" s="83">
        <v>1</v>
      </c>
      <c r="T122" s="84">
        <f>LN(SUM($S$2:S122))</f>
        <v>1.0986122886681098</v>
      </c>
      <c r="U122" s="128">
        <f t="shared" si="61"/>
        <v>15.955438719280238</v>
      </c>
      <c r="V122" s="124"/>
      <c r="W122" s="83"/>
      <c r="X122" s="84">
        <f>LN(SUM($W$2:W122))</f>
        <v>0.69314718055994529</v>
      </c>
      <c r="Y122" s="125" t="e">
        <f t="shared" si="62"/>
        <v>#DIV/0!</v>
      </c>
      <c r="Z122" s="124"/>
      <c r="AA122" s="114"/>
      <c r="AB122" s="84">
        <f>LN(SUM($AA$2:AA122))</f>
        <v>3.713572066704308</v>
      </c>
      <c r="AC122" s="125">
        <f t="shared" si="63"/>
        <v>31.295329425244219</v>
      </c>
      <c r="AD122" s="124"/>
      <c r="AE122" s="83">
        <v>30</v>
      </c>
      <c r="AF122" s="84">
        <f>LN(SUM($AE$2:AE122))</f>
        <v>6.8627579130514009</v>
      </c>
      <c r="AG122" s="125">
        <f t="shared" si="64"/>
        <v>23.552995702417306</v>
      </c>
      <c r="AH122" s="124"/>
      <c r="AI122" s="83">
        <v>2</v>
      </c>
      <c r="AJ122" s="84">
        <f>LN(SUM($AI$2:AI122))</f>
        <v>4.290459441148391</v>
      </c>
      <c r="AK122" s="125">
        <f t="shared" si="65"/>
        <v>37.216705160823111</v>
      </c>
      <c r="AL122" s="124"/>
      <c r="AM122" s="83">
        <v>4</v>
      </c>
      <c r="AN122" s="84">
        <f>LN(SUM($AM$2:AM122))</f>
        <v>3.9318256327243257</v>
      </c>
      <c r="AO122" s="125">
        <f t="shared" si="66"/>
        <v>25.681306987407183</v>
      </c>
      <c r="AP122" s="124"/>
      <c r="AQ122" s="114">
        <v>1</v>
      </c>
      <c r="AR122" s="84">
        <f>LN(SUM($AQ$2:AQ122))</f>
        <v>3.784189633918261</v>
      </c>
      <c r="AS122" s="125">
        <f t="shared" si="67"/>
        <v>14.667462103162796</v>
      </c>
      <c r="AT122" s="124"/>
      <c r="AU122" s="83">
        <v>146</v>
      </c>
      <c r="AV122" s="84">
        <f>LN(SUM($AU$2:AU122))</f>
        <v>8.0375431851186967</v>
      </c>
      <c r="AW122" s="125">
        <f t="shared" si="68"/>
        <v>21.144972021208428</v>
      </c>
      <c r="AX122" s="124"/>
      <c r="AY122" s="83"/>
      <c r="AZ122" s="85">
        <f>LN(SUM($AY$2:AY122))</f>
        <v>1.0986122886681098</v>
      </c>
      <c r="BA122" s="125" t="e">
        <f t="shared" si="69"/>
        <v>#DIV/0!</v>
      </c>
      <c r="BB122" s="124"/>
      <c r="BC122" s="114"/>
      <c r="BD122" s="85">
        <f>LN(SUM($BC$2:BC122))</f>
        <v>1.0986122886681098</v>
      </c>
      <c r="BE122" s="125" t="e">
        <f t="shared" si="70"/>
        <v>#DIV/0!</v>
      </c>
      <c r="BF122" s="124"/>
      <c r="BG122" s="83">
        <v>6</v>
      </c>
      <c r="BH122" s="85">
        <f>LN(SUM($BG$2:BG122))</f>
        <v>4.2046926193909657</v>
      </c>
      <c r="BI122" s="125">
        <f t="shared" si="71"/>
        <v>13.972334568609444</v>
      </c>
      <c r="BJ122" s="124"/>
      <c r="BK122" s="83"/>
      <c r="BL122" s="85">
        <f>LN(SUM($BK$2:BK122))</f>
        <v>4.0775374439057197</v>
      </c>
      <c r="BM122" s="125">
        <f t="shared" si="72"/>
        <v>52.029721515473298</v>
      </c>
      <c r="BN122" s="124"/>
      <c r="BO122" s="83">
        <v>7</v>
      </c>
      <c r="BP122" s="85">
        <f>LN(SUM($BO$2:BO122))</f>
        <v>4.1431347263915326</v>
      </c>
      <c r="BQ122" s="125">
        <f t="shared" si="73"/>
        <v>9.1911762580801906</v>
      </c>
      <c r="BR122" s="124"/>
      <c r="BS122" s="86">
        <v>213</v>
      </c>
      <c r="BT122" s="85">
        <f>LN(SUM($BS$2:BS122))</f>
        <v>8.5211852126857757</v>
      </c>
      <c r="BU122" s="101">
        <f t="shared" si="74"/>
        <v>21.939094699539737</v>
      </c>
      <c r="BV122" s="124"/>
    </row>
    <row r="123" spans="1:74" s="9" customFormat="1" x14ac:dyDescent="0.25">
      <c r="A123" s="146">
        <f t="shared" si="59"/>
        <v>184</v>
      </c>
      <c r="B123" s="89">
        <v>44086</v>
      </c>
      <c r="C123" s="83"/>
      <c r="D123" s="84">
        <f>LN(SUM($C$2:C123))</f>
        <v>4.0253516907351496</v>
      </c>
      <c r="E123" s="124">
        <f t="shared" si="41"/>
        <v>215.42431532729981</v>
      </c>
      <c r="F123" s="124"/>
      <c r="G123" s="83">
        <v>1</v>
      </c>
      <c r="H123" s="84">
        <f>LN(SUM($G$2:G123))</f>
        <v>4.6051701859880918</v>
      </c>
      <c r="I123" s="124">
        <f t="shared" si="43"/>
        <v>37.494125957983613</v>
      </c>
      <c r="J123" s="124"/>
      <c r="K123" s="83">
        <v>15</v>
      </c>
      <c r="L123" s="84">
        <f>LN(SUM($K$2:K123))</f>
        <v>5.5254529391317835</v>
      </c>
      <c r="M123" s="124">
        <f t="shared" si="60"/>
        <v>15.704607306227716</v>
      </c>
      <c r="N123" s="124"/>
      <c r="O123" s="83">
        <v>3</v>
      </c>
      <c r="P123" s="84">
        <f>LN(SUM($O$2:O123))</f>
        <v>5.1416635565026603</v>
      </c>
      <c r="Q123" s="125">
        <f t="shared" si="42"/>
        <v>43.410032293582596</v>
      </c>
      <c r="R123" s="124"/>
      <c r="S123" s="83"/>
      <c r="T123" s="84">
        <f>LN(SUM($S$2:S123))</f>
        <v>1.0986122886681098</v>
      </c>
      <c r="U123" s="128">
        <f t="shared" si="61"/>
        <v>9.5732632315681432</v>
      </c>
      <c r="V123" s="124"/>
      <c r="W123" s="83"/>
      <c r="X123" s="84">
        <f>LN(SUM($W$2:W123))</f>
        <v>0.69314718055994529</v>
      </c>
      <c r="Y123" s="125" t="e">
        <f t="shared" si="62"/>
        <v>#DIV/0!</v>
      </c>
      <c r="Z123" s="124"/>
      <c r="AA123" s="114">
        <v>2</v>
      </c>
      <c r="AB123" s="84">
        <f>LN(SUM($AA$2:AA123))</f>
        <v>3.7612001156935624</v>
      </c>
      <c r="AC123" s="125">
        <f t="shared" si="63"/>
        <v>36.973170462126554</v>
      </c>
      <c r="AD123" s="124"/>
      <c r="AE123" s="83">
        <v>35</v>
      </c>
      <c r="AF123" s="84">
        <f>LN(SUM($AE$2:AE123))</f>
        <v>6.8987145343299883</v>
      </c>
      <c r="AG123" s="125">
        <f t="shared" si="64"/>
        <v>22.267771150768752</v>
      </c>
      <c r="AH123" s="124"/>
      <c r="AI123" s="83">
        <v>5</v>
      </c>
      <c r="AJ123" s="84">
        <f>LN(SUM($AI$2:AI123))</f>
        <v>4.3567088266895917</v>
      </c>
      <c r="AK123" s="125">
        <f t="shared" si="65"/>
        <v>25.017016536659373</v>
      </c>
      <c r="AL123" s="124"/>
      <c r="AM123" s="83">
        <v>2</v>
      </c>
      <c r="AN123" s="84">
        <f>LN(SUM($AM$2:AM123))</f>
        <v>3.970291913552122</v>
      </c>
      <c r="AO123" s="125">
        <f t="shared" si="66"/>
        <v>19.633804591320267</v>
      </c>
      <c r="AP123" s="124"/>
      <c r="AQ123" s="114"/>
      <c r="AR123" s="84">
        <f>LN(SUM($AQ$2:AQ123))</f>
        <v>3.784189633918261</v>
      </c>
      <c r="AS123" s="125">
        <f t="shared" si="67"/>
        <v>15.252354821161141</v>
      </c>
      <c r="AT123" s="124"/>
      <c r="AU123" s="83">
        <v>128</v>
      </c>
      <c r="AV123" s="84">
        <f>LN(SUM($AU$2:AU123))</f>
        <v>8.0780678818154374</v>
      </c>
      <c r="AW123" s="125">
        <f t="shared" si="68"/>
        <v>18.607956466160637</v>
      </c>
      <c r="AX123" s="124"/>
      <c r="AY123" s="83"/>
      <c r="AZ123" s="85">
        <f>LN(SUM($AY$2:AY123))</f>
        <v>1.0986122886681098</v>
      </c>
      <c r="BA123" s="125" t="e">
        <f t="shared" si="69"/>
        <v>#DIV/0!</v>
      </c>
      <c r="BB123" s="124"/>
      <c r="BC123" s="114"/>
      <c r="BD123" s="85">
        <f>LN(SUM($BC$2:BC123))</f>
        <v>1.0986122886681098</v>
      </c>
      <c r="BE123" s="125" t="e">
        <f t="shared" si="70"/>
        <v>#DIV/0!</v>
      </c>
      <c r="BF123" s="124"/>
      <c r="BG123" s="83"/>
      <c r="BH123" s="85">
        <f>LN(SUM($BG$2:BG123))</f>
        <v>4.2046926193909657</v>
      </c>
      <c r="BI123" s="125">
        <f t="shared" si="71"/>
        <v>11.816953704019339</v>
      </c>
      <c r="BJ123" s="124"/>
      <c r="BK123" s="83">
        <v>1</v>
      </c>
      <c r="BL123" s="85">
        <f>LN(SUM($BK$2:BK123))</f>
        <v>4.0943445622221004</v>
      </c>
      <c r="BM123" s="125">
        <f t="shared" si="72"/>
        <v>126.86045148041229</v>
      </c>
      <c r="BN123" s="124"/>
      <c r="BO123" s="83">
        <v>1</v>
      </c>
      <c r="BP123" s="85">
        <f>LN(SUM($BO$2:BO123))</f>
        <v>4.1588830833596715</v>
      </c>
      <c r="BQ123" s="125">
        <f t="shared" si="73"/>
        <v>10.003663505383157</v>
      </c>
      <c r="BR123" s="124"/>
      <c r="BS123" s="86">
        <v>193</v>
      </c>
      <c r="BT123" s="85">
        <f>LN(SUM($BS$2:BS123))</f>
        <v>8.5589107847681056</v>
      </c>
      <c r="BU123" s="101">
        <f t="shared" si="74"/>
        <v>19.911199803331304</v>
      </c>
      <c r="BV123" s="124"/>
    </row>
    <row r="124" spans="1:74" s="9" customFormat="1" x14ac:dyDescent="0.25">
      <c r="A124" s="146">
        <f t="shared" si="59"/>
        <v>185</v>
      </c>
      <c r="B124" s="89">
        <v>44087</v>
      </c>
      <c r="C124" s="83">
        <v>1</v>
      </c>
      <c r="D124" s="84">
        <f>LN(SUM($C$2:C124))</f>
        <v>4.0430512678345503</v>
      </c>
      <c r="E124" s="124">
        <f t="shared" si="41"/>
        <v>181.12320746045825</v>
      </c>
      <c r="F124" s="124"/>
      <c r="G124" s="83">
        <v>3</v>
      </c>
      <c r="H124" s="84">
        <f>LN(SUM($G$2:G124))</f>
        <v>4.6347289882296359</v>
      </c>
      <c r="I124" s="124">
        <f t="shared" si="43"/>
        <v>29.110263840404105</v>
      </c>
      <c r="J124" s="124"/>
      <c r="K124" s="83">
        <v>13</v>
      </c>
      <c r="L124" s="84">
        <f>LN(SUM($K$2:K124))</f>
        <v>5.575949103146316</v>
      </c>
      <c r="M124" s="124">
        <f t="shared" si="60"/>
        <v>15.524271786163647</v>
      </c>
      <c r="N124" s="124"/>
      <c r="O124" s="83"/>
      <c r="P124" s="84">
        <f>LN(SUM($O$2:O124))</f>
        <v>5.1416635565026603</v>
      </c>
      <c r="Q124" s="125">
        <f t="shared" si="42"/>
        <v>43.056636691191791</v>
      </c>
      <c r="R124" s="124"/>
      <c r="S124" s="83"/>
      <c r="T124" s="84">
        <f>LN(SUM($S$2:S124))</f>
        <v>1.0986122886681098</v>
      </c>
      <c r="U124" s="128">
        <f t="shared" si="61"/>
        <v>7.9777193596401208</v>
      </c>
      <c r="V124" s="124"/>
      <c r="W124" s="83"/>
      <c r="X124" s="84">
        <f>LN(SUM($W$2:W124))</f>
        <v>0.69314718055994529</v>
      </c>
      <c r="Y124" s="125" t="e">
        <f t="shared" si="62"/>
        <v>#DIV/0!</v>
      </c>
      <c r="Z124" s="124"/>
      <c r="AA124" s="114"/>
      <c r="AB124" s="84">
        <f>LN(SUM($AA$2:AA124))</f>
        <v>3.7612001156935624</v>
      </c>
      <c r="AC124" s="125">
        <f t="shared" si="63"/>
        <v>53.672410157116268</v>
      </c>
      <c r="AD124" s="124"/>
      <c r="AE124" s="83">
        <v>31</v>
      </c>
      <c r="AF124" s="84">
        <f>LN(SUM($AE$2:AE124))</f>
        <v>6.9295167707636498</v>
      </c>
      <c r="AG124" s="125">
        <f t="shared" si="64"/>
        <v>21.994784583808205</v>
      </c>
      <c r="AH124" s="124"/>
      <c r="AI124" s="83">
        <v>2</v>
      </c>
      <c r="AJ124" s="84">
        <f>LN(SUM($AI$2:AI124))</f>
        <v>4.3820266346738812</v>
      </c>
      <c r="AK124" s="125">
        <f t="shared" si="65"/>
        <v>20.668850422218114</v>
      </c>
      <c r="AL124" s="124"/>
      <c r="AM124" s="83">
        <v>4</v>
      </c>
      <c r="AN124" s="84">
        <f>LN(SUM($AM$2:AM124))</f>
        <v>4.0430512678345503</v>
      </c>
      <c r="AO124" s="125">
        <f t="shared" si="66"/>
        <v>15.77296530089213</v>
      </c>
      <c r="AP124" s="124"/>
      <c r="AQ124" s="114"/>
      <c r="AR124" s="84">
        <f>LN(SUM($AQ$2:AQ124))</f>
        <v>3.784189633918261</v>
      </c>
      <c r="AS124" s="125">
        <f t="shared" si="67"/>
        <v>20.135076869197647</v>
      </c>
      <c r="AT124" s="124"/>
      <c r="AU124" s="83">
        <v>97</v>
      </c>
      <c r="AV124" s="84">
        <f>LN(SUM($AU$2:AU124))</f>
        <v>8.1077200619105341</v>
      </c>
      <c r="AW124" s="125">
        <f t="shared" si="68"/>
        <v>17.690209809285314</v>
      </c>
      <c r="AX124" s="124"/>
      <c r="AY124" s="83"/>
      <c r="AZ124" s="85">
        <f>LN(SUM($AY$2:AY124))</f>
        <v>1.0986122886681098</v>
      </c>
      <c r="BA124" s="125" t="e">
        <f t="shared" si="69"/>
        <v>#DIV/0!</v>
      </c>
      <c r="BB124" s="124"/>
      <c r="BC124" s="114"/>
      <c r="BD124" s="85">
        <f>LN(SUM($BC$2:BC124))</f>
        <v>1.0986122886681098</v>
      </c>
      <c r="BE124" s="125" t="e">
        <f t="shared" si="70"/>
        <v>#DIV/0!</v>
      </c>
      <c r="BF124" s="124"/>
      <c r="BG124" s="83">
        <v>2</v>
      </c>
      <c r="BH124" s="85">
        <f>LN(SUM($BG$2:BG124))</f>
        <v>4.2341065045972597</v>
      </c>
      <c r="BI124" s="125">
        <f t="shared" si="71"/>
        <v>11.47509583989982</v>
      </c>
      <c r="BJ124" s="124"/>
      <c r="BK124" s="83"/>
      <c r="BL124" s="85">
        <f>LN(SUM($BK$2:BK124))</f>
        <v>4.0943445622221004</v>
      </c>
      <c r="BM124" s="125">
        <f t="shared" si="72"/>
        <v>114.49694834824059</v>
      </c>
      <c r="BN124" s="124"/>
      <c r="BO124" s="83">
        <v>7</v>
      </c>
      <c r="BP124" s="85">
        <f>LN(SUM($BO$2:BO124))</f>
        <v>4.2626798770413155</v>
      </c>
      <c r="BQ124" s="125">
        <f t="shared" si="73"/>
        <v>9.8257927697843677</v>
      </c>
      <c r="BR124" s="124"/>
      <c r="BS124" s="86">
        <v>160</v>
      </c>
      <c r="BT124" s="85">
        <f>LN(SUM($BS$2:BS124))</f>
        <v>8.5891416907288214</v>
      </c>
      <c r="BU124" s="101">
        <f t="shared" si="74"/>
        <v>19.076547301735577</v>
      </c>
      <c r="BV124" s="124"/>
    </row>
    <row r="125" spans="1:74" s="9" customFormat="1" x14ac:dyDescent="0.25">
      <c r="A125" s="146">
        <f t="shared" si="59"/>
        <v>186</v>
      </c>
      <c r="B125" s="89">
        <v>44088</v>
      </c>
      <c r="C125" s="83"/>
      <c r="D125" s="84">
        <f>LN(SUM($C$2:C125))</f>
        <v>4.0430512678345503</v>
      </c>
      <c r="E125" s="124">
        <f t="shared" si="41"/>
        <v>219.30604270014683</v>
      </c>
      <c r="F125" s="124"/>
      <c r="G125" s="83"/>
      <c r="H125" s="84">
        <f>LN(SUM($G$2:G125))</f>
        <v>4.6347289882296359</v>
      </c>
      <c r="I125" s="124">
        <f t="shared" si="43"/>
        <v>28.504848316020833</v>
      </c>
      <c r="J125" s="124"/>
      <c r="K125" s="83">
        <v>1</v>
      </c>
      <c r="L125" s="84">
        <f>LN(SUM($K$2:K125))</f>
        <v>5.579729825986222</v>
      </c>
      <c r="M125" s="124">
        <f t="shared" si="60"/>
        <v>18.386453036654721</v>
      </c>
      <c r="N125" s="124"/>
      <c r="O125" s="83">
        <v>2</v>
      </c>
      <c r="P125" s="84">
        <f>LN(SUM($O$2:O125))</f>
        <v>5.1532915944977793</v>
      </c>
      <c r="Q125" s="125">
        <f t="shared" si="42"/>
        <v>48.052526783228785</v>
      </c>
      <c r="R125" s="124"/>
      <c r="S125" s="83"/>
      <c r="T125" s="84">
        <f>LN(SUM($S$2:S125))</f>
        <v>1.0986122886681098</v>
      </c>
      <c r="U125" s="128">
        <f t="shared" si="61"/>
        <v>7.9777193596401208</v>
      </c>
      <c r="V125" s="124"/>
      <c r="W125" s="83"/>
      <c r="X125" s="84">
        <f>LN(SUM($W$2:W125))</f>
        <v>0.69314718055994529</v>
      </c>
      <c r="Y125" s="125" t="e">
        <f t="shared" si="62"/>
        <v>#DIV/0!</v>
      </c>
      <c r="Z125" s="124"/>
      <c r="AA125" s="114"/>
      <c r="AB125" s="84">
        <f>LN(SUM($AA$2:AA125))</f>
        <v>3.7612001156935624</v>
      </c>
      <c r="AC125" s="125">
        <f t="shared" si="63"/>
        <v>53.934499625247049</v>
      </c>
      <c r="AD125" s="124"/>
      <c r="AE125" s="83">
        <v>4</v>
      </c>
      <c r="AF125" s="84">
        <f>LN(SUM($AE$2:AE125))</f>
        <v>6.9334230257307148</v>
      </c>
      <c r="AG125" s="125">
        <f t="shared" si="64"/>
        <v>24.368081065652042</v>
      </c>
      <c r="AH125" s="124"/>
      <c r="AI125" s="83"/>
      <c r="AJ125" s="84">
        <f>LN(SUM($AI$2:AI125))</f>
        <v>4.3820266346738812</v>
      </c>
      <c r="AK125" s="125">
        <f t="shared" si="65"/>
        <v>21.331399664956638</v>
      </c>
      <c r="AL125" s="124"/>
      <c r="AM125" s="83"/>
      <c r="AN125" s="84">
        <f>LN(SUM($AM$2:AM125))</f>
        <v>4.0430512678345503</v>
      </c>
      <c r="AO125" s="125">
        <f t="shared" si="66"/>
        <v>15.132606644724003</v>
      </c>
      <c r="AP125" s="124"/>
      <c r="AQ125" s="114"/>
      <c r="AR125" s="84">
        <f>LN(SUM($AQ$2:AQ125))</f>
        <v>3.784189633918261</v>
      </c>
      <c r="AS125" s="125">
        <f t="shared" si="67"/>
        <v>30.996978074580568</v>
      </c>
      <c r="AT125" s="124"/>
      <c r="AU125" s="83">
        <v>56</v>
      </c>
      <c r="AV125" s="84">
        <f>LN(SUM($AU$2:AU125))</f>
        <v>8.1244468557158473</v>
      </c>
      <c r="AW125" s="125">
        <f t="shared" si="68"/>
        <v>18.94380627211504</v>
      </c>
      <c r="AX125" s="124"/>
      <c r="AY125" s="83"/>
      <c r="AZ125" s="85">
        <f>LN(SUM($AY$2:AY125))</f>
        <v>1.0986122886681098</v>
      </c>
      <c r="BA125" s="125" t="e">
        <f t="shared" si="69"/>
        <v>#DIV/0!</v>
      </c>
      <c r="BB125" s="124"/>
      <c r="BC125" s="114"/>
      <c r="BD125" s="85">
        <f>LN(SUM($BC$2:BC125))</f>
        <v>1.0986122886681098</v>
      </c>
      <c r="BE125" s="125" t="e">
        <f t="shared" si="70"/>
        <v>#DIV/0!</v>
      </c>
      <c r="BF125" s="124"/>
      <c r="BG125" s="83"/>
      <c r="BH125" s="85">
        <f>LN(SUM($BG$2:BG125))</f>
        <v>4.2341065045972597</v>
      </c>
      <c r="BI125" s="125">
        <f t="shared" si="71"/>
        <v>13.685317973203563</v>
      </c>
      <c r="BJ125" s="124"/>
      <c r="BK125" s="83"/>
      <c r="BL125" s="85">
        <f>LN(SUM($BK$2:BK125))</f>
        <v>4.0943445622221004</v>
      </c>
      <c r="BM125" s="125">
        <f t="shared" si="72"/>
        <v>127.5792420948701</v>
      </c>
      <c r="BN125" s="124"/>
      <c r="BO125" s="83">
        <v>2</v>
      </c>
      <c r="BP125" s="85">
        <f>LN(SUM($BO$2:BO125))</f>
        <v>4.290459441148391</v>
      </c>
      <c r="BQ125" s="125">
        <f t="shared" si="73"/>
        <v>10.940002513240273</v>
      </c>
      <c r="BR125" s="124"/>
      <c r="BS125" s="86">
        <v>65</v>
      </c>
      <c r="BT125" s="85">
        <f>LN(SUM($BS$2:BS125))</f>
        <v>8.6011666251924161</v>
      </c>
      <c r="BU125" s="101">
        <f t="shared" si="74"/>
        <v>20.679668563709619</v>
      </c>
      <c r="BV125" s="124"/>
    </row>
    <row r="126" spans="1:74" s="9" customFormat="1" x14ac:dyDescent="0.25">
      <c r="A126" s="146">
        <f t="shared" si="59"/>
        <v>187</v>
      </c>
      <c r="B126" s="89">
        <v>44089</v>
      </c>
      <c r="C126" s="83">
        <v>1</v>
      </c>
      <c r="D126" s="84">
        <f>LN(SUM($C$2:C126))</f>
        <v>4.0604430105464191</v>
      </c>
      <c r="E126" s="124">
        <f>LN(2)/(SLOPE(D120:D126,A120:A126))</f>
        <v>122.54714475060509</v>
      </c>
      <c r="F126" s="124"/>
      <c r="G126" s="83">
        <v>1</v>
      </c>
      <c r="H126" s="84">
        <f>LN(SUM($G$2:G126))</f>
        <v>4.6443908991413725</v>
      </c>
      <c r="I126" s="124">
        <f t="shared" si="43"/>
        <v>30.64616333414461</v>
      </c>
      <c r="J126" s="124"/>
      <c r="K126" s="83">
        <v>27</v>
      </c>
      <c r="L126" s="84">
        <f>LN(SUM($K$2:K126))</f>
        <v>5.6767538022682817</v>
      </c>
      <c r="M126" s="124">
        <f t="shared" si="60"/>
        <v>15.21093791178985</v>
      </c>
      <c r="N126" s="124"/>
      <c r="O126" s="83">
        <v>2</v>
      </c>
      <c r="P126" s="84">
        <f>LN(SUM($O$2:O126))</f>
        <v>5.1647859739235145</v>
      </c>
      <c r="Q126" s="124">
        <f t="shared" ref="Q126:Q136" si="75">LN(2)/(SLOPE(P120:P126,A120:A126))</f>
        <v>60.676154793351984</v>
      </c>
      <c r="R126" s="124"/>
      <c r="S126" s="83"/>
      <c r="T126" s="84">
        <f>LN(SUM($S$2:S126))</f>
        <v>1.0986122886681098</v>
      </c>
      <c r="U126" s="128">
        <f t="shared" si="61"/>
        <v>9.5732632315681432</v>
      </c>
      <c r="V126" s="124"/>
      <c r="W126" s="83"/>
      <c r="X126" s="84">
        <f>LN(SUM($W$2:W126))</f>
        <v>0.69314718055994529</v>
      </c>
      <c r="Y126" s="125" t="e">
        <f t="shared" si="62"/>
        <v>#DIV/0!</v>
      </c>
      <c r="Z126" s="124"/>
      <c r="AA126" s="114">
        <v>3</v>
      </c>
      <c r="AB126" s="84">
        <f>LN(SUM($AA$2:AA126))</f>
        <v>3.8286413964890951</v>
      </c>
      <c r="AC126" s="124">
        <f t="shared" si="63"/>
        <v>39.763232413295327</v>
      </c>
      <c r="AD126" s="124"/>
      <c r="AE126" s="83">
        <v>26</v>
      </c>
      <c r="AF126" s="84">
        <f>LN(SUM($AE$2:AE126))</f>
        <v>6.9584483932976555</v>
      </c>
      <c r="AG126" s="124">
        <f t="shared" si="64"/>
        <v>26.58523045743085</v>
      </c>
      <c r="AH126" s="124"/>
      <c r="AI126" s="83">
        <v>3</v>
      </c>
      <c r="AJ126" s="84">
        <f>LN(SUM($AI$2:AI126))</f>
        <v>4.4188406077965983</v>
      </c>
      <c r="AK126" s="124">
        <f t="shared" si="65"/>
        <v>24.298333080654618</v>
      </c>
      <c r="AL126" s="124"/>
      <c r="AM126" s="83">
        <v>2</v>
      </c>
      <c r="AN126" s="84">
        <f>LN(SUM($AM$2:AM126))</f>
        <v>4.0775374439057197</v>
      </c>
      <c r="AO126" s="124">
        <f t="shared" si="66"/>
        <v>16.458683860758587</v>
      </c>
      <c r="AP126" s="124"/>
      <c r="AQ126" s="114"/>
      <c r="AR126" s="84">
        <f>LN(SUM($AQ$2:AQ126))</f>
        <v>3.784189633918261</v>
      </c>
      <c r="AS126" s="124">
        <f t="shared" si="67"/>
        <v>47.584902441432995</v>
      </c>
      <c r="AT126" s="124"/>
      <c r="AU126" s="83">
        <v>98</v>
      </c>
      <c r="AV126" s="84">
        <f>LN(SUM($AU$2:AU126))</f>
        <v>8.153061946801051</v>
      </c>
      <c r="AW126" s="124">
        <f t="shared" si="68"/>
        <v>21.146448213519825</v>
      </c>
      <c r="AX126" s="124"/>
      <c r="AY126" s="83"/>
      <c r="AZ126" s="85">
        <f>LN(SUM($AY$2:AY126))</f>
        <v>1.0986122886681098</v>
      </c>
      <c r="BA126" s="124" t="e">
        <f t="shared" si="69"/>
        <v>#DIV/0!</v>
      </c>
      <c r="BB126" s="124"/>
      <c r="BC126" s="114"/>
      <c r="BD126" s="85">
        <f>LN(SUM($BC$2:BC126))</f>
        <v>1.0986122886681098</v>
      </c>
      <c r="BE126" s="124" t="e">
        <f t="shared" si="70"/>
        <v>#DIV/0!</v>
      </c>
      <c r="BF126" s="124"/>
      <c r="BG126" s="83">
        <v>5</v>
      </c>
      <c r="BH126" s="85">
        <f>LN(SUM($BG$2:BG126))</f>
        <v>4.3040650932041702</v>
      </c>
      <c r="BI126" s="125">
        <f t="shared" si="71"/>
        <v>17.453042203094977</v>
      </c>
      <c r="BJ126" s="124"/>
      <c r="BK126" s="83">
        <v>3</v>
      </c>
      <c r="BL126" s="85">
        <f>LN(SUM($BK$2:BK126))</f>
        <v>4.1431347263915326</v>
      </c>
      <c r="BM126" s="125">
        <f t="shared" si="72"/>
        <v>78.507623649317807</v>
      </c>
      <c r="BN126" s="124"/>
      <c r="BO126" s="83">
        <v>1</v>
      </c>
      <c r="BP126" s="85">
        <f>LN(SUM($BO$2:BO126))</f>
        <v>4.3040650932041702</v>
      </c>
      <c r="BQ126" s="125">
        <f t="shared" si="73"/>
        <v>11.361573333792961</v>
      </c>
      <c r="BR126" s="124"/>
      <c r="BS126" s="86">
        <v>180</v>
      </c>
      <c r="BT126" s="85">
        <f>LN(SUM($BS$2:BS126))</f>
        <v>8.6337310076641884</v>
      </c>
      <c r="BU126" s="101">
        <f t="shared" si="74"/>
        <v>22.397924327490038</v>
      </c>
      <c r="BV126" s="124"/>
    </row>
    <row r="127" spans="1:74" s="9" customFormat="1" x14ac:dyDescent="0.25">
      <c r="A127" s="146">
        <f t="shared" si="59"/>
        <v>188</v>
      </c>
      <c r="B127" s="89">
        <v>44090</v>
      </c>
      <c r="C127" s="83"/>
      <c r="D127" s="84">
        <f>LN(SUM($C$2:C127))</f>
        <v>4.0604430105464191</v>
      </c>
      <c r="E127" s="124">
        <f>LN(2)/(SLOPE(D121:D127,A121:A127))</f>
        <v>100.47890490454259</v>
      </c>
      <c r="F127" s="124"/>
      <c r="G127" s="83">
        <v>5</v>
      </c>
      <c r="H127" s="84">
        <f>LN(SUM($G$2:G127))</f>
        <v>4.6913478822291435</v>
      </c>
      <c r="I127" s="124">
        <f t="shared" ref="I127:I136" si="76">LN(2)/(SLOPE(H121:H127,A121:A127))</f>
        <v>30.478590955377864</v>
      </c>
      <c r="J127" s="124"/>
      <c r="K127" s="83">
        <v>10</v>
      </c>
      <c r="L127" s="84">
        <f>LN(SUM($K$2:K127))</f>
        <v>5.7104270173748697</v>
      </c>
      <c r="M127" s="124">
        <f t="shared" si="60"/>
        <v>14.665734980326343</v>
      </c>
      <c r="N127" s="124"/>
      <c r="O127" s="83">
        <v>1</v>
      </c>
      <c r="P127" s="84">
        <f>LN(SUM($O$2:O127))</f>
        <v>5.1704839950381514</v>
      </c>
      <c r="Q127" s="124">
        <f t="shared" si="75"/>
        <v>77.402575384067887</v>
      </c>
      <c r="R127" s="124"/>
      <c r="S127" s="83">
        <v>7</v>
      </c>
      <c r="T127" s="84">
        <f>LN(SUM($S$2:S127))</f>
        <v>2.3025850929940459</v>
      </c>
      <c r="U127" s="128">
        <f t="shared" si="61"/>
        <v>4.0196478753516667</v>
      </c>
      <c r="V127" s="124"/>
      <c r="W127" s="83"/>
      <c r="X127" s="84">
        <f>LN(SUM($W$2:W127))</f>
        <v>0.69314718055994529</v>
      </c>
      <c r="Y127" s="125" t="e">
        <f t="shared" si="62"/>
        <v>#DIV/0!</v>
      </c>
      <c r="Z127" s="124"/>
      <c r="AA127" s="114"/>
      <c r="AB127" s="84">
        <f>LN(SUM($AA$2:AA127))</f>
        <v>3.8286413964890951</v>
      </c>
      <c r="AC127" s="124">
        <f t="shared" si="63"/>
        <v>33.732917523682914</v>
      </c>
      <c r="AD127" s="124"/>
      <c r="AE127" s="83">
        <v>22</v>
      </c>
      <c r="AF127" s="84">
        <f>LN(SUM($AE$2:AE127))</f>
        <v>6.9791452750688103</v>
      </c>
      <c r="AG127" s="124">
        <f t="shared" si="64"/>
        <v>28.928374747814974</v>
      </c>
      <c r="AH127" s="124"/>
      <c r="AI127" s="83">
        <v>1</v>
      </c>
      <c r="AJ127" s="84">
        <f>LN(SUM($AI$2:AI127))</f>
        <v>4.4308167988433134</v>
      </c>
      <c r="AK127" s="124">
        <f t="shared" si="65"/>
        <v>24.676853719059945</v>
      </c>
      <c r="AL127" s="124"/>
      <c r="AM127" s="83">
        <v>2</v>
      </c>
      <c r="AN127" s="84">
        <f>LN(SUM($AM$2:AM127))</f>
        <v>4.1108738641733114</v>
      </c>
      <c r="AO127" s="124">
        <f t="shared" si="66"/>
        <v>16.930188762895909</v>
      </c>
      <c r="AP127" s="124"/>
      <c r="AQ127" s="114">
        <v>1</v>
      </c>
      <c r="AR127" s="84">
        <f>LN(SUM($AQ$2:AQ127))</f>
        <v>3.8066624897703196</v>
      </c>
      <c r="AS127" s="124">
        <f t="shared" si="67"/>
        <v>142.30171249533669</v>
      </c>
      <c r="AT127" s="124"/>
      <c r="AU127" s="83">
        <v>86</v>
      </c>
      <c r="AV127" s="84">
        <f>LN(SUM($AU$2:AU127))</f>
        <v>8.1775158238460754</v>
      </c>
      <c r="AW127" s="124">
        <f t="shared" si="68"/>
        <v>23.041822381848309</v>
      </c>
      <c r="AX127" s="124"/>
      <c r="AY127" s="83"/>
      <c r="AZ127" s="85">
        <f>LN(SUM($AY$2:AY127))</f>
        <v>1.0986122886681098</v>
      </c>
      <c r="BA127" s="124" t="e">
        <f t="shared" si="69"/>
        <v>#DIV/0!</v>
      </c>
      <c r="BB127" s="124"/>
      <c r="BC127" s="114">
        <v>1</v>
      </c>
      <c r="BD127" s="85">
        <f>LN(SUM($BC$2:BC127))</f>
        <v>1.3862943611198906</v>
      </c>
      <c r="BE127" s="124">
        <f t="shared" si="70"/>
        <v>22.487927836763294</v>
      </c>
      <c r="BF127" s="124"/>
      <c r="BG127" s="83">
        <v>4</v>
      </c>
      <c r="BH127" s="85">
        <f>LN(SUM($BG$2:BG127))</f>
        <v>4.3567088266895917</v>
      </c>
      <c r="BI127" s="125">
        <f t="shared" si="71"/>
        <v>20.098219127472362</v>
      </c>
      <c r="BJ127" s="124"/>
      <c r="BK127" s="83"/>
      <c r="BL127" s="85">
        <f>LN(SUM($BK$2:BK127))</f>
        <v>4.1431347263915326</v>
      </c>
      <c r="BM127" s="125">
        <f t="shared" si="72"/>
        <v>59.173552074740243</v>
      </c>
      <c r="BN127" s="124"/>
      <c r="BO127" s="83">
        <v>3</v>
      </c>
      <c r="BP127" s="85">
        <f>LN(SUM($BO$2:BO127))</f>
        <v>4.3438054218536841</v>
      </c>
      <c r="BQ127" s="125">
        <f t="shared" si="73"/>
        <v>13.776366187763045</v>
      </c>
      <c r="BR127" s="124"/>
      <c r="BS127" s="86">
        <v>143</v>
      </c>
      <c r="BT127" s="85">
        <f>LN(SUM($BS$2:BS127))</f>
        <v>8.6588663497323832</v>
      </c>
      <c r="BU127" s="101">
        <f t="shared" si="74"/>
        <v>23.947011932944804</v>
      </c>
      <c r="BV127" s="124"/>
    </row>
    <row r="128" spans="1:74" s="9" customFormat="1" x14ac:dyDescent="0.25">
      <c r="A128" s="146">
        <f t="shared" si="59"/>
        <v>189</v>
      </c>
      <c r="B128" s="89">
        <v>44091</v>
      </c>
      <c r="C128" s="83"/>
      <c r="D128" s="84">
        <f>LN(SUM($C$2:C128))</f>
        <v>4.0604430105464191</v>
      </c>
      <c r="E128" s="124">
        <f>LN(2)/(SLOPE(D122:D128,A122:A128))</f>
        <v>100.63929447215594</v>
      </c>
      <c r="F128" s="124"/>
      <c r="G128" s="83"/>
      <c r="H128" s="84">
        <f>LN(SUM($G$2:G128))</f>
        <v>4.6913478822291435</v>
      </c>
      <c r="I128" s="124">
        <f t="shared" si="76"/>
        <v>41.232341924149495</v>
      </c>
      <c r="J128" s="124"/>
      <c r="K128" s="83"/>
      <c r="L128" s="84">
        <f>LN(SUM($K$2:K128))</f>
        <v>5.7104270173748697</v>
      </c>
      <c r="M128" s="124">
        <f t="shared" si="60"/>
        <v>16.032634380008144</v>
      </c>
      <c r="N128" s="124"/>
      <c r="O128" s="83">
        <v>5</v>
      </c>
      <c r="P128" s="84">
        <f>LN(SUM($O$2:O128))</f>
        <v>5.1984970312658261</v>
      </c>
      <c r="Q128" s="124">
        <f t="shared" si="75"/>
        <v>63.766476615648834</v>
      </c>
      <c r="R128" s="124"/>
      <c r="S128" s="83"/>
      <c r="T128" s="84">
        <f>LN(SUM($S$2:S128))</f>
        <v>2.3025850929940459</v>
      </c>
      <c r="U128" s="128">
        <f t="shared" si="61"/>
        <v>3.2240131979632909</v>
      </c>
      <c r="V128" s="124"/>
      <c r="W128" s="83"/>
      <c r="X128" s="84">
        <f>LN(SUM($W$2:W128))</f>
        <v>0.69314718055994529</v>
      </c>
      <c r="Y128" s="125" t="e">
        <f t="shared" si="62"/>
        <v>#DIV/0!</v>
      </c>
      <c r="Z128" s="124"/>
      <c r="AA128" s="114">
        <v>3</v>
      </c>
      <c r="AB128" s="84">
        <f>LN(SUM($AA$2:AA128))</f>
        <v>3.8918202981106265</v>
      </c>
      <c r="AC128" s="124">
        <f t="shared" si="63"/>
        <v>26.33150119941266</v>
      </c>
      <c r="AD128" s="124"/>
      <c r="AE128" s="83">
        <v>9</v>
      </c>
      <c r="AF128" s="84">
        <f>LN(SUM($AE$2:AE128))</f>
        <v>6.9874902470009905</v>
      </c>
      <c r="AG128" s="124">
        <f t="shared" si="64"/>
        <v>34.412165841224464</v>
      </c>
      <c r="AH128" s="124"/>
      <c r="AI128" s="83">
        <v>1</v>
      </c>
      <c r="AJ128" s="84">
        <f>LN(SUM($AI$2:AI128))</f>
        <v>4.4426512564903167</v>
      </c>
      <c r="AK128" s="124">
        <f t="shared" si="65"/>
        <v>30.249312367245082</v>
      </c>
      <c r="AL128" s="124"/>
      <c r="AM128" s="83"/>
      <c r="AN128" s="84">
        <f>LN(SUM($AM$2:AM128))</f>
        <v>4.1108738641733114</v>
      </c>
      <c r="AO128" s="124">
        <f t="shared" si="66"/>
        <v>22.758255210557014</v>
      </c>
      <c r="AP128" s="124"/>
      <c r="AQ128" s="114">
        <v>1</v>
      </c>
      <c r="AR128" s="84">
        <f>LN(SUM($AQ$2:AQ128))</f>
        <v>3.8286413964890951</v>
      </c>
      <c r="AS128" s="124">
        <f t="shared" si="67"/>
        <v>108.8503211938219</v>
      </c>
      <c r="AT128" s="124"/>
      <c r="AU128" s="83">
        <v>87</v>
      </c>
      <c r="AV128" s="84">
        <f>LN(SUM($AU$2:AU128))</f>
        <v>8.2016601908086795</v>
      </c>
      <c r="AW128" s="124">
        <f t="shared" si="68"/>
        <v>26.348651274614458</v>
      </c>
      <c r="AX128" s="124"/>
      <c r="AY128" s="83"/>
      <c r="AZ128" s="85">
        <f>LN(SUM($AY$2:AY128))</f>
        <v>1.0986122886681098</v>
      </c>
      <c r="BA128" s="124" t="e">
        <f t="shared" si="69"/>
        <v>#DIV/0!</v>
      </c>
      <c r="BB128" s="124"/>
      <c r="BC128" s="114">
        <v>2</v>
      </c>
      <c r="BD128" s="85">
        <f>LN(SUM($BC$2:BC128))</f>
        <v>1.791759469228055</v>
      </c>
      <c r="BE128" s="124">
        <f t="shared" si="70"/>
        <v>7.3105618063730144</v>
      </c>
      <c r="BF128" s="124"/>
      <c r="BG128" s="83">
        <v>8</v>
      </c>
      <c r="BH128" s="85">
        <f>LN(SUM($BG$2:BG128))</f>
        <v>4.4543472962535073</v>
      </c>
      <c r="BI128" s="125">
        <f t="shared" si="71"/>
        <v>17.283079439204887</v>
      </c>
      <c r="BJ128" s="124"/>
      <c r="BK128" s="83">
        <v>1</v>
      </c>
      <c r="BL128" s="85">
        <f>LN(SUM($BK$2:BK128))</f>
        <v>4.1588830833596715</v>
      </c>
      <c r="BM128" s="125">
        <f t="shared" si="72"/>
        <v>49.712481155060708</v>
      </c>
      <c r="BN128" s="124"/>
      <c r="BO128" s="83">
        <v>3</v>
      </c>
      <c r="BP128" s="85">
        <f>LN(SUM($BO$2:BO128))</f>
        <v>4.3820266346738812</v>
      </c>
      <c r="BQ128" s="125">
        <f t="shared" si="73"/>
        <v>17.207220840098838</v>
      </c>
      <c r="BR128" s="124"/>
      <c r="BS128" s="86">
        <v>132</v>
      </c>
      <c r="BT128" s="85">
        <f>LN(SUM($BS$2:BS128))</f>
        <v>8.6815204848379128</v>
      </c>
      <c r="BU128" s="101">
        <f t="shared" si="74"/>
        <v>26.751141977542339</v>
      </c>
      <c r="BV128" s="124"/>
    </row>
    <row r="129" spans="1:74" s="9" customFormat="1" x14ac:dyDescent="0.25">
      <c r="A129" s="146">
        <f t="shared" si="59"/>
        <v>190</v>
      </c>
      <c r="B129" s="89">
        <v>44092</v>
      </c>
      <c r="C129" s="83"/>
      <c r="D129" s="84">
        <f>LN(SUM($C$2:C129))</f>
        <v>4.0604430105464191</v>
      </c>
      <c r="E129" s="124">
        <f>LN(2)/(SLOPE(D123:D129,A123:A129))</f>
        <v>123.26593331656274</v>
      </c>
      <c r="F129" s="124"/>
      <c r="G129" s="83"/>
      <c r="H129" s="84">
        <f>LN(SUM($G$2:G129))</f>
        <v>4.6913478822291435</v>
      </c>
      <c r="I129" s="124">
        <f t="shared" si="76"/>
        <v>45.304819073954519</v>
      </c>
      <c r="J129" s="124"/>
      <c r="K129" s="83">
        <v>26</v>
      </c>
      <c r="L129" s="84">
        <f>LN(SUM($K$2:K129))</f>
        <v>5.7930136083841441</v>
      </c>
      <c r="M129" s="124">
        <f t="shared" si="60"/>
        <v>16.142024153096106</v>
      </c>
      <c r="N129" s="124"/>
      <c r="O129" s="83">
        <v>1</v>
      </c>
      <c r="P129" s="84">
        <f>LN(SUM($O$2:O129))</f>
        <v>5.2040066870767951</v>
      </c>
      <c r="Q129" s="124">
        <f t="shared" si="75"/>
        <v>61.053187811709535</v>
      </c>
      <c r="R129" s="124"/>
      <c r="S129" s="83"/>
      <c r="T129" s="84">
        <f>LN(SUM($S$2:S129))</f>
        <v>2.3025850929940459</v>
      </c>
      <c r="U129" s="128">
        <f t="shared" si="61"/>
        <v>2.6866776649694093</v>
      </c>
      <c r="V129" s="124"/>
      <c r="W129" s="83"/>
      <c r="X129" s="84">
        <f>LN(SUM($W$2:W129))</f>
        <v>0.69314718055994529</v>
      </c>
      <c r="Y129" s="125" t="e">
        <f t="shared" si="62"/>
        <v>#DIV/0!</v>
      </c>
      <c r="Z129" s="124"/>
      <c r="AA129" s="114">
        <v>2</v>
      </c>
      <c r="AB129" s="84">
        <f>LN(SUM($AA$2:AA129))</f>
        <v>3.9318256327243257</v>
      </c>
      <c r="AC129" s="124">
        <f t="shared" si="63"/>
        <v>23.089562544708016</v>
      </c>
      <c r="AD129" s="124"/>
      <c r="AE129" s="83">
        <v>26</v>
      </c>
      <c r="AF129" s="84">
        <f>LN(SUM($AE$2:AE129))</f>
        <v>7.0112139873503674</v>
      </c>
      <c r="AG129" s="124">
        <f t="shared" si="64"/>
        <v>38.880974199725294</v>
      </c>
      <c r="AH129" s="124"/>
      <c r="AI129" s="83"/>
      <c r="AJ129" s="84">
        <f>LN(SUM($AI$2:AI129))</f>
        <v>4.4426512564903167</v>
      </c>
      <c r="AK129" s="124">
        <f t="shared" si="65"/>
        <v>45.360204901395498</v>
      </c>
      <c r="AL129" s="124"/>
      <c r="AM129" s="83">
        <v>4</v>
      </c>
      <c r="AN129" s="84">
        <f>LN(SUM($AM$2:AM129))</f>
        <v>4.1743872698956368</v>
      </c>
      <c r="AO129" s="124">
        <f t="shared" si="66"/>
        <v>23.791638696196468</v>
      </c>
      <c r="AP129" s="124"/>
      <c r="AQ129" s="114">
        <v>2</v>
      </c>
      <c r="AR129" s="84">
        <f>LN(SUM($AQ$2:AQ129))</f>
        <v>3.8712010109078911</v>
      </c>
      <c r="AS129" s="124">
        <f t="shared" si="67"/>
        <v>52.114858287423083</v>
      </c>
      <c r="AT129" s="124"/>
      <c r="AU129" s="83">
        <v>99</v>
      </c>
      <c r="AV129" s="84">
        <f>LN(SUM($AU$2:AU129))</f>
        <v>8.228443883004033</v>
      </c>
      <c r="AW129" s="124">
        <f t="shared" si="68"/>
        <v>28.043287986683069</v>
      </c>
      <c r="AX129" s="124"/>
      <c r="AY129" s="83"/>
      <c r="AZ129" s="85">
        <f>LN(SUM($AY$2:AY129))</f>
        <v>1.0986122886681098</v>
      </c>
      <c r="BA129" s="124" t="e">
        <f t="shared" si="69"/>
        <v>#DIV/0!</v>
      </c>
      <c r="BB129" s="124"/>
      <c r="BC129" s="114">
        <v>1</v>
      </c>
      <c r="BD129" s="85">
        <f>LN(SUM($BC$2:BC129))</f>
        <v>1.9459101490553132</v>
      </c>
      <c r="BE129" s="124">
        <f t="shared" si="70"/>
        <v>4.6035862082684087</v>
      </c>
      <c r="BF129" s="124"/>
      <c r="BG129" s="83">
        <v>5</v>
      </c>
      <c r="BH129" s="85">
        <f>LN(SUM($BG$2:BG129))</f>
        <v>4.5108595065168497</v>
      </c>
      <c r="BI129" s="125">
        <f t="shared" si="71"/>
        <v>13.099570210714738</v>
      </c>
      <c r="BJ129" s="124"/>
      <c r="BK129" s="83">
        <v>1</v>
      </c>
      <c r="BL129" s="85">
        <f>LN(SUM($BK$2:BK129))</f>
        <v>4.1743872698956368</v>
      </c>
      <c r="BM129" s="125">
        <f t="shared" si="72"/>
        <v>46.431430419356033</v>
      </c>
      <c r="BN129" s="124"/>
      <c r="BO129" s="83">
        <v>6</v>
      </c>
      <c r="BP129" s="85">
        <f>LN(SUM($BO$2:BO129))</f>
        <v>4.4543472962535073</v>
      </c>
      <c r="BQ129" s="125">
        <f t="shared" si="73"/>
        <v>16.469443156699857</v>
      </c>
      <c r="BR129" s="124"/>
      <c r="BS129" s="86">
        <v>173</v>
      </c>
      <c r="BT129" s="85">
        <f>LN(SUM($BS$2:BS129))</f>
        <v>8.710454688248527</v>
      </c>
      <c r="BU129" s="101">
        <f t="shared" si="74"/>
        <v>27.841667864172422</v>
      </c>
      <c r="BV129" s="124"/>
    </row>
    <row r="130" spans="1:74" s="9" customFormat="1" x14ac:dyDescent="0.25">
      <c r="A130" s="146">
        <f t="shared" si="59"/>
        <v>191</v>
      </c>
      <c r="B130" s="89">
        <v>44093</v>
      </c>
      <c r="C130" s="83"/>
      <c r="D130" s="84">
        <f>LN(SUM($C$2:C130))</f>
        <v>4.0604430105464191</v>
      </c>
      <c r="E130" s="124">
        <f t="shared" ref="E130:E135" si="77">LN(2)/(SLOPE(D124:D130,A124:A130))</f>
        <v>223.18776648453499</v>
      </c>
      <c r="F130" s="124"/>
      <c r="G130" s="83">
        <v>1</v>
      </c>
      <c r="H130" s="84">
        <f>LN(SUM($G$2:G130))</f>
        <v>4.7004803657924166</v>
      </c>
      <c r="I130" s="124">
        <f t="shared" si="76"/>
        <v>54.296210872948016</v>
      </c>
      <c r="J130" s="124"/>
      <c r="K130" s="83">
        <v>6</v>
      </c>
      <c r="L130" s="84">
        <f>LN(SUM($K$2:K130))</f>
        <v>5.8111409929767008</v>
      </c>
      <c r="M130" s="124">
        <f t="shared" si="60"/>
        <v>16.647664446469108</v>
      </c>
      <c r="N130" s="124"/>
      <c r="O130" s="83">
        <v>1</v>
      </c>
      <c r="P130" s="84">
        <f>LN(SUM($O$2:O130))</f>
        <v>5.2094861528414214</v>
      </c>
      <c r="Q130" s="124">
        <f t="shared" si="75"/>
        <v>57.317198447866794</v>
      </c>
      <c r="R130" s="124"/>
      <c r="S130" s="83"/>
      <c r="T130" s="84">
        <f>LN(SUM($S$2:S130))</f>
        <v>2.3025850929940459</v>
      </c>
      <c r="U130" s="128">
        <f t="shared" si="61"/>
        <v>2.6866776649694093</v>
      </c>
      <c r="V130" s="124"/>
      <c r="W130" s="83"/>
      <c r="X130" s="84">
        <f>LN(SUM($W$2:W130))</f>
        <v>0.69314718055994529</v>
      </c>
      <c r="Y130" s="125" t="e">
        <f t="shared" si="62"/>
        <v>#DIV/0!</v>
      </c>
      <c r="Z130" s="124"/>
      <c r="AA130" s="114">
        <v>6</v>
      </c>
      <c r="AB130" s="84">
        <f>LN(SUM($AA$2:AA130))</f>
        <v>4.0430512678345503</v>
      </c>
      <c r="AC130" s="124">
        <f t="shared" si="63"/>
        <v>15.526703137214401</v>
      </c>
      <c r="AD130" s="124"/>
      <c r="AE130" s="83">
        <v>21</v>
      </c>
      <c r="AF130" s="84">
        <f>LN(SUM($AE$2:AE130))</f>
        <v>7.0299729117063858</v>
      </c>
      <c r="AG130" s="124">
        <f t="shared" si="64"/>
        <v>39.9350464160323</v>
      </c>
      <c r="AH130" s="124"/>
      <c r="AI130" s="83">
        <v>1</v>
      </c>
      <c r="AJ130" s="84">
        <f>LN(SUM($AI$2:AI130))</f>
        <v>4.4543472962535073</v>
      </c>
      <c r="AK130" s="124">
        <f t="shared" si="65"/>
        <v>53.610354194613272</v>
      </c>
      <c r="AL130" s="124"/>
      <c r="AM130" s="83">
        <v>8</v>
      </c>
      <c r="AN130" s="84">
        <f>LN(SUM($AM$2:AM130))</f>
        <v>4.290459441148391</v>
      </c>
      <c r="AO130" s="124">
        <f t="shared" si="66"/>
        <v>18.693416695786901</v>
      </c>
      <c r="AP130" s="124"/>
      <c r="AQ130" s="114">
        <v>5</v>
      </c>
      <c r="AR130" s="84">
        <f>LN(SUM($AQ$2:AQ130))</f>
        <v>3.970291913552122</v>
      </c>
      <c r="AS130" s="124">
        <f t="shared" si="67"/>
        <v>24.985307537914803</v>
      </c>
      <c r="AT130" s="124"/>
      <c r="AU130" s="83">
        <v>87</v>
      </c>
      <c r="AV130" s="84">
        <f>LN(SUM($AU$2:AU130))</f>
        <v>8.2514030653805559</v>
      </c>
      <c r="AW130" s="124">
        <f t="shared" si="68"/>
        <v>28.224193052145409</v>
      </c>
      <c r="AX130" s="124"/>
      <c r="AY130" s="83"/>
      <c r="AZ130" s="85">
        <f>LN(SUM($AY$2:AY130))</f>
        <v>1.0986122886681098</v>
      </c>
      <c r="BA130" s="124" t="e">
        <f t="shared" si="69"/>
        <v>#DIV/0!</v>
      </c>
      <c r="BB130" s="124"/>
      <c r="BC130" s="114">
        <v>1</v>
      </c>
      <c r="BD130" s="85">
        <f>LN(SUM($BC$2:BC130))</f>
        <v>2.0794415416798357</v>
      </c>
      <c r="BE130" s="124">
        <f t="shared" si="70"/>
        <v>3.6411409359783611</v>
      </c>
      <c r="BF130" s="124"/>
      <c r="BG130" s="83">
        <v>9</v>
      </c>
      <c r="BH130" s="85">
        <f>LN(SUM($BG$2:BG130))</f>
        <v>4.6051701859880918</v>
      </c>
      <c r="BI130" s="125">
        <f t="shared" si="71"/>
        <v>10.68153147282514</v>
      </c>
      <c r="BJ130" s="124"/>
      <c r="BK130" s="83"/>
      <c r="BL130" s="85">
        <f>LN(SUM($BK$2:BK130))</f>
        <v>4.1743872698956368</v>
      </c>
      <c r="BM130" s="125">
        <f t="shared" si="72"/>
        <v>46.658410958555713</v>
      </c>
      <c r="BN130" s="124"/>
      <c r="BO130" s="83"/>
      <c r="BP130" s="85">
        <f>LN(SUM($BO$2:BO130))</f>
        <v>4.4543472962535073</v>
      </c>
      <c r="BQ130" s="125">
        <f t="shared" si="73"/>
        <v>19.789272147508417</v>
      </c>
      <c r="BR130" s="124"/>
      <c r="BS130" s="86">
        <v>146</v>
      </c>
      <c r="BT130" s="85">
        <f>LN(SUM($BS$2:BS130))</f>
        <v>8.7342381842685786</v>
      </c>
      <c r="BU130" s="101">
        <f t="shared" si="74"/>
        <v>27.660486613534172</v>
      </c>
      <c r="BV130" s="124"/>
    </row>
    <row r="131" spans="1:74" s="9" customFormat="1" x14ac:dyDescent="0.25">
      <c r="A131" s="146">
        <f t="shared" si="59"/>
        <v>192</v>
      </c>
      <c r="B131" s="89">
        <v>44094</v>
      </c>
      <c r="C131" s="83"/>
      <c r="D131" s="84">
        <f>LN(SUM($C$2:C131))</f>
        <v>4.0604430105464191</v>
      </c>
      <c r="E131" s="124">
        <f t="shared" si="77"/>
        <v>371.97961080755834</v>
      </c>
      <c r="F131" s="124"/>
      <c r="G131" s="83">
        <v>1</v>
      </c>
      <c r="H131" s="84">
        <f>LN(SUM($G$2:G131))</f>
        <v>4.7095302013123339</v>
      </c>
      <c r="I131" s="124">
        <f t="shared" si="76"/>
        <v>57.662287469696132</v>
      </c>
      <c r="J131" s="124"/>
      <c r="K131" s="83">
        <v>11</v>
      </c>
      <c r="L131" s="84">
        <f>LN(SUM($K$2:K131))</f>
        <v>5.8435444170313602</v>
      </c>
      <c r="M131" s="124">
        <f t="shared" si="60"/>
        <v>16.982884548788007</v>
      </c>
      <c r="N131" s="124"/>
      <c r="O131" s="83">
        <v>6</v>
      </c>
      <c r="P131" s="84">
        <f>LN(SUM($O$2:O131))</f>
        <v>5.2417470150596426</v>
      </c>
      <c r="Q131" s="124">
        <f t="shared" si="75"/>
        <v>49.983660321994414</v>
      </c>
      <c r="R131" s="124"/>
      <c r="S131" s="83"/>
      <c r="T131" s="84">
        <f>LN(SUM($S$2:S131))</f>
        <v>2.3025850929940459</v>
      </c>
      <c r="U131" s="128">
        <f t="shared" si="61"/>
        <v>3.2240131979632918</v>
      </c>
      <c r="V131" s="124"/>
      <c r="W131" s="83"/>
      <c r="X131" s="84">
        <f>LN(SUM($W$2:W131))</f>
        <v>0.69314718055994529</v>
      </c>
      <c r="Y131" s="125" t="e">
        <f t="shared" si="62"/>
        <v>#DIV/0!</v>
      </c>
      <c r="Z131" s="124"/>
      <c r="AA131" s="114"/>
      <c r="AB131" s="84">
        <f>LN(SUM($AA$2:AA131))</f>
        <v>4.0430512678345503</v>
      </c>
      <c r="AC131" s="124">
        <f t="shared" si="63"/>
        <v>14.088792639531581</v>
      </c>
      <c r="AD131" s="124"/>
      <c r="AE131" s="83">
        <v>21</v>
      </c>
      <c r="AF131" s="84">
        <f>LN(SUM($AE$2:AE131))</f>
        <v>7.0483864087218828</v>
      </c>
      <c r="AG131" s="124">
        <f t="shared" si="64"/>
        <v>37.322742842209209</v>
      </c>
      <c r="AH131" s="124"/>
      <c r="AI131" s="83"/>
      <c r="AJ131" s="84">
        <f>LN(SUM($AI$2:AI131))</f>
        <v>4.4543472962535073</v>
      </c>
      <c r="AK131" s="124">
        <f t="shared" si="65"/>
        <v>64.734774534777543</v>
      </c>
      <c r="AL131" s="124"/>
      <c r="AM131" s="83"/>
      <c r="AN131" s="84">
        <f>LN(SUM($AM$2:AM131))</f>
        <v>4.290459441148391</v>
      </c>
      <c r="AO131" s="124">
        <f t="shared" si="66"/>
        <v>15.758692733429726</v>
      </c>
      <c r="AP131" s="124"/>
      <c r="AQ131" s="114"/>
      <c r="AR131" s="84">
        <f>LN(SUM($AQ$2:AQ131))</f>
        <v>3.970291913552122</v>
      </c>
      <c r="AS131" s="124">
        <f t="shared" si="67"/>
        <v>19.504670749782704</v>
      </c>
      <c r="AT131" s="124"/>
      <c r="AU131" s="83">
        <v>88</v>
      </c>
      <c r="AV131" s="84">
        <f>LN(SUM($AU$2:AU131))</f>
        <v>8.2741020022923308</v>
      </c>
      <c r="AW131" s="124">
        <f t="shared" si="68"/>
        <v>27.862183609543884</v>
      </c>
      <c r="AX131" s="124"/>
      <c r="AY131" s="83"/>
      <c r="AZ131" s="85">
        <f>LN(SUM($AY$2:AY131))</f>
        <v>1.0986122886681098</v>
      </c>
      <c r="BA131" s="124" t="e">
        <f t="shared" si="69"/>
        <v>#DIV/0!</v>
      </c>
      <c r="BB131" s="124"/>
      <c r="BC131" s="114">
        <v>3</v>
      </c>
      <c r="BD131" s="85">
        <f>LN(SUM($BC$2:BC131))</f>
        <v>2.3978952727983707</v>
      </c>
      <c r="BE131" s="124">
        <f t="shared" si="70"/>
        <v>3.0234847207078044</v>
      </c>
      <c r="BF131" s="124"/>
      <c r="BG131" s="83">
        <v>3</v>
      </c>
      <c r="BH131" s="85">
        <f>LN(SUM($BG$2:BG131))</f>
        <v>4.6347289882296359</v>
      </c>
      <c r="BI131" s="125">
        <f t="shared" si="71"/>
        <v>9.9110613886058019</v>
      </c>
      <c r="BJ131" s="124"/>
      <c r="BK131" s="83"/>
      <c r="BL131" s="85">
        <f>LN(SUM($BK$2:BK131))</f>
        <v>4.1743872698956368</v>
      </c>
      <c r="BM131" s="125">
        <f t="shared" si="72"/>
        <v>58.128029873442287</v>
      </c>
      <c r="BN131" s="124"/>
      <c r="BO131" s="83">
        <v>2</v>
      </c>
      <c r="BP131" s="85">
        <f>LN(SUM($BO$2:BO131))</f>
        <v>4.4773368144782069</v>
      </c>
      <c r="BQ131" s="125">
        <f t="shared" si="73"/>
        <v>19.972578057976243</v>
      </c>
      <c r="BR131" s="124"/>
      <c r="BS131" s="86">
        <v>134</v>
      </c>
      <c r="BT131" s="85">
        <f>LN(SUM($BS$2:BS131))</f>
        <v>8.7555799721431402</v>
      </c>
      <c r="BU131" s="101">
        <f t="shared" si="74"/>
        <v>27.112269458694566</v>
      </c>
      <c r="BV131" s="124"/>
    </row>
    <row r="132" spans="1:74" customFormat="1" x14ac:dyDescent="0.25">
      <c r="A132" s="145">
        <f t="shared" si="59"/>
        <v>193</v>
      </c>
      <c r="B132" s="79">
        <v>44095</v>
      </c>
      <c r="C132" s="87"/>
      <c r="D132" s="84">
        <f>LN(SUM($C$2:C132))</f>
        <v>4.0604430105464191</v>
      </c>
      <c r="E132" s="124" t="e">
        <f t="shared" si="77"/>
        <v>#DIV/0!</v>
      </c>
      <c r="F132" s="124"/>
      <c r="G132" s="87">
        <v>1</v>
      </c>
      <c r="H132" s="88">
        <f>LN(SUM($G$2:G132))</f>
        <v>4.7184988712950942</v>
      </c>
      <c r="I132" s="124">
        <f t="shared" si="76"/>
        <v>72.466753122846285</v>
      </c>
      <c r="J132" s="124"/>
      <c r="K132" s="87">
        <v>7</v>
      </c>
      <c r="L132" s="88">
        <f>LN(SUM($K$2:K132))</f>
        <v>5.8636311755980968</v>
      </c>
      <c r="M132" s="124">
        <f t="shared" si="60"/>
        <v>20.923373004229166</v>
      </c>
      <c r="N132" s="124"/>
      <c r="O132" s="60">
        <v>1</v>
      </c>
      <c r="P132" s="88">
        <f>LN(SUM($O$2:O132))</f>
        <v>5.2470240721604862</v>
      </c>
      <c r="Q132" s="124">
        <f t="shared" si="75"/>
        <v>48.492485369943743</v>
      </c>
      <c r="R132" s="124"/>
      <c r="S132" s="60">
        <v>3</v>
      </c>
      <c r="T132" s="88">
        <f>LN(SUM($S$2:S132))</f>
        <v>2.5649493574615367</v>
      </c>
      <c r="U132" s="128">
        <f t="shared" si="61"/>
        <v>4.4119280777300887</v>
      </c>
      <c r="V132" s="124"/>
      <c r="W132" s="60"/>
      <c r="X132" s="88">
        <f>LN(SUM($W$2:W132))</f>
        <v>0.69314718055994529</v>
      </c>
      <c r="Y132" s="125" t="e">
        <f t="shared" si="62"/>
        <v>#DIV/0!</v>
      </c>
      <c r="Z132" s="124"/>
      <c r="AA132" s="76">
        <v>3</v>
      </c>
      <c r="AB132" s="88">
        <f>LN(SUM($AA$2:AA132))</f>
        <v>4.0943445622221004</v>
      </c>
      <c r="AC132" s="124">
        <f t="shared" si="63"/>
        <v>14.092856386781913</v>
      </c>
      <c r="AD132" s="124"/>
      <c r="AE132" s="60">
        <v>13</v>
      </c>
      <c r="AF132" s="88">
        <f>LN(SUM($AE$2:AE132))</f>
        <v>7.0596176282913827</v>
      </c>
      <c r="AG132" s="124">
        <f t="shared" si="64"/>
        <v>40.060303872166941</v>
      </c>
      <c r="AH132" s="124"/>
      <c r="AI132" s="60"/>
      <c r="AJ132" s="88">
        <f>LN(SUM($AI$2:AI132))</f>
        <v>4.4543472962535073</v>
      </c>
      <c r="AK132" s="124">
        <f t="shared" si="65"/>
        <v>117.42776864456256</v>
      </c>
      <c r="AL132" s="124"/>
      <c r="AM132" s="60">
        <v>4</v>
      </c>
      <c r="AN132" s="88">
        <f>LN(SUM($AM$2:AM132))</f>
        <v>4.3438054218536841</v>
      </c>
      <c r="AO132" s="124">
        <f t="shared" si="66"/>
        <v>14.510086582897818</v>
      </c>
      <c r="AP132" s="124"/>
      <c r="AQ132" s="76"/>
      <c r="AR132" s="88">
        <f>LN(SUM($AQ$2:AQ132))</f>
        <v>3.970291913552122</v>
      </c>
      <c r="AS132" s="124">
        <f t="shared" si="67"/>
        <v>18.893900805903115</v>
      </c>
      <c r="AT132" s="124"/>
      <c r="AU132" s="60">
        <v>42</v>
      </c>
      <c r="AV132" s="88">
        <f>LN(SUM($AU$2:AU132))</f>
        <v>8.2847565931904352</v>
      </c>
      <c r="AW132" s="124">
        <f t="shared" si="68"/>
        <v>30.420291983195558</v>
      </c>
      <c r="AX132" s="124"/>
      <c r="AY132" s="60"/>
      <c r="AZ132" s="77">
        <f>LN(SUM($AY$2:AY132))</f>
        <v>1.0986122886681098</v>
      </c>
      <c r="BA132" s="124" t="e">
        <f t="shared" si="69"/>
        <v>#DIV/0!</v>
      </c>
      <c r="BB132" s="124"/>
      <c r="BC132" s="76"/>
      <c r="BD132" s="77">
        <f>LN(SUM($BC$2:BC132))</f>
        <v>2.3978952727983707</v>
      </c>
      <c r="BE132" s="124">
        <f t="shared" si="70"/>
        <v>3.1259391457480161</v>
      </c>
      <c r="BF132" s="124"/>
      <c r="BG132" s="60"/>
      <c r="BH132" s="77">
        <f>LN(SUM($BG$2:BG132))</f>
        <v>4.6347289882296359</v>
      </c>
      <c r="BI132" s="125">
        <f t="shared" si="71"/>
        <v>11.424237043299806</v>
      </c>
      <c r="BJ132" s="124"/>
      <c r="BK132" s="60"/>
      <c r="BL132" s="77">
        <f>LN(SUM($BK$2:BK132))</f>
        <v>4.1743872698956368</v>
      </c>
      <c r="BM132" s="125">
        <f t="shared" si="72"/>
        <v>112.99103958522771</v>
      </c>
      <c r="BN132" s="124"/>
      <c r="BO132" s="60">
        <v>2</v>
      </c>
      <c r="BP132" s="77">
        <f>LN(SUM($BO$2:BO132))</f>
        <v>4.499809670330265</v>
      </c>
      <c r="BQ132" s="125">
        <f t="shared" si="73"/>
        <v>20.945134098672781</v>
      </c>
      <c r="BR132" s="124"/>
      <c r="BS132" s="15">
        <v>76</v>
      </c>
      <c r="BT132" s="77">
        <f>LN(SUM($BS$2:BS132))</f>
        <v>8.76748487464946</v>
      </c>
      <c r="BU132" s="101">
        <f t="shared" si="74"/>
        <v>29.9782589461513</v>
      </c>
      <c r="BV132" s="124"/>
    </row>
    <row r="133" spans="1:74" customFormat="1" x14ac:dyDescent="0.25">
      <c r="A133" s="145">
        <f t="shared" si="59"/>
        <v>194</v>
      </c>
      <c r="B133" s="79">
        <v>44096</v>
      </c>
      <c r="C133" s="87">
        <v>2</v>
      </c>
      <c r="D133" s="84">
        <f>LN(SUM($C$2:C133))</f>
        <v>4.0943445622221004</v>
      </c>
      <c r="E133" s="124">
        <f t="shared" si="77"/>
        <v>190.82824724706768</v>
      </c>
      <c r="F133" s="124"/>
      <c r="G133" s="87">
        <v>4</v>
      </c>
      <c r="H133" s="88">
        <f>LN(SUM($G$2:G133))</f>
        <v>4.7535901911063645</v>
      </c>
      <c r="I133" s="124">
        <f t="shared" si="76"/>
        <v>74.873768070909222</v>
      </c>
      <c r="J133" s="124"/>
      <c r="K133" s="87">
        <v>12</v>
      </c>
      <c r="L133" s="88">
        <f>LN(SUM($K$2:K133))</f>
        <v>5.8971538676367405</v>
      </c>
      <c r="M133" s="124">
        <f t="shared" si="60"/>
        <v>21.162037590209863</v>
      </c>
      <c r="N133" s="124"/>
      <c r="O133" s="60"/>
      <c r="P133" s="88">
        <f>LN(SUM($O$2:O133))</f>
        <v>5.2470240721604862</v>
      </c>
      <c r="Q133" s="124">
        <f t="shared" si="75"/>
        <v>53.258346028600975</v>
      </c>
      <c r="R133" s="124"/>
      <c r="S133" s="60">
        <v>1</v>
      </c>
      <c r="T133" s="88">
        <f>LN(SUM($S$2:S133))</f>
        <v>2.6390573296152584</v>
      </c>
      <c r="U133" s="128">
        <f t="shared" si="61"/>
        <v>12.650771625036533</v>
      </c>
      <c r="V133" s="124"/>
      <c r="W133" s="60">
        <v>1</v>
      </c>
      <c r="X133" s="88">
        <f>LN(SUM($W$2:W133))</f>
        <v>1.0986122886681098</v>
      </c>
      <c r="Y133" s="125">
        <f t="shared" si="62"/>
        <v>15.955438719280238</v>
      </c>
      <c r="Z133" s="124"/>
      <c r="AA133" s="76">
        <v>5</v>
      </c>
      <c r="AB133" s="88">
        <f>LN(SUM($AA$2:AA133))</f>
        <v>4.1743872698956368</v>
      </c>
      <c r="AC133" s="124">
        <f t="shared" si="63"/>
        <v>12.49306330415669</v>
      </c>
      <c r="AD133" s="124"/>
      <c r="AE133" s="60">
        <v>16</v>
      </c>
      <c r="AF133" s="88">
        <f>LN(SUM($AE$2:AE133))</f>
        <v>7.0732697174597101</v>
      </c>
      <c r="AG133" s="124">
        <f t="shared" si="64"/>
        <v>41.84583800609002</v>
      </c>
      <c r="AH133" s="124"/>
      <c r="AI133" s="60">
        <v>2</v>
      </c>
      <c r="AJ133" s="88">
        <f>LN(SUM($AI$2:AI133))</f>
        <v>4.4773368144782069</v>
      </c>
      <c r="AK133" s="124">
        <f t="shared" si="65"/>
        <v>111.12696731147911</v>
      </c>
      <c r="AL133" s="124"/>
      <c r="AM133" s="60"/>
      <c r="AN133" s="88">
        <f>LN(SUM($AM$2:AM133))</f>
        <v>4.3438054218536841</v>
      </c>
      <c r="AO133" s="124">
        <f t="shared" si="66"/>
        <v>15.15395256382725</v>
      </c>
      <c r="AP133" s="124"/>
      <c r="AQ133" s="76"/>
      <c r="AR133" s="88">
        <f>LN(SUM($AQ$2:AQ133))</f>
        <v>3.970291913552122</v>
      </c>
      <c r="AS133" s="124">
        <f t="shared" si="67"/>
        <v>22.2243912953851</v>
      </c>
      <c r="AT133" s="124"/>
      <c r="AU133" s="60">
        <v>69</v>
      </c>
      <c r="AV133" s="88">
        <f>LN(SUM($AU$2:AU133))</f>
        <v>8.3020178097512041</v>
      </c>
      <c r="AW133" s="124">
        <f t="shared" si="68"/>
        <v>33.156048318908041</v>
      </c>
      <c r="AX133" s="124"/>
      <c r="AY133" s="60"/>
      <c r="AZ133" s="77">
        <f>LN(SUM($AY$2:AY133))</f>
        <v>1.0986122886681098</v>
      </c>
      <c r="BA133" s="124" t="e">
        <f t="shared" si="69"/>
        <v>#DIV/0!</v>
      </c>
      <c r="BB133" s="124"/>
      <c r="BC133" s="76">
        <v>3</v>
      </c>
      <c r="BD133" s="77">
        <f>LN(SUM($BC$2:BC133))</f>
        <v>2.6390573296152584</v>
      </c>
      <c r="BE133" s="124">
        <f t="shared" si="70"/>
        <v>3.5791531057858532</v>
      </c>
      <c r="BF133" s="124"/>
      <c r="BG133" s="60">
        <v>2</v>
      </c>
      <c r="BH133" s="77">
        <f>LN(SUM($BG$2:BG133))</f>
        <v>4.6539603501575231</v>
      </c>
      <c r="BI133" s="125">
        <f t="shared" si="71"/>
        <v>14.100768829386357</v>
      </c>
      <c r="BJ133" s="124"/>
      <c r="BK133" s="60"/>
      <c r="BL133" s="77">
        <f>LN(SUM($BK$2:BK133))</f>
        <v>4.1743872698956368</v>
      </c>
      <c r="BM133" s="125">
        <f t="shared" si="72"/>
        <v>155.55616512613474</v>
      </c>
      <c r="BN133" s="124"/>
      <c r="BO133" s="60">
        <v>2</v>
      </c>
      <c r="BP133" s="77">
        <f>LN(SUM($BO$2:BO133))</f>
        <v>4.5217885770490405</v>
      </c>
      <c r="BQ133" s="125">
        <f t="shared" si="73"/>
        <v>24.489586445165472</v>
      </c>
      <c r="BR133" s="124"/>
      <c r="BS133" s="15">
        <v>121</v>
      </c>
      <c r="BT133" s="77">
        <f>LN(SUM($BS$2:BS133))</f>
        <v>8.7861510548697392</v>
      </c>
      <c r="BU133" s="101">
        <f t="shared" si="74"/>
        <v>32.405837386225016</v>
      </c>
      <c r="BV133" s="124"/>
    </row>
    <row r="134" spans="1:74" customFormat="1" x14ac:dyDescent="0.25">
      <c r="A134" s="145">
        <f t="shared" si="59"/>
        <v>195</v>
      </c>
      <c r="B134" s="79">
        <v>44097</v>
      </c>
      <c r="C134" s="87"/>
      <c r="D134" s="84">
        <f>LN(SUM($C$2:C134))</f>
        <v>4.0943445622221004</v>
      </c>
      <c r="E134" s="124">
        <f t="shared" si="77"/>
        <v>114.49694834824059</v>
      </c>
      <c r="F134" s="124"/>
      <c r="G134" s="87">
        <v>4</v>
      </c>
      <c r="H134" s="88">
        <f>LN(SUM($G$2:G134))</f>
        <v>4.7874917427820458</v>
      </c>
      <c r="I134" s="124">
        <f t="shared" si="76"/>
        <v>45.037266282532059</v>
      </c>
      <c r="J134" s="124"/>
      <c r="K134" s="87">
        <v>6</v>
      </c>
      <c r="L134" s="88">
        <f>LN(SUM($K$2:K134))</f>
        <v>5.9135030056382698</v>
      </c>
      <c r="M134" s="124">
        <f t="shared" si="60"/>
        <v>22.308219329539472</v>
      </c>
      <c r="N134" s="124"/>
      <c r="O134" s="60">
        <v>1</v>
      </c>
      <c r="P134" s="88">
        <f>LN(SUM($O$2:O134))</f>
        <v>5.2522734280466299</v>
      </c>
      <c r="Q134" s="124">
        <f t="shared" si="75"/>
        <v>68.122123544207582</v>
      </c>
      <c r="R134" s="124"/>
      <c r="S134" s="60"/>
      <c r="T134" s="88">
        <f>LN(SUM($S$2:S134))</f>
        <v>2.6390573296152584</v>
      </c>
      <c r="U134" s="128">
        <f t="shared" si="61"/>
        <v>9.9798771491853042</v>
      </c>
      <c r="V134" s="124"/>
      <c r="W134" s="60"/>
      <c r="X134" s="88">
        <f>LN(SUM($W$2:W134))</f>
        <v>1.0986122886681098</v>
      </c>
      <c r="Y134" s="125">
        <f t="shared" si="62"/>
        <v>9.5732632315681432</v>
      </c>
      <c r="Z134" s="124"/>
      <c r="AA134" s="76">
        <v>1</v>
      </c>
      <c r="AB134" s="88">
        <f>LN(SUM($AA$2:AA134))</f>
        <v>4.1896547420264252</v>
      </c>
      <c r="AC134" s="124">
        <f t="shared" si="63"/>
        <v>13.5728728925281</v>
      </c>
      <c r="AD134" s="124"/>
      <c r="AE134" s="60">
        <v>8</v>
      </c>
      <c r="AF134" s="88">
        <f>LN(SUM($AE$2:AE134))</f>
        <v>7.0800264999225906</v>
      </c>
      <c r="AG134" s="124">
        <f t="shared" si="64"/>
        <v>44.992347442661519</v>
      </c>
      <c r="AH134" s="124"/>
      <c r="AI134" s="60"/>
      <c r="AJ134" s="88">
        <f>LN(SUM($AI$2:AI134))</f>
        <v>4.4773368144782069</v>
      </c>
      <c r="AK134" s="124">
        <f t="shared" si="65"/>
        <v>111.90894528757154</v>
      </c>
      <c r="AL134" s="124"/>
      <c r="AM134" s="60">
        <v>3</v>
      </c>
      <c r="AN134" s="88">
        <f>LN(SUM($AM$2:AM134))</f>
        <v>4.3820266346738812</v>
      </c>
      <c r="AO134" s="124">
        <f t="shared" si="66"/>
        <v>16.097766712640517</v>
      </c>
      <c r="AP134" s="124"/>
      <c r="AQ134" s="76"/>
      <c r="AR134" s="88">
        <f>LN(SUM($AQ$2:AQ134))</f>
        <v>3.970291913552122</v>
      </c>
      <c r="AS134" s="124">
        <f t="shared" si="67"/>
        <v>31.146015301425987</v>
      </c>
      <c r="AT134" s="124"/>
      <c r="AU134" s="60">
        <v>86</v>
      </c>
      <c r="AV134" s="88">
        <f>LN(SUM($AU$2:AU134))</f>
        <v>8.3231228875877346</v>
      </c>
      <c r="AW134" s="124">
        <f t="shared" si="68"/>
        <v>35.618454871617921</v>
      </c>
      <c r="AX134" s="124"/>
      <c r="AY134" s="60"/>
      <c r="AZ134" s="77">
        <f>LN(SUM($AY$2:AY134))</f>
        <v>1.0986122886681098</v>
      </c>
      <c r="BA134" s="124" t="e">
        <f t="shared" si="69"/>
        <v>#DIV/0!</v>
      </c>
      <c r="BB134" s="124"/>
      <c r="BC134" s="76"/>
      <c r="BD134" s="77">
        <f>LN(SUM($BC$2:BC134))</f>
        <v>2.6390573296152584</v>
      </c>
      <c r="BE134" s="124">
        <f t="shared" si="70"/>
        <v>4.5702280880551731</v>
      </c>
      <c r="BF134" s="124"/>
      <c r="BG134" s="60">
        <v>4</v>
      </c>
      <c r="BH134" s="77">
        <f>LN(SUM($BG$2:BG134))</f>
        <v>4.6913478822291435</v>
      </c>
      <c r="BI134" s="125">
        <f t="shared" si="71"/>
        <v>18.90225425007884</v>
      </c>
      <c r="BJ134" s="124"/>
      <c r="BK134" s="60">
        <v>3</v>
      </c>
      <c r="BL134" s="77">
        <f>LN(SUM($BK$2:BK134))</f>
        <v>4.219507705176107</v>
      </c>
      <c r="BM134" s="125">
        <f t="shared" si="72"/>
        <v>106.71198419702628</v>
      </c>
      <c r="BN134" s="124"/>
      <c r="BO134" s="60">
        <v>2</v>
      </c>
      <c r="BP134" s="77">
        <f>LN(SUM($BO$2:BO134))</f>
        <v>4.5432947822700038</v>
      </c>
      <c r="BQ134" s="125">
        <f t="shared" si="73"/>
        <v>29.22252385569108</v>
      </c>
      <c r="BR134" s="124"/>
      <c r="BS134" s="15">
        <v>118</v>
      </c>
      <c r="BT134" s="77">
        <f>LN(SUM($BS$2:BS134))</f>
        <v>8.8040249024131789</v>
      </c>
      <c r="BU134" s="101">
        <f t="shared" si="74"/>
        <v>35.149917562669714</v>
      </c>
      <c r="BV134" s="124"/>
    </row>
    <row r="135" spans="1:74" customFormat="1" x14ac:dyDescent="0.25">
      <c r="A135" s="145">
        <f t="shared" si="59"/>
        <v>196</v>
      </c>
      <c r="B135" s="79">
        <v>44098</v>
      </c>
      <c r="C135" s="87"/>
      <c r="D135" s="84">
        <f>LN(SUM($C$2:C135))</f>
        <v>4.0943445622221004</v>
      </c>
      <c r="E135" s="124">
        <f t="shared" si="77"/>
        <v>95.41412362353384</v>
      </c>
      <c r="F135" s="124"/>
      <c r="G135" s="87"/>
      <c r="H135" s="88">
        <f>LN(SUM($G$2:G135))</f>
        <v>4.7874917427820458</v>
      </c>
      <c r="I135" s="124">
        <f t="shared" si="76"/>
        <v>38.317022996586843</v>
      </c>
      <c r="J135" s="124"/>
      <c r="K135" s="87">
        <v>3</v>
      </c>
      <c r="L135" s="88">
        <f>LN(SUM($K$2:K135))</f>
        <v>5.9215784196438159</v>
      </c>
      <c r="M135" s="124">
        <f t="shared" si="60"/>
        <v>30.135527922217058</v>
      </c>
      <c r="N135" s="124"/>
      <c r="O135" s="60">
        <v>2</v>
      </c>
      <c r="P135" s="88">
        <f>LN(SUM($O$2:O135))</f>
        <v>5.2626901889048856</v>
      </c>
      <c r="Q135" s="124">
        <f t="shared" si="75"/>
        <v>72.716251054945232</v>
      </c>
      <c r="R135" s="124"/>
      <c r="S135" s="60"/>
      <c r="T135" s="88">
        <f>LN(SUM($S$2:S135))</f>
        <v>2.6390573296152584</v>
      </c>
      <c r="U135" s="128">
        <f t="shared" si="61"/>
        <v>9.6135326798286886</v>
      </c>
      <c r="V135" s="124"/>
      <c r="W135" s="60"/>
      <c r="X135" s="88">
        <f>LN(SUM($W$2:W135))</f>
        <v>1.0986122886681098</v>
      </c>
      <c r="Y135" s="125">
        <f t="shared" si="62"/>
        <v>7.9777193596401208</v>
      </c>
      <c r="Z135" s="124"/>
      <c r="AA135" s="76">
        <v>4</v>
      </c>
      <c r="AB135" s="88">
        <f>LN(SUM($AA$2:AA135))</f>
        <v>4.2484952420493594</v>
      </c>
      <c r="AC135" s="124">
        <f t="shared" si="63"/>
        <v>14.119599829108163</v>
      </c>
      <c r="AD135" s="124"/>
      <c r="AE135" s="60">
        <v>13</v>
      </c>
      <c r="AF135" s="88">
        <f>LN(SUM($AE$2:AE135))</f>
        <v>7.0909098220799835</v>
      </c>
      <c r="AG135" s="124">
        <f t="shared" si="64"/>
        <v>53.307592392069864</v>
      </c>
      <c r="AH135" s="124"/>
      <c r="AI135" s="60"/>
      <c r="AJ135" s="88">
        <f>LN(SUM($AI$2:AI135))</f>
        <v>4.4773368144782069</v>
      </c>
      <c r="AK135" s="124">
        <f t="shared" si="65"/>
        <v>112.16931316016148</v>
      </c>
      <c r="AL135" s="124"/>
      <c r="AM135" s="60">
        <v>1</v>
      </c>
      <c r="AN135" s="88">
        <f>LN(SUM($AM$2:AM135))</f>
        <v>4.3944491546724391</v>
      </c>
      <c r="AO135" s="124">
        <f t="shared" si="66"/>
        <v>21.644760231365481</v>
      </c>
      <c r="AP135" s="124"/>
      <c r="AQ135" s="76"/>
      <c r="AR135" s="88">
        <f>LN(SUM($AQ$2:AQ135))</f>
        <v>3.970291913552122</v>
      </c>
      <c r="AS135" s="124">
        <f t="shared" si="67"/>
        <v>65.287261621315054</v>
      </c>
      <c r="AT135" s="124"/>
      <c r="AU135" s="60">
        <v>70</v>
      </c>
      <c r="AV135" s="88">
        <f>LN(SUM($AU$2:AU135))</f>
        <v>8.3399785719904269</v>
      </c>
      <c r="AW135" s="124">
        <f t="shared" si="68"/>
        <v>38.359039277422838</v>
      </c>
      <c r="AX135" s="124"/>
      <c r="AY135" s="60"/>
      <c r="AZ135" s="77">
        <f>LN(SUM($AY$2:AY135))</f>
        <v>1.0986122886681098</v>
      </c>
      <c r="BA135" s="124" t="e">
        <f t="shared" si="69"/>
        <v>#DIV/0!</v>
      </c>
      <c r="BB135" s="124"/>
      <c r="BC135" s="76">
        <v>2</v>
      </c>
      <c r="BD135" s="77">
        <f>LN(SUM($BC$2:BC135))</f>
        <v>2.7725887222397811</v>
      </c>
      <c r="BE135" s="124">
        <f t="shared" si="70"/>
        <v>5.0536331424382492</v>
      </c>
      <c r="BF135" s="124"/>
      <c r="BG135" s="60">
        <v>3</v>
      </c>
      <c r="BH135" s="77">
        <f>LN(SUM($BG$2:BG135))</f>
        <v>4.7184988712950942</v>
      </c>
      <c r="BI135" s="125">
        <f t="shared" si="71"/>
        <v>23.828122184403622</v>
      </c>
      <c r="BJ135" s="124"/>
      <c r="BK135" s="60"/>
      <c r="BL135" s="77">
        <f>LN(SUM($BK$2:BK135))</f>
        <v>4.219507705176107</v>
      </c>
      <c r="BM135" s="125">
        <f t="shared" si="72"/>
        <v>86.02807546087233</v>
      </c>
      <c r="BN135" s="124"/>
      <c r="BO135" s="60"/>
      <c r="BP135" s="77">
        <f>LN(SUM($BO$2:BO135))</f>
        <v>4.5432947822700038</v>
      </c>
      <c r="BQ135" s="125">
        <f t="shared" si="73"/>
        <v>39.674059335633828</v>
      </c>
      <c r="BR135" s="124"/>
      <c r="BS135" s="15">
        <v>99</v>
      </c>
      <c r="BT135" s="77">
        <f>LN(SUM($BS$2:BS135))</f>
        <v>8.8187781690370102</v>
      </c>
      <c r="BU135" s="101">
        <f t="shared" si="74"/>
        <v>39.199221533388062</v>
      </c>
      <c r="BV135" s="124"/>
    </row>
    <row r="136" spans="1:74" customFormat="1" x14ac:dyDescent="0.25">
      <c r="A136" s="145">
        <f t="shared" si="59"/>
        <v>197</v>
      </c>
      <c r="B136" s="79">
        <v>44099</v>
      </c>
      <c r="C136" s="87"/>
      <c r="D136" s="84">
        <f>LN(SUM($C$2:C136))</f>
        <v>4.0943445622221004</v>
      </c>
      <c r="E136" s="124">
        <f t="shared" ref="E136:E156" si="78">LN(2)/(SLOPE(D130:D136,A130:A136))</f>
        <v>95.41412362353384</v>
      </c>
      <c r="F136" s="124"/>
      <c r="G136" s="87">
        <v>2</v>
      </c>
      <c r="H136" s="88">
        <f>LN(SUM($G$2:G136))</f>
        <v>4.8040210447332568</v>
      </c>
      <c r="I136" s="124">
        <f t="shared" si="76"/>
        <v>36.240418743062378</v>
      </c>
      <c r="J136" s="124"/>
      <c r="K136" s="87">
        <v>3</v>
      </c>
      <c r="L136" s="88">
        <f>LN(SUM($K$2:K136))</f>
        <v>5.9295891433898946</v>
      </c>
      <c r="M136" s="124">
        <f t="shared" si="60"/>
        <v>34.578058788248526</v>
      </c>
      <c r="N136" s="124"/>
      <c r="O136" s="73">
        <v>2</v>
      </c>
      <c r="P136" s="88">
        <f>LN(SUM($O$2:O136))</f>
        <v>5.2729995585637468</v>
      </c>
      <c r="Q136" s="124">
        <f t="shared" si="75"/>
        <v>81.657918879443656</v>
      </c>
      <c r="R136" s="124"/>
      <c r="S136" s="60">
        <v>1</v>
      </c>
      <c r="T136" s="88">
        <f>LN(SUM($S$2:S136))</f>
        <v>2.7080502011022101</v>
      </c>
      <c r="U136" s="128">
        <f t="shared" si="61"/>
        <v>9.8847147120393579</v>
      </c>
      <c r="V136" s="124"/>
      <c r="W136" s="60"/>
      <c r="X136" s="88">
        <f>LN(SUM($W$2:W136))</f>
        <v>1.0986122886681098</v>
      </c>
      <c r="Y136" s="125">
        <f t="shared" si="62"/>
        <v>7.9777193596401208</v>
      </c>
      <c r="Z136" s="124"/>
      <c r="AA136" s="115">
        <v>4</v>
      </c>
      <c r="AB136" s="88">
        <f>LN(SUM($AA$2:AA136))</f>
        <v>4.3040650932041702</v>
      </c>
      <c r="AC136" s="124">
        <f t="shared" si="63"/>
        <v>15.053928680364942</v>
      </c>
      <c r="AD136" s="124"/>
      <c r="AE136" s="73">
        <v>23</v>
      </c>
      <c r="AF136" s="88">
        <f>LN(SUM($AE$2:AE136))</f>
        <v>7.1098794630722715</v>
      </c>
      <c r="AG136" s="124">
        <f t="shared" si="64"/>
        <v>56.226845046148597</v>
      </c>
      <c r="AH136" s="124"/>
      <c r="AI136" s="60"/>
      <c r="AJ136" s="88">
        <f>LN(SUM($AI$2:AI136))</f>
        <v>4.4773368144782069</v>
      </c>
      <c r="AK136" s="124">
        <f t="shared" si="65"/>
        <v>140.70268071724047</v>
      </c>
      <c r="AL136" s="124"/>
      <c r="AM136" s="73">
        <v>5</v>
      </c>
      <c r="AN136" s="88">
        <f>LN(SUM($AM$2:AM136))</f>
        <v>4.4543472962535073</v>
      </c>
      <c r="AO136" s="124">
        <f t="shared" si="66"/>
        <v>26.303106885159306</v>
      </c>
      <c r="AP136" s="124"/>
      <c r="AQ136" s="76">
        <v>5</v>
      </c>
      <c r="AR136" s="88">
        <f>LN(SUM($AQ$2:AQ136))</f>
        <v>4.0604430105464191</v>
      </c>
      <c r="AS136" s="124">
        <f t="shared" si="67"/>
        <v>71.76145272680823</v>
      </c>
      <c r="AT136" s="124"/>
      <c r="AU136" s="73">
        <v>126</v>
      </c>
      <c r="AV136" s="88">
        <f>LN(SUM($AU$2:AU136))</f>
        <v>8.3696208269491024</v>
      </c>
      <c r="AW136" s="124">
        <f t="shared" si="68"/>
        <v>36.983860577177872</v>
      </c>
      <c r="AX136" s="124"/>
      <c r="AY136" s="60"/>
      <c r="AZ136" s="77">
        <f>LN(SUM($AY$2:AY136))</f>
        <v>1.0986122886681098</v>
      </c>
      <c r="BA136" s="124" t="e">
        <f t="shared" si="69"/>
        <v>#DIV/0!</v>
      </c>
      <c r="BB136" s="124"/>
      <c r="BC136" s="115">
        <v>3</v>
      </c>
      <c r="BD136" s="77">
        <f>LN(SUM($BC$2:BC136))</f>
        <v>2.9444389791664403</v>
      </c>
      <c r="BE136" s="124">
        <f t="shared" si="70"/>
        <v>5.4128845839893964</v>
      </c>
      <c r="BF136" s="124"/>
      <c r="BG136" s="73">
        <v>2</v>
      </c>
      <c r="BH136" s="77">
        <f>LN(SUM($BG$2:BG136))</f>
        <v>4.7361984483944957</v>
      </c>
      <c r="BI136" s="125">
        <f t="shared" si="71"/>
        <v>31.443219266262691</v>
      </c>
      <c r="BJ136" s="124"/>
      <c r="BK136" s="60">
        <v>4</v>
      </c>
      <c r="BL136" s="77">
        <f>LN(SUM($BK$2:BK136))</f>
        <v>4.2766661190160553</v>
      </c>
      <c r="BM136" s="125">
        <f t="shared" si="72"/>
        <v>43.890129531640731</v>
      </c>
      <c r="BN136" s="124"/>
      <c r="BO136" s="73">
        <v>6</v>
      </c>
      <c r="BP136" s="77">
        <f>LN(SUM($BO$2:BO136))</f>
        <v>4.6051701859880918</v>
      </c>
      <c r="BQ136" s="125">
        <f t="shared" si="73"/>
        <v>30.911064092798931</v>
      </c>
      <c r="BR136" s="124"/>
      <c r="BS136" s="15">
        <v>186</v>
      </c>
      <c r="BT136" s="77">
        <f>LN(SUM($BS$2:BS136))</f>
        <v>8.8459212333040185</v>
      </c>
      <c r="BU136" s="101">
        <f t="shared" si="74"/>
        <v>38.973260024360172</v>
      </c>
      <c r="BV136" s="124"/>
    </row>
    <row r="137" spans="1:74" x14ac:dyDescent="0.25">
      <c r="A137" s="145">
        <f t="shared" si="59"/>
        <v>198</v>
      </c>
      <c r="B137" s="79">
        <v>44100</v>
      </c>
      <c r="C137" s="73">
        <v>1</v>
      </c>
      <c r="D137" s="84">
        <f>LN(SUM($C$2:C137))</f>
        <v>4.1108738641733114</v>
      </c>
      <c r="E137" s="124">
        <f t="shared" si="78"/>
        <v>88.58286230221222</v>
      </c>
      <c r="F137" s="124"/>
      <c r="G137" s="87">
        <v>5</v>
      </c>
      <c r="H137" s="88">
        <f>LN(SUM($G$2:G137))</f>
        <v>4.8441870864585912</v>
      </c>
      <c r="I137" s="124">
        <f t="shared" ref="I137:I156" si="79">LN(2)/(SLOPE(H131:H137,A131:A137))</f>
        <v>31.873203197514634</v>
      </c>
      <c r="J137" s="124"/>
      <c r="K137" s="87">
        <v>11</v>
      </c>
      <c r="L137" s="88">
        <f>LN(SUM($K$2:K137))</f>
        <v>5.9584246930297819</v>
      </c>
      <c r="M137" s="124">
        <f t="shared" si="60"/>
        <v>38.740209368844759</v>
      </c>
      <c r="N137" s="124"/>
      <c r="O137" s="73">
        <v>4</v>
      </c>
      <c r="P137" s="88">
        <f>LN(SUM($O$2:O137))</f>
        <v>5.2933048247244923</v>
      </c>
      <c r="Q137" s="124">
        <f t="shared" ref="Q137:Q156" si="80">LN(2)/(SLOPE(P131:P137,A131:A137))</f>
        <v>87.309711555279478</v>
      </c>
      <c r="R137" s="124"/>
      <c r="S137" s="73"/>
      <c r="T137" s="88">
        <f>LN(SUM($S$2:S137))</f>
        <v>2.7080502011022101</v>
      </c>
      <c r="U137" s="128">
        <f t="shared" si="61"/>
        <v>12.916384703132632</v>
      </c>
      <c r="V137" s="124"/>
      <c r="W137" s="73"/>
      <c r="X137" s="88">
        <f>LN(SUM($W$2:W137))</f>
        <v>1.0986122886681098</v>
      </c>
      <c r="Y137" s="125">
        <f t="shared" si="62"/>
        <v>9.5732632315681432</v>
      </c>
      <c r="Z137" s="124"/>
      <c r="AA137" s="115">
        <v>2</v>
      </c>
      <c r="AB137" s="88">
        <f>LN(SUM($AA$2:AA137))</f>
        <v>4.3307333402863311</v>
      </c>
      <c r="AC137" s="124">
        <f t="shared" si="63"/>
        <v>14.306493432438362</v>
      </c>
      <c r="AD137" s="124"/>
      <c r="AE137" s="73">
        <v>12</v>
      </c>
      <c r="AF137" s="88">
        <f>LN(SUM($AE$2:AE137))</f>
        <v>7.1196356380176358</v>
      </c>
      <c r="AG137" s="124">
        <f t="shared" si="64"/>
        <v>58.473789771157897</v>
      </c>
      <c r="AH137" s="124"/>
      <c r="AI137" s="73"/>
      <c r="AJ137" s="88">
        <f>LN(SUM($AI$2:AI137))</f>
        <v>4.4773368144782069</v>
      </c>
      <c r="AK137" s="124">
        <f t="shared" si="65"/>
        <v>168.84321686068856</v>
      </c>
      <c r="AL137" s="124"/>
      <c r="AM137" s="73">
        <v>7</v>
      </c>
      <c r="AN137" s="88">
        <f>LN(SUM($AM$2:AM137))</f>
        <v>4.5325994931532563</v>
      </c>
      <c r="AO137" s="124">
        <f t="shared" si="66"/>
        <v>19.444138646365779</v>
      </c>
      <c r="AP137" s="124"/>
      <c r="AQ137" s="115"/>
      <c r="AR137" s="88">
        <f>LN(SUM($AQ$2:AQ137))</f>
        <v>4.0604430105464191</v>
      </c>
      <c r="AS137" s="124">
        <f t="shared" si="67"/>
        <v>43.056871636084928</v>
      </c>
      <c r="AT137" s="124"/>
      <c r="AU137" s="73">
        <v>37</v>
      </c>
      <c r="AV137" s="88">
        <f>LN(SUM($AU$2:AU137))</f>
        <v>8.3781609827206793</v>
      </c>
      <c r="AW137" s="124">
        <f t="shared" si="68"/>
        <v>37.332917848438584</v>
      </c>
      <c r="AX137" s="124"/>
      <c r="AY137" s="73"/>
      <c r="AZ137" s="77">
        <f>LN(SUM($AY$2:AY137))</f>
        <v>1.0986122886681098</v>
      </c>
      <c r="BA137" s="124" t="e">
        <f t="shared" si="69"/>
        <v>#DIV/0!</v>
      </c>
      <c r="BB137" s="124"/>
      <c r="BC137" s="115"/>
      <c r="BD137" s="77">
        <f>LN(SUM($BC$2:BC137))</f>
        <v>2.9444389791664403</v>
      </c>
      <c r="BE137" s="124">
        <f t="shared" si="70"/>
        <v>6.7712591599289675</v>
      </c>
      <c r="BF137" s="124"/>
      <c r="BG137" s="73">
        <v>1</v>
      </c>
      <c r="BH137" s="77">
        <f>LN(SUM($BG$2:BG137))</f>
        <v>4.7449321283632502</v>
      </c>
      <c r="BI137" s="125">
        <f t="shared" si="71"/>
        <v>32.450338392414942</v>
      </c>
      <c r="BJ137" s="124"/>
      <c r="BK137" s="73"/>
      <c r="BL137" s="77">
        <f>LN(SUM($BK$2:BK137))</f>
        <v>4.2766661190160553</v>
      </c>
      <c r="BM137" s="125">
        <f t="shared" si="72"/>
        <v>34.874409826708636</v>
      </c>
      <c r="BN137" s="124"/>
      <c r="BO137" s="73">
        <v>1</v>
      </c>
      <c r="BP137" s="77">
        <f>LN(SUM($BO$2:BO137))</f>
        <v>4.6151205168412597</v>
      </c>
      <c r="BQ137" s="125">
        <f t="shared" si="73"/>
        <v>30.063153833005344</v>
      </c>
      <c r="BR137" s="124"/>
      <c r="BS137" s="66">
        <v>81</v>
      </c>
      <c r="BT137" s="77">
        <f>LN(SUM($BS$2:BS137))</f>
        <v>8.8575151511921977</v>
      </c>
      <c r="BU137" s="101">
        <f t="shared" si="74"/>
        <v>39.184152414122011</v>
      </c>
      <c r="BV137" s="124"/>
    </row>
    <row r="138" spans="1:74" x14ac:dyDescent="0.25">
      <c r="A138" s="145">
        <f t="shared" si="59"/>
        <v>199</v>
      </c>
      <c r="B138" s="79">
        <v>44101</v>
      </c>
      <c r="C138" s="73"/>
      <c r="D138" s="84">
        <f>LN(SUM($C$2:C138))</f>
        <v>4.1108738641733114</v>
      </c>
      <c r="E138" s="124">
        <f t="shared" si="78"/>
        <v>105.27799527881153</v>
      </c>
      <c r="F138" s="124"/>
      <c r="G138" s="87">
        <v>5</v>
      </c>
      <c r="H138" s="88">
        <f>LN(SUM($G$2:G138))</f>
        <v>4.8828019225863706</v>
      </c>
      <c r="I138" s="124">
        <f t="shared" si="79"/>
        <v>28.101961866400689</v>
      </c>
      <c r="J138" s="124"/>
      <c r="K138" s="87">
        <v>10</v>
      </c>
      <c r="L138" s="88">
        <f>LN(SUM($K$2:K138))</f>
        <v>5.9839362806871907</v>
      </c>
      <c r="M138" s="124">
        <f t="shared" si="60"/>
        <v>38.85174453985649</v>
      </c>
      <c r="N138" s="124"/>
      <c r="O138" s="73">
        <v>2</v>
      </c>
      <c r="P138" s="88">
        <f>LN(SUM($O$2:O138))</f>
        <v>5.3033049080590757</v>
      </c>
      <c r="Q138" s="124">
        <f t="shared" si="80"/>
        <v>68.791377007268721</v>
      </c>
      <c r="R138" s="124"/>
      <c r="S138" s="73"/>
      <c r="T138" s="88">
        <f>LN(SUM($S$2:S138))</f>
        <v>2.7080502011022101</v>
      </c>
      <c r="U138" s="128">
        <f t="shared" si="61"/>
        <v>30.502429934490436</v>
      </c>
      <c r="V138" s="124"/>
      <c r="W138" s="73"/>
      <c r="X138" s="88">
        <f>LN(SUM($W$2:W138))</f>
        <v>1.0986122886681098</v>
      </c>
      <c r="Y138" s="125">
        <f t="shared" si="62"/>
        <v>15.955438719280238</v>
      </c>
      <c r="Z138" s="124"/>
      <c r="AA138" s="115">
        <v>5</v>
      </c>
      <c r="AB138" s="88">
        <f>LN(SUM($AA$2:AA138))</f>
        <v>4.3944491546724391</v>
      </c>
      <c r="AC138" s="124">
        <f t="shared" si="63"/>
        <v>14.620975728860662</v>
      </c>
      <c r="AD138" s="124"/>
      <c r="AE138" s="73">
        <v>25</v>
      </c>
      <c r="AF138" s="88">
        <f>LN(SUM($AE$2:AE138))</f>
        <v>7.13966033596492</v>
      </c>
      <c r="AG138" s="124">
        <f t="shared" si="64"/>
        <v>53.508214336037192</v>
      </c>
      <c r="AH138" s="124"/>
      <c r="AI138" s="73">
        <v>1</v>
      </c>
      <c r="AJ138" s="88">
        <f>LN(SUM($AI$2:AI138))</f>
        <v>4.4886363697321396</v>
      </c>
      <c r="AK138" s="124">
        <f t="shared" si="65"/>
        <v>188.67158044552102</v>
      </c>
      <c r="AL138" s="124"/>
      <c r="AM138" s="73">
        <v>1</v>
      </c>
      <c r="AN138" s="88">
        <f>LN(SUM($AM$2:AM138))</f>
        <v>4.5432947822700038</v>
      </c>
      <c r="AO138" s="124">
        <f t="shared" si="66"/>
        <v>18.512541935489264</v>
      </c>
      <c r="AP138" s="124"/>
      <c r="AQ138" s="115">
        <v>1</v>
      </c>
      <c r="AR138" s="88">
        <f>LN(SUM($AQ$2:AQ138))</f>
        <v>4.0775374439057197</v>
      </c>
      <c r="AS138" s="124">
        <f t="shared" si="67"/>
        <v>32.773476285511364</v>
      </c>
      <c r="AT138" s="124"/>
      <c r="AU138" s="73">
        <v>110</v>
      </c>
      <c r="AV138" s="88">
        <f>LN(SUM($AU$2:AU138))</f>
        <v>8.4031282351282641</v>
      </c>
      <c r="AW138" s="124">
        <f t="shared" si="68"/>
        <v>35.039084126247012</v>
      </c>
      <c r="AX138" s="124"/>
      <c r="AY138" s="73"/>
      <c r="AZ138" s="77">
        <f>LN(SUM($AY$2:AY138))</f>
        <v>1.0986122886681098</v>
      </c>
      <c r="BA138" s="124" t="e">
        <f t="shared" si="69"/>
        <v>#DIV/0!</v>
      </c>
      <c r="BB138" s="124"/>
      <c r="BC138" s="115">
        <v>3</v>
      </c>
      <c r="BD138" s="77">
        <f>LN(SUM($BC$2:BC138))</f>
        <v>3.0910424533583161</v>
      </c>
      <c r="BE138" s="124">
        <f t="shared" si="70"/>
        <v>6.4789052555509823</v>
      </c>
      <c r="BF138" s="124"/>
      <c r="BG138" s="73">
        <v>2</v>
      </c>
      <c r="BH138" s="77">
        <f>LN(SUM($BG$2:BG138))</f>
        <v>4.7621739347977563</v>
      </c>
      <c r="BI138" s="125">
        <f t="shared" si="71"/>
        <v>31.862088748818802</v>
      </c>
      <c r="BJ138" s="124"/>
      <c r="BK138" s="73"/>
      <c r="BL138" s="77">
        <f>LN(SUM($BK$2:BK138))</f>
        <v>4.2766661190160553</v>
      </c>
      <c r="BM138" s="125">
        <f t="shared" si="72"/>
        <v>34.136013143839598</v>
      </c>
      <c r="BN138" s="124"/>
      <c r="BO138" s="73"/>
      <c r="BP138" s="77">
        <f>LN(SUM($BO$2:BO138))</f>
        <v>4.6151205168412597</v>
      </c>
      <c r="BQ138" s="125">
        <f t="shared" si="73"/>
        <v>32.64767195038052</v>
      </c>
      <c r="BR138" s="124"/>
      <c r="BS138" s="66">
        <v>165</v>
      </c>
      <c r="BT138" s="77">
        <f>LN(SUM($BS$2:BS138))</f>
        <v>8.8807245761514562</v>
      </c>
      <c r="BU138" s="101">
        <f t="shared" si="74"/>
        <v>37.014125885655503</v>
      </c>
      <c r="BV138" s="124"/>
    </row>
    <row r="139" spans="1:74" x14ac:dyDescent="0.25">
      <c r="A139" s="145">
        <f t="shared" si="59"/>
        <v>200</v>
      </c>
      <c r="B139" s="79">
        <v>44102</v>
      </c>
      <c r="C139" s="73"/>
      <c r="D139" s="84">
        <f>LN(SUM($C$2:C139))</f>
        <v>4.1108738641733114</v>
      </c>
      <c r="E139" s="124">
        <f t="shared" si="78"/>
        <v>195.69409840541417</v>
      </c>
      <c r="F139" s="124"/>
      <c r="G139" s="87">
        <v>2</v>
      </c>
      <c r="H139" s="88">
        <f>LN(SUM($G$2:G139))</f>
        <v>4.8978397999509111</v>
      </c>
      <c r="I139" s="124">
        <f t="shared" si="79"/>
        <v>28.53864626765445</v>
      </c>
      <c r="J139" s="124"/>
      <c r="K139" s="87">
        <v>27</v>
      </c>
      <c r="L139" s="88">
        <f>LN(SUM($K$2:K139))</f>
        <v>6.0497334552319577</v>
      </c>
      <c r="M139" s="124">
        <f t="shared" si="60"/>
        <v>30.54224975598467</v>
      </c>
      <c r="N139" s="124"/>
      <c r="O139" s="73">
        <v>3</v>
      </c>
      <c r="P139" s="88">
        <f>LN(SUM($O$2:O139))</f>
        <v>5.3181199938442161</v>
      </c>
      <c r="Q139" s="124">
        <f t="shared" si="80"/>
        <v>56.09845160634508</v>
      </c>
      <c r="R139" s="124"/>
      <c r="S139" s="73"/>
      <c r="T139" s="88">
        <f>LN(SUM($S$2:S139))</f>
        <v>2.7080502011022101</v>
      </c>
      <c r="U139" s="128">
        <f t="shared" si="61"/>
        <v>46.88436316532848</v>
      </c>
      <c r="V139" s="124"/>
      <c r="W139" s="73"/>
      <c r="X139" s="88">
        <f>LN(SUM($W$2:W139))</f>
        <v>1.0986122886681098</v>
      </c>
      <c r="Y139" s="125" t="e">
        <f t="shared" si="62"/>
        <v>#DIV/0!</v>
      </c>
      <c r="Z139" s="124"/>
      <c r="AA139" s="115">
        <v>1</v>
      </c>
      <c r="AB139" s="88">
        <f>LN(SUM($AA$2:AA139))</f>
        <v>4.4067192472642533</v>
      </c>
      <c r="AC139" s="124">
        <f t="shared" si="63"/>
        <v>16.325494554286845</v>
      </c>
      <c r="AD139" s="124"/>
      <c r="AE139" s="73">
        <v>2</v>
      </c>
      <c r="AF139" s="88">
        <f>LN(SUM($AE$2:AE139))</f>
        <v>7.1412451223504911</v>
      </c>
      <c r="AG139" s="124">
        <f t="shared" si="64"/>
        <v>55.149288053695805</v>
      </c>
      <c r="AH139" s="124"/>
      <c r="AI139" s="73"/>
      <c r="AJ139" s="88">
        <f>LN(SUM($AI$2:AI139))</f>
        <v>4.4886363697321396</v>
      </c>
      <c r="AK139" s="124">
        <f t="shared" si="65"/>
        <v>343.52008764103391</v>
      </c>
      <c r="AL139" s="124"/>
      <c r="AM139" s="73">
        <v>1</v>
      </c>
      <c r="AN139" s="88">
        <f>LN(SUM($AM$2:AM139))</f>
        <v>4.5538768916005408</v>
      </c>
      <c r="AO139" s="124">
        <f t="shared" si="66"/>
        <v>17.790908883763006</v>
      </c>
      <c r="AP139" s="124"/>
      <c r="AQ139" s="115"/>
      <c r="AR139" s="88">
        <f>LN(SUM($AQ$2:AQ139))</f>
        <v>4.0775374439057197</v>
      </c>
      <c r="AS139" s="124">
        <f t="shared" si="67"/>
        <v>30.984641631007754</v>
      </c>
      <c r="AT139" s="124"/>
      <c r="AU139" s="73">
        <v>60</v>
      </c>
      <c r="AV139" s="88">
        <f>LN(SUM($AU$2:AU139))</f>
        <v>8.4164884872946057</v>
      </c>
      <c r="AW139" s="124">
        <f t="shared" si="68"/>
        <v>35.834447788892582</v>
      </c>
      <c r="AX139" s="124"/>
      <c r="AY139" s="73"/>
      <c r="AZ139" s="77">
        <f>LN(SUM($AY$2:AY139))</f>
        <v>1.0986122886681098</v>
      </c>
      <c r="BA139" s="124" t="e">
        <f t="shared" si="69"/>
        <v>#DIV/0!</v>
      </c>
      <c r="BB139" s="124"/>
      <c r="BC139" s="115"/>
      <c r="BD139" s="77">
        <f>LN(SUM($BC$2:BC139))</f>
        <v>3.0910424533583161</v>
      </c>
      <c r="BE139" s="124">
        <f t="shared" si="70"/>
        <v>7.9810484387485161</v>
      </c>
      <c r="BF139" s="124"/>
      <c r="BG139" s="73">
        <v>1</v>
      </c>
      <c r="BH139" s="77">
        <f>LN(SUM($BG$2:BG139))</f>
        <v>4.7706846244656651</v>
      </c>
      <c r="BI139" s="125">
        <f t="shared" si="71"/>
        <v>37.448749701497391</v>
      </c>
      <c r="BJ139" s="124"/>
      <c r="BK139" s="73"/>
      <c r="BL139" s="77">
        <f>LN(SUM($BK$2:BK139))</f>
        <v>4.2766661190160553</v>
      </c>
      <c r="BM139" s="125">
        <f t="shared" si="72"/>
        <v>40.57629668940266</v>
      </c>
      <c r="BN139" s="124"/>
      <c r="BO139" s="73">
        <v>10</v>
      </c>
      <c r="BP139" s="77">
        <f>LN(SUM($BO$2:BO139))</f>
        <v>4.7095302013123339</v>
      </c>
      <c r="BQ139" s="125">
        <f t="shared" si="73"/>
        <v>24.923679596207613</v>
      </c>
      <c r="BR139" s="124"/>
      <c r="BS139" s="66">
        <v>107</v>
      </c>
      <c r="BT139" s="77">
        <f>LN(SUM($BS$2:BS139))</f>
        <v>8.8954926314516332</v>
      </c>
      <c r="BU139" s="101">
        <f t="shared" si="74"/>
        <v>37.311753169120117</v>
      </c>
      <c r="BV139" s="124"/>
    </row>
    <row r="140" spans="1:74" x14ac:dyDescent="0.25">
      <c r="A140" s="145">
        <f t="shared" si="59"/>
        <v>201</v>
      </c>
      <c r="B140" s="79">
        <v>44103</v>
      </c>
      <c r="D140" s="84">
        <f>LN(SUM($C$2:C140))</f>
        <v>4.1108738641733114</v>
      </c>
      <c r="E140" s="124">
        <f t="shared" si="78"/>
        <v>195.69409840541417</v>
      </c>
      <c r="F140" s="162"/>
      <c r="H140" s="88">
        <f>LN(SUM($G$2:G140))</f>
        <v>4.8978397999509111</v>
      </c>
      <c r="I140" s="124">
        <f t="shared" si="79"/>
        <v>30.781077897317939</v>
      </c>
      <c r="J140" s="163"/>
      <c r="K140" s="100">
        <v>1</v>
      </c>
      <c r="L140" s="88">
        <f>LN(SUM($K$2:K140))</f>
        <v>6.0520891689244172</v>
      </c>
      <c r="M140" s="124">
        <f t="shared" si="60"/>
        <v>26.717650926656635</v>
      </c>
      <c r="N140" s="163"/>
      <c r="O140" s="78">
        <v>5</v>
      </c>
      <c r="P140" s="88">
        <f>LN(SUM($O$2:O140))</f>
        <v>5.3423342519648109</v>
      </c>
      <c r="Q140" s="124">
        <f t="shared" si="80"/>
        <v>47.181821465208195</v>
      </c>
      <c r="R140" s="163"/>
      <c r="T140" s="88">
        <f>LN(SUM($S$2:S140))</f>
        <v>2.7080502011022101</v>
      </c>
      <c r="U140" s="128">
        <f t="shared" si="61"/>
        <v>56.261235798394175</v>
      </c>
      <c r="V140" s="163"/>
      <c r="X140" s="88">
        <f>LN(SUM($W$2:W140))</f>
        <v>1.0986122886681098</v>
      </c>
      <c r="Y140" s="125" t="e">
        <f t="shared" si="62"/>
        <v>#DIV/0!</v>
      </c>
      <c r="Z140" s="163"/>
      <c r="AA140" s="116">
        <v>1</v>
      </c>
      <c r="AB140" s="88">
        <f>LN(SUM($AA$2:AA140))</f>
        <v>4.4188406077965983</v>
      </c>
      <c r="AC140" s="124">
        <f t="shared" si="63"/>
        <v>17.734196147624214</v>
      </c>
      <c r="AD140" s="163"/>
      <c r="AE140" s="78">
        <v>21</v>
      </c>
      <c r="AF140" s="88">
        <f>LN(SUM($AE$2:AE140))</f>
        <v>7.1577354842499066</v>
      </c>
      <c r="AG140" s="124">
        <f t="shared" si="64"/>
        <v>53.380837930941389</v>
      </c>
      <c r="AH140" s="163"/>
      <c r="AI140" s="92">
        <v>1</v>
      </c>
      <c r="AJ140" s="88">
        <f>LN(SUM($AI$2:AI140))</f>
        <v>4.499809670330265</v>
      </c>
      <c r="AK140" s="124">
        <f t="shared" si="65"/>
        <v>191.55794547575383</v>
      </c>
      <c r="AL140" s="163"/>
      <c r="AM140" s="78">
        <v>2</v>
      </c>
      <c r="AN140" s="88">
        <f>LN(SUM($AM$2:AM140))</f>
        <v>4.5747109785033828</v>
      </c>
      <c r="AO140" s="124">
        <f t="shared" si="66"/>
        <v>19.686568044163348</v>
      </c>
      <c r="AP140" s="163"/>
      <c r="AQ140" s="112">
        <v>1</v>
      </c>
      <c r="AR140" s="88">
        <f>LN(SUM($AQ$2:AQ140))</f>
        <v>4.0943445622221004</v>
      </c>
      <c r="AS140" s="124">
        <f t="shared" si="67"/>
        <v>32.146305479064878</v>
      </c>
      <c r="AT140" s="163"/>
      <c r="AU140" s="78">
        <v>78</v>
      </c>
      <c r="AV140" s="88">
        <f>LN(SUM($AU$2:AU140))</f>
        <v>8.4335941675399244</v>
      </c>
      <c r="AW140" s="124">
        <f t="shared" si="68"/>
        <v>37.471677485954054</v>
      </c>
      <c r="AX140" s="163"/>
      <c r="AY140" s="92">
        <v>2</v>
      </c>
      <c r="AZ140" s="77">
        <f>LN(SUM($AY$2:AY140))</f>
        <v>1.6094379124341003</v>
      </c>
      <c r="BA140" s="124">
        <f t="shared" si="69"/>
        <v>12.66454418932943</v>
      </c>
      <c r="BB140" s="163"/>
      <c r="BC140" s="116">
        <v>7</v>
      </c>
      <c r="BD140" s="77">
        <f>LN(SUM($BC$2:BC140))</f>
        <v>3.3672958299864741</v>
      </c>
      <c r="BE140" s="124">
        <f t="shared" si="70"/>
        <v>6.538625493729695</v>
      </c>
      <c r="BF140" s="163"/>
      <c r="BG140" s="78">
        <v>4</v>
      </c>
      <c r="BH140" s="77">
        <f>LN(SUM($BG$2:BG140))</f>
        <v>4.8040210447332568</v>
      </c>
      <c r="BI140" s="125">
        <f t="shared" si="71"/>
        <v>41.437895053974827</v>
      </c>
      <c r="BJ140" s="163"/>
      <c r="BK140" s="92">
        <v>4</v>
      </c>
      <c r="BL140" s="77">
        <f>LN(SUM($BK$2:BK140))</f>
        <v>4.3307333402863311</v>
      </c>
      <c r="BM140" s="125">
        <f t="shared" si="72"/>
        <v>43.322304812734053</v>
      </c>
      <c r="BN140" s="163"/>
      <c r="BP140" s="77">
        <f>LN(SUM($BO$2:BO140))</f>
        <v>4.7095302013123339</v>
      </c>
      <c r="BQ140" s="125">
        <f t="shared" si="73"/>
        <v>23.073936783251263</v>
      </c>
      <c r="BR140" s="163"/>
      <c r="BS140" s="96">
        <f>BO140+BK140+BG140+BC140+AY140+AU140+AQ140+AM140+AI140+AE140+AA140+W140+S140+O140+K140+G140+C140</f>
        <v>127</v>
      </c>
      <c r="BT140" s="77">
        <f>LN(SUM($BS$2:BS140))</f>
        <v>8.9127426347370253</v>
      </c>
      <c r="BU140" s="101">
        <f t="shared" si="74"/>
        <v>37.730694954514831</v>
      </c>
      <c r="BV140" s="163"/>
    </row>
    <row r="141" spans="1:74" x14ac:dyDescent="0.25">
      <c r="A141" s="145">
        <f t="shared" si="59"/>
        <v>202</v>
      </c>
      <c r="B141" s="79">
        <v>44104</v>
      </c>
      <c r="D141" s="84">
        <f>LN(SUM($C$2:C141))</f>
        <v>4.1108738641733114</v>
      </c>
      <c r="E141" s="124">
        <f t="shared" si="78"/>
        <v>234.83291808649699</v>
      </c>
      <c r="F141" s="163"/>
      <c r="G141" s="100">
        <v>5</v>
      </c>
      <c r="H141" s="88">
        <f>LN(SUM($G$2:G141))</f>
        <v>4.9344739331306915</v>
      </c>
      <c r="I141" s="124">
        <f t="shared" si="79"/>
        <v>28.447778247478521</v>
      </c>
      <c r="J141" s="163"/>
      <c r="K141" s="100">
        <v>11</v>
      </c>
      <c r="L141" s="88">
        <f>LN(SUM($K$2:K141))</f>
        <v>6.0776422433490342</v>
      </c>
      <c r="M141" s="124">
        <f t="shared" si="60"/>
        <v>24.124442753267324</v>
      </c>
      <c r="N141" s="163"/>
      <c r="O141" s="78">
        <v>7</v>
      </c>
      <c r="P141" s="88">
        <f>LN(SUM($O$2:O141))</f>
        <v>5.3752784076841653</v>
      </c>
      <c r="Q141" s="124">
        <f t="shared" si="80"/>
        <v>38.719504352304803</v>
      </c>
      <c r="R141" s="163"/>
      <c r="T141" s="88">
        <f>LN(SUM($S$2:S141))</f>
        <v>2.7080502011022101</v>
      </c>
      <c r="U141" s="128">
        <f t="shared" si="61"/>
        <v>93.76872633065696</v>
      </c>
      <c r="V141" s="163"/>
      <c r="X141" s="88">
        <f>LN(SUM($W$2:W141))</f>
        <v>1.0986122886681098</v>
      </c>
      <c r="Y141" s="125" t="e">
        <f t="shared" si="62"/>
        <v>#DIV/0!</v>
      </c>
      <c r="Z141" s="163"/>
      <c r="AA141" s="116">
        <v>6</v>
      </c>
      <c r="AB141" s="88">
        <f>LN(SUM($AA$2:AA141))</f>
        <v>4.4886363697321396</v>
      </c>
      <c r="AC141" s="124">
        <f t="shared" si="63"/>
        <v>18.917028945721555</v>
      </c>
      <c r="AD141" s="163"/>
      <c r="AE141" s="78">
        <v>29</v>
      </c>
      <c r="AF141" s="88">
        <f>LN(SUM($AE$2:AE141))</f>
        <v>7.180069874302796</v>
      </c>
      <c r="AG141" s="124">
        <f t="shared" si="64"/>
        <v>50.436684388655912</v>
      </c>
      <c r="AH141" s="163"/>
      <c r="AJ141" s="88">
        <f>LN(SUM($AI$2:AI141))</f>
        <v>4.499809670330265</v>
      </c>
      <c r="AK141" s="124">
        <f t="shared" si="65"/>
        <v>156.94257849853574</v>
      </c>
      <c r="AL141" s="163"/>
      <c r="AM141" s="78">
        <v>1</v>
      </c>
      <c r="AN141" s="88">
        <f>LN(SUM($AM$2:AM141))</f>
        <v>4.5849674786705723</v>
      </c>
      <c r="AO141" s="124">
        <f t="shared" si="66"/>
        <v>23.283419582451476</v>
      </c>
      <c r="AP141" s="163"/>
      <c r="AQ141" s="112">
        <v>3</v>
      </c>
      <c r="AR141" s="88">
        <f>LN(SUM($AQ$2:AQ141))</f>
        <v>4.1431347263915326</v>
      </c>
      <c r="AS141" s="124">
        <f t="shared" si="67"/>
        <v>32.163217780468379</v>
      </c>
      <c r="AT141" s="163"/>
      <c r="AU141" s="78">
        <v>77</v>
      </c>
      <c r="AV141" s="88">
        <f>LN(SUM($AU$2:AU141))</f>
        <v>8.4501983225919588</v>
      </c>
      <c r="AW141" s="124">
        <f t="shared" si="68"/>
        <v>39.055776063225032</v>
      </c>
      <c r="AX141" s="163"/>
      <c r="AZ141" s="77">
        <f>LN(SUM($AY$2:AY141))</f>
        <v>1.6094379124341003</v>
      </c>
      <c r="BA141" s="124">
        <f t="shared" si="69"/>
        <v>7.5987265135976569</v>
      </c>
      <c r="BB141" s="163"/>
      <c r="BD141" s="77">
        <f>LN(SUM($BC$2:BC141))</f>
        <v>3.3672958299864741</v>
      </c>
      <c r="BE141" s="124">
        <f t="shared" si="70"/>
        <v>6.9902938826721011</v>
      </c>
      <c r="BF141" s="163"/>
      <c r="BG141" s="78">
        <v>4</v>
      </c>
      <c r="BH141" s="77">
        <f>LN(SUM($BG$2:BG141))</f>
        <v>4.836281906951478</v>
      </c>
      <c r="BI141" s="125">
        <f t="shared" si="71"/>
        <v>37.704209556923367</v>
      </c>
      <c r="BJ141" s="163"/>
      <c r="BK141" s="92">
        <v>2</v>
      </c>
      <c r="BL141" s="77">
        <f>LN(SUM($BK$2:BK141))</f>
        <v>4.3567088266895917</v>
      </c>
      <c r="BM141" s="125">
        <f t="shared" si="72"/>
        <v>37.342138269062929</v>
      </c>
      <c r="BN141" s="163"/>
      <c r="BP141" s="77">
        <f>LN(SUM($BO$2:BO141))</f>
        <v>4.7095302013123339</v>
      </c>
      <c r="BQ141" s="125">
        <f t="shared" si="73"/>
        <v>24.204602596341058</v>
      </c>
      <c r="BR141" s="163"/>
      <c r="BS141" s="96">
        <v>145</v>
      </c>
      <c r="BT141" s="77">
        <f>LN(SUM($BS$2:BS141))</f>
        <v>8.9320804381033074</v>
      </c>
      <c r="BU141" s="101">
        <f t="shared" si="74"/>
        <v>37.941531197052491</v>
      </c>
      <c r="BV141" s="163"/>
    </row>
    <row r="142" spans="1:74" x14ac:dyDescent="0.25">
      <c r="A142" s="145">
        <f t="shared" si="59"/>
        <v>203</v>
      </c>
      <c r="B142" s="79">
        <v>44105</v>
      </c>
      <c r="D142" s="84">
        <f>LN(SUM($C$2:C142))</f>
        <v>4.1108738641733114</v>
      </c>
      <c r="E142" s="124">
        <f t="shared" si="78"/>
        <v>391.38819681082833</v>
      </c>
      <c r="F142" s="162"/>
      <c r="H142" s="88">
        <f>LN(SUM($G$2:G142))</f>
        <v>4.9344739331306915</v>
      </c>
      <c r="I142" s="124">
        <f t="shared" si="79"/>
        <v>33.064915167096132</v>
      </c>
      <c r="J142" s="163"/>
      <c r="K142" s="78">
        <v>12</v>
      </c>
      <c r="L142" s="88">
        <f>LN(SUM($K$2:K142))</f>
        <v>6.1047932324149849</v>
      </c>
      <c r="M142" s="124">
        <f t="shared" si="60"/>
        <v>23.321455283019251</v>
      </c>
      <c r="N142" s="163"/>
      <c r="O142" s="78">
        <v>8</v>
      </c>
      <c r="P142" s="88">
        <f>LN(SUM($O$2:O142))</f>
        <v>5.4116460518550396</v>
      </c>
      <c r="Q142" s="124">
        <f t="shared" si="80"/>
        <v>31.358247934616408</v>
      </c>
      <c r="R142" s="163"/>
      <c r="T142" s="88">
        <f>LN(SUM($S$2:S142))</f>
        <v>2.7080502011022101</v>
      </c>
      <c r="U142" s="128" t="e">
        <f t="shared" si="61"/>
        <v>#DIV/0!</v>
      </c>
      <c r="V142" s="163"/>
      <c r="X142" s="88">
        <f>LN(SUM($W$2:W142))</f>
        <v>1.0986122886681098</v>
      </c>
      <c r="Y142" s="125" t="e">
        <f t="shared" si="62"/>
        <v>#DIV/0!</v>
      </c>
      <c r="Z142" s="163"/>
      <c r="AA142" s="116">
        <v>9</v>
      </c>
      <c r="AB142" s="88">
        <f>LN(SUM($AA$2:AA142))</f>
        <v>4.5849674786705723</v>
      </c>
      <c r="AC142" s="124">
        <f t="shared" si="63"/>
        <v>16.407172592939482</v>
      </c>
      <c r="AD142" s="163"/>
      <c r="AE142" s="78">
        <v>21</v>
      </c>
      <c r="AF142" s="88">
        <f>LN(SUM($AE$2:AE142))</f>
        <v>7.1959372264755688</v>
      </c>
      <c r="AG142" s="124">
        <f t="shared" si="64"/>
        <v>48.872562499591041</v>
      </c>
      <c r="AH142" s="163"/>
      <c r="AI142" s="92">
        <v>4</v>
      </c>
      <c r="AJ142" s="88">
        <f>LN(SUM($AI$2:AI142))</f>
        <v>4.5432947822700038</v>
      </c>
      <c r="AK142" s="124">
        <f t="shared" si="65"/>
        <v>76.412056627245562</v>
      </c>
      <c r="AL142" s="163"/>
      <c r="AM142" s="78">
        <v>4</v>
      </c>
      <c r="AN142" s="88">
        <f>LN(SUM($AM$2:AM142))</f>
        <v>4.6249728132842707</v>
      </c>
      <c r="AO142" s="124">
        <f t="shared" si="66"/>
        <v>29.949476783662604</v>
      </c>
      <c r="AP142" s="163"/>
      <c r="AR142" s="88">
        <f>LN(SUM($AQ$2:AQ142))</f>
        <v>4.1431347263915326</v>
      </c>
      <c r="AS142" s="124">
        <f t="shared" si="67"/>
        <v>45.107293392326035</v>
      </c>
      <c r="AT142" s="163"/>
      <c r="AU142" s="78">
        <v>122</v>
      </c>
      <c r="AV142" s="88">
        <f>LN(SUM($AU$2:AU142))</f>
        <v>8.4759544433996403</v>
      </c>
      <c r="AW142" s="124">
        <f t="shared" si="68"/>
        <v>39.324195775695905</v>
      </c>
      <c r="AX142" s="163"/>
      <c r="AZ142" s="77">
        <f>LN(SUM($AY$2:AY142))</f>
        <v>1.6094379124341003</v>
      </c>
      <c r="BA142" s="124">
        <f t="shared" si="69"/>
        <v>6.3322720946647149</v>
      </c>
      <c r="BB142" s="163"/>
      <c r="BC142" s="112">
        <v>5</v>
      </c>
      <c r="BD142" s="77">
        <f>LN(SUM($BC$2:BC142))</f>
        <v>3.5263605246161616</v>
      </c>
      <c r="BE142" s="124">
        <f t="shared" si="70"/>
        <v>6.7677603719871975</v>
      </c>
      <c r="BF142" s="163"/>
      <c r="BG142" s="78">
        <v>11</v>
      </c>
      <c r="BH142" s="77">
        <f>LN(SUM($BG$2:BG142))</f>
        <v>4.9199809258281251</v>
      </c>
      <c r="BI142" s="125">
        <f t="shared" si="71"/>
        <v>25.013878917709917</v>
      </c>
      <c r="BJ142" s="163"/>
      <c r="BL142" s="77">
        <f>LN(SUM($BK$2:BK142))</f>
        <v>4.3567088266895917</v>
      </c>
      <c r="BM142" s="125">
        <f t="shared" si="72"/>
        <v>42.72274500717554</v>
      </c>
      <c r="BN142" s="163"/>
      <c r="BP142" s="77">
        <f>LN(SUM($BO$2:BO142))</f>
        <v>4.7095302013123339</v>
      </c>
      <c r="BQ142" s="125">
        <f t="shared" si="73"/>
        <v>32.547081833337842</v>
      </c>
      <c r="BR142" s="163"/>
      <c r="BS142" s="96">
        <v>196</v>
      </c>
      <c r="BT142" s="77">
        <f>LN(SUM($BS$2:BS142))</f>
        <v>8.9576392684196477</v>
      </c>
      <c r="BU142" s="101">
        <f t="shared" si="74"/>
        <v>37.590583269191036</v>
      </c>
      <c r="BV142" s="163"/>
    </row>
    <row r="143" spans="1:74" x14ac:dyDescent="0.25">
      <c r="A143" s="145">
        <f t="shared" si="59"/>
        <v>204</v>
      </c>
      <c r="B143" s="79">
        <v>44106</v>
      </c>
      <c r="D143" s="84">
        <f>LN(SUM($C$2:C143))</f>
        <v>4.1108738641733114</v>
      </c>
      <c r="E143" s="124" t="e">
        <f t="shared" si="78"/>
        <v>#DIV/0!</v>
      </c>
      <c r="F143" s="163"/>
      <c r="G143" s="100">
        <v>3</v>
      </c>
      <c r="H143" s="88">
        <f>LN(SUM($G$2:G143))</f>
        <v>4.9558270576012609</v>
      </c>
      <c r="I143" s="124">
        <f t="shared" si="79"/>
        <v>40.867972257332305</v>
      </c>
      <c r="J143" s="163"/>
      <c r="K143" s="78">
        <v>5</v>
      </c>
      <c r="L143" s="88">
        <f>LN(SUM($K$2:K143))</f>
        <v>6.1158921254830343</v>
      </c>
      <c r="M143" s="124">
        <f t="shared" ref="M143:M172" si="81">LN(2)/(SLOPE(L137:L143,$A137:$A143))</f>
        <v>26.155616515828704</v>
      </c>
      <c r="N143" s="163"/>
      <c r="O143" s="78">
        <v>3</v>
      </c>
      <c r="P143" s="88">
        <f>LN(SUM($O$2:O143))</f>
        <v>5.4249500174814029</v>
      </c>
      <c r="Q143" s="124">
        <f t="shared" si="80"/>
        <v>29.020349023606013</v>
      </c>
      <c r="R143" s="163"/>
      <c r="T143" s="88">
        <f>LN(SUM($S$2:S143))</f>
        <v>2.7080502011022101</v>
      </c>
      <c r="U143" s="128" t="e">
        <f t="shared" ref="U143:U172" si="82">LN(2)/(SLOPE(T137:T143,$A137:$A143))</f>
        <v>#DIV/0!</v>
      </c>
      <c r="V143" s="163"/>
      <c r="W143" s="92">
        <v>1</v>
      </c>
      <c r="X143" s="88">
        <f>LN(SUM($W$2:W143))</f>
        <v>1.3862943611198906</v>
      </c>
      <c r="Y143" s="125">
        <f t="shared" ref="Y143:Y172" si="83">LN(2)/(SLOPE(X137:X143,$A137:$A143))</f>
        <v>22.487927836763294</v>
      </c>
      <c r="Z143" s="163"/>
      <c r="AA143" s="116">
        <v>10</v>
      </c>
      <c r="AB143" s="88">
        <f>LN(SUM($AA$2:AA143))</f>
        <v>4.6821312271242199</v>
      </c>
      <c r="AC143" s="124">
        <f t="shared" ref="AC143:AC172" si="84">LN(2)/(SLOPE(AB137:AB143,$A137:$A143))</f>
        <v>12.792508268738068</v>
      </c>
      <c r="AD143" s="163"/>
      <c r="AE143" s="78">
        <v>26</v>
      </c>
      <c r="AF143" s="88">
        <f>LN(SUM($AE$2:AE143))</f>
        <v>7.2152399787300974</v>
      </c>
      <c r="AG143" s="124">
        <f t="shared" ref="AG143:AG172" si="85">LN(2)/(SLOPE(AF137:AF143,$A137:$A143))</f>
        <v>44.291408242138964</v>
      </c>
      <c r="AH143" s="163"/>
      <c r="AJ143" s="88">
        <f>LN(SUM($AI$2:AI143))</f>
        <v>4.5432947822700038</v>
      </c>
      <c r="AK143" s="124">
        <f t="shared" ref="AK143:AK172" si="86">LN(2)/(SLOPE(AJ137:AJ143,$A137:$A143))</f>
        <v>60.962041200566702</v>
      </c>
      <c r="AL143" s="163"/>
      <c r="AM143" s="78">
        <v>2</v>
      </c>
      <c r="AN143" s="88">
        <f>LN(SUM($AM$2:AM143))</f>
        <v>4.6443908991413725</v>
      </c>
      <c r="AO143" s="124">
        <f t="shared" ref="AO143:AO172" si="87">LN(2)/(SLOPE(AN137:AN143,$A137:$A143))</f>
        <v>36.631477282630016</v>
      </c>
      <c r="AP143" s="163"/>
      <c r="AQ143" s="112">
        <v>5</v>
      </c>
      <c r="AR143" s="88">
        <f>LN(SUM($AQ$2:AQ143))</f>
        <v>4.219507705176107</v>
      </c>
      <c r="AS143" s="124">
        <f t="shared" ref="AS143:AS172" si="88">LN(2)/(SLOPE(AR137:AR143,$A137:$A143))</f>
        <v>28.796032903690655</v>
      </c>
      <c r="AT143" s="163"/>
      <c r="AU143" s="78">
        <v>89</v>
      </c>
      <c r="AV143" s="88">
        <f>LN(SUM($AU$2:AU143))</f>
        <v>8.4943338972701543</v>
      </c>
      <c r="AW143" s="124">
        <f t="shared" ref="AW143:AW172" si="89">LN(2)/(SLOPE(AV137:AV143,$A137:$A143))</f>
        <v>36.76609164100919</v>
      </c>
      <c r="AX143" s="163"/>
      <c r="AZ143" s="77">
        <f>LN(SUM($AY$2:AY143))</f>
        <v>1.6094379124341003</v>
      </c>
      <c r="BA143" s="124">
        <f t="shared" ref="BA143:BA172" si="90">LN(2)/(SLOPE(AZ137:AZ143,$A137:$A143))</f>
        <v>6.3322720946647149</v>
      </c>
      <c r="BB143" s="163"/>
      <c r="BD143" s="77">
        <f>LN(SUM($BC$2:BC143))</f>
        <v>3.5263605246161616</v>
      </c>
      <c r="BE143" s="124">
        <f t="shared" ref="BE143:BE172" si="91">LN(2)/(SLOPE(BD137:BD143,$A137:$A143))</f>
        <v>6.7094509099276065</v>
      </c>
      <c r="BF143" s="163"/>
      <c r="BG143" s="78">
        <v>8</v>
      </c>
      <c r="BH143" s="77">
        <f>LN(SUM($BG$2:BG143))</f>
        <v>4.9767337424205742</v>
      </c>
      <c r="BI143" s="125">
        <f t="shared" ref="BI143:BI172" si="92">LN(2)/(SLOPE(BH137:BH143,$A137:$A143))</f>
        <v>18.026965168516334</v>
      </c>
      <c r="BJ143" s="163"/>
      <c r="BK143" s="92">
        <v>4</v>
      </c>
      <c r="BL143" s="77">
        <f>LN(SUM($BK$2:BK143))</f>
        <v>4.4067192472642533</v>
      </c>
      <c r="BM143" s="125">
        <f t="shared" ref="BM143:BM172" si="93">LN(2)/(SLOPE(BL137:BL143,$A137:$A143))</f>
        <v>30.792488850831617</v>
      </c>
      <c r="BN143" s="163"/>
      <c r="BP143" s="77">
        <f>LN(SUM($BO$2:BO143))</f>
        <v>4.7095302013123339</v>
      </c>
      <c r="BQ143" s="125">
        <f t="shared" ref="BQ143:BQ172" si="94">LN(2)/(SLOPE(BP137:BP143,$A137:$A143))</f>
        <v>41.114682597260106</v>
      </c>
      <c r="BR143" s="163"/>
      <c r="BS143" s="96">
        <v>156</v>
      </c>
      <c r="BT143" s="77">
        <f>LN(SUM($BS$2:BS143))</f>
        <v>8.9775252009652426</v>
      </c>
      <c r="BU143" s="101">
        <f t="shared" ref="BU143:BU172" si="95">LN(2)/(SLOPE(BT137:BT143,$A137:$A143))</f>
        <v>35.258815198917056</v>
      </c>
      <c r="BV143" s="163"/>
    </row>
    <row r="144" spans="1:74" x14ac:dyDescent="0.25">
      <c r="A144" s="145">
        <f t="shared" si="59"/>
        <v>205</v>
      </c>
      <c r="B144" s="79">
        <v>44107</v>
      </c>
      <c r="C144" s="92">
        <v>4</v>
      </c>
      <c r="D144" s="84">
        <f>LN(SUM($C$2:C144))</f>
        <v>4.1743872698956368</v>
      </c>
      <c r="E144" s="124">
        <f t="shared" si="78"/>
        <v>101.85839684789761</v>
      </c>
      <c r="F144" s="162"/>
      <c r="G144" s="106">
        <v>1</v>
      </c>
      <c r="H144" s="88">
        <f>LN(SUM($G$2:G144))</f>
        <v>4.962844630259907</v>
      </c>
      <c r="I144" s="124">
        <f t="shared" si="79"/>
        <v>49.417631513082426</v>
      </c>
      <c r="J144" s="162"/>
      <c r="K144" s="107">
        <v>5</v>
      </c>
      <c r="L144" s="88">
        <f>LN(SUM($K$2:K144))</f>
        <v>6.1268691841141854</v>
      </c>
      <c r="M144" s="124">
        <f t="shared" si="81"/>
        <v>31.618581086484749</v>
      </c>
      <c r="N144" s="162"/>
      <c r="O144" s="106">
        <v>10</v>
      </c>
      <c r="P144" s="88">
        <f>LN(SUM($O$2:O144))</f>
        <v>5.4680601411351315</v>
      </c>
      <c r="Q144" s="124">
        <f t="shared" si="80"/>
        <v>24.970642689295349</v>
      </c>
      <c r="R144" s="162"/>
      <c r="T144" s="88">
        <f>LN(SUM($S$2:S144))</f>
        <v>2.7080502011022101</v>
      </c>
      <c r="U144" s="128" t="e">
        <f t="shared" si="82"/>
        <v>#DIV/0!</v>
      </c>
      <c r="V144" s="162"/>
      <c r="X144" s="88">
        <f>LN(SUM($W$2:W144))</f>
        <v>1.3862943611198906</v>
      </c>
      <c r="Y144" s="125">
        <f t="shared" si="83"/>
        <v>13.492756702057976</v>
      </c>
      <c r="Z144" s="162"/>
      <c r="AB144" s="88">
        <f>LN(SUM($AA$2:AA144))</f>
        <v>4.6821312271242199</v>
      </c>
      <c r="AC144" s="124">
        <f t="shared" si="84"/>
        <v>12.283643871910494</v>
      </c>
      <c r="AD144" s="162"/>
      <c r="AF144" s="88">
        <f>LN(SUM($AE$2:AE144))</f>
        <v>7.2152399787300974</v>
      </c>
      <c r="AG144" s="124">
        <f t="shared" si="85"/>
        <v>47.000951834777155</v>
      </c>
      <c r="AH144" s="162"/>
      <c r="AI144" s="92">
        <v>5</v>
      </c>
      <c r="AJ144" s="88">
        <f>LN(SUM($AI$2:AI144))</f>
        <v>4.5951198501345898</v>
      </c>
      <c r="AK144" s="124">
        <f t="shared" si="86"/>
        <v>41.096926030770241</v>
      </c>
      <c r="AL144" s="162"/>
      <c r="AM144" s="78">
        <v>3</v>
      </c>
      <c r="AN144" s="88">
        <f>LN(SUM($AM$2:AM144))</f>
        <v>4.6728288344619058</v>
      </c>
      <c r="AO144" s="124">
        <f t="shared" si="87"/>
        <v>31.308874536377115</v>
      </c>
      <c r="AP144" s="162"/>
      <c r="AQ144" s="112">
        <v>1</v>
      </c>
      <c r="AR144" s="88">
        <f>LN(SUM($AQ$2:AQ144))</f>
        <v>4.2341065045972597</v>
      </c>
      <c r="AS144" s="124">
        <f t="shared" si="88"/>
        <v>24.18644708913002</v>
      </c>
      <c r="AT144" s="162"/>
      <c r="AU144" s="78">
        <v>120</v>
      </c>
      <c r="AV144" s="88">
        <f>LN(SUM($AU$2:AU144))</f>
        <v>8.5185922123299456</v>
      </c>
      <c r="AW144" s="124">
        <f t="shared" si="89"/>
        <v>35.647662066308591</v>
      </c>
      <c r="AX144" s="162"/>
      <c r="AZ144" s="77">
        <f>LN(SUM($AY$2:AY144))</f>
        <v>1.6094379124341003</v>
      </c>
      <c r="BA144" s="124">
        <f t="shared" si="90"/>
        <v>7.5987265135976569</v>
      </c>
      <c r="BB144" s="162"/>
      <c r="BC144" s="112">
        <v>6</v>
      </c>
      <c r="BD144" s="77">
        <f>LN(SUM($BC$2:BC144))</f>
        <v>3.6888794541139363</v>
      </c>
      <c r="BE144" s="124">
        <f t="shared" si="91"/>
        <v>6.8744827379723024</v>
      </c>
      <c r="BF144" s="162"/>
      <c r="BG144" s="78">
        <v>5</v>
      </c>
      <c r="BH144" s="77">
        <f>LN(SUM($BG$2:BG144))</f>
        <v>5.0106352940962555</v>
      </c>
      <c r="BI144" s="125">
        <f t="shared" si="92"/>
        <v>15.240676909720058</v>
      </c>
      <c r="BJ144" s="162"/>
      <c r="BL144" s="77">
        <f>LN(SUM($BK$2:BK144))</f>
        <v>4.4067192472642533</v>
      </c>
      <c r="BM144" s="125">
        <f t="shared" si="93"/>
        <v>28.700001023730206</v>
      </c>
      <c r="BN144" s="162"/>
      <c r="BO144" s="92">
        <v>4</v>
      </c>
      <c r="BP144" s="77">
        <f>LN(SUM($BO$2:BO144))</f>
        <v>4.7449321283632502</v>
      </c>
      <c r="BQ144" s="125">
        <f t="shared" si="94"/>
        <v>49.836633328677408</v>
      </c>
      <c r="BR144" s="162"/>
      <c r="BS144" s="96">
        <v>178</v>
      </c>
      <c r="BT144" s="77">
        <f>LN(SUM($BS$2:BS144))</f>
        <v>8.999742789830492</v>
      </c>
      <c r="BU144" s="101">
        <f t="shared" si="95"/>
        <v>34.288972164604623</v>
      </c>
      <c r="BV144" s="162"/>
    </row>
    <row r="145" spans="1:74" x14ac:dyDescent="0.25">
      <c r="A145" s="145">
        <f t="shared" si="59"/>
        <v>206</v>
      </c>
      <c r="B145" s="79">
        <v>44108</v>
      </c>
      <c r="C145" s="92">
        <v>4</v>
      </c>
      <c r="D145" s="84">
        <f>LN(SUM($C$2:C145))</f>
        <v>4.2341065045972597</v>
      </c>
      <c r="E145" s="124">
        <f t="shared" si="78"/>
        <v>39.072185815147627</v>
      </c>
      <c r="F145" s="162"/>
      <c r="G145" s="106">
        <v>2</v>
      </c>
      <c r="H145" s="88">
        <f>LN(SUM($G$2:G145))</f>
        <v>4.9767337424205742</v>
      </c>
      <c r="I145" s="124">
        <f t="shared" si="79"/>
        <v>50.015179777301995</v>
      </c>
      <c r="J145" s="162"/>
      <c r="K145" s="107">
        <v>6</v>
      </c>
      <c r="L145" s="88">
        <f>LN(SUM($K$2:K145))</f>
        <v>6.1398845522262553</v>
      </c>
      <c r="M145" s="124">
        <f t="shared" si="81"/>
        <v>42.351471616310342</v>
      </c>
      <c r="N145" s="162"/>
      <c r="O145" s="106">
        <v>3</v>
      </c>
      <c r="P145" s="88">
        <f>LN(SUM($O$2:O145))</f>
        <v>5.4806389233419912</v>
      </c>
      <c r="Q145" s="124">
        <f t="shared" si="80"/>
        <v>24.608354096813983</v>
      </c>
      <c r="R145" s="162"/>
      <c r="T145" s="88">
        <f>LN(SUM($S$2:S145))</f>
        <v>2.7080502011022101</v>
      </c>
      <c r="U145" s="128" t="e">
        <f t="shared" si="82"/>
        <v>#DIV/0!</v>
      </c>
      <c r="V145" s="162"/>
      <c r="X145" s="88">
        <f>LN(SUM($W$2:W145))</f>
        <v>1.3862943611198906</v>
      </c>
      <c r="Y145" s="125">
        <f t="shared" si="83"/>
        <v>11.243963918381647</v>
      </c>
      <c r="Z145" s="162"/>
      <c r="AA145" s="112">
        <v>5</v>
      </c>
      <c r="AB145" s="88">
        <f>LN(SUM($AA$2:AA145))</f>
        <v>4.7273878187123408</v>
      </c>
      <c r="AC145" s="124">
        <f t="shared" si="84"/>
        <v>11.538155240594563</v>
      </c>
      <c r="AD145" s="162"/>
      <c r="AF145" s="88">
        <f>LN(SUM($AE$2:AE145))</f>
        <v>7.2152399787300974</v>
      </c>
      <c r="AG145" s="124">
        <f t="shared" si="85"/>
        <v>52.149425131736017</v>
      </c>
      <c r="AH145" s="162"/>
      <c r="AI145" s="92">
        <v>2</v>
      </c>
      <c r="AJ145" s="88">
        <f>LN(SUM($AI$2:AI145))</f>
        <v>4.6151205168412597</v>
      </c>
      <c r="AK145" s="124">
        <f t="shared" si="86"/>
        <v>31.632093154356898</v>
      </c>
      <c r="AL145" s="162"/>
      <c r="AM145" s="78">
        <v>2</v>
      </c>
      <c r="AN145" s="88">
        <f>LN(SUM($AM$2:AM145))</f>
        <v>4.6913478822291435</v>
      </c>
      <c r="AO145" s="124">
        <f t="shared" si="87"/>
        <v>29.050937663052849</v>
      </c>
      <c r="AP145" s="162"/>
      <c r="AQ145" s="112">
        <v>3</v>
      </c>
      <c r="AR145" s="88">
        <f>LN(SUM($AQ$2:AQ145))</f>
        <v>4.2766661190160553</v>
      </c>
      <c r="AS145" s="124">
        <f t="shared" si="88"/>
        <v>20.359246224138037</v>
      </c>
      <c r="AT145" s="162"/>
      <c r="AU145" s="78">
        <v>90</v>
      </c>
      <c r="AV145" s="88">
        <f>LN(SUM($AU$2:AU145))</f>
        <v>8.5364074103400416</v>
      </c>
      <c r="AW145" s="124">
        <f t="shared" si="89"/>
        <v>33.818630811009022</v>
      </c>
      <c r="AX145" s="162"/>
      <c r="AZ145" s="77">
        <f>LN(SUM($AY$2:AY145))</f>
        <v>1.6094379124341003</v>
      </c>
      <c r="BA145" s="124">
        <f t="shared" si="90"/>
        <v>12.66454418932943</v>
      </c>
      <c r="BB145" s="162"/>
      <c r="BC145" s="112">
        <v>1</v>
      </c>
      <c r="BD145" s="77">
        <f>LN(SUM($BC$2:BC145))</f>
        <v>3.713572066704308</v>
      </c>
      <c r="BE145" s="124">
        <f t="shared" si="91"/>
        <v>7.2694471403555685</v>
      </c>
      <c r="BF145" s="162"/>
      <c r="BG145" s="78">
        <v>5</v>
      </c>
      <c r="BH145" s="77">
        <f>LN(SUM($BG$2:BG145))</f>
        <v>5.0434251169192468</v>
      </c>
      <c r="BI145" s="125">
        <f t="shared" si="92"/>
        <v>14.146873261773898</v>
      </c>
      <c r="BJ145" s="162"/>
      <c r="BK145" s="92">
        <v>3</v>
      </c>
      <c r="BL145" s="77">
        <f>LN(SUM($BK$2:BK145))</f>
        <v>4.4426512564903167</v>
      </c>
      <c r="BM145" s="125">
        <f t="shared" si="93"/>
        <v>27.728357147466951</v>
      </c>
      <c r="BN145" s="162"/>
      <c r="BP145" s="77">
        <f>LN(SUM($BO$2:BO145))</f>
        <v>4.7449321283632502</v>
      </c>
      <c r="BQ145" s="125">
        <f t="shared" si="94"/>
        <v>109.64443278901197</v>
      </c>
      <c r="BR145" s="162"/>
      <c r="BS145" s="96">
        <v>150</v>
      </c>
      <c r="BT145" s="77">
        <f>LN(SUM($BS$2:BS145))</f>
        <v>9.0180896841043428</v>
      </c>
      <c r="BU145" s="101">
        <f t="shared" si="95"/>
        <v>33.049938050309443</v>
      </c>
      <c r="BV145" s="162"/>
    </row>
    <row r="146" spans="1:74" x14ac:dyDescent="0.25">
      <c r="A146" s="145">
        <f t="shared" si="59"/>
        <v>207</v>
      </c>
      <c r="B146" s="79">
        <v>44109</v>
      </c>
      <c r="D146" s="84">
        <f>LN(SUM($C$2:C146))</f>
        <v>4.2341065045972597</v>
      </c>
      <c r="E146" s="124">
        <f t="shared" si="78"/>
        <v>28.554934555270489</v>
      </c>
      <c r="F146" s="162"/>
      <c r="G146" s="107">
        <v>3</v>
      </c>
      <c r="H146" s="88">
        <f>LN(SUM($G$2:G146))</f>
        <v>4.9972122737641147</v>
      </c>
      <c r="I146" s="124">
        <f t="shared" si="79"/>
        <v>47.220816791246563</v>
      </c>
      <c r="J146" s="163"/>
      <c r="K146" s="78">
        <v>13</v>
      </c>
      <c r="L146" s="88">
        <f>LN(SUM($K$2:K146))</f>
        <v>6.1675164908883415</v>
      </c>
      <c r="M146" s="124">
        <f t="shared" si="81"/>
        <v>39.379963505130526</v>
      </c>
      <c r="N146" s="163"/>
      <c r="P146" s="88">
        <f>LN(SUM($O$2:O146))</f>
        <v>5.4806389233419912</v>
      </c>
      <c r="Q146" s="124">
        <f t="shared" si="80"/>
        <v>28.4556054212117</v>
      </c>
      <c r="R146" s="163"/>
      <c r="T146" s="88">
        <f>LN(SUM($S$2:S146))</f>
        <v>2.7080502011022101</v>
      </c>
      <c r="U146" s="128" t="e">
        <f t="shared" si="82"/>
        <v>#DIV/0!</v>
      </c>
      <c r="V146" s="163"/>
      <c r="X146" s="88">
        <f>LN(SUM($W$2:W146))</f>
        <v>1.3862943611198906</v>
      </c>
      <c r="Y146" s="125">
        <f t="shared" si="83"/>
        <v>11.243963918381647</v>
      </c>
      <c r="Z146" s="163"/>
      <c r="AB146" s="88">
        <f>LN(SUM($AA$2:AA146))</f>
        <v>4.7273878187123408</v>
      </c>
      <c r="AC146" s="124">
        <f t="shared" si="84"/>
        <v>12.936088752725043</v>
      </c>
      <c r="AD146" s="163"/>
      <c r="AE146" s="92">
        <v>3</v>
      </c>
      <c r="AF146" s="88">
        <f>LN(SUM($AE$2:AE146))</f>
        <v>7.217443431696533</v>
      </c>
      <c r="AG146" s="124">
        <f t="shared" si="85"/>
        <v>72.211749392482147</v>
      </c>
      <c r="AH146" s="163"/>
      <c r="AJ146" s="88">
        <f>LN(SUM($AI$2:AI146))</f>
        <v>4.6151205168412597</v>
      </c>
      <c r="AK146" s="124">
        <f t="shared" si="86"/>
        <v>30.885996790027875</v>
      </c>
      <c r="AL146" s="163"/>
      <c r="AN146" s="88">
        <f>LN(SUM($AM$2:AM146))</f>
        <v>4.6913478822291435</v>
      </c>
      <c r="AO146" s="124">
        <f t="shared" si="87"/>
        <v>31.789100082956502</v>
      </c>
      <c r="AP146" s="163"/>
      <c r="AR146" s="88">
        <f>LN(SUM($AQ$2:AQ146))</f>
        <v>4.2766661190160553</v>
      </c>
      <c r="AS146" s="124">
        <f t="shared" si="88"/>
        <v>21.44545578607844</v>
      </c>
      <c r="AT146" s="163"/>
      <c r="AU146" s="78">
        <v>82</v>
      </c>
      <c r="AV146" s="88">
        <f>LN(SUM($AU$2:AU146))</f>
        <v>8.5523672664238912</v>
      </c>
      <c r="AW146" s="124">
        <f t="shared" si="89"/>
        <v>33.967381959094027</v>
      </c>
      <c r="AX146" s="163"/>
      <c r="AZ146" s="77">
        <f>LN(SUM($AY$2:AY146))</f>
        <v>1.6094379124341003</v>
      </c>
      <c r="BA146" s="124" t="e">
        <f t="shared" si="90"/>
        <v>#DIV/0!</v>
      </c>
      <c r="BB146" s="163"/>
      <c r="BD146" s="77">
        <f>LN(SUM($BC$2:BC146))</f>
        <v>3.713572066704308</v>
      </c>
      <c r="BE146" s="124">
        <f t="shared" si="91"/>
        <v>10.247700457678516</v>
      </c>
      <c r="BF146" s="163"/>
      <c r="BH146" s="77">
        <f>LN(SUM($BG$2:BG146))</f>
        <v>5.0434251169192468</v>
      </c>
      <c r="BI146" s="125">
        <f t="shared" si="92"/>
        <v>15.867288049920315</v>
      </c>
      <c r="BJ146" s="163"/>
      <c r="BL146" s="77">
        <f>LN(SUM($BK$2:BK146))</f>
        <v>4.4426512564903167</v>
      </c>
      <c r="BM146" s="125">
        <f t="shared" si="93"/>
        <v>34.803469662375086</v>
      </c>
      <c r="BN146" s="163"/>
      <c r="BP146" s="77">
        <f>LN(SUM($BO$2:BO146))</f>
        <v>4.7449321283632502</v>
      </c>
      <c r="BQ146" s="125">
        <f t="shared" si="94"/>
        <v>91.370360657509963</v>
      </c>
      <c r="BR146" s="163"/>
      <c r="BS146" s="96">
        <v>106</v>
      </c>
      <c r="BT146" s="77">
        <f>LN(SUM($BS$2:BS146))</f>
        <v>9.0308547900014364</v>
      </c>
      <c r="BU146" s="101">
        <f t="shared" si="95"/>
        <v>34.141668680502214</v>
      </c>
      <c r="BV146" s="155">
        <f t="shared" ref="BV146:BV163" si="96">AVERAGE(BU142:BU146)</f>
        <v>34.865995472704874</v>
      </c>
    </row>
    <row r="147" spans="1:74" x14ac:dyDescent="0.25">
      <c r="A147" s="145">
        <f t="shared" si="59"/>
        <v>208</v>
      </c>
      <c r="B147" s="79">
        <v>44110</v>
      </c>
      <c r="C147" s="92">
        <v>1</v>
      </c>
      <c r="D147" s="84">
        <f>LN(SUM($C$2:C147))</f>
        <v>4.2484952420493594</v>
      </c>
      <c r="E147" s="124">
        <f t="shared" si="78"/>
        <v>24.800743831310371</v>
      </c>
      <c r="F147" s="162"/>
      <c r="G147" s="107">
        <v>7</v>
      </c>
      <c r="H147" s="88">
        <f>LN(SUM($G$2:G147))</f>
        <v>5.0434251169192468</v>
      </c>
      <c r="I147" s="124">
        <f t="shared" si="79"/>
        <v>41.0114264968649</v>
      </c>
      <c r="J147" s="163"/>
      <c r="K147" s="78">
        <v>6</v>
      </c>
      <c r="L147" s="88">
        <f>LN(SUM($K$2:K147))</f>
        <v>6.1800166536525722</v>
      </c>
      <c r="M147" s="124">
        <f t="shared" si="81"/>
        <v>42.509261904271575</v>
      </c>
      <c r="N147" s="163"/>
      <c r="O147" s="92">
        <v>18</v>
      </c>
      <c r="P147" s="88">
        <f>LN(SUM($O$2:O147))</f>
        <v>5.5529595849216173</v>
      </c>
      <c r="Q147" s="124">
        <f t="shared" si="80"/>
        <v>26.706530227541666</v>
      </c>
      <c r="R147" s="163"/>
      <c r="T147" s="88">
        <f>LN(SUM($S$2:S147))</f>
        <v>2.7080502011022101</v>
      </c>
      <c r="U147" s="128" t="e">
        <f t="shared" si="82"/>
        <v>#DIV/0!</v>
      </c>
      <c r="V147" s="163"/>
      <c r="X147" s="88">
        <f>LN(SUM($W$2:W147))</f>
        <v>1.3862943611198906</v>
      </c>
      <c r="Y147" s="125">
        <f t="shared" si="83"/>
        <v>13.492756702057976</v>
      </c>
      <c r="Z147" s="163"/>
      <c r="AA147" s="112">
        <v>10</v>
      </c>
      <c r="AB147" s="88">
        <f>LN(SUM($AA$2:AA147))</f>
        <v>4.8121843553724171</v>
      </c>
      <c r="AC147" s="124">
        <f t="shared" si="84"/>
        <v>14.92081639995348</v>
      </c>
      <c r="AD147" s="163"/>
      <c r="AE147" s="92">
        <v>27</v>
      </c>
      <c r="AF147" s="88">
        <f>LN(SUM($AE$2:AE147))</f>
        <v>7.2370590261247374</v>
      </c>
      <c r="AG147" s="124">
        <f t="shared" si="85"/>
        <v>90.700687998586545</v>
      </c>
      <c r="AH147" s="163"/>
      <c r="AI147" s="92">
        <v>1</v>
      </c>
      <c r="AJ147" s="88">
        <f>LN(SUM($AI$2:AI147))</f>
        <v>4.6249728132842707</v>
      </c>
      <c r="AK147" s="124">
        <f t="shared" si="86"/>
        <v>32.841314527499328</v>
      </c>
      <c r="AL147" s="163"/>
      <c r="AM147" s="92">
        <v>4</v>
      </c>
      <c r="AN147" s="88">
        <f>LN(SUM($AM$2:AM147))</f>
        <v>4.7273878187123408</v>
      </c>
      <c r="AO147" s="124">
        <f t="shared" si="87"/>
        <v>31.975518550965727</v>
      </c>
      <c r="AP147" s="163"/>
      <c r="AQ147" s="112">
        <v>2</v>
      </c>
      <c r="AR147" s="88">
        <f>LN(SUM($AQ$2:AQ147))</f>
        <v>4.3040650932041702</v>
      </c>
      <c r="AS147" s="124">
        <f t="shared" si="88"/>
        <v>24.04934976462695</v>
      </c>
      <c r="AT147" s="163"/>
      <c r="AU147" s="78">
        <v>96</v>
      </c>
      <c r="AV147" s="88">
        <f>LN(SUM($AU$2:AU147))</f>
        <v>8.5707339583442668</v>
      </c>
      <c r="AW147" s="124">
        <f t="shared" si="89"/>
        <v>34.87494966962219</v>
      </c>
      <c r="AX147" s="163"/>
      <c r="AY147" s="92">
        <v>4</v>
      </c>
      <c r="AZ147" s="77">
        <f>LN(SUM($AY$2:AY147))</f>
        <v>2.1972245773362196</v>
      </c>
      <c r="BA147" s="124">
        <f t="shared" si="90"/>
        <v>11.006329458500836</v>
      </c>
      <c r="BB147" s="163"/>
      <c r="BC147" s="112">
        <v>1</v>
      </c>
      <c r="BD147" s="77">
        <f>LN(SUM($BC$2:BC147))</f>
        <v>3.7376696182833684</v>
      </c>
      <c r="BE147" s="124">
        <f t="shared" si="91"/>
        <v>11.602481867230489</v>
      </c>
      <c r="BF147" s="163"/>
      <c r="BG147" s="92">
        <v>6</v>
      </c>
      <c r="BH147" s="77">
        <f>LN(SUM($BG$2:BG147))</f>
        <v>5.0814043649844631</v>
      </c>
      <c r="BI147" s="125">
        <f t="shared" si="92"/>
        <v>18.502477852481384</v>
      </c>
      <c r="BJ147" s="163"/>
      <c r="BK147" s="92">
        <v>3</v>
      </c>
      <c r="BL147" s="77">
        <f>LN(SUM($BK$2:BK147))</f>
        <v>4.4773368144782069</v>
      </c>
      <c r="BM147" s="125">
        <f t="shared" si="93"/>
        <v>34.067215561116242</v>
      </c>
      <c r="BN147" s="163"/>
      <c r="BO147" s="92">
        <v>1</v>
      </c>
      <c r="BP147" s="77">
        <f>LN(SUM($BO$2:BO147))</f>
        <v>4.7535901911063645</v>
      </c>
      <c r="BQ147" s="125">
        <f t="shared" si="94"/>
        <v>81.414770019326014</v>
      </c>
      <c r="BR147" s="163"/>
      <c r="BS147" s="96">
        <v>187</v>
      </c>
      <c r="BT147" s="77">
        <f>LN(SUM($BS$2:BS147))</f>
        <v>9.0529845611999757</v>
      </c>
      <c r="BU147" s="101">
        <f t="shared" si="95"/>
        <v>35.306243936614877</v>
      </c>
      <c r="BV147" s="155">
        <f t="shared" si="96"/>
        <v>34.409127606189642</v>
      </c>
    </row>
    <row r="148" spans="1:74" x14ac:dyDescent="0.25">
      <c r="A148" s="145">
        <f t="shared" si="59"/>
        <v>209</v>
      </c>
      <c r="B148" s="79">
        <v>44111</v>
      </c>
      <c r="D148" s="84">
        <f>LN(SUM($C$2:C148))</f>
        <v>4.2484952420493594</v>
      </c>
      <c r="E148" s="124">
        <f t="shared" si="78"/>
        <v>25.952718727908337</v>
      </c>
      <c r="F148" s="162"/>
      <c r="G148" s="107">
        <v>4</v>
      </c>
      <c r="H148" s="88">
        <f>LN(SUM($G$2:G148))</f>
        <v>5.0689042022202315</v>
      </c>
      <c r="I148" s="124">
        <f t="shared" si="79"/>
        <v>31.668395773569632</v>
      </c>
      <c r="J148" s="163"/>
      <c r="K148" s="78">
        <v>9</v>
      </c>
      <c r="L148" s="88">
        <f>LN(SUM($K$2:K148))</f>
        <v>6.1984787164923079</v>
      </c>
      <c r="M148" s="124">
        <f t="shared" si="81"/>
        <v>43.133680674469581</v>
      </c>
      <c r="N148" s="163"/>
      <c r="O148" s="92">
        <v>17</v>
      </c>
      <c r="P148" s="88">
        <f>LN(SUM($O$2:O148))</f>
        <v>5.6167710976665717</v>
      </c>
      <c r="Q148" s="124">
        <f t="shared" si="80"/>
        <v>21.955557306184801</v>
      </c>
      <c r="R148" s="163"/>
      <c r="T148" s="88">
        <f>LN(SUM($S$2:S148))</f>
        <v>2.7080502011022101</v>
      </c>
      <c r="U148" s="128" t="e">
        <f t="shared" si="82"/>
        <v>#DIV/0!</v>
      </c>
      <c r="V148" s="163"/>
      <c r="X148" s="88">
        <f>LN(SUM($W$2:W148))</f>
        <v>1.3862943611198906</v>
      </c>
      <c r="Y148" s="125">
        <f t="shared" si="83"/>
        <v>22.487927836763294</v>
      </c>
      <c r="Z148" s="163"/>
      <c r="AA148" s="112">
        <v>11</v>
      </c>
      <c r="AB148" s="88">
        <f>LN(SUM($AA$2:AA148))</f>
        <v>4.8978397999509111</v>
      </c>
      <c r="AC148" s="124">
        <f t="shared" si="84"/>
        <v>15.601636674181249</v>
      </c>
      <c r="AD148" s="163"/>
      <c r="AE148" s="92">
        <v>17</v>
      </c>
      <c r="AF148" s="88">
        <f>LN(SUM($AE$2:AE148))</f>
        <v>7.2492150571143892</v>
      </c>
      <c r="AG148" s="124">
        <f t="shared" si="85"/>
        <v>94.363035430127297</v>
      </c>
      <c r="AH148" s="163"/>
      <c r="AJ148" s="88">
        <f>LN(SUM($AI$2:AI148))</f>
        <v>4.6249728132842707</v>
      </c>
      <c r="AK148" s="124">
        <f t="shared" si="86"/>
        <v>45.304707918639593</v>
      </c>
      <c r="AL148" s="163"/>
      <c r="AM148" s="92">
        <v>3</v>
      </c>
      <c r="AN148" s="88">
        <f>LN(SUM($AM$2:AM148))</f>
        <v>4.7535901911063645</v>
      </c>
      <c r="AO148" s="124">
        <f t="shared" si="87"/>
        <v>34.027544401132161</v>
      </c>
      <c r="AP148" s="163"/>
      <c r="AR148" s="88">
        <f>LN(SUM($AQ$2:AQ148))</f>
        <v>4.3040650932041702</v>
      </c>
      <c r="AS148" s="124">
        <f t="shared" si="88"/>
        <v>27.946847337464686</v>
      </c>
      <c r="AT148" s="163"/>
      <c r="AU148" s="78">
        <v>45</v>
      </c>
      <c r="AV148" s="88">
        <f>LN(SUM($AU$2:AU148))</f>
        <v>8.5792285823356895</v>
      </c>
      <c r="AW148" s="124">
        <f t="shared" si="89"/>
        <v>39.097935460196986</v>
      </c>
      <c r="AX148" s="163"/>
      <c r="AZ148" s="77">
        <f>LN(SUM($AY$2:AY148))</f>
        <v>2.1972245773362196</v>
      </c>
      <c r="BA148" s="124">
        <f t="shared" si="90"/>
        <v>6.6037976751005028</v>
      </c>
      <c r="BB148" s="163"/>
      <c r="BC148" s="117">
        <v>5</v>
      </c>
      <c r="BD148" s="77">
        <f>LN(SUM($BC$2:BC148))</f>
        <v>3.8501476017100584</v>
      </c>
      <c r="BE148" s="124">
        <f t="shared" si="91"/>
        <v>13.680484727096008</v>
      </c>
      <c r="BF148" s="163"/>
      <c r="BG148" s="91">
        <v>13</v>
      </c>
      <c r="BH148" s="77">
        <f>LN(SUM($BG$2:BG148))</f>
        <v>5.1590552992145291</v>
      </c>
      <c r="BI148" s="124">
        <f t="shared" si="92"/>
        <v>20.230402177025265</v>
      </c>
      <c r="BJ148" s="163"/>
      <c r="BK148" s="91">
        <v>2</v>
      </c>
      <c r="BL148" s="77">
        <f>LN(SUM($BK$2:BK148))</f>
        <v>4.499809670330265</v>
      </c>
      <c r="BM148" s="125">
        <f t="shared" si="93"/>
        <v>32.001799709519759</v>
      </c>
      <c r="BN148" s="163"/>
      <c r="BO148" s="92">
        <v>1</v>
      </c>
      <c r="BP148" s="77">
        <f>LN(SUM($BO$2:BO148))</f>
        <v>4.7621739347977563</v>
      </c>
      <c r="BQ148" s="125">
        <f t="shared" si="94"/>
        <v>78.878390472185174</v>
      </c>
      <c r="BR148" s="163"/>
      <c r="BS148" s="96">
        <v>127</v>
      </c>
      <c r="BT148" s="77">
        <f>LN(SUM($BS$2:BS148))</f>
        <v>9.0677394033771606</v>
      </c>
      <c r="BU148" s="101">
        <f t="shared" si="95"/>
        <v>37.881987037674008</v>
      </c>
      <c r="BV148" s="155">
        <f t="shared" si="96"/>
        <v>34.933761973941031</v>
      </c>
    </row>
    <row r="149" spans="1:74" x14ac:dyDescent="0.25">
      <c r="A149" s="145">
        <f t="shared" si="59"/>
        <v>210</v>
      </c>
      <c r="B149" s="79">
        <v>44112</v>
      </c>
      <c r="C149" s="92">
        <v>0</v>
      </c>
      <c r="D149" s="84">
        <f>LN(SUM($C$2:C149))</f>
        <v>4.2484952420493594</v>
      </c>
      <c r="E149" s="124">
        <f t="shared" si="78"/>
        <v>33.725756351546821</v>
      </c>
      <c r="F149" s="162"/>
      <c r="G149" s="107">
        <v>1</v>
      </c>
      <c r="H149" s="88">
        <f>LN(SUM($G$2:G149))</f>
        <v>5.0751738152338266</v>
      </c>
      <c r="I149" s="124">
        <f t="shared" si="79"/>
        <v>30.475146329868139</v>
      </c>
      <c r="J149" s="163"/>
      <c r="K149" s="78">
        <v>18</v>
      </c>
      <c r="L149" s="88">
        <f>LN(SUM($K$2:K149))</f>
        <v>6.2344107257183712</v>
      </c>
      <c r="M149" s="124">
        <f t="shared" si="81"/>
        <v>36.013861850279994</v>
      </c>
      <c r="N149" s="163"/>
      <c r="O149" s="92">
        <v>2</v>
      </c>
      <c r="P149" s="88">
        <f>LN(SUM($O$2:O149))</f>
        <v>5.6240175061873385</v>
      </c>
      <c r="Q149" s="124">
        <f t="shared" si="80"/>
        <v>20.071586530313837</v>
      </c>
      <c r="R149" s="163"/>
      <c r="T149" s="88">
        <f>LN(SUM($S$2:S149))</f>
        <v>2.7080502011022101</v>
      </c>
      <c r="U149" s="128" t="e">
        <f t="shared" si="82"/>
        <v>#DIV/0!</v>
      </c>
      <c r="V149" s="163"/>
      <c r="X149" s="88">
        <f>LN(SUM($W$2:W149))</f>
        <v>1.3862943611198906</v>
      </c>
      <c r="Y149" s="125" t="e">
        <f t="shared" si="83"/>
        <v>#DIV/0!</v>
      </c>
      <c r="Z149" s="163"/>
      <c r="AA149" s="112">
        <v>1</v>
      </c>
      <c r="AB149" s="88">
        <f>LN(SUM($AA$2:AA149))</f>
        <v>4.9052747784384296</v>
      </c>
      <c r="AC149" s="124">
        <f t="shared" si="84"/>
        <v>16.3692605465173</v>
      </c>
      <c r="AD149" s="163"/>
      <c r="AE149" s="92">
        <v>24</v>
      </c>
      <c r="AF149" s="88">
        <f>LN(SUM($AE$2:AE149))</f>
        <v>7.2661287795564506</v>
      </c>
      <c r="AG149" s="124">
        <f t="shared" si="85"/>
        <v>80.054746596342071</v>
      </c>
      <c r="AH149" s="163"/>
      <c r="AI149" s="92">
        <v>1</v>
      </c>
      <c r="AJ149" s="88">
        <f>LN(SUM($AI$2:AI149))</f>
        <v>4.6347289882296359</v>
      </c>
      <c r="AK149" s="124">
        <f t="shared" si="86"/>
        <v>56.441789127872021</v>
      </c>
      <c r="AL149" s="163"/>
      <c r="AN149" s="88">
        <f>LN(SUM($AM$2:AM149))</f>
        <v>4.7535901911063645</v>
      </c>
      <c r="AO149" s="124">
        <f t="shared" si="87"/>
        <v>36.956549677882002</v>
      </c>
      <c r="AP149" s="163"/>
      <c r="AQ149" s="112">
        <v>1</v>
      </c>
      <c r="AR149" s="88">
        <f>LN(SUM($AQ$2:AQ149))</f>
        <v>4.3174881135363101</v>
      </c>
      <c r="AS149" s="124">
        <f t="shared" si="88"/>
        <v>42.076554316986403</v>
      </c>
      <c r="AT149" s="163"/>
      <c r="AU149" s="78">
        <v>90</v>
      </c>
      <c r="AV149" s="88">
        <f>LN(SUM($AU$2:AU149))</f>
        <v>8.596004371840527</v>
      </c>
      <c r="AW149" s="124">
        <f t="shared" si="89"/>
        <v>42.135626813621748</v>
      </c>
      <c r="AX149" s="163"/>
      <c r="AZ149" s="77">
        <f>LN(SUM($AY$2:AY149))</f>
        <v>2.1972245773362196</v>
      </c>
      <c r="BA149" s="124">
        <f t="shared" si="90"/>
        <v>5.5031647292504182</v>
      </c>
      <c r="BB149" s="163"/>
      <c r="BC149" s="117">
        <v>4</v>
      </c>
      <c r="BD149" s="77">
        <f>LN(SUM($BC$2:BC149))</f>
        <v>3.9318256327243257</v>
      </c>
      <c r="BE149" s="124">
        <f t="shared" si="91"/>
        <v>12.416992219071613</v>
      </c>
      <c r="BF149" s="163"/>
      <c r="BG149" s="91">
        <v>8</v>
      </c>
      <c r="BH149" s="77">
        <f>LN(SUM($BG$2:BG149))</f>
        <v>5.2040066870767951</v>
      </c>
      <c r="BI149" s="125">
        <f t="shared" si="92"/>
        <v>19.090491693395936</v>
      </c>
      <c r="BJ149" s="163"/>
      <c r="BL149" s="77">
        <f>LN(SUM($BK$2:BK149))</f>
        <v>4.499809670330265</v>
      </c>
      <c r="BM149" s="125">
        <f t="shared" si="93"/>
        <v>38.805557131746596</v>
      </c>
      <c r="BN149" s="163"/>
      <c r="BP149" s="77">
        <f>LN(SUM($BO$2:BO149))</f>
        <v>4.7621739347977563</v>
      </c>
      <c r="BQ149" s="125">
        <f t="shared" si="94"/>
        <v>96.522820159377986</v>
      </c>
      <c r="BR149" s="163"/>
      <c r="BS149" s="96">
        <v>150</v>
      </c>
      <c r="BT149" s="77">
        <f>LN(SUM($BS$2:BS149))</f>
        <v>9.0848905212587674</v>
      </c>
      <c r="BU149" s="101">
        <f t="shared" si="95"/>
        <v>39.368657996969134</v>
      </c>
      <c r="BV149" s="155">
        <f t="shared" si="96"/>
        <v>35.949699140413941</v>
      </c>
    </row>
    <row r="150" spans="1:74" x14ac:dyDescent="0.25">
      <c r="A150" s="145">
        <f t="shared" si="59"/>
        <v>211</v>
      </c>
      <c r="B150" s="79">
        <v>44113</v>
      </c>
      <c r="C150" s="94"/>
      <c r="D150" s="84">
        <f>LN(SUM($C$2:C150))</f>
        <v>4.2484952420493594</v>
      </c>
      <c r="E150" s="124">
        <f t="shared" si="78"/>
        <v>73.102985569087579</v>
      </c>
      <c r="F150" s="162"/>
      <c r="G150" s="107">
        <v>14</v>
      </c>
      <c r="H150" s="88">
        <f>LN(SUM($G$2:G150))</f>
        <v>5.1590552992145291</v>
      </c>
      <c r="I150" s="124">
        <f t="shared" si="79"/>
        <v>22.641190688510083</v>
      </c>
      <c r="J150" s="163"/>
      <c r="K150" s="78">
        <v>16</v>
      </c>
      <c r="L150" s="88">
        <f>LN(SUM($K$2:K150))</f>
        <v>6.2653012127377101</v>
      </c>
      <c r="M150" s="124">
        <f t="shared" si="81"/>
        <v>30.549024791684538</v>
      </c>
      <c r="N150" s="163"/>
      <c r="O150" s="92">
        <v>12</v>
      </c>
      <c r="P150" s="88">
        <f>LN(SUM($O$2:O150))</f>
        <v>5.6664266881124323</v>
      </c>
      <c r="Q150" s="124">
        <f t="shared" si="80"/>
        <v>19.065158286507558</v>
      </c>
      <c r="R150" s="163"/>
      <c r="T150" s="88">
        <f>LN(SUM($S$2:S150))</f>
        <v>2.7080502011022101</v>
      </c>
      <c r="U150" s="128" t="e">
        <f t="shared" si="82"/>
        <v>#DIV/0!</v>
      </c>
      <c r="V150" s="163"/>
      <c r="X150" s="88">
        <f>LN(SUM($W$2:W150))</f>
        <v>1.3862943611198906</v>
      </c>
      <c r="Y150" s="125" t="e">
        <f t="shared" si="83"/>
        <v>#DIV/0!</v>
      </c>
      <c r="Z150" s="163"/>
      <c r="AA150" s="112">
        <v>7</v>
      </c>
      <c r="AB150" s="88">
        <f>LN(SUM($AA$2:AA150))</f>
        <v>4.9558270576012609</v>
      </c>
      <c r="AC150" s="124">
        <f t="shared" si="84"/>
        <v>14.405053174089518</v>
      </c>
      <c r="AD150" s="163"/>
      <c r="AE150" s="92">
        <v>41</v>
      </c>
      <c r="AF150" s="88">
        <f>LN(SUM($AE$2:AE150))</f>
        <v>7.2943772992888212</v>
      </c>
      <c r="AG150" s="124">
        <f t="shared" si="85"/>
        <v>52.318467927190497</v>
      </c>
      <c r="AH150" s="163"/>
      <c r="AI150" s="92">
        <v>4</v>
      </c>
      <c r="AJ150" s="88">
        <f>LN(SUM($AI$2:AI150))</f>
        <v>4.6728288344619058</v>
      </c>
      <c r="AK150" s="124">
        <f t="shared" si="86"/>
        <v>68.775276180217617</v>
      </c>
      <c r="AL150" s="163"/>
      <c r="AM150" s="92">
        <v>4</v>
      </c>
      <c r="AN150" s="88">
        <f>LN(SUM($AM$2:AM150))</f>
        <v>4.7874917427820458</v>
      </c>
      <c r="AO150" s="124">
        <f t="shared" si="87"/>
        <v>36.569716754078073</v>
      </c>
      <c r="AP150" s="163"/>
      <c r="AQ150" s="111">
        <v>6</v>
      </c>
      <c r="AR150" s="88">
        <f>LN(SUM($AQ$2:AQ150))</f>
        <v>4.3944491546724391</v>
      </c>
      <c r="AS150" s="124">
        <f t="shared" si="88"/>
        <v>32.891167168479839</v>
      </c>
      <c r="AT150" s="163"/>
      <c r="AU150" s="78">
        <v>96</v>
      </c>
      <c r="AV150" s="88">
        <f>LN(SUM($AU$2:AU150))</f>
        <v>8.6135936857025523</v>
      </c>
      <c r="AW150" s="124">
        <f t="shared" si="89"/>
        <v>45.024211032239506</v>
      </c>
      <c r="AX150" s="163"/>
      <c r="AY150" s="92">
        <v>3</v>
      </c>
      <c r="AZ150" s="77">
        <f>LN(SUM($AY$2:AY150))</f>
        <v>2.4849066497880004</v>
      </c>
      <c r="BA150" s="124">
        <f t="shared" si="90"/>
        <v>4.4212197510098372</v>
      </c>
      <c r="BB150" s="163"/>
      <c r="BC150" s="111">
        <v>9</v>
      </c>
      <c r="BD150" s="77">
        <f>LN(SUM($BC$2:BC150))</f>
        <v>4.0943445622221004</v>
      </c>
      <c r="BE150" s="124">
        <f t="shared" si="91"/>
        <v>10.845688602639283</v>
      </c>
      <c r="BF150" s="163"/>
      <c r="BG150" s="91">
        <v>15</v>
      </c>
      <c r="BH150" s="77">
        <f>LN(SUM($BG$2:BG150))</f>
        <v>5.2832037287379885</v>
      </c>
      <c r="BI150" s="125">
        <f t="shared" si="92"/>
        <v>15.470818895414746</v>
      </c>
      <c r="BJ150" s="163"/>
      <c r="BK150" s="92">
        <v>3</v>
      </c>
      <c r="BL150" s="77">
        <f>LN(SUM($BK$2:BK150))</f>
        <v>4.5325994931532563</v>
      </c>
      <c r="BM150" s="125">
        <f t="shared" si="93"/>
        <v>35.344302098836302</v>
      </c>
      <c r="BN150" s="163"/>
      <c r="BO150" s="92">
        <v>2</v>
      </c>
      <c r="BP150" s="77">
        <f>LN(SUM($BO$2:BO150))</f>
        <v>4.7791234931115296</v>
      </c>
      <c r="BQ150" s="125">
        <f t="shared" si="94"/>
        <v>125.78212730136741</v>
      </c>
      <c r="BR150" s="163"/>
      <c r="BS150" s="96">
        <v>231</v>
      </c>
      <c r="BT150" s="77">
        <f>LN(SUM($BS$2:BS150))</f>
        <v>9.1107410067534271</v>
      </c>
      <c r="BU150" s="101">
        <f t="shared" si="95"/>
        <v>38.547876539869485</v>
      </c>
      <c r="BV150" s="155">
        <f t="shared" si="96"/>
        <v>37.049286838325941</v>
      </c>
    </row>
    <row r="151" spans="1:74" x14ac:dyDescent="0.25">
      <c r="A151" s="145">
        <f t="shared" si="59"/>
        <v>212</v>
      </c>
      <c r="B151" s="79">
        <v>44114</v>
      </c>
      <c r="C151" s="94"/>
      <c r="D151" s="84">
        <f>LN(SUM($C$2:C151))</f>
        <v>4.2484952420493594</v>
      </c>
      <c r="E151" s="124">
        <f t="shared" si="78"/>
        <v>269.76822838401768</v>
      </c>
      <c r="F151" s="162"/>
      <c r="G151" s="107">
        <v>13</v>
      </c>
      <c r="H151" s="88">
        <f>LN(SUM($G$2:G151))</f>
        <v>5.2311086168545868</v>
      </c>
      <c r="I151" s="124">
        <f t="shared" si="79"/>
        <v>17.350997660498127</v>
      </c>
      <c r="J151" s="163"/>
      <c r="K151" s="78">
        <v>6</v>
      </c>
      <c r="L151" s="88">
        <f>LN(SUM($K$2:K151))</f>
        <v>6.2766434893416445</v>
      </c>
      <c r="M151" s="124">
        <f t="shared" si="81"/>
        <v>29.395540167337082</v>
      </c>
      <c r="N151" s="163"/>
      <c r="O151" s="92">
        <v>19</v>
      </c>
      <c r="P151" s="88">
        <f>LN(SUM($O$2:O151))</f>
        <v>5.730099782973574</v>
      </c>
      <c r="Q151" s="124">
        <f t="shared" si="80"/>
        <v>16.295432279400192</v>
      </c>
      <c r="R151" s="163"/>
      <c r="T151" s="88">
        <f>LN(SUM($S$2:S151))</f>
        <v>2.7080502011022101</v>
      </c>
      <c r="U151" s="128" t="e">
        <f t="shared" si="82"/>
        <v>#DIV/0!</v>
      </c>
      <c r="V151" s="163"/>
      <c r="X151" s="88">
        <f>LN(SUM($W$2:W151))</f>
        <v>1.3862943611198906</v>
      </c>
      <c r="Y151" s="125" t="e">
        <f t="shared" si="83"/>
        <v>#DIV/0!</v>
      </c>
      <c r="Z151" s="163"/>
      <c r="AA151" s="112">
        <v>18</v>
      </c>
      <c r="AB151" s="88">
        <f>LN(SUM($AA$2:AA151))</f>
        <v>5.0751738152338266</v>
      </c>
      <c r="AC151" s="124">
        <f t="shared" si="84"/>
        <v>12.180878369977734</v>
      </c>
      <c r="AD151" s="163"/>
      <c r="AE151" s="92">
        <v>17</v>
      </c>
      <c r="AF151" s="88">
        <f>LN(SUM($AE$2:AE151))</f>
        <v>7.3058600326840093</v>
      </c>
      <c r="AG151" s="124">
        <f t="shared" si="85"/>
        <v>42.674189357133052</v>
      </c>
      <c r="AH151" s="163"/>
      <c r="AJ151" s="88">
        <f>LN(SUM($AI$2:AI151))</f>
        <v>4.6728288344619058</v>
      </c>
      <c r="AK151" s="124">
        <f t="shared" si="86"/>
        <v>65.062911827859367</v>
      </c>
      <c r="AL151" s="163"/>
      <c r="AM151" s="92">
        <v>7</v>
      </c>
      <c r="AN151" s="88">
        <f>LN(SUM($AM$2:AM151))</f>
        <v>4.8441870864585912</v>
      </c>
      <c r="AO151" s="124">
        <f t="shared" si="87"/>
        <v>28.66750389733977</v>
      </c>
      <c r="AP151" s="163"/>
      <c r="AQ151" s="111">
        <v>1</v>
      </c>
      <c r="AR151" s="88">
        <f>LN(SUM($AQ$2:AQ151))</f>
        <v>4.4067192472642533</v>
      </c>
      <c r="AS151" s="124">
        <f t="shared" si="88"/>
        <v>30.365590739280773</v>
      </c>
      <c r="AT151" s="163"/>
      <c r="AU151" s="78">
        <v>133</v>
      </c>
      <c r="AV151" s="88">
        <f>LN(SUM($AU$2:AU151))</f>
        <v>8.6374620238071813</v>
      </c>
      <c r="AW151" s="124">
        <f t="shared" si="89"/>
        <v>43.044303952026283</v>
      </c>
      <c r="AX151" s="163"/>
      <c r="AY151" s="92">
        <v>6</v>
      </c>
      <c r="AZ151" s="77">
        <f>LN(SUM($AY$2:AY151))</f>
        <v>2.8903717578961645</v>
      </c>
      <c r="BA151" s="124">
        <f t="shared" si="90"/>
        <v>3.4696150494663023</v>
      </c>
      <c r="BB151" s="163"/>
      <c r="BC151" s="111">
        <v>6</v>
      </c>
      <c r="BD151" s="77">
        <f>LN(SUM($BC$2:BC151))</f>
        <v>4.1896547420264252</v>
      </c>
      <c r="BE151" s="124">
        <f t="shared" si="91"/>
        <v>8.1411644291453804</v>
      </c>
      <c r="BF151" s="163"/>
      <c r="BG151" s="91">
        <v>6</v>
      </c>
      <c r="BH151" s="77">
        <f>LN(SUM($BG$2:BG151))</f>
        <v>5.3132059790417872</v>
      </c>
      <c r="BI151" s="125">
        <f t="shared" si="92"/>
        <v>13.749976435982257</v>
      </c>
      <c r="BJ151" s="163"/>
      <c r="BK151" s="92">
        <v>3</v>
      </c>
      <c r="BL151" s="77">
        <f>LN(SUM($BK$2:BK151))</f>
        <v>4.5643481914678361</v>
      </c>
      <c r="BM151" s="125">
        <f t="shared" si="93"/>
        <v>34.201734869183468</v>
      </c>
      <c r="BN151" s="163"/>
      <c r="BO151" s="92">
        <v>1</v>
      </c>
      <c r="BP151" s="77">
        <f>LN(SUM($BO$2:BO151))</f>
        <v>4.7874917427820458</v>
      </c>
      <c r="BQ151" s="125">
        <f t="shared" si="94"/>
        <v>94.837846244858341</v>
      </c>
      <c r="BR151" s="163"/>
      <c r="BS151" s="96">
        <v>236</v>
      </c>
      <c r="BT151" s="77">
        <f>LN(SUM($BS$2:BS151))</f>
        <v>9.1364785233777273</v>
      </c>
      <c r="BU151" s="101">
        <f t="shared" si="95"/>
        <v>35.491088335442122</v>
      </c>
      <c r="BV151" s="155">
        <f t="shared" si="96"/>
        <v>37.319170769313928</v>
      </c>
    </row>
    <row r="152" spans="1:74" x14ac:dyDescent="0.25">
      <c r="A152" s="145">
        <f t="shared" si="59"/>
        <v>213</v>
      </c>
      <c r="B152" s="79">
        <v>44115</v>
      </c>
      <c r="C152" s="94">
        <v>1</v>
      </c>
      <c r="D152" s="84">
        <f>LN(SUM($C$2:C152))</f>
        <v>4.2626798770413155</v>
      </c>
      <c r="E152" s="124">
        <f t="shared" si="78"/>
        <v>226.41267487387555</v>
      </c>
      <c r="F152" s="162"/>
      <c r="G152" s="107">
        <v>9</v>
      </c>
      <c r="H152" s="88">
        <f>LN(SUM($G$2:G152))</f>
        <v>5.2781146592305168</v>
      </c>
      <c r="I152" s="124">
        <f t="shared" si="79"/>
        <v>14.835458195943552</v>
      </c>
      <c r="J152" s="163"/>
      <c r="K152" s="78">
        <v>17</v>
      </c>
      <c r="L152" s="88">
        <f>LN(SUM($K$2:K152))</f>
        <v>6.3080984415095305</v>
      </c>
      <c r="M152" s="124">
        <f t="shared" si="81"/>
        <v>28.46508399696129</v>
      </c>
      <c r="N152" s="163"/>
      <c r="O152" s="92">
        <v>22</v>
      </c>
      <c r="P152" s="88">
        <f>LN(SUM($O$2:O152))</f>
        <v>5.7990926544605257</v>
      </c>
      <c r="Q152" s="124">
        <f t="shared" si="80"/>
        <v>14.278055853120723</v>
      </c>
      <c r="R152" s="163"/>
      <c r="T152" s="88">
        <f>LN(SUM($S$2:S152))</f>
        <v>2.7080502011022101</v>
      </c>
      <c r="U152" s="128" t="e">
        <f t="shared" si="82"/>
        <v>#DIV/0!</v>
      </c>
      <c r="V152" s="163"/>
      <c r="X152" s="88">
        <f>LN(SUM($W$2:W152))</f>
        <v>1.3862943611198906</v>
      </c>
      <c r="Y152" s="125" t="e">
        <f t="shared" si="83"/>
        <v>#DIV/0!</v>
      </c>
      <c r="Z152" s="163"/>
      <c r="AA152" s="112">
        <v>22</v>
      </c>
      <c r="AB152" s="88">
        <f>LN(SUM($AA$2:AA152))</f>
        <v>5.2040066870767951</v>
      </c>
      <c r="AC152" s="124">
        <f t="shared" si="84"/>
        <v>9.6374523243338146</v>
      </c>
      <c r="AD152" s="163"/>
      <c r="AE152" s="92">
        <v>29</v>
      </c>
      <c r="AF152" s="88">
        <f>LN(SUM($AE$2:AE152))</f>
        <v>7.3251489579555749</v>
      </c>
      <c r="AG152" s="124">
        <f t="shared" si="85"/>
        <v>38.365005646742944</v>
      </c>
      <c r="AH152" s="163"/>
      <c r="AI152" s="92">
        <v>2</v>
      </c>
      <c r="AJ152" s="88">
        <f>LN(SUM($AI$2:AI152))</f>
        <v>4.6913478822291435</v>
      </c>
      <c r="AK152" s="124">
        <f t="shared" si="86"/>
        <v>52.13730753399593</v>
      </c>
      <c r="AL152" s="163"/>
      <c r="AM152" s="92">
        <v>2</v>
      </c>
      <c r="AN152" s="88">
        <f>LN(SUM($AM$2:AM152))</f>
        <v>4.8598124043616719</v>
      </c>
      <c r="AO152" s="124">
        <f t="shared" si="87"/>
        <v>25.110985148006499</v>
      </c>
      <c r="AP152" s="163"/>
      <c r="AQ152" s="111">
        <v>5</v>
      </c>
      <c r="AR152" s="88">
        <f>LN(SUM($AQ$2:AQ152))</f>
        <v>4.4659081186545837</v>
      </c>
      <c r="AS152" s="124">
        <f t="shared" si="88"/>
        <v>22.478235075430984</v>
      </c>
      <c r="AT152" s="163"/>
      <c r="AU152" s="78">
        <v>58</v>
      </c>
      <c r="AV152" s="88">
        <f>LN(SUM($AU$2:AU152))</f>
        <v>8.6476949994803949</v>
      </c>
      <c r="AW152" s="124">
        <f t="shared" si="89"/>
        <v>42.767588028191788</v>
      </c>
      <c r="AX152" s="163"/>
      <c r="AY152" s="92">
        <v>3</v>
      </c>
      <c r="AZ152" s="77">
        <f>LN(SUM($AY$2:AY152))</f>
        <v>3.044522437723423</v>
      </c>
      <c r="BA152" s="124">
        <f t="shared" si="90"/>
        <v>3.2459231414476655</v>
      </c>
      <c r="BB152" s="163"/>
      <c r="BC152" s="111">
        <v>9</v>
      </c>
      <c r="BD152" s="77">
        <f>LN(SUM($BC$2:BC152))</f>
        <v>4.3174881135363101</v>
      </c>
      <c r="BE152" s="124">
        <f t="shared" si="91"/>
        <v>6.5569851737659404</v>
      </c>
      <c r="BF152" s="163"/>
      <c r="BG152" s="91">
        <v>19</v>
      </c>
      <c r="BH152" s="77">
        <f>LN(SUM($BG$2:BG152))</f>
        <v>5.4026773818722793</v>
      </c>
      <c r="BI152" s="125">
        <f t="shared" si="92"/>
        <v>11.652970614816521</v>
      </c>
      <c r="BJ152" s="163"/>
      <c r="BK152" s="92">
        <v>4</v>
      </c>
      <c r="BL152" s="77">
        <f>LN(SUM($BK$2:BK152))</f>
        <v>4.6051701859880918</v>
      </c>
      <c r="BM152" s="125">
        <f t="shared" si="93"/>
        <v>27.950716183190096</v>
      </c>
      <c r="BN152" s="163"/>
      <c r="BO152" s="92">
        <v>1</v>
      </c>
      <c r="BP152" s="77">
        <f>LN(SUM($BO$2:BO152))</f>
        <v>4.7957905455967413</v>
      </c>
      <c r="BQ152" s="125">
        <f t="shared" si="94"/>
        <v>81.777658516635526</v>
      </c>
      <c r="BR152" s="163"/>
      <c r="BS152" s="96">
        <v>203</v>
      </c>
      <c r="BT152" s="77">
        <f>LN(SUM($BS$2:BS152))</f>
        <v>9.1580992601304914</v>
      </c>
      <c r="BU152" s="101">
        <f t="shared" si="95"/>
        <v>32.799338686068481</v>
      </c>
      <c r="BV152" s="155">
        <f t="shared" si="96"/>
        <v>36.81778971920464</v>
      </c>
    </row>
    <row r="153" spans="1:74" x14ac:dyDescent="0.25">
      <c r="A153" s="145">
        <f t="shared" si="59"/>
        <v>214</v>
      </c>
      <c r="B153" s="79">
        <v>44116</v>
      </c>
      <c r="C153" s="94"/>
      <c r="D153" s="84">
        <f>LN(SUM($C$2:C153))</f>
        <v>4.2626798770413155</v>
      </c>
      <c r="E153" s="124">
        <f t="shared" si="78"/>
        <v>273.64991861524146</v>
      </c>
      <c r="F153" s="162"/>
      <c r="G153" s="107">
        <v>8</v>
      </c>
      <c r="H153" s="88">
        <f>LN(SUM($G$2:G153))</f>
        <v>5.3181199938442161</v>
      </c>
      <c r="I153" s="124">
        <f t="shared" si="79"/>
        <v>13.878404685201881</v>
      </c>
      <c r="J153" s="163"/>
      <c r="K153" s="78">
        <v>5</v>
      </c>
      <c r="L153" s="88">
        <f>LN(SUM($K$2:K153))</f>
        <v>6.3171646867472839</v>
      </c>
      <c r="M153" s="124">
        <f t="shared" si="81"/>
        <v>28.841804965063339</v>
      </c>
      <c r="N153" s="163"/>
      <c r="O153" s="92">
        <v>20</v>
      </c>
      <c r="P153" s="88">
        <f>LN(SUM($O$2:O153))</f>
        <v>5.857933154483459</v>
      </c>
      <c r="Q153" s="124">
        <f t="shared" si="80"/>
        <v>14.006549774036293</v>
      </c>
      <c r="R153" s="163"/>
      <c r="S153" s="92">
        <v>1</v>
      </c>
      <c r="T153" s="88">
        <f>LN(SUM($S$2:S153))</f>
        <v>2.7725887222397811</v>
      </c>
      <c r="U153" s="128">
        <f t="shared" si="82"/>
        <v>100.24050088529241</v>
      </c>
      <c r="V153" s="163"/>
      <c r="X153" s="88">
        <f>LN(SUM($W$2:W153))</f>
        <v>1.3862943611198906</v>
      </c>
      <c r="Y153" s="125" t="e">
        <f t="shared" si="83"/>
        <v>#DIV/0!</v>
      </c>
      <c r="Z153" s="163"/>
      <c r="AB153" s="88">
        <f>LN(SUM($AA$2:AA153))</f>
        <v>5.2040066870767951</v>
      </c>
      <c r="AC153" s="124">
        <f t="shared" si="84"/>
        <v>9.9137370267938323</v>
      </c>
      <c r="AD153" s="163"/>
      <c r="AE153" s="92">
        <v>2</v>
      </c>
      <c r="AF153" s="88">
        <f>LN(SUM($AE$2:AE153))</f>
        <v>7.3264656138403224</v>
      </c>
      <c r="AG153" s="124">
        <f t="shared" si="85"/>
        <v>42.208192222151993</v>
      </c>
      <c r="AH153" s="163"/>
      <c r="AJ153" s="88">
        <f>LN(SUM($AI$2:AI153))</f>
        <v>4.6913478822291435</v>
      </c>
      <c r="AK153" s="124">
        <f t="shared" si="86"/>
        <v>52.457898610702706</v>
      </c>
      <c r="AL153" s="163"/>
      <c r="AN153" s="88">
        <f>LN(SUM($AM$2:AM153))</f>
        <v>4.8598124043616719</v>
      </c>
      <c r="AO153" s="124">
        <f t="shared" si="87"/>
        <v>27.713413066350491</v>
      </c>
      <c r="AP153" s="163"/>
      <c r="AQ153" s="111"/>
      <c r="AR153" s="88">
        <f>LN(SUM($AQ$2:AQ153))</f>
        <v>4.4659081186545837</v>
      </c>
      <c r="AS153" s="124">
        <f t="shared" si="88"/>
        <v>21.601871918870696</v>
      </c>
      <c r="AT153" s="163"/>
      <c r="AU153" s="78">
        <v>92</v>
      </c>
      <c r="AV153" s="88">
        <f>LN(SUM($AU$2:AU153))</f>
        <v>8.6637148440790046</v>
      </c>
      <c r="AW153" s="124">
        <f t="shared" si="89"/>
        <v>42.437600102263637</v>
      </c>
      <c r="AX153" s="163"/>
      <c r="AZ153" s="77">
        <f>LN(SUM($AY$2:AY153))</f>
        <v>3.044522437723423</v>
      </c>
      <c r="BA153" s="124">
        <f t="shared" si="90"/>
        <v>3.9370288508275149</v>
      </c>
      <c r="BB153" s="163"/>
      <c r="BC153" s="111"/>
      <c r="BD153" s="77">
        <f>LN(SUM($BC$2:BC153))</f>
        <v>4.3174881135363101</v>
      </c>
      <c r="BE153" s="124">
        <f t="shared" si="91"/>
        <v>6.6194913514009484</v>
      </c>
      <c r="BF153" s="163"/>
      <c r="BH153" s="77">
        <f>LN(SUM($BG$2:BG153))</f>
        <v>5.4026773818722793</v>
      </c>
      <c r="BI153" s="125">
        <f t="shared" si="92"/>
        <v>12.439010074819913</v>
      </c>
      <c r="BJ153" s="163"/>
      <c r="BK153" s="92">
        <v>3</v>
      </c>
      <c r="BL153" s="77">
        <f>LN(SUM($BK$2:BK153))</f>
        <v>4.6347289882296359</v>
      </c>
      <c r="BM153" s="125">
        <f t="shared" si="93"/>
        <v>25.96626218401294</v>
      </c>
      <c r="BN153" s="163"/>
      <c r="BP153" s="77">
        <f>LN(SUM($BO$2:BO153))</f>
        <v>4.7957905455967413</v>
      </c>
      <c r="BQ153" s="125">
        <f t="shared" si="94"/>
        <v>88.560053364173143</v>
      </c>
      <c r="BR153" s="163"/>
      <c r="BS153" s="96">
        <v>131</v>
      </c>
      <c r="BT153" s="77">
        <f>LN(SUM($BS$2:BS153))</f>
        <v>9.1718074222593984</v>
      </c>
      <c r="BU153" s="101">
        <f t="shared" si="95"/>
        <v>32.963489011202469</v>
      </c>
      <c r="BV153" s="155">
        <f t="shared" si="96"/>
        <v>35.834090113910335</v>
      </c>
    </row>
    <row r="154" spans="1:74" x14ac:dyDescent="0.25">
      <c r="A154" s="145">
        <f t="shared" si="59"/>
        <v>215</v>
      </c>
      <c r="B154" s="79">
        <v>44117</v>
      </c>
      <c r="C154" s="94"/>
      <c r="D154" s="84">
        <f>LN(SUM($C$2:C154))</f>
        <v>4.2626798770413155</v>
      </c>
      <c r="E154" s="124">
        <f t="shared" si="78"/>
        <v>228.04159884603456</v>
      </c>
      <c r="F154" s="162"/>
      <c r="G154" s="107">
        <v>8</v>
      </c>
      <c r="H154" s="88">
        <f>LN(SUM($G$2:G154))</f>
        <v>5.3565862746720123</v>
      </c>
      <c r="I154" s="124">
        <f t="shared" si="79"/>
        <v>13.220809510928309</v>
      </c>
      <c r="J154" s="163"/>
      <c r="K154" s="78">
        <v>11</v>
      </c>
      <c r="L154" s="88">
        <f>LN(SUM($K$2:K154))</f>
        <v>6.3368257311464413</v>
      </c>
      <c r="M154" s="124">
        <f t="shared" si="81"/>
        <v>31.135380656575897</v>
      </c>
      <c r="N154" s="163"/>
      <c r="O154" s="92">
        <v>23</v>
      </c>
      <c r="P154" s="88">
        <f>LN(SUM($O$2:O154))</f>
        <v>5.9215784196438159</v>
      </c>
      <c r="Q154" s="124">
        <f t="shared" si="80"/>
        <v>12.811323987305109</v>
      </c>
      <c r="R154" s="163"/>
      <c r="T154" s="88">
        <f>LN(SUM($S$2:S154))</f>
        <v>2.7725887222397811</v>
      </c>
      <c r="U154" s="128">
        <f t="shared" si="82"/>
        <v>60.144300531175439</v>
      </c>
      <c r="V154" s="163"/>
      <c r="X154" s="88">
        <f>LN(SUM($W$2:W154))</f>
        <v>1.3862943611198906</v>
      </c>
      <c r="Y154" s="125" t="e">
        <f t="shared" si="83"/>
        <v>#DIV/0!</v>
      </c>
      <c r="Z154" s="163"/>
      <c r="AB154" s="88">
        <f>LN(SUM($AA$2:AA154))</f>
        <v>5.2040066870767951</v>
      </c>
      <c r="AC154" s="124">
        <f t="shared" si="84"/>
        <v>11.001437448470162</v>
      </c>
      <c r="AD154" s="163"/>
      <c r="AE154" s="92">
        <v>9</v>
      </c>
      <c r="AF154" s="88">
        <f>LN(SUM($AE$2:AE154))</f>
        <v>7.3323692059290622</v>
      </c>
      <c r="AG154" s="124">
        <f t="shared" si="85"/>
        <v>48.410438334981372</v>
      </c>
      <c r="AH154" s="163"/>
      <c r="AJ154" s="88">
        <f>LN(SUM($AI$2:AI154))</f>
        <v>4.6913478822291435</v>
      </c>
      <c r="AK154" s="124">
        <f t="shared" si="86"/>
        <v>58.655709760259342</v>
      </c>
      <c r="AL154" s="163"/>
      <c r="AM154" s="92">
        <v>5</v>
      </c>
      <c r="AN154" s="88">
        <f>LN(SUM($AM$2:AM154))</f>
        <v>4.8978397999509111</v>
      </c>
      <c r="AO154" s="124">
        <f t="shared" si="87"/>
        <v>27.049121501500299</v>
      </c>
      <c r="AP154" s="163"/>
      <c r="AQ154" s="112">
        <v>1</v>
      </c>
      <c r="AR154" s="88">
        <f>LN(SUM($AQ$2:AQ154))</f>
        <v>4.4773368144782069</v>
      </c>
      <c r="AS154" s="124">
        <f t="shared" si="88"/>
        <v>21.853183306475888</v>
      </c>
      <c r="AT154" s="163"/>
      <c r="AU154" s="78">
        <v>148</v>
      </c>
      <c r="AV154" s="88">
        <f>LN(SUM($AU$2:AU154))</f>
        <v>8.6889592342706763</v>
      </c>
      <c r="AW154" s="124">
        <f t="shared" si="89"/>
        <v>38.916318220985993</v>
      </c>
      <c r="AX154" s="163"/>
      <c r="AZ154" s="77">
        <f>LN(SUM($AY$2:AY154))</f>
        <v>3.044522437723423</v>
      </c>
      <c r="BA154" s="124">
        <f t="shared" si="90"/>
        <v>4.04664215900213</v>
      </c>
      <c r="BB154" s="163"/>
      <c r="BC154" s="111">
        <v>1</v>
      </c>
      <c r="BD154" s="77">
        <f>LN(SUM($BC$2:BC154))</f>
        <v>4.3307333402863311</v>
      </c>
      <c r="BE154" s="124">
        <f t="shared" si="91"/>
        <v>7.9664707696432551</v>
      </c>
      <c r="BF154" s="163"/>
      <c r="BG154" s="92">
        <v>4</v>
      </c>
      <c r="BH154" s="77">
        <f>LN(SUM($BG$2:BG154))</f>
        <v>5.4205349992722862</v>
      </c>
      <c r="BI154" s="125">
        <f t="shared" si="92"/>
        <v>14.914935073672137</v>
      </c>
      <c r="BJ154" s="163"/>
      <c r="BL154" s="77">
        <f>LN(SUM($BK$2:BK154))</f>
        <v>4.6347289882296359</v>
      </c>
      <c r="BM154" s="125">
        <f t="shared" si="93"/>
        <v>25.975603475451202</v>
      </c>
      <c r="BN154" s="163"/>
      <c r="BO154" s="92">
        <v>3</v>
      </c>
      <c r="BP154" s="77">
        <f>LN(SUM($BO$2:BO154))</f>
        <v>4.8202815656050371</v>
      </c>
      <c r="BQ154" s="125">
        <f t="shared" si="94"/>
        <v>75.160262800436456</v>
      </c>
      <c r="BR154" s="163"/>
      <c r="BS154" s="96">
        <v>221</v>
      </c>
      <c r="BT154" s="77">
        <f>LN(SUM($BS$2:BS154))</f>
        <v>9.1945158216292118</v>
      </c>
      <c r="BU154" s="101">
        <f t="shared" si="95"/>
        <v>32.265059821969508</v>
      </c>
      <c r="BV154" s="155">
        <f t="shared" si="96"/>
        <v>34.413370478910409</v>
      </c>
    </row>
    <row r="155" spans="1:74" x14ac:dyDescent="0.25">
      <c r="A155" s="145">
        <f t="shared" si="59"/>
        <v>216</v>
      </c>
      <c r="B155" s="79">
        <v>44118</v>
      </c>
      <c r="C155" s="94"/>
      <c r="D155" s="84">
        <f>LN(SUM($C$2:C155))</f>
        <v>4.2626798770413155</v>
      </c>
      <c r="E155" s="124">
        <f t="shared" si="78"/>
        <v>228.04159884603456</v>
      </c>
      <c r="F155" s="162"/>
      <c r="G155" s="107">
        <v>3</v>
      </c>
      <c r="H155" s="88">
        <f>LN(SUM($G$2:G155))</f>
        <v>5.3706380281276624</v>
      </c>
      <c r="I155" s="124">
        <f t="shared" si="79"/>
        <v>14.182392203801525</v>
      </c>
      <c r="J155" s="163"/>
      <c r="K155" s="78">
        <v>19</v>
      </c>
      <c r="L155" s="88">
        <f>LN(SUM($K$2:K155))</f>
        <v>6.3699009828282271</v>
      </c>
      <c r="M155" s="124">
        <f t="shared" si="81"/>
        <v>32.892834350554324</v>
      </c>
      <c r="N155" s="163"/>
      <c r="O155" s="92">
        <v>6</v>
      </c>
      <c r="P155" s="88">
        <f>LN(SUM($O$2:O155))</f>
        <v>5.9375362050824263</v>
      </c>
      <c r="Q155" s="124">
        <f t="shared" si="80"/>
        <v>12.293791066901097</v>
      </c>
      <c r="R155" s="163"/>
      <c r="T155" s="88">
        <f>LN(SUM($S$2:S155))</f>
        <v>2.7725887222397811</v>
      </c>
      <c r="U155" s="128">
        <f t="shared" si="82"/>
        <v>50.120250442646203</v>
      </c>
      <c r="V155" s="163"/>
      <c r="X155" s="88">
        <f>LN(SUM($W$2:W155))</f>
        <v>1.3862943611198906</v>
      </c>
      <c r="Y155" s="125" t="e">
        <f t="shared" si="83"/>
        <v>#DIV/0!</v>
      </c>
      <c r="Z155" s="163"/>
      <c r="AA155" s="112">
        <v>6</v>
      </c>
      <c r="AB155" s="88">
        <f>LN(SUM($AA$2:AA155))</f>
        <v>5.2364419628299492</v>
      </c>
      <c r="AC155" s="124">
        <f t="shared" si="84"/>
        <v>11.989989982598216</v>
      </c>
      <c r="AD155" s="163"/>
      <c r="AE155" s="92">
        <v>52</v>
      </c>
      <c r="AF155" s="88">
        <f>LN(SUM($AE$2:AE155))</f>
        <v>7.3658128372094724</v>
      </c>
      <c r="AG155" s="124">
        <f t="shared" si="85"/>
        <v>49.054807823717908</v>
      </c>
      <c r="AH155" s="163"/>
      <c r="AJ155" s="88">
        <f>LN(SUM($AI$2:AI155))</f>
        <v>4.6913478822291435</v>
      </c>
      <c r="AK155" s="124">
        <f t="shared" si="86"/>
        <v>86.09995873069532</v>
      </c>
      <c r="AL155" s="163"/>
      <c r="AM155" s="92">
        <v>5</v>
      </c>
      <c r="AN155" s="88">
        <f>LN(SUM($AM$2:AM155))</f>
        <v>4.9344739331306915</v>
      </c>
      <c r="AO155" s="124">
        <f t="shared" si="87"/>
        <v>24.915022175091959</v>
      </c>
      <c r="AP155" s="163"/>
      <c r="AQ155" s="112">
        <v>11</v>
      </c>
      <c r="AR155" s="88">
        <f>LN(SUM($AQ$2:AQ155))</f>
        <v>4.5951198501345898</v>
      </c>
      <c r="AS155" s="124">
        <f t="shared" si="88"/>
        <v>18.346597894825763</v>
      </c>
      <c r="AT155" s="163"/>
      <c r="AU155" s="78">
        <v>172</v>
      </c>
      <c r="AV155" s="88">
        <f>LN(SUM($AU$2:AU155))</f>
        <v>8.7175183726497671</v>
      </c>
      <c r="AW155" s="124">
        <f t="shared" si="89"/>
        <v>35.839689929456469</v>
      </c>
      <c r="AX155" s="163"/>
      <c r="AY155" s="92">
        <v>4</v>
      </c>
      <c r="AZ155" s="77">
        <f>LN(SUM($AY$2:AY155))</f>
        <v>3.2188758248682006</v>
      </c>
      <c r="BA155" s="124">
        <f t="shared" si="90"/>
        <v>4.4736325317610879</v>
      </c>
      <c r="BB155" s="163"/>
      <c r="BC155" s="112">
        <v>15</v>
      </c>
      <c r="BD155" s="77">
        <f>LN(SUM($BC$2:BC155))</f>
        <v>4.5108595065168497</v>
      </c>
      <c r="BE155" s="124">
        <f t="shared" si="91"/>
        <v>8.3021845709167685</v>
      </c>
      <c r="BF155" s="163"/>
      <c r="BG155" s="92">
        <v>18</v>
      </c>
      <c r="BH155" s="77">
        <f>LN(SUM($BG$2:BG155))</f>
        <v>5.4971682252932021</v>
      </c>
      <c r="BI155" s="125">
        <f t="shared" si="92"/>
        <v>15.606168726151699</v>
      </c>
      <c r="BJ155" s="163"/>
      <c r="BL155" s="77">
        <f>LN(SUM($BK$2:BK155))</f>
        <v>4.6347289882296359</v>
      </c>
      <c r="BM155" s="125">
        <f t="shared" si="93"/>
        <v>28.566655282333578</v>
      </c>
      <c r="BN155" s="163"/>
      <c r="BO155" s="92">
        <v>5</v>
      </c>
      <c r="BP155" s="77">
        <f>LN(SUM($BO$2:BO155))</f>
        <v>4.8598124043616719</v>
      </c>
      <c r="BQ155" s="125">
        <f t="shared" si="94"/>
        <v>50.603871967588439</v>
      </c>
      <c r="BR155" s="163"/>
      <c r="BS155" s="96">
        <v>316</v>
      </c>
      <c r="BT155" s="77">
        <f>LN(SUM($BS$2:BS155))</f>
        <v>9.2261152910915456</v>
      </c>
      <c r="BU155" s="101">
        <f t="shared" si="95"/>
        <v>30.976032466080373</v>
      </c>
      <c r="BV155" s="155">
        <f t="shared" si="96"/>
        <v>32.899001664152586</v>
      </c>
    </row>
    <row r="156" spans="1:74" x14ac:dyDescent="0.25">
      <c r="A156" s="145">
        <f t="shared" si="59"/>
        <v>217</v>
      </c>
      <c r="B156" s="79">
        <v>44119</v>
      </c>
      <c r="C156" s="94"/>
      <c r="D156" s="84">
        <f>LN(SUM($C$2:C156))</f>
        <v>4.2626798770413155</v>
      </c>
      <c r="E156" s="124">
        <f t="shared" si="78"/>
        <v>273.64991861524146</v>
      </c>
      <c r="F156" s="162"/>
      <c r="G156" s="107">
        <v>10</v>
      </c>
      <c r="H156" s="88">
        <f>LN(SUM($G$2:G156))</f>
        <v>5.4161004022044201</v>
      </c>
      <c r="I156" s="124">
        <f t="shared" si="79"/>
        <v>17.195632194916232</v>
      </c>
      <c r="J156" s="163"/>
      <c r="K156" s="78">
        <v>14</v>
      </c>
      <c r="L156" s="88">
        <f>LN(SUM($K$2:K156))</f>
        <v>6.3935907539506314</v>
      </c>
      <c r="M156" s="124">
        <f t="shared" si="81"/>
        <v>32.340890738079857</v>
      </c>
      <c r="N156" s="163"/>
      <c r="O156" s="92">
        <v>12</v>
      </c>
      <c r="P156" s="88">
        <f>LN(SUM($O$2:O156))</f>
        <v>5.9687075599853658</v>
      </c>
      <c r="Q156" s="124">
        <f t="shared" si="80"/>
        <v>13.438654336699129</v>
      </c>
      <c r="R156" s="163"/>
      <c r="S156" s="92">
        <v>1</v>
      </c>
      <c r="T156" s="88">
        <f>LN(SUM($S$2:S156))</f>
        <v>2.8332133440562162</v>
      </c>
      <c r="U156" s="128">
        <f t="shared" si="82"/>
        <v>34.102883157119329</v>
      </c>
      <c r="V156" s="163"/>
      <c r="X156" s="88">
        <f>LN(SUM($W$2:W156))</f>
        <v>1.3862943611198906</v>
      </c>
      <c r="Y156" s="125" t="e">
        <f t="shared" si="83"/>
        <v>#DIV/0!</v>
      </c>
      <c r="Z156" s="163"/>
      <c r="AA156" s="112">
        <v>23</v>
      </c>
      <c r="AB156" s="88">
        <f>LN(SUM($AA$2:AA156))</f>
        <v>5.3518581334760666</v>
      </c>
      <c r="AC156" s="124">
        <f t="shared" si="84"/>
        <v>12.847704061476847</v>
      </c>
      <c r="AD156" s="163"/>
      <c r="AE156" s="92">
        <v>41</v>
      </c>
      <c r="AF156" s="88">
        <f>LN(SUM($AE$2:AE156))</f>
        <v>7.3914152346753585</v>
      </c>
      <c r="AG156" s="124">
        <f t="shared" si="85"/>
        <v>46.404305387791212</v>
      </c>
      <c r="AH156" s="163"/>
      <c r="AI156" s="92">
        <v>2</v>
      </c>
      <c r="AJ156" s="88">
        <f>LN(SUM($AI$2:AI156))</f>
        <v>4.7095302013123339</v>
      </c>
      <c r="AK156" s="124">
        <f t="shared" si="86"/>
        <v>131.90044441342116</v>
      </c>
      <c r="AL156" s="163"/>
      <c r="AM156" s="92">
        <v>3</v>
      </c>
      <c r="AN156" s="88">
        <f>LN(SUM($AM$2:AM156))</f>
        <v>4.9558270576012609</v>
      </c>
      <c r="AO156" s="124">
        <f t="shared" si="87"/>
        <v>26.821354906854591</v>
      </c>
      <c r="AP156" s="163"/>
      <c r="AQ156" s="112">
        <v>12</v>
      </c>
      <c r="AR156" s="88">
        <f>LN(SUM($AQ$2:AQ156))</f>
        <v>4.7095302013123339</v>
      </c>
      <c r="AS156" s="124">
        <f t="shared" si="88"/>
        <v>14.554565748160741</v>
      </c>
      <c r="AT156" s="163"/>
      <c r="AU156" s="78">
        <v>117</v>
      </c>
      <c r="AV156" s="88">
        <f>LN(SUM($AU$2:AU156))</f>
        <v>8.7364893510015538</v>
      </c>
      <c r="AW156" s="124">
        <f t="shared" si="89"/>
        <v>34.045516809121743</v>
      </c>
      <c r="AX156" s="163"/>
      <c r="AZ156" s="77">
        <f>LN(SUM($AY$2:AY156))</f>
        <v>3.2188758248682006</v>
      </c>
      <c r="BA156" s="124">
        <f t="shared" si="90"/>
        <v>6.7886301553972475</v>
      </c>
      <c r="BB156" s="163"/>
      <c r="BC156" s="112">
        <v>5</v>
      </c>
      <c r="BD156" s="77">
        <f>LN(SUM($BC$2:BC156))</f>
        <v>4.5643481914678361</v>
      </c>
      <c r="BE156" s="124">
        <f t="shared" si="91"/>
        <v>9.3955772160173421</v>
      </c>
      <c r="BF156" s="163"/>
      <c r="BG156" s="92">
        <v>23</v>
      </c>
      <c r="BH156" s="77">
        <f>LN(SUM($BG$2:BG156))</f>
        <v>5.5872486584002496</v>
      </c>
      <c r="BI156" s="125">
        <f t="shared" si="92"/>
        <v>14.953284815293097</v>
      </c>
      <c r="BJ156" s="163"/>
      <c r="BK156" s="92">
        <v>9</v>
      </c>
      <c r="BL156" s="77">
        <f>LN(SUM($BK$2:BK156))</f>
        <v>4.7184988712950942</v>
      </c>
      <c r="BM156" s="125">
        <f t="shared" si="93"/>
        <v>26.658828382562969</v>
      </c>
      <c r="BN156" s="163"/>
      <c r="BO156" s="92">
        <v>1</v>
      </c>
      <c r="BP156" s="77">
        <f>LN(SUM($BO$2:BO156))</f>
        <v>4.8675344504555822</v>
      </c>
      <c r="BQ156" s="125">
        <f t="shared" si="94"/>
        <v>44.681572963330645</v>
      </c>
      <c r="BR156" s="163"/>
      <c r="BS156" s="96">
        <v>290</v>
      </c>
      <c r="BT156" s="77">
        <f>LN(SUM($BS$2:BS156))</f>
        <v>9.2542615590341111</v>
      </c>
      <c r="BU156" s="101">
        <f t="shared" si="95"/>
        <v>30.031827290999615</v>
      </c>
      <c r="BV156" s="155">
        <f t="shared" si="96"/>
        <v>31.807149455264089</v>
      </c>
    </row>
    <row r="157" spans="1:74" x14ac:dyDescent="0.25">
      <c r="A157" s="145">
        <f t="shared" si="59"/>
        <v>218</v>
      </c>
      <c r="B157" s="79">
        <v>44120</v>
      </c>
      <c r="C157" s="94"/>
      <c r="D157" s="84">
        <f>LN(SUM($C$2:C157))</f>
        <v>4.2626798770413155</v>
      </c>
      <c r="E157" s="124">
        <f t="shared" ref="E157:E173" si="97">LN(2)/(SLOPE(D151:D157,A151:A157))</f>
        <v>456.08319769206912</v>
      </c>
      <c r="F157" s="162"/>
      <c r="G157" s="107">
        <v>20</v>
      </c>
      <c r="H157" s="88">
        <f>LN(SUM($G$2:G157))</f>
        <v>5.5012582105447274</v>
      </c>
      <c r="I157" s="124">
        <f t="shared" ref="I157:I173" si="98">LN(2)/(SLOPE(H151:H157,A151:A157))</f>
        <v>17.040537695059715</v>
      </c>
      <c r="J157" s="163"/>
      <c r="K157" s="78">
        <v>20</v>
      </c>
      <c r="L157" s="88">
        <f>LN(SUM($K$2:K157))</f>
        <v>6.4264884574576904</v>
      </c>
      <c r="M157" s="124">
        <f t="shared" si="81"/>
        <v>28.827260494485948</v>
      </c>
      <c r="N157" s="163"/>
      <c r="O157" s="92">
        <v>26</v>
      </c>
      <c r="P157" s="88">
        <f>LN(SUM($O$2:O157))</f>
        <v>6.0330862217988015</v>
      </c>
      <c r="Q157" s="124">
        <f t="shared" ref="Q157:Q173" si="99">LN(2)/(SLOPE(P151:P157,A151:A157))</f>
        <v>14.616836411173042</v>
      </c>
      <c r="R157" s="163"/>
      <c r="T157" s="88">
        <f>LN(SUM($S$2:S157))</f>
        <v>2.8332133440562162</v>
      </c>
      <c r="U157" s="128">
        <f t="shared" si="82"/>
        <v>31.012517898836084</v>
      </c>
      <c r="V157" s="163"/>
      <c r="X157" s="88">
        <f>LN(SUM($W$2:W157))</f>
        <v>1.3862943611198906</v>
      </c>
      <c r="Y157" s="125" t="e">
        <f t="shared" si="83"/>
        <v>#DIV/0!</v>
      </c>
      <c r="Z157" s="163"/>
      <c r="AA157" s="112">
        <v>21</v>
      </c>
      <c r="AB157" s="88">
        <f>LN(SUM($AA$2:AA157))</f>
        <v>5.4467373716663099</v>
      </c>
      <c r="AC157" s="124">
        <f t="shared" si="84"/>
        <v>13.45143689019311</v>
      </c>
      <c r="AD157" s="163"/>
      <c r="AE157" s="92">
        <v>28</v>
      </c>
      <c r="AF157" s="88">
        <f>LN(SUM($AE$2:AE157))</f>
        <v>7.4085305668946262</v>
      </c>
      <c r="AG157" s="124">
        <f t="shared" si="85"/>
        <v>40.44273743425736</v>
      </c>
      <c r="AH157" s="163"/>
      <c r="AJ157" s="88">
        <f>LN(SUM($AI$2:AI157))</f>
        <v>4.7095302013123339</v>
      </c>
      <c r="AK157" s="124">
        <f t="shared" si="86"/>
        <v>132.50691735039629</v>
      </c>
      <c r="AL157" s="163"/>
      <c r="AM157" s="92">
        <v>8</v>
      </c>
      <c r="AN157" s="88">
        <f>LN(SUM($AM$2:AM157))</f>
        <v>5.0106352940962555</v>
      </c>
      <c r="AO157" s="124">
        <f t="shared" si="87"/>
        <v>25.335799862667169</v>
      </c>
      <c r="AP157" s="163"/>
      <c r="AQ157" s="112">
        <v>3</v>
      </c>
      <c r="AR157" s="88">
        <f>LN(SUM($AQ$2:AQ157))</f>
        <v>4.7361984483944957</v>
      </c>
      <c r="AS157" s="124">
        <f t="shared" si="88"/>
        <v>12.093089699364057</v>
      </c>
      <c r="AT157" s="163"/>
      <c r="AU157" s="78">
        <v>168</v>
      </c>
      <c r="AV157" s="88">
        <f>LN(SUM($AU$2:AU157))</f>
        <v>8.7631153296197866</v>
      </c>
      <c r="AW157" s="124">
        <f t="shared" si="89"/>
        <v>31.902773888376192</v>
      </c>
      <c r="AX157" s="163"/>
      <c r="AY157" s="92">
        <v>7</v>
      </c>
      <c r="AZ157" s="77">
        <f>LN(SUM($AY$2:AY157))</f>
        <v>3.4657359027997265</v>
      </c>
      <c r="BA157" s="124">
        <f t="shared" si="90"/>
        <v>8.6290814989358289</v>
      </c>
      <c r="BB157" s="163"/>
      <c r="BC157" s="112">
        <v>15</v>
      </c>
      <c r="BD157" s="77">
        <f>LN(SUM($BC$2:BC157))</f>
        <v>4.7095302013123339</v>
      </c>
      <c r="BE157" s="124">
        <f t="shared" si="91"/>
        <v>8.6384324551920546</v>
      </c>
      <c r="BF157" s="163"/>
      <c r="BG157" s="92">
        <v>27</v>
      </c>
      <c r="BH157" s="77">
        <f>LN(SUM($BG$2:BG157))</f>
        <v>5.6835797673386814</v>
      </c>
      <c r="BI157" s="125">
        <f t="shared" si="92"/>
        <v>12.324535560587284</v>
      </c>
      <c r="BJ157" s="163"/>
      <c r="BK157" s="92">
        <v>18</v>
      </c>
      <c r="BL157" s="77">
        <f>LN(SUM($BK$2:BK157))</f>
        <v>4.8675344504555822</v>
      </c>
      <c r="BM157" s="125">
        <f t="shared" si="93"/>
        <v>17.081363521423683</v>
      </c>
      <c r="BN157" s="163"/>
      <c r="BP157" s="77">
        <f>LN(SUM($BO$2:BO157))</f>
        <v>4.8675344504555822</v>
      </c>
      <c r="BQ157" s="125">
        <f t="shared" si="94"/>
        <v>43.356752767686721</v>
      </c>
      <c r="BR157" s="163"/>
      <c r="BS157" s="96">
        <v>361</v>
      </c>
      <c r="BT157" s="77">
        <f>LN(SUM($BS$2:BS157))</f>
        <v>9.288226910633254</v>
      </c>
      <c r="BU157" s="101">
        <f t="shared" si="95"/>
        <v>27.651716296694367</v>
      </c>
      <c r="BV157" s="155">
        <f t="shared" si="96"/>
        <v>30.777624977389262</v>
      </c>
    </row>
    <row r="158" spans="1:74" x14ac:dyDescent="0.25">
      <c r="A158" s="145">
        <f t="shared" si="59"/>
        <v>219</v>
      </c>
      <c r="B158" s="79">
        <v>44121</v>
      </c>
      <c r="C158" s="94">
        <v>4</v>
      </c>
      <c r="D158" s="84">
        <f>LN(SUM($C$2:C158))</f>
        <v>4.3174881135363101</v>
      </c>
      <c r="E158" s="124">
        <f t="shared" si="97"/>
        <v>118.03652332103347</v>
      </c>
      <c r="F158" s="162"/>
      <c r="G158" s="107">
        <v>33</v>
      </c>
      <c r="H158" s="88">
        <f>LN(SUM($G$2:G158))</f>
        <v>5.6276211136906369</v>
      </c>
      <c r="I158" s="124">
        <f t="shared" si="98"/>
        <v>13.164207020251776</v>
      </c>
      <c r="J158" s="163"/>
      <c r="K158" s="78">
        <v>21</v>
      </c>
      <c r="L158" s="88">
        <f>LN(SUM($K$2:K158))</f>
        <v>6.4599044543775346</v>
      </c>
      <c r="M158" s="124">
        <f t="shared" si="81"/>
        <v>26.556251175786056</v>
      </c>
      <c r="N158" s="163"/>
      <c r="O158" s="92">
        <v>34</v>
      </c>
      <c r="P158" s="88">
        <f>LN(SUM($O$2:O158))</f>
        <v>6.1114673395026786</v>
      </c>
      <c r="Q158" s="124">
        <f t="shared" si="99"/>
        <v>14.542718797105252</v>
      </c>
      <c r="R158" s="163"/>
      <c r="T158" s="88">
        <f>LN(SUM($S$2:S158))</f>
        <v>2.8332133440562162</v>
      </c>
      <c r="U158" s="128">
        <f t="shared" si="82"/>
        <v>34.821311797467921</v>
      </c>
      <c r="V158" s="163"/>
      <c r="X158" s="88">
        <f>LN(SUM($W$2:W158))</f>
        <v>1.3862943611198906</v>
      </c>
      <c r="Y158" s="125" t="e">
        <f t="shared" si="83"/>
        <v>#DIV/0!</v>
      </c>
      <c r="Z158" s="163"/>
      <c r="AA158" s="112">
        <v>18</v>
      </c>
      <c r="AB158" s="88">
        <f>LN(SUM($AA$2:AA158))</f>
        <v>5.521460917862246</v>
      </c>
      <c r="AC158" s="124">
        <f t="shared" si="84"/>
        <v>12.239654934796588</v>
      </c>
      <c r="AD158" s="163"/>
      <c r="AE158" s="92">
        <v>45</v>
      </c>
      <c r="AF158" s="88">
        <f>LN(SUM($AE$2:AE158))</f>
        <v>7.4354380198145504</v>
      </c>
      <c r="AG158" s="124">
        <f t="shared" si="85"/>
        <v>35.029982938063455</v>
      </c>
      <c r="AH158" s="163"/>
      <c r="AJ158" s="88">
        <f>LN(SUM($AI$2:AI158))</f>
        <v>4.7095302013123339</v>
      </c>
      <c r="AK158" s="124">
        <f t="shared" si="86"/>
        <v>177.90287519503187</v>
      </c>
      <c r="AL158" s="163"/>
      <c r="AM158" s="92">
        <v>8</v>
      </c>
      <c r="AN158" s="88">
        <f>LN(SUM($AM$2:AM158))</f>
        <v>5.0625950330269669</v>
      </c>
      <c r="AO158" s="124">
        <f t="shared" si="87"/>
        <v>20.050106972371239</v>
      </c>
      <c r="AP158" s="163"/>
      <c r="AR158" s="88">
        <f>LN(SUM($AQ$2:AQ158))</f>
        <v>4.7361984483944957</v>
      </c>
      <c r="AS158" s="124">
        <f t="shared" si="88"/>
        <v>12.25534802320013</v>
      </c>
      <c r="AT158" s="163"/>
      <c r="AU158" s="78">
        <v>174</v>
      </c>
      <c r="AV158" s="88">
        <f>LN(SUM($AU$2:AU158))</f>
        <v>8.789964651132264</v>
      </c>
      <c r="AW158" s="124">
        <f t="shared" si="89"/>
        <v>28.832218888464102</v>
      </c>
      <c r="AX158" s="163"/>
      <c r="AY158" s="92">
        <v>2</v>
      </c>
      <c r="AZ158" s="77">
        <f>LN(SUM($AY$2:AY158))</f>
        <v>3.5263605246161616</v>
      </c>
      <c r="BA158" s="124">
        <f t="shared" si="90"/>
        <v>7.8821280074600359</v>
      </c>
      <c r="BB158" s="163"/>
      <c r="BC158" s="112">
        <v>2</v>
      </c>
      <c r="BD158" s="77">
        <f>LN(SUM($BC$2:BC158))</f>
        <v>4.7273878187123408</v>
      </c>
      <c r="BE158" s="124">
        <f t="shared" si="91"/>
        <v>8.6358178778893695</v>
      </c>
      <c r="BF158" s="163"/>
      <c r="BG158" s="92">
        <v>28</v>
      </c>
      <c r="BH158" s="77">
        <f>LN(SUM($BG$2:BG158))</f>
        <v>5.7745515455444085</v>
      </c>
      <c r="BI158" s="125">
        <f t="shared" si="92"/>
        <v>10.524207143748137</v>
      </c>
      <c r="BJ158" s="163"/>
      <c r="BK158" s="92">
        <v>4</v>
      </c>
      <c r="BL158" s="77">
        <f>LN(SUM($BK$2:BK158))</f>
        <v>4.8978397999509111</v>
      </c>
      <c r="BM158" s="125">
        <f t="shared" si="93"/>
        <v>13.596932739254235</v>
      </c>
      <c r="BN158" s="163"/>
      <c r="BO158" s="92">
        <v>3</v>
      </c>
      <c r="BP158" s="77">
        <f>LN(SUM($BO$2:BO158))</f>
        <v>4.8903491282217537</v>
      </c>
      <c r="BQ158" s="125">
        <f t="shared" si="94"/>
        <v>40.909461222983452</v>
      </c>
      <c r="BR158" s="163"/>
      <c r="BS158" s="96">
        <v>376</v>
      </c>
      <c r="BT158" s="77">
        <f>LN(SUM($BS$2:BS158))</f>
        <v>9.3224182753815334</v>
      </c>
      <c r="BU158" s="101">
        <f t="shared" si="95"/>
        <v>24.706670028602169</v>
      </c>
      <c r="BV158" s="155">
        <f t="shared" si="96"/>
        <v>29.126261180869204</v>
      </c>
    </row>
    <row r="159" spans="1:74" x14ac:dyDescent="0.25">
      <c r="A159" s="145">
        <f t="shared" si="59"/>
        <v>220</v>
      </c>
      <c r="B159" s="79">
        <v>44122</v>
      </c>
      <c r="C159" s="94"/>
      <c r="D159" s="84">
        <f>LN(SUM($C$2:C159))</f>
        <v>4.3174881135363101</v>
      </c>
      <c r="E159" s="124">
        <f t="shared" si="97"/>
        <v>70.821913992620082</v>
      </c>
      <c r="F159" s="162"/>
      <c r="G159" s="107">
        <v>26</v>
      </c>
      <c r="H159" s="88">
        <f>LN(SUM($G$2:G159))</f>
        <v>5.7170277014062219</v>
      </c>
      <c r="I159" s="124">
        <f t="shared" si="98"/>
        <v>10.381933382679174</v>
      </c>
      <c r="J159" s="163"/>
      <c r="K159" s="78">
        <v>9</v>
      </c>
      <c r="L159" s="88">
        <f>LN(SUM($K$2:K159))</f>
        <v>6.4738906963522744</v>
      </c>
      <c r="M159" s="124">
        <f t="shared" si="81"/>
        <v>25.110033358465046</v>
      </c>
      <c r="N159" s="163"/>
      <c r="O159" s="92">
        <v>21</v>
      </c>
      <c r="P159" s="88">
        <f>LN(SUM($O$2:O159))</f>
        <v>6.156978985585555</v>
      </c>
      <c r="Q159" s="124">
        <f t="shared" si="99"/>
        <v>14.141064515289692</v>
      </c>
      <c r="R159" s="163"/>
      <c r="T159" s="88">
        <f>LN(SUM($S$2:S159))</f>
        <v>2.8332133440562162</v>
      </c>
      <c r="U159" s="128">
        <f t="shared" si="82"/>
        <v>53.355992098513525</v>
      </c>
      <c r="V159" s="163"/>
      <c r="X159" s="88">
        <f>LN(SUM($W$2:W159))</f>
        <v>1.3862943611198906</v>
      </c>
      <c r="Y159" s="125" t="e">
        <f t="shared" si="83"/>
        <v>#DIV/0!</v>
      </c>
      <c r="Z159" s="163"/>
      <c r="AA159" s="112">
        <v>20</v>
      </c>
      <c r="AB159" s="88">
        <f>LN(SUM($AA$2:AA159))</f>
        <v>5.598421958998375</v>
      </c>
      <c r="AC159" s="124">
        <f t="shared" si="84"/>
        <v>9.5679578290672769</v>
      </c>
      <c r="AD159" s="163"/>
      <c r="AE159" s="92">
        <v>19</v>
      </c>
      <c r="AF159" s="88">
        <f>LN(SUM($AE$2:AE159))</f>
        <v>7.4465850991577254</v>
      </c>
      <c r="AG159" s="124">
        <f t="shared" si="85"/>
        <v>31.857651006133267</v>
      </c>
      <c r="AH159" s="163"/>
      <c r="AI159" s="92">
        <v>11</v>
      </c>
      <c r="AJ159" s="88">
        <f>LN(SUM($AI$2:AI159))</f>
        <v>4.8040210447332568</v>
      </c>
      <c r="AK159" s="124">
        <f t="shared" si="86"/>
        <v>49.43907283631782</v>
      </c>
      <c r="AL159" s="163"/>
      <c r="AM159" s="92">
        <v>11</v>
      </c>
      <c r="AN159" s="88">
        <f>LN(SUM($AM$2:AM159))</f>
        <v>5.1298987149230735</v>
      </c>
      <c r="AO159" s="124">
        <f t="shared" si="87"/>
        <v>15.961534746273133</v>
      </c>
      <c r="AP159" s="163"/>
      <c r="AQ159" s="112">
        <v>2</v>
      </c>
      <c r="AR159" s="88">
        <f>LN(SUM($AQ$2:AQ159))</f>
        <v>4.7535901911063645</v>
      </c>
      <c r="AS159" s="124">
        <f t="shared" si="88"/>
        <v>12.752995037263089</v>
      </c>
      <c r="AT159" s="163"/>
      <c r="AU159" s="78">
        <v>135</v>
      </c>
      <c r="AV159" s="88">
        <f>LN(SUM($AU$2:AU159))</f>
        <v>8.8103104663579579</v>
      </c>
      <c r="AW159" s="124">
        <f t="shared" si="89"/>
        <v>28.234320478159802</v>
      </c>
      <c r="AX159" s="163"/>
      <c r="AZ159" s="77">
        <f>LN(SUM($AY$2:AY159))</f>
        <v>3.5263605246161616</v>
      </c>
      <c r="BA159" s="124">
        <f t="shared" si="90"/>
        <v>7.3071355251358829</v>
      </c>
      <c r="BB159" s="163"/>
      <c r="BC159" s="112">
        <v>4</v>
      </c>
      <c r="BD159" s="77">
        <f>LN(SUM($BC$2:BC159))</f>
        <v>4.7621739347977563</v>
      </c>
      <c r="BE159" s="124">
        <f t="shared" si="91"/>
        <v>8.3438569947647796</v>
      </c>
      <c r="BF159" s="163"/>
      <c r="BG159" s="92">
        <v>26</v>
      </c>
      <c r="BH159" s="77">
        <f>LN(SUM($BG$2:BG159))</f>
        <v>5.8522024797744745</v>
      </c>
      <c r="BI159" s="125">
        <f t="shared" si="92"/>
        <v>8.652674374774703</v>
      </c>
      <c r="BJ159" s="163"/>
      <c r="BK159" s="92">
        <v>10</v>
      </c>
      <c r="BL159" s="77">
        <f>LN(SUM($BK$2:BK159))</f>
        <v>4.9698132995760007</v>
      </c>
      <c r="BM159" s="125">
        <f t="shared" si="93"/>
        <v>11.000589951075417</v>
      </c>
      <c r="BN159" s="163"/>
      <c r="BO159" s="92">
        <v>1</v>
      </c>
      <c r="BP159" s="77">
        <f>LN(SUM($BO$2:BO159))</f>
        <v>4.8978397999509111</v>
      </c>
      <c r="BQ159" s="125">
        <f t="shared" si="94"/>
        <v>42.748700698069428</v>
      </c>
      <c r="BR159" s="163"/>
      <c r="BS159" s="96">
        <v>295</v>
      </c>
      <c r="BT159" s="77">
        <f>LN(SUM($BS$2:BS159))</f>
        <v>9.3484487740938125</v>
      </c>
      <c r="BU159" s="101">
        <f t="shared" si="95"/>
        <v>22.891238583219387</v>
      </c>
      <c r="BV159" s="155">
        <f t="shared" si="96"/>
        <v>27.251496933119178</v>
      </c>
    </row>
    <row r="160" spans="1:74" x14ac:dyDescent="0.25">
      <c r="A160" s="145">
        <f t="shared" si="59"/>
        <v>221</v>
      </c>
      <c r="B160" s="79">
        <v>44123</v>
      </c>
      <c r="D160" s="84">
        <f>LN(SUM($C$2:C160))</f>
        <v>4.3174881135363101</v>
      </c>
      <c r="E160" s="124">
        <f t="shared" si="97"/>
        <v>59.018261660516735</v>
      </c>
      <c r="F160" s="162"/>
      <c r="G160" s="107">
        <v>17</v>
      </c>
      <c r="H160" s="88">
        <f>LN(SUM($G$2:G160))</f>
        <v>5.7714411231300158</v>
      </c>
      <c r="I160" s="124">
        <f t="shared" si="98"/>
        <v>9.0318026667728031</v>
      </c>
      <c r="J160" s="163"/>
      <c r="K160" s="78">
        <v>26</v>
      </c>
      <c r="L160" s="88">
        <f>LN(SUM($K$2:K160))</f>
        <v>6.513230110912307</v>
      </c>
      <c r="M160" s="124">
        <f t="shared" si="81"/>
        <v>24.154287101747371</v>
      </c>
      <c r="N160" s="163"/>
      <c r="O160" s="92">
        <v>13</v>
      </c>
      <c r="P160" s="88">
        <f>LN(SUM($O$2:O160))</f>
        <v>6.1841488909374833</v>
      </c>
      <c r="Q160" s="124">
        <f t="shared" si="99"/>
        <v>14.173166337590063</v>
      </c>
      <c r="R160" s="163"/>
      <c r="T160" s="88">
        <f>LN(SUM($S$2:S160))</f>
        <v>2.8332133440562162</v>
      </c>
      <c r="U160" s="128">
        <f t="shared" si="82"/>
        <v>64.027190518216244</v>
      </c>
      <c r="V160" s="163"/>
      <c r="X160" s="88">
        <f>LN(SUM($W$2:W160))</f>
        <v>1.3862943611198906</v>
      </c>
      <c r="Y160" s="125" t="e">
        <f t="shared" si="83"/>
        <v>#DIV/0!</v>
      </c>
      <c r="Z160" s="163"/>
      <c r="AA160" s="112">
        <v>20</v>
      </c>
      <c r="AB160" s="88">
        <f>LN(SUM($AA$2:AA160))</f>
        <v>5.6698809229805196</v>
      </c>
      <c r="AC160" s="124">
        <f t="shared" si="84"/>
        <v>8.4707768914969339</v>
      </c>
      <c r="AD160" s="163"/>
      <c r="AE160" s="92">
        <v>1</v>
      </c>
      <c r="AF160" s="88">
        <f>LN(SUM($AE$2:AE160))</f>
        <v>7.44716835960004</v>
      </c>
      <c r="AG160" s="124">
        <f t="shared" si="85"/>
        <v>35.289753294492456</v>
      </c>
      <c r="AH160" s="163"/>
      <c r="AI160" s="92">
        <v>1</v>
      </c>
      <c r="AJ160" s="88">
        <f>LN(SUM($AI$2:AI160))</f>
        <v>4.8121843553724171</v>
      </c>
      <c r="AK160" s="124">
        <f t="shared" si="86"/>
        <v>33.015108280061789</v>
      </c>
      <c r="AL160" s="163"/>
      <c r="AM160" s="92">
        <v>5</v>
      </c>
      <c r="AN160" s="88">
        <f>LN(SUM($AM$2:AM160))</f>
        <v>5.1590552992145291</v>
      </c>
      <c r="AO160" s="124">
        <f t="shared" si="87"/>
        <v>15.147635848837876</v>
      </c>
      <c r="AP160" s="163"/>
      <c r="AQ160" s="112">
        <v>10</v>
      </c>
      <c r="AR160" s="88">
        <f>LN(SUM($AQ$2:AQ160))</f>
        <v>4.836281906951478</v>
      </c>
      <c r="AS160" s="124">
        <f t="shared" si="88"/>
        <v>13.663416674594174</v>
      </c>
      <c r="AT160" s="163"/>
      <c r="AU160" s="78">
        <v>82</v>
      </c>
      <c r="AV160" s="88">
        <f>LN(SUM($AU$2:AU160))</f>
        <v>8.8224695722689699</v>
      </c>
      <c r="AW160" s="124">
        <f t="shared" si="89"/>
        <v>30.344604882167452</v>
      </c>
      <c r="AX160" s="163"/>
      <c r="AZ160" s="77">
        <f>LN(SUM($AY$2:AY160))</f>
        <v>3.5263605246161616</v>
      </c>
      <c r="BA160" s="124">
        <f t="shared" si="90"/>
        <v>8.1961065798687258</v>
      </c>
      <c r="BB160" s="163"/>
      <c r="BD160" s="77">
        <f>LN(SUM($BC$2:BC160))</f>
        <v>4.7621739347977563</v>
      </c>
      <c r="BE160" s="124">
        <f t="shared" si="91"/>
        <v>9.9021517499738998</v>
      </c>
      <c r="BF160" s="163"/>
      <c r="BG160" s="92">
        <v>4</v>
      </c>
      <c r="BH160" s="77">
        <f>LN(SUM($BG$2:BG160))</f>
        <v>5.8636311755980968</v>
      </c>
      <c r="BI160" s="125">
        <f t="shared" si="92"/>
        <v>8.7162484208023479</v>
      </c>
      <c r="BJ160" s="163"/>
      <c r="BK160" s="92">
        <v>11</v>
      </c>
      <c r="BL160" s="77">
        <f>LN(SUM($BK$2:BK160))</f>
        <v>5.0434251169192468</v>
      </c>
      <c r="BM160" s="125">
        <f t="shared" si="93"/>
        <v>9.3506168539691092</v>
      </c>
      <c r="BN160" s="163"/>
      <c r="BO160" s="92">
        <v>3</v>
      </c>
      <c r="BP160" s="77">
        <f>LN(SUM($BO$2:BO160))</f>
        <v>4.9199809258281251</v>
      </c>
      <c r="BQ160" s="125">
        <f t="shared" si="94"/>
        <v>48.768099495818575</v>
      </c>
      <c r="BR160" s="163"/>
      <c r="BS160" s="96">
        <v>193</v>
      </c>
      <c r="BT160" s="77">
        <f>LN(SUM($BS$2:BS160))</f>
        <v>9.3651194257637371</v>
      </c>
      <c r="BU160" s="101">
        <f t="shared" si="95"/>
        <v>23.535422273879195</v>
      </c>
      <c r="BV160" s="155">
        <f t="shared" si="96"/>
        <v>25.763374894678947</v>
      </c>
    </row>
    <row r="161" spans="1:74" x14ac:dyDescent="0.25">
      <c r="A161" s="145">
        <f t="shared" si="59"/>
        <v>222</v>
      </c>
      <c r="B161" s="79">
        <v>44124</v>
      </c>
      <c r="D161" s="84">
        <f>LN(SUM($C$2:C161))</f>
        <v>4.3174881135363101</v>
      </c>
      <c r="E161" s="124">
        <f t="shared" si="97"/>
        <v>59.018261660516735</v>
      </c>
      <c r="F161" s="162"/>
      <c r="G161" s="107">
        <v>20</v>
      </c>
      <c r="H161" s="88">
        <f>LN(SUM($G$2:G161))</f>
        <v>5.8318824772835169</v>
      </c>
      <c r="I161" s="124">
        <f t="shared" si="98"/>
        <v>8.4011138081868406</v>
      </c>
      <c r="J161" s="155">
        <f>AVERAGE(I157:I161)</f>
        <v>11.603918914590063</v>
      </c>
      <c r="K161" s="78">
        <v>39</v>
      </c>
      <c r="L161" s="88">
        <f>LN(SUM($K$2:K161))</f>
        <v>6.5694814204142959</v>
      </c>
      <c r="M161" s="124">
        <f t="shared" si="81"/>
        <v>21.919621642956606</v>
      </c>
      <c r="N161" s="163"/>
      <c r="O161" s="92">
        <v>30</v>
      </c>
      <c r="P161" s="88">
        <f>LN(SUM($O$2:O161))</f>
        <v>6.2441669006637364</v>
      </c>
      <c r="Q161" s="124">
        <f t="shared" si="99"/>
        <v>13.1610148674344</v>
      </c>
      <c r="R161" s="163"/>
      <c r="T161" s="88">
        <f>LN(SUM($S$2:S161))</f>
        <v>2.8332133440562162</v>
      </c>
      <c r="U161" s="128">
        <f t="shared" si="82"/>
        <v>106.71198419702705</v>
      </c>
      <c r="V161" s="163"/>
      <c r="X161" s="88">
        <f>LN(SUM($W$2:W161))</f>
        <v>1.3862943611198906</v>
      </c>
      <c r="Y161" s="125" t="e">
        <f t="shared" si="83"/>
        <v>#DIV/0!</v>
      </c>
      <c r="Z161" s="163"/>
      <c r="AA161" s="112">
        <v>11</v>
      </c>
      <c r="AB161" s="88">
        <f>LN(SUM($AA$2:AA161))</f>
        <v>5.7071102647488754</v>
      </c>
      <c r="AC161" s="124">
        <f t="shared" si="84"/>
        <v>8.8229356806909305</v>
      </c>
      <c r="AD161" s="163"/>
      <c r="AE161" s="92">
        <v>43</v>
      </c>
      <c r="AF161" s="88">
        <f>LN(SUM($AE$2:AE161))</f>
        <v>7.4719320782451222</v>
      </c>
      <c r="AG161" s="124">
        <f t="shared" si="85"/>
        <v>41.47756679676052</v>
      </c>
      <c r="AH161" s="163"/>
      <c r="AI161" s="92">
        <v>2</v>
      </c>
      <c r="AJ161" s="88">
        <f>LN(SUM($AI$2:AI161))</f>
        <v>4.8283137373023015</v>
      </c>
      <c r="AK161" s="124">
        <f t="shared" si="86"/>
        <v>27.308584094974993</v>
      </c>
      <c r="AL161" s="163"/>
      <c r="AM161" s="92">
        <v>3</v>
      </c>
      <c r="AN161" s="88">
        <f>LN(SUM($AM$2:AM161))</f>
        <v>5.1761497325738288</v>
      </c>
      <c r="AO161" s="124">
        <f t="shared" si="87"/>
        <v>15.517220000158751</v>
      </c>
      <c r="AP161" s="163"/>
      <c r="AQ161" s="112">
        <v>8</v>
      </c>
      <c r="AR161" s="88">
        <f>LN(SUM($AQ$2:AQ161))</f>
        <v>4.8978397999509111</v>
      </c>
      <c r="AS161" s="124">
        <f t="shared" si="88"/>
        <v>16.460742712653762</v>
      </c>
      <c r="AT161" s="163"/>
      <c r="AU161" s="78">
        <v>162</v>
      </c>
      <c r="AV161" s="88">
        <f>LN(SUM($AU$2:AU161))</f>
        <v>8.8460651906928813</v>
      </c>
      <c r="AW161" s="124">
        <f t="shared" si="89"/>
        <v>32.090357713650938</v>
      </c>
      <c r="AX161" s="163"/>
      <c r="AZ161" s="77">
        <f>LN(SUM($AY$2:AY161))</f>
        <v>3.5263605246161616</v>
      </c>
      <c r="BA161" s="124">
        <f t="shared" si="90"/>
        <v>12.14489151235508</v>
      </c>
      <c r="BB161" s="163"/>
      <c r="BC161" s="112">
        <v>7</v>
      </c>
      <c r="BD161" s="77">
        <f>LN(SUM($BC$2:BC161))</f>
        <v>4.8202815656050371</v>
      </c>
      <c r="BE161" s="124">
        <f t="shared" si="91"/>
        <v>14.098986861172568</v>
      </c>
      <c r="BF161" s="163"/>
      <c r="BG161" s="92">
        <v>16</v>
      </c>
      <c r="BH161" s="77">
        <f>LN(SUM($BG$2:BG161))</f>
        <v>5.9080829381689313</v>
      </c>
      <c r="BI161" s="125">
        <f t="shared" si="92"/>
        <v>9.9318378662671396</v>
      </c>
      <c r="BJ161" s="163"/>
      <c r="BK161" s="92">
        <v>5</v>
      </c>
      <c r="BL161" s="77">
        <f>LN(SUM($BK$2:BK161))</f>
        <v>5.0751738152338266</v>
      </c>
      <c r="BM161" s="125">
        <f t="shared" si="93"/>
        <v>9.3602319630951119</v>
      </c>
      <c r="BN161" s="163"/>
      <c r="BO161" s="92">
        <v>3</v>
      </c>
      <c r="BP161" s="77">
        <f>LN(SUM($BO$2:BO161))</f>
        <v>4.9416424226093039</v>
      </c>
      <c r="BQ161" s="125">
        <f t="shared" si="94"/>
        <v>50.981651531025499</v>
      </c>
      <c r="BR161" s="163"/>
      <c r="BS161" s="96">
        <v>349</v>
      </c>
      <c r="BT161" s="77">
        <f>LN(SUM($BS$2:BS161))</f>
        <v>9.3945767609749087</v>
      </c>
      <c r="BU161" s="101">
        <f t="shared" si="95"/>
        <v>24.650804745358506</v>
      </c>
      <c r="BV161" s="155">
        <f t="shared" si="96"/>
        <v>24.687170385550722</v>
      </c>
    </row>
    <row r="162" spans="1:74" s="135" customFormat="1" x14ac:dyDescent="0.25">
      <c r="A162" s="133">
        <f t="shared" si="59"/>
        <v>223</v>
      </c>
      <c r="B162" s="134">
        <v>44125</v>
      </c>
      <c r="C162" s="135">
        <v>2</v>
      </c>
      <c r="D162" s="136">
        <f>LN(SUM($C$2:C162))</f>
        <v>4.3438054218536841</v>
      </c>
      <c r="E162" s="137">
        <f t="shared" si="97"/>
        <v>54.981586459692792</v>
      </c>
      <c r="F162" s="164"/>
      <c r="G162" s="138">
        <v>43</v>
      </c>
      <c r="H162" s="139">
        <f>LN(SUM($G$2:G162))</f>
        <v>5.9506425525877269</v>
      </c>
      <c r="I162" s="137">
        <f t="shared" si="98"/>
        <v>8.0575253834481941</v>
      </c>
      <c r="J162" s="155">
        <f>AVERAGE(I158:I162)</f>
        <v>9.8073164522677594</v>
      </c>
      <c r="K162" s="140">
        <v>14</v>
      </c>
      <c r="L162" s="139">
        <f>LN(SUM($K$2:K162))</f>
        <v>6.5889264775335192</v>
      </c>
      <c r="M162" s="137">
        <f t="shared" si="81"/>
        <v>20.974524712300827</v>
      </c>
      <c r="N162" s="165"/>
      <c r="O162" s="135">
        <v>14</v>
      </c>
      <c r="P162" s="139">
        <f>LN(SUM($O$2:O162))</f>
        <v>6.2709884318582994</v>
      </c>
      <c r="Q162" s="137">
        <f t="shared" si="99"/>
        <v>13.846273441881005</v>
      </c>
      <c r="R162" s="165"/>
      <c r="S162" s="135">
        <v>1</v>
      </c>
      <c r="T162" s="139">
        <f>LN(SUM($S$2:S162))</f>
        <v>2.8903717578961645</v>
      </c>
      <c r="U162" s="141">
        <f t="shared" si="82"/>
        <v>113.18322624104506</v>
      </c>
      <c r="V162" s="165"/>
      <c r="X162" s="139">
        <f>LN(SUM($W$2:W162))</f>
        <v>1.3862943611198906</v>
      </c>
      <c r="Y162" s="137" t="e">
        <f t="shared" si="83"/>
        <v>#DIV/0!</v>
      </c>
      <c r="Z162" s="165"/>
      <c r="AA162" s="142">
        <v>43</v>
      </c>
      <c r="AB162" s="139">
        <f>LN(SUM($AA$2:AA162))</f>
        <v>5.8406416573733981</v>
      </c>
      <c r="AC162" s="137">
        <f t="shared" si="84"/>
        <v>9.0882567758166353</v>
      </c>
      <c r="AD162" s="165"/>
      <c r="AE162" s="135">
        <v>20</v>
      </c>
      <c r="AF162" s="139">
        <f>LN(SUM($AE$2:AE162))</f>
        <v>7.48324441607385</v>
      </c>
      <c r="AG162" s="137">
        <f t="shared" si="85"/>
        <v>46.877152197986618</v>
      </c>
      <c r="AH162" s="165"/>
      <c r="AI162" s="135">
        <v>1</v>
      </c>
      <c r="AJ162" s="139">
        <f>LN(SUM($AI$2:AI162))</f>
        <v>4.836281906951478</v>
      </c>
      <c r="AK162" s="137">
        <f t="shared" si="86"/>
        <v>26.937901910853803</v>
      </c>
      <c r="AL162" s="165"/>
      <c r="AM162" s="135">
        <v>17</v>
      </c>
      <c r="AN162" s="139">
        <f>LN(SUM($AM$2:AM162))</f>
        <v>5.2678581590633282</v>
      </c>
      <c r="AO162" s="137">
        <f t="shared" si="87"/>
        <v>14.233184865975606</v>
      </c>
      <c r="AP162" s="165"/>
      <c r="AQ162" s="142">
        <v>9</v>
      </c>
      <c r="AR162" s="139">
        <f>LN(SUM($AQ$2:AQ162))</f>
        <v>4.962844630259907</v>
      </c>
      <c r="AS162" s="137">
        <f t="shared" si="88"/>
        <v>16.401560116058619</v>
      </c>
      <c r="AT162" s="165"/>
      <c r="AU162" s="140">
        <v>194</v>
      </c>
      <c r="AV162" s="139">
        <f>LN(SUM($AU$2:AU162))</f>
        <v>8.8736081015491095</v>
      </c>
      <c r="AW162" s="137">
        <f t="shared" si="89"/>
        <v>31.829068110456216</v>
      </c>
      <c r="AX162" s="165"/>
      <c r="AY162" s="135">
        <v>11</v>
      </c>
      <c r="AZ162" s="143">
        <f>LN(SUM($AY$2:AY162))</f>
        <v>3.8066624897703196</v>
      </c>
      <c r="BA162" s="137">
        <f t="shared" si="90"/>
        <v>10.298220268081394</v>
      </c>
      <c r="BB162" s="165"/>
      <c r="BC162" s="142">
        <v>3</v>
      </c>
      <c r="BD162" s="143">
        <f>LN(SUM($BC$2:BC162))</f>
        <v>4.8441870864585912</v>
      </c>
      <c r="BE162" s="137">
        <f t="shared" si="91"/>
        <v>17.711282276518403</v>
      </c>
      <c r="BF162" s="165"/>
      <c r="BG162" s="135">
        <v>25</v>
      </c>
      <c r="BH162" s="143">
        <f>LN(SUM($BG$2:BG162))</f>
        <v>5.9738096118692612</v>
      </c>
      <c r="BI162" s="137">
        <f t="shared" si="92"/>
        <v>11.431545148245899</v>
      </c>
      <c r="BJ162" s="165"/>
      <c r="BK162" s="135">
        <v>38</v>
      </c>
      <c r="BL162" s="143">
        <f>LN(SUM($BK$2:BK162))</f>
        <v>5.2882670306945352</v>
      </c>
      <c r="BM162" s="137">
        <f t="shared" si="93"/>
        <v>8.5491983719778393</v>
      </c>
      <c r="BN162" s="165"/>
      <c r="BP162" s="143">
        <f>LN(SUM($BO$2:BO162))</f>
        <v>4.9416424226093039</v>
      </c>
      <c r="BQ162" s="137">
        <f t="shared" si="94"/>
        <v>48.499489280403118</v>
      </c>
      <c r="BR162" s="165"/>
      <c r="BS162" s="144">
        <v>435</v>
      </c>
      <c r="BT162" s="143">
        <f>LN(SUM($BS$2:BS162))</f>
        <v>9.430118265814091</v>
      </c>
      <c r="BU162" s="123">
        <f t="shared" si="95"/>
        <v>24.787791328764591</v>
      </c>
      <c r="BV162" s="155">
        <f t="shared" si="96"/>
        <v>24.11438539196477</v>
      </c>
    </row>
    <row r="163" spans="1:74" x14ac:dyDescent="0.25">
      <c r="A163" s="147">
        <f t="shared" si="59"/>
        <v>224</v>
      </c>
      <c r="B163" s="132">
        <v>44126</v>
      </c>
      <c r="D163" s="84">
        <f>LN(SUM($C$2:C163))</f>
        <v>4.3438054218536841</v>
      </c>
      <c r="E163" s="124">
        <f t="shared" si="97"/>
        <v>65.565484370617142</v>
      </c>
      <c r="F163" s="162"/>
      <c r="G163" s="107">
        <v>47</v>
      </c>
      <c r="H163" s="88">
        <f>LN(SUM($G$2:G163))</f>
        <v>6.0661080901037474</v>
      </c>
      <c r="I163" s="124">
        <f t="shared" si="98"/>
        <v>7.9041081908605717</v>
      </c>
      <c r="J163" s="155">
        <f>AVERAGE(I159:I163)</f>
        <v>8.7552966863895172</v>
      </c>
      <c r="K163" s="78">
        <v>18</v>
      </c>
      <c r="L163" s="88">
        <f>LN(SUM($K$2:K163))</f>
        <v>6.6133842183795597</v>
      </c>
      <c r="M163" s="124">
        <f t="shared" si="81"/>
        <v>21.226788732739045</v>
      </c>
      <c r="N163" s="163"/>
      <c r="O163" s="92">
        <v>60</v>
      </c>
      <c r="P163" s="88">
        <f>LN(SUM($O$2:O163))</f>
        <v>6.3784261836515865</v>
      </c>
      <c r="Q163" s="124">
        <f t="shared" si="99"/>
        <v>13.456835675403717</v>
      </c>
      <c r="R163" s="163"/>
      <c r="S163" s="92">
        <v>1</v>
      </c>
      <c r="T163" s="88">
        <f>LN(SUM($S$2:S163))</f>
        <v>2.9444389791664403</v>
      </c>
      <c r="U163" s="128">
        <f t="shared" si="82"/>
        <v>43.322304812734053</v>
      </c>
      <c r="V163" s="163"/>
      <c r="X163" s="88">
        <f>LN(SUM($W$2:W163))</f>
        <v>1.3862943611198906</v>
      </c>
      <c r="Y163" s="125" t="e">
        <f t="shared" si="83"/>
        <v>#DIV/0!</v>
      </c>
      <c r="Z163" s="163"/>
      <c r="AA163" s="112">
        <v>14</v>
      </c>
      <c r="AB163" s="88">
        <f>LN(SUM($AA$2:AA163))</f>
        <v>5.8805329864007003</v>
      </c>
      <c r="AC163" s="124">
        <f t="shared" si="84"/>
        <v>9.474601645539158</v>
      </c>
      <c r="AD163" s="163"/>
      <c r="AE163" s="92">
        <v>29</v>
      </c>
      <c r="AF163" s="88">
        <f>LN(SUM($AE$2:AE163))</f>
        <v>7.4994232905922287</v>
      </c>
      <c r="AG163" s="124">
        <f t="shared" si="85"/>
        <v>49.304497738747742</v>
      </c>
      <c r="AH163" s="163"/>
      <c r="AI163" s="92">
        <v>3</v>
      </c>
      <c r="AJ163" s="88">
        <f>LN(SUM($AI$2:AI163))</f>
        <v>4.8598124043616719</v>
      </c>
      <c r="AK163" s="124">
        <f t="shared" si="86"/>
        <v>26.635991425611643</v>
      </c>
      <c r="AL163" s="163"/>
      <c r="AM163" s="92">
        <v>10</v>
      </c>
      <c r="AN163" s="88">
        <f>LN(SUM($AM$2:AM163))</f>
        <v>5.3181199938442161</v>
      </c>
      <c r="AO163" s="124">
        <f t="shared" si="87"/>
        <v>14.071693475337256</v>
      </c>
      <c r="AP163" s="163"/>
      <c r="AQ163" s="112">
        <v>1</v>
      </c>
      <c r="AR163" s="88">
        <f>LN(SUM($AQ$2:AQ163))</f>
        <v>4.9698132995760007</v>
      </c>
      <c r="AS163" s="124">
        <f t="shared" si="88"/>
        <v>14.947876202688237</v>
      </c>
      <c r="AT163" s="163"/>
      <c r="AU163" s="78">
        <v>204</v>
      </c>
      <c r="AV163" s="88">
        <f>LN(SUM($AU$2:AU163))</f>
        <v>8.9017750886079785</v>
      </c>
      <c r="AW163" s="124">
        <f t="shared" si="89"/>
        <v>31.352933299661927</v>
      </c>
      <c r="AX163" s="163"/>
      <c r="AZ163" s="77">
        <f>LN(SUM($AY$2:AY163))</f>
        <v>3.8066624897703196</v>
      </c>
      <c r="BA163" s="124">
        <f t="shared" si="90"/>
        <v>12.257370821296831</v>
      </c>
      <c r="BB163" s="163"/>
      <c r="BC163" s="112">
        <v>7</v>
      </c>
      <c r="BD163" s="77">
        <f>LN(SUM($BC$2:BC163))</f>
        <v>4.8978397999509111</v>
      </c>
      <c r="BE163" s="124">
        <f t="shared" si="91"/>
        <v>22.656232714904942</v>
      </c>
      <c r="BF163" s="163"/>
      <c r="BG163" s="92">
        <v>20</v>
      </c>
      <c r="BH163" s="77">
        <f>LN(SUM($BG$2:BG163))</f>
        <v>6.0234475929610332</v>
      </c>
      <c r="BI163" s="125">
        <f t="shared" si="92"/>
        <v>13.166974329371243</v>
      </c>
      <c r="BJ163" s="163"/>
      <c r="BK163" s="92">
        <v>7</v>
      </c>
      <c r="BL163" s="77">
        <f>LN(SUM($BK$2:BK163))</f>
        <v>5.3230099791384085</v>
      </c>
      <c r="BM163" s="125">
        <f t="shared" si="93"/>
        <v>8.615716487164395</v>
      </c>
      <c r="BN163" s="163"/>
      <c r="BO163" s="92">
        <v>7</v>
      </c>
      <c r="BP163" s="77">
        <f>LN(SUM($BO$2:BO163))</f>
        <v>4.990432586778736</v>
      </c>
      <c r="BQ163" s="125">
        <f t="shared" si="94"/>
        <v>37.679553934359866</v>
      </c>
      <c r="BR163" s="163"/>
      <c r="BS163" s="96">
        <v>428</v>
      </c>
      <c r="BT163" s="77">
        <f>LN(SUM($BS$2:BS163))</f>
        <v>9.4638967296985879</v>
      </c>
      <c r="BU163" s="101">
        <f t="shared" si="95"/>
        <v>24.61280903325644</v>
      </c>
      <c r="BV163" s="155">
        <f t="shared" si="96"/>
        <v>24.095613192895627</v>
      </c>
    </row>
    <row r="164" spans="1:74" x14ac:dyDescent="0.25">
      <c r="A164" s="147">
        <f t="shared" si="59"/>
        <v>225</v>
      </c>
      <c r="B164" s="132">
        <v>44127</v>
      </c>
      <c r="C164" s="92">
        <v>3</v>
      </c>
      <c r="D164" s="84">
        <f>LN(SUM($C$2:C164))</f>
        <v>4.3820266346738812</v>
      </c>
      <c r="E164" s="124">
        <f t="shared" si="97"/>
        <v>71.204827736829841</v>
      </c>
      <c r="F164" s="155">
        <f t="shared" ref="F164:F175" si="100">AVERAGE(E161:E164)</f>
        <v>62.692540056914126</v>
      </c>
      <c r="G164" s="107">
        <v>53</v>
      </c>
      <c r="H164" s="88">
        <f>LN(SUM($G$2:G164))</f>
        <v>6.1820849067166321</v>
      </c>
      <c r="I164" s="124">
        <f t="shared" si="98"/>
        <v>7.6387262279780428</v>
      </c>
      <c r="J164" s="155">
        <f t="shared" ref="J164:J175" si="101">AVERAGE(I160:I164)</f>
        <v>8.2066552554492898</v>
      </c>
      <c r="K164" s="78">
        <v>43</v>
      </c>
      <c r="L164" s="88">
        <f>LN(SUM($K$2:K164))</f>
        <v>6.6694980898578793</v>
      </c>
      <c r="M164" s="124">
        <f t="shared" si="81"/>
        <v>19.734443556199864</v>
      </c>
      <c r="N164" s="155">
        <f t="shared" ref="N164:N175" si="102">AVERAGE(M160:M164)</f>
        <v>21.601933149188746</v>
      </c>
      <c r="O164" s="92">
        <v>42</v>
      </c>
      <c r="P164" s="88">
        <f>LN(SUM($O$2:O164))</f>
        <v>6.4473058625412127</v>
      </c>
      <c r="Q164" s="124">
        <f t="shared" si="99"/>
        <v>12.625225103537195</v>
      </c>
      <c r="R164" s="155">
        <f t="shared" ref="R164:R175" si="103">AVERAGE(Q160:Q164)</f>
        <v>13.452503085169274</v>
      </c>
      <c r="S164" s="92">
        <v>3</v>
      </c>
      <c r="T164" s="88">
        <f>LN(SUM($S$2:S164))</f>
        <v>3.0910424533583161</v>
      </c>
      <c r="U164" s="128">
        <f t="shared" si="82"/>
        <v>18.42956616070262</v>
      </c>
      <c r="V164" s="155">
        <f t="shared" ref="V164:V174" si="104">AVERAGE(U160:U164)</f>
        <v>69.134854385945005</v>
      </c>
      <c r="X164" s="88">
        <f>LN(SUM($W$2:W164))</f>
        <v>1.3862943611198906</v>
      </c>
      <c r="Y164" s="125" t="e">
        <f t="shared" si="83"/>
        <v>#DIV/0!</v>
      </c>
      <c r="Z164" s="155" t="e">
        <f t="shared" ref="Z164:Z171" si="105">AVERAGE(Y160:Y164)</f>
        <v>#DIV/0!</v>
      </c>
      <c r="AA164" s="112">
        <v>12</v>
      </c>
      <c r="AB164" s="88">
        <f>LN(SUM($AA$2:AA164))</f>
        <v>5.9135030056382698</v>
      </c>
      <c r="AC164" s="124">
        <f t="shared" si="84"/>
        <v>10.155423119381872</v>
      </c>
      <c r="AD164" s="155">
        <f t="shared" ref="AD164:AD175" si="106">AVERAGE(AC160:AC164)</f>
        <v>9.2023988225851063</v>
      </c>
      <c r="AE164" s="92">
        <v>28</v>
      </c>
      <c r="AF164" s="88">
        <f>LN(SUM($AE$2:AE164))</f>
        <v>7.5147997604886703</v>
      </c>
      <c r="AG164" s="124">
        <f t="shared" si="85"/>
        <v>51.095831271505986</v>
      </c>
      <c r="AH164" s="155">
        <f t="shared" ref="AH164:AH175" si="107">AVERAGE(AG160:AG164)</f>
        <v>44.808960259898662</v>
      </c>
      <c r="AJ164" s="88">
        <f>LN(SUM($AI$2:AI164))</f>
        <v>4.8598124043616719</v>
      </c>
      <c r="AK164" s="124">
        <f t="shared" si="86"/>
        <v>33.089908950483284</v>
      </c>
      <c r="AL164" s="155">
        <f t="shared" ref="AL164:AL175" si="108">AVERAGE(AK160:AK164)</f>
        <v>29.397498932397106</v>
      </c>
      <c r="AM164" s="92">
        <v>19</v>
      </c>
      <c r="AN164" s="88">
        <f>LN(SUM($AM$2:AM164))</f>
        <v>5.4071717714601188</v>
      </c>
      <c r="AO164" s="124">
        <f t="shared" si="87"/>
        <v>12.777111517890516</v>
      </c>
      <c r="AP164" s="155">
        <f t="shared" ref="AP164:AP175" si="109">AVERAGE(AO160:AO164)</f>
        <v>14.34936914164</v>
      </c>
      <c r="AQ164" s="112">
        <v>27</v>
      </c>
      <c r="AR164" s="88">
        <f>LN(SUM($AQ$2:AQ164))</f>
        <v>5.1416635565026603</v>
      </c>
      <c r="AS164" s="124">
        <f t="shared" si="88"/>
        <v>10.931662969929322</v>
      </c>
      <c r="AT164" s="155">
        <f t="shared" ref="AT164:AT175" si="110">AVERAGE(AS160:AS164)</f>
        <v>14.481051735184824</v>
      </c>
      <c r="AU164" s="78">
        <v>172</v>
      </c>
      <c r="AV164" s="88">
        <f>LN(SUM($AU$2:AU164))</f>
        <v>8.9249224011774686</v>
      </c>
      <c r="AW164" s="124">
        <f t="shared" si="89"/>
        <v>30.375449891657361</v>
      </c>
      <c r="AX164" s="155">
        <f t="shared" ref="AX164:AX175" si="111">AVERAGE(AW160:AW164)</f>
        <v>31.19848277951878</v>
      </c>
      <c r="AY164" s="92">
        <v>4</v>
      </c>
      <c r="AZ164" s="77">
        <f>LN(SUM($AY$2:AY164))</f>
        <v>3.8918202981106265</v>
      </c>
      <c r="BA164" s="124">
        <f t="shared" si="90"/>
        <v>10.018205319448825</v>
      </c>
      <c r="BB164" s="155">
        <f t="shared" ref="BB164:BB175" si="112">AVERAGE(BA160:BA164)</f>
        <v>10.582958900210171</v>
      </c>
      <c r="BC164" s="112">
        <v>6</v>
      </c>
      <c r="BD164" s="77">
        <f>LN(SUM($BC$2:BC164))</f>
        <v>4.9416424226093039</v>
      </c>
      <c r="BE164" s="124">
        <f t="shared" si="91"/>
        <v>19.483939031197053</v>
      </c>
      <c r="BF164" s="155">
        <f t="shared" ref="BF164:BF175" si="113">AVERAGE(BE160:BE164)</f>
        <v>16.770518526753371</v>
      </c>
      <c r="BG164" s="92">
        <v>40</v>
      </c>
      <c r="BH164" s="77">
        <f>LN(SUM($BG$2:BG164))</f>
        <v>6.1158921254830343</v>
      </c>
      <c r="BI164" s="125">
        <f t="shared" si="92"/>
        <v>13.142985844117787</v>
      </c>
      <c r="BJ164" s="155">
        <f t="shared" ref="BJ164:BJ175" si="114">AVERAGE(BI160:BI164)</f>
        <v>11.277918321760884</v>
      </c>
      <c r="BK164" s="92">
        <v>16</v>
      </c>
      <c r="BL164" s="77">
        <f>LN(SUM($BK$2:BK164))</f>
        <v>5.3981627015177525</v>
      </c>
      <c r="BM164" s="125">
        <f t="shared" si="93"/>
        <v>7.9145622603012198</v>
      </c>
      <c r="BN164" s="155">
        <f t="shared" ref="BN164:BN175" si="115">AVERAGE(BM160:BM164)</f>
        <v>8.7580651873015363</v>
      </c>
      <c r="BO164" s="92">
        <v>11</v>
      </c>
      <c r="BP164" s="77">
        <f>LN(SUM($BO$2:BO164))</f>
        <v>5.0625950330269669</v>
      </c>
      <c r="BQ164" s="125">
        <f t="shared" si="94"/>
        <v>26.822179600743809</v>
      </c>
      <c r="BR164" s="155">
        <f t="shared" ref="BR164:BR175" si="116">AVERAGE(BQ160:BQ164)</f>
        <v>42.55019476847017</v>
      </c>
      <c r="BS164" s="96">
        <v>479</v>
      </c>
      <c r="BT164" s="77">
        <f>LN(SUM($BS$2:BS164))</f>
        <v>9.5003946285730194</v>
      </c>
      <c r="BU164" s="101">
        <f t="shared" si="95"/>
        <v>23.388243145450591</v>
      </c>
      <c r="BV164" s="155">
        <f t="shared" ref="BV164:BV175" si="117">AVERAGE(BU160:BU164)</f>
        <v>24.195014105341862</v>
      </c>
    </row>
    <row r="165" spans="1:74" x14ac:dyDescent="0.25">
      <c r="A165" s="147">
        <f t="shared" si="59"/>
        <v>226</v>
      </c>
      <c r="B165" s="132">
        <v>44128</v>
      </c>
      <c r="C165" s="92">
        <v>2</v>
      </c>
      <c r="D165" s="84">
        <f>LN(SUM($C$2:C165))</f>
        <v>4.4067192472642533</v>
      </c>
      <c r="E165" s="124">
        <f t="shared" si="97"/>
        <v>45.872566563775308</v>
      </c>
      <c r="F165" s="155">
        <f t="shared" si="100"/>
        <v>59.406116282728775</v>
      </c>
      <c r="G165" s="107">
        <v>22</v>
      </c>
      <c r="H165" s="88">
        <f>LN(SUM($G$2:G165))</f>
        <v>6.2265366692874657</v>
      </c>
      <c r="I165" s="124">
        <f t="shared" si="98"/>
        <v>7.5107662526505194</v>
      </c>
      <c r="J165" s="155">
        <f t="shared" si="101"/>
        <v>7.9024479726248344</v>
      </c>
      <c r="K165" s="78">
        <v>25</v>
      </c>
      <c r="L165" s="88">
        <f>LN(SUM($K$2:K165))</f>
        <v>6.7007311095478101</v>
      </c>
      <c r="M165" s="124">
        <f t="shared" si="81"/>
        <v>18.716364315854662</v>
      </c>
      <c r="N165" s="155">
        <f t="shared" si="102"/>
        <v>20.514348592010201</v>
      </c>
      <c r="O165" s="92">
        <v>38</v>
      </c>
      <c r="P165" s="88">
        <f>LN(SUM($O$2:O165))</f>
        <v>6.5057840601282289</v>
      </c>
      <c r="Q165" s="124">
        <f t="shared" si="99"/>
        <v>11.369802213768445</v>
      </c>
      <c r="R165" s="155">
        <f t="shared" si="103"/>
        <v>12.891830260404953</v>
      </c>
      <c r="S165" s="92">
        <v>3</v>
      </c>
      <c r="T165" s="88">
        <f>LN(SUM($S$2:S165))</f>
        <v>3.2188758248682006</v>
      </c>
      <c r="U165" s="128">
        <f t="shared" si="82"/>
        <v>10.879776527354583</v>
      </c>
      <c r="V165" s="155">
        <f t="shared" si="104"/>
        <v>58.505371587772672</v>
      </c>
      <c r="X165" s="88">
        <f>LN(SUM($W$2:W165))</f>
        <v>1.3862943611198906</v>
      </c>
      <c r="Y165" s="125" t="e">
        <f t="shared" si="83"/>
        <v>#DIV/0!</v>
      </c>
      <c r="Z165" s="155" t="e">
        <f t="shared" si="105"/>
        <v>#DIV/0!</v>
      </c>
      <c r="AA165" s="112">
        <v>12</v>
      </c>
      <c r="AB165" s="88">
        <f>LN(SUM($AA$2:AA165))</f>
        <v>5.9454206086065753</v>
      </c>
      <c r="AC165" s="124">
        <f t="shared" si="84"/>
        <v>11.405385748256201</v>
      </c>
      <c r="AD165" s="155">
        <f t="shared" si="106"/>
        <v>9.7893205939369601</v>
      </c>
      <c r="AE165" s="92">
        <v>30</v>
      </c>
      <c r="AF165" s="88">
        <f>LN(SUM($AE$2:AE165))</f>
        <v>7.5310163320779155</v>
      </c>
      <c r="AG165" s="124">
        <f t="shared" si="85"/>
        <v>46.648786796830656</v>
      </c>
      <c r="AH165" s="155">
        <f t="shared" si="107"/>
        <v>47.080766960366297</v>
      </c>
      <c r="AI165" s="92">
        <v>5</v>
      </c>
      <c r="AJ165" s="88">
        <f>LN(SUM($AI$2:AI165))</f>
        <v>4.8978397999509111</v>
      </c>
      <c r="AK165" s="124">
        <f t="shared" si="86"/>
        <v>47.544332701722404</v>
      </c>
      <c r="AL165" s="155">
        <f t="shared" si="108"/>
        <v>32.303343816729225</v>
      </c>
      <c r="AM165" s="92">
        <v>8</v>
      </c>
      <c r="AN165" s="88">
        <f>LN(SUM($AM$2:AM165))</f>
        <v>5.4424177105217932</v>
      </c>
      <c r="AO165" s="124">
        <f t="shared" si="87"/>
        <v>12.316671754587096</v>
      </c>
      <c r="AP165" s="155">
        <f t="shared" si="109"/>
        <v>13.783176322789846</v>
      </c>
      <c r="AQ165" s="112">
        <v>18</v>
      </c>
      <c r="AR165" s="88">
        <f>LN(SUM($AQ$2:AQ165))</f>
        <v>5.2417470150596426</v>
      </c>
      <c r="AS165" s="124">
        <f t="shared" si="88"/>
        <v>9.0387739095025044</v>
      </c>
      <c r="AT165" s="155">
        <f t="shared" si="110"/>
        <v>13.556123182166488</v>
      </c>
      <c r="AU165" s="78">
        <v>186</v>
      </c>
      <c r="AV165" s="88">
        <f>LN(SUM($AU$2:AU165))</f>
        <v>8.9493651423529652</v>
      </c>
      <c r="AW165" s="124">
        <f t="shared" si="89"/>
        <v>28.634856407505477</v>
      </c>
      <c r="AX165" s="155">
        <f t="shared" si="111"/>
        <v>30.856533084586385</v>
      </c>
      <c r="AZ165" s="77">
        <f>LN(SUM($AY$2:AY165))</f>
        <v>3.8918202981106265</v>
      </c>
      <c r="BA165" s="124">
        <f t="shared" si="90"/>
        <v>9.2086322776273324</v>
      </c>
      <c r="BB165" s="155">
        <f t="shared" si="112"/>
        <v>10.785464039761893</v>
      </c>
      <c r="BD165" s="77">
        <f>LN(SUM($BC$2:BC165))</f>
        <v>4.9416424226093039</v>
      </c>
      <c r="BE165" s="124">
        <f t="shared" si="91"/>
        <v>19.907793260538089</v>
      </c>
      <c r="BF165" s="155">
        <f t="shared" si="113"/>
        <v>18.77164682886621</v>
      </c>
      <c r="BG165" s="92">
        <v>38</v>
      </c>
      <c r="BH165" s="77">
        <f>LN(SUM($BG$2:BG165))</f>
        <v>6.1964441277945204</v>
      </c>
      <c r="BI165" s="125">
        <f t="shared" si="92"/>
        <v>11.743910212327719</v>
      </c>
      <c r="BJ165" s="155">
        <f t="shared" si="114"/>
        <v>11.883450680065959</v>
      </c>
      <c r="BK165" s="92">
        <v>14</v>
      </c>
      <c r="BL165" s="77">
        <f>LN(SUM($BK$2:BK165))</f>
        <v>5.4595855141441589</v>
      </c>
      <c r="BM165" s="125">
        <f t="shared" si="93"/>
        <v>7.9979796001624743</v>
      </c>
      <c r="BN165" s="155">
        <f t="shared" si="115"/>
        <v>8.487537736540208</v>
      </c>
      <c r="BO165" s="92">
        <v>5</v>
      </c>
      <c r="BP165" s="77">
        <f>LN(SUM($BO$2:BO165))</f>
        <v>5.0937502008067623</v>
      </c>
      <c r="BQ165" s="125">
        <f t="shared" si="94"/>
        <v>21.05574166010161</v>
      </c>
      <c r="BR165" s="155">
        <f t="shared" si="116"/>
        <v>37.007723201326783</v>
      </c>
      <c r="BS165" s="96">
        <v>406</v>
      </c>
      <c r="BT165" s="77">
        <f>LN(SUM($BS$2:BS165))</f>
        <v>9.5303202107271261</v>
      </c>
      <c r="BU165" s="101">
        <f t="shared" si="95"/>
        <v>21.918076507769666</v>
      </c>
      <c r="BV165" s="155">
        <f t="shared" si="117"/>
        <v>23.871544952119958</v>
      </c>
    </row>
    <row r="166" spans="1:74" x14ac:dyDescent="0.25">
      <c r="A166" s="147">
        <f t="shared" si="59"/>
        <v>227</v>
      </c>
      <c r="B166" s="132">
        <v>44129</v>
      </c>
      <c r="C166" s="92">
        <v>1</v>
      </c>
      <c r="D166" s="84">
        <f>LN(SUM($C$2:C166))</f>
        <v>4.4188406077965983</v>
      </c>
      <c r="E166" s="124">
        <f t="shared" si="97"/>
        <v>37.270202331972122</v>
      </c>
      <c r="F166" s="155">
        <f t="shared" si="100"/>
        <v>54.978270250798602</v>
      </c>
      <c r="G166" s="107">
        <v>15</v>
      </c>
      <c r="H166" s="88">
        <f>LN(SUM($G$2:G166))</f>
        <v>6.2557500417533669</v>
      </c>
      <c r="I166" s="124">
        <f t="shared" si="98"/>
        <v>7.8458574744281817</v>
      </c>
      <c r="J166" s="155">
        <f t="shared" si="101"/>
        <v>7.791396705873102</v>
      </c>
      <c r="K166" s="78">
        <v>28</v>
      </c>
      <c r="L166" s="88">
        <f>LN(SUM($K$2:K166))</f>
        <v>6.7345916599729483</v>
      </c>
      <c r="M166" s="124">
        <f t="shared" si="81"/>
        <v>19.270230268071828</v>
      </c>
      <c r="N166" s="155">
        <f t="shared" si="102"/>
        <v>19.984470317033246</v>
      </c>
      <c r="O166" s="92">
        <v>30</v>
      </c>
      <c r="P166" s="88">
        <f>LN(SUM($O$2:O166))</f>
        <v>6.5496507422338102</v>
      </c>
      <c r="Q166" s="124">
        <f t="shared" si="99"/>
        <v>10.805958706244013</v>
      </c>
      <c r="R166" s="155">
        <f t="shared" si="103"/>
        <v>12.420819028166875</v>
      </c>
      <c r="T166" s="88">
        <f>LN(SUM($S$2:S166))</f>
        <v>3.2188758248682006</v>
      </c>
      <c r="U166" s="128">
        <f t="shared" si="82"/>
        <v>9.1161461356998625</v>
      </c>
      <c r="V166" s="155">
        <f t="shared" si="104"/>
        <v>38.986203975507237</v>
      </c>
      <c r="X166" s="88">
        <f>LN(SUM($W$2:W166))</f>
        <v>1.3862943611198906</v>
      </c>
      <c r="Y166" s="125" t="e">
        <f t="shared" si="83"/>
        <v>#DIV/0!</v>
      </c>
      <c r="Z166" s="155" t="e">
        <f t="shared" si="105"/>
        <v>#DIV/0!</v>
      </c>
      <c r="AA166" s="112">
        <v>3</v>
      </c>
      <c r="AB166" s="88">
        <f>LN(SUM($AA$2:AA166))</f>
        <v>5.9532433342877846</v>
      </c>
      <c r="AC166" s="124">
        <f t="shared" si="84"/>
        <v>13.867210057446126</v>
      </c>
      <c r="AD166" s="155">
        <f t="shared" si="106"/>
        <v>10.798175469287997</v>
      </c>
      <c r="AE166" s="92">
        <v>27</v>
      </c>
      <c r="AF166" s="88">
        <f>LN(SUM($AE$2:AE166))</f>
        <v>7.5453897496118234</v>
      </c>
      <c r="AG166" s="124">
        <f t="shared" si="85"/>
        <v>43.673816776778267</v>
      </c>
      <c r="AH166" s="155">
        <f t="shared" si="107"/>
        <v>47.520016956369851</v>
      </c>
      <c r="AI166" s="92">
        <v>1</v>
      </c>
      <c r="AJ166" s="88">
        <f>LN(SUM($AI$2:AI166))</f>
        <v>4.9052747784384296</v>
      </c>
      <c r="AK166" s="124">
        <f t="shared" si="86"/>
        <v>43.924295816390533</v>
      </c>
      <c r="AL166" s="155">
        <f t="shared" si="108"/>
        <v>35.62648616101233</v>
      </c>
      <c r="AM166" s="92">
        <v>15</v>
      </c>
      <c r="AN166" s="88">
        <f>LN(SUM($AM$2:AM166))</f>
        <v>5.5053315359323625</v>
      </c>
      <c r="AO166" s="124">
        <f t="shared" si="87"/>
        <v>11.345278244432109</v>
      </c>
      <c r="AP166" s="155">
        <f t="shared" si="109"/>
        <v>12.948787971644515</v>
      </c>
      <c r="AQ166" s="112">
        <v>18</v>
      </c>
      <c r="AR166" s="88">
        <f>LN(SUM($AQ$2:AQ166))</f>
        <v>5.3327187932653688</v>
      </c>
      <c r="AS166" s="124">
        <f t="shared" si="88"/>
        <v>8.2379381380876051</v>
      </c>
      <c r="AT166" s="155">
        <f t="shared" si="110"/>
        <v>11.911562267253256</v>
      </c>
      <c r="AU166" s="78">
        <v>71</v>
      </c>
      <c r="AV166" s="88">
        <f>LN(SUM($AU$2:AU166))</f>
        <v>8.9585401114121677</v>
      </c>
      <c r="AW166" s="124">
        <f t="shared" si="89"/>
        <v>29.135818582533894</v>
      </c>
      <c r="AX166" s="155">
        <f t="shared" si="111"/>
        <v>30.265625258362974</v>
      </c>
      <c r="AZ166" s="77">
        <f>LN(SUM($AY$2:AY166))</f>
        <v>3.8918202981106265</v>
      </c>
      <c r="BA166" s="124">
        <f t="shared" si="90"/>
        <v>10.148267043713117</v>
      </c>
      <c r="BB166" s="155">
        <f t="shared" si="112"/>
        <v>10.3861391460335</v>
      </c>
      <c r="BC166" s="112">
        <v>3</v>
      </c>
      <c r="BD166" s="77">
        <f>LN(SUM($BC$2:BC166))</f>
        <v>4.962844630259907</v>
      </c>
      <c r="BE166" s="124">
        <f t="shared" si="91"/>
        <v>20.598965009120683</v>
      </c>
      <c r="BF166" s="155">
        <f t="shared" si="113"/>
        <v>20.071642458455834</v>
      </c>
      <c r="BG166" s="92">
        <v>23</v>
      </c>
      <c r="BH166" s="77">
        <f>LN(SUM($BG$2:BG166))</f>
        <v>6.2422232654551655</v>
      </c>
      <c r="BI166" s="125">
        <f t="shared" si="92"/>
        <v>10.464961819295185</v>
      </c>
      <c r="BJ166" s="155">
        <f t="shared" si="114"/>
        <v>11.990075470671567</v>
      </c>
      <c r="BK166" s="92">
        <v>6</v>
      </c>
      <c r="BL166" s="77">
        <f>LN(SUM($BK$2:BK166))</f>
        <v>5.4847969334906548</v>
      </c>
      <c r="BM166" s="125">
        <f t="shared" si="93"/>
        <v>8.8105215775102401</v>
      </c>
      <c r="BN166" s="155">
        <f t="shared" si="115"/>
        <v>8.3775956594232355</v>
      </c>
      <c r="BO166" s="92">
        <v>5</v>
      </c>
      <c r="BP166" s="77">
        <f>LN(SUM($BO$2:BO166))</f>
        <v>5.1239639794032588</v>
      </c>
      <c r="BQ166" s="125">
        <f t="shared" si="94"/>
        <v>18.713525018188175</v>
      </c>
      <c r="BR166" s="155">
        <f t="shared" si="116"/>
        <v>30.554097898759313</v>
      </c>
      <c r="BS166" s="96">
        <v>247</v>
      </c>
      <c r="BT166" s="77">
        <f>LN(SUM($BS$2:BS166))</f>
        <v>9.5480974970602706</v>
      </c>
      <c r="BU166" s="101">
        <f t="shared" si="95"/>
        <v>21.789801335807784</v>
      </c>
      <c r="BV166" s="155">
        <f t="shared" si="117"/>
        <v>23.299344270209815</v>
      </c>
    </row>
    <row r="167" spans="1:74" x14ac:dyDescent="0.25">
      <c r="A167" s="147">
        <f t="shared" si="59"/>
        <v>228</v>
      </c>
      <c r="B167" s="132">
        <v>44130</v>
      </c>
      <c r="D167" s="84">
        <f>LN(SUM($C$2:C167))</f>
        <v>4.4188406077965983</v>
      </c>
      <c r="E167" s="124">
        <f t="shared" si="97"/>
        <v>37.536859799732774</v>
      </c>
      <c r="F167" s="155">
        <f t="shared" si="100"/>
        <v>47.971114108077515</v>
      </c>
      <c r="G167" s="92">
        <v>46</v>
      </c>
      <c r="H167" s="88">
        <f>LN(SUM($G$2:G167))</f>
        <v>6.3403593037277517</v>
      </c>
      <c r="I167" s="124">
        <f t="shared" si="98"/>
        <v>8.4527418298427452</v>
      </c>
      <c r="J167" s="155">
        <f t="shared" si="101"/>
        <v>7.8704399951520134</v>
      </c>
      <c r="K167" s="92">
        <v>21</v>
      </c>
      <c r="L167" s="88">
        <f>LN(SUM($K$2:K167))</f>
        <v>6.7592552706636928</v>
      </c>
      <c r="M167" s="124">
        <f t="shared" si="81"/>
        <v>20.472727303621234</v>
      </c>
      <c r="N167" s="155">
        <f t="shared" si="102"/>
        <v>19.884110835297328</v>
      </c>
      <c r="O167" s="92">
        <v>27</v>
      </c>
      <c r="P167" s="88">
        <f>LN(SUM($O$2:O167))</f>
        <v>6.5875500148247959</v>
      </c>
      <c r="Q167" s="124">
        <f t="shared" si="99"/>
        <v>11.317798402291793</v>
      </c>
      <c r="R167" s="155">
        <f t="shared" si="103"/>
        <v>11.915124020249033</v>
      </c>
      <c r="S167" s="92">
        <v>2</v>
      </c>
      <c r="T167" s="88">
        <f>LN(SUM($S$2:S167))</f>
        <v>3.2958368660043291</v>
      </c>
      <c r="U167" s="128">
        <f t="shared" si="82"/>
        <v>8.3680381884288622</v>
      </c>
      <c r="V167" s="155">
        <f t="shared" si="104"/>
        <v>18.023166364983997</v>
      </c>
      <c r="X167" s="88">
        <f>LN(SUM($W$2:W167))</f>
        <v>1.3862943611198906</v>
      </c>
      <c r="Y167" s="125" t="e">
        <f t="shared" si="83"/>
        <v>#DIV/0!</v>
      </c>
      <c r="Z167" s="155" t="e">
        <f t="shared" si="105"/>
        <v>#DIV/0!</v>
      </c>
      <c r="AA167" s="112">
        <v>1</v>
      </c>
      <c r="AB167" s="88">
        <f>LN(SUM($AA$2:AA167))</f>
        <v>5.955837369464831</v>
      </c>
      <c r="AC167" s="124">
        <f t="shared" si="84"/>
        <v>18.728785126793451</v>
      </c>
      <c r="AD167" s="155">
        <f t="shared" si="106"/>
        <v>12.726281139483362</v>
      </c>
      <c r="AE167" s="92">
        <v>3</v>
      </c>
      <c r="AF167" s="88">
        <f>LN(SUM($AE$2:AE167))</f>
        <v>7.5469741175165268</v>
      </c>
      <c r="AG167" s="124">
        <f t="shared" si="85"/>
        <v>50.938636518348773</v>
      </c>
      <c r="AH167" s="155">
        <f t="shared" si="107"/>
        <v>48.33231382044228</v>
      </c>
      <c r="AJ167" s="88">
        <f>LN(SUM($AI$2:AI167))</f>
        <v>4.9052747784384296</v>
      </c>
      <c r="AK167" s="124">
        <f t="shared" si="86"/>
        <v>47.697958594263469</v>
      </c>
      <c r="AL167" s="155">
        <f t="shared" si="108"/>
        <v>39.778497497694261</v>
      </c>
      <c r="AM167" s="92">
        <v>18</v>
      </c>
      <c r="AN167" s="88">
        <f>LN(SUM($AM$2:AM167))</f>
        <v>5.575949103146316</v>
      </c>
      <c r="AO167" s="124">
        <f t="shared" si="87"/>
        <v>10.790426763199019</v>
      </c>
      <c r="AP167" s="155">
        <f t="shared" si="109"/>
        <v>12.260236351089199</v>
      </c>
      <c r="AQ167" s="112">
        <v>17</v>
      </c>
      <c r="AR167" s="88">
        <f>LN(SUM($AQ$2:AQ167))</f>
        <v>5.4116460518550396</v>
      </c>
      <c r="AS167" s="124">
        <f t="shared" si="88"/>
        <v>7.6017841038280292</v>
      </c>
      <c r="AT167" s="155">
        <f t="shared" si="110"/>
        <v>10.151607064807141</v>
      </c>
      <c r="AU167" s="92">
        <v>121</v>
      </c>
      <c r="AV167" s="88">
        <f>LN(SUM($AU$2:AU167))</f>
        <v>8.9739849266897433</v>
      </c>
      <c r="AW167" s="124">
        <f t="shared" si="89"/>
        <v>32.28159066694738</v>
      </c>
      <c r="AX167" s="155">
        <f t="shared" si="111"/>
        <v>30.356129769661209</v>
      </c>
      <c r="AZ167" s="77">
        <f>LN(SUM($AY$2:AY167))</f>
        <v>3.8918202981106265</v>
      </c>
      <c r="BA167" s="124">
        <f t="shared" si="90"/>
        <v>14.35668279716233</v>
      </c>
      <c r="BB167" s="155">
        <f t="shared" si="112"/>
        <v>11.197831651849686</v>
      </c>
      <c r="BC167" s="112">
        <v>1</v>
      </c>
      <c r="BD167" s="77">
        <f>LN(SUM($BC$2:BC167))</f>
        <v>4.9698132995760007</v>
      </c>
      <c r="BE167" s="124">
        <f t="shared" si="91"/>
        <v>26.596926999494919</v>
      </c>
      <c r="BF167" s="155">
        <f t="shared" si="113"/>
        <v>21.848771403051138</v>
      </c>
      <c r="BG167" s="92">
        <v>3</v>
      </c>
      <c r="BH167" s="77">
        <f>LN(SUM($BG$2:BG167))</f>
        <v>6.2480428745084291</v>
      </c>
      <c r="BI167" s="125">
        <f t="shared" si="92"/>
        <v>11.220489153844968</v>
      </c>
      <c r="BJ167" s="155">
        <f t="shared" si="114"/>
        <v>11.94786427179138</v>
      </c>
      <c r="BK167" s="92">
        <v>13</v>
      </c>
      <c r="BL167" s="77">
        <f>LN(SUM($BK$2:BK167))</f>
        <v>5.5373342670185366</v>
      </c>
      <c r="BM167" s="125">
        <f t="shared" si="93"/>
        <v>10.12888259711894</v>
      </c>
      <c r="BN167" s="155">
        <f t="shared" si="115"/>
        <v>8.6935325044514524</v>
      </c>
      <c r="BO167" s="92">
        <v>10</v>
      </c>
      <c r="BP167" s="77">
        <f>LN(SUM($BO$2:BO167))</f>
        <v>5.181783550292085</v>
      </c>
      <c r="BQ167" s="125">
        <f t="shared" si="94"/>
        <v>16.331521838364004</v>
      </c>
      <c r="BR167" s="155">
        <f t="shared" si="116"/>
        <v>24.120504410351494</v>
      </c>
      <c r="BS167" s="96">
        <v>283</v>
      </c>
      <c r="BT167" s="77">
        <f>LN(SUM($BS$2:BS167))</f>
        <v>9.5680847438729355</v>
      </c>
      <c r="BU167" s="101">
        <f t="shared" si="95"/>
        <v>23.584860965618464</v>
      </c>
      <c r="BV167" s="155">
        <f t="shared" si="117"/>
        <v>23.058758197580588</v>
      </c>
    </row>
    <row r="168" spans="1:74" x14ac:dyDescent="0.25">
      <c r="A168" s="147">
        <f t="shared" si="59"/>
        <v>229</v>
      </c>
      <c r="B168" s="132">
        <v>44131</v>
      </c>
      <c r="C168" s="92">
        <v>7</v>
      </c>
      <c r="D168" s="84">
        <f>LN(SUM($C$2:C168))</f>
        <v>4.499809670330265</v>
      </c>
      <c r="E168" s="124">
        <f t="shared" si="97"/>
        <v>29.635375296429608</v>
      </c>
      <c r="F168" s="155">
        <f t="shared" si="100"/>
        <v>37.578750997977451</v>
      </c>
      <c r="G168" s="92">
        <v>57</v>
      </c>
      <c r="H168" s="88">
        <f>LN(SUM($G$2:G168))</f>
        <v>6.4361503683694279</v>
      </c>
      <c r="I168" s="124">
        <f t="shared" si="98"/>
        <v>9.3367032261011609</v>
      </c>
      <c r="J168" s="155">
        <f t="shared" si="101"/>
        <v>8.1569590022001304</v>
      </c>
      <c r="K168" s="92">
        <v>25</v>
      </c>
      <c r="L168" s="88">
        <f>LN(SUM($K$2:K168))</f>
        <v>6.7878449823095792</v>
      </c>
      <c r="M168" s="124">
        <f t="shared" si="81"/>
        <v>20.352663991995108</v>
      </c>
      <c r="N168" s="155">
        <f t="shared" si="102"/>
        <v>19.709285887148543</v>
      </c>
      <c r="O168" s="92">
        <v>7</v>
      </c>
      <c r="P168" s="88">
        <f>LN(SUM($O$2:O168))</f>
        <v>6.5971457018866513</v>
      </c>
      <c r="Q168" s="124">
        <f t="shared" si="99"/>
        <v>12.946823148838464</v>
      </c>
      <c r="R168" s="155">
        <f t="shared" si="103"/>
        <v>11.813121514935983</v>
      </c>
      <c r="S168" s="92">
        <v>1</v>
      </c>
      <c r="T168" s="88">
        <f>LN(SUM($S$2:S168))</f>
        <v>3.3322045101752038</v>
      </c>
      <c r="U168" s="128">
        <f t="shared" si="82"/>
        <v>9.0013795276988997</v>
      </c>
      <c r="V168" s="155">
        <f t="shared" si="104"/>
        <v>11.158981307976966</v>
      </c>
      <c r="X168" s="88">
        <f>LN(SUM($W$2:W168))</f>
        <v>1.3862943611198906</v>
      </c>
      <c r="Y168" s="125" t="e">
        <f t="shared" si="83"/>
        <v>#DIV/0!</v>
      </c>
      <c r="Z168" s="155" t="e">
        <f t="shared" si="105"/>
        <v>#DIV/0!</v>
      </c>
      <c r="AA168" s="112">
        <v>40</v>
      </c>
      <c r="AB168" s="88">
        <f>LN(SUM($AA$2:AA168))</f>
        <v>6.0544393462693709</v>
      </c>
      <c r="AC168" s="124">
        <f t="shared" si="84"/>
        <v>23.334299924723684</v>
      </c>
      <c r="AD168" s="155">
        <f t="shared" si="106"/>
        <v>15.498220795320268</v>
      </c>
      <c r="AE168" s="92">
        <v>35</v>
      </c>
      <c r="AF168" s="88">
        <f>LN(SUM($AE$2:AE168))</f>
        <v>7.5652752818989315</v>
      </c>
      <c r="AG168" s="124">
        <f t="shared" si="85"/>
        <v>52.202645901139363</v>
      </c>
      <c r="AH168" s="155">
        <f t="shared" si="107"/>
        <v>48.91194345292061</v>
      </c>
      <c r="AJ168" s="88">
        <f>LN(SUM($AI$2:AI168))</f>
        <v>4.9052747784384296</v>
      </c>
      <c r="AK168" s="124">
        <f t="shared" si="86"/>
        <v>56.523173344860822</v>
      </c>
      <c r="AL168" s="155">
        <f t="shared" si="108"/>
        <v>45.755933881544102</v>
      </c>
      <c r="AM168" s="92">
        <v>13</v>
      </c>
      <c r="AN168" s="88">
        <f>LN(SUM($AM$2:AM168))</f>
        <v>5.6240175061873385</v>
      </c>
      <c r="AO168" s="124">
        <f t="shared" si="87"/>
        <v>11.536686037192085</v>
      </c>
      <c r="AP168" s="155">
        <f t="shared" si="109"/>
        <v>11.753234863460165</v>
      </c>
      <c r="AQ168" s="112">
        <v>6</v>
      </c>
      <c r="AR168" s="88">
        <f>LN(SUM($AQ$2:AQ168))</f>
        <v>5.4380793089231956</v>
      </c>
      <c r="AS168" s="124">
        <f t="shared" si="88"/>
        <v>7.7619295856414441</v>
      </c>
      <c r="AT168" s="155">
        <f t="shared" si="110"/>
        <v>8.7144177413977815</v>
      </c>
      <c r="AU168" s="92">
        <v>147</v>
      </c>
      <c r="AV168" s="88">
        <f>LN(SUM($AU$2:AU168))</f>
        <v>8.9924330874572185</v>
      </c>
      <c r="AW168" s="124">
        <f t="shared" si="89"/>
        <v>36.30995854275065</v>
      </c>
      <c r="AX168" s="155">
        <f t="shared" si="111"/>
        <v>31.347534818278952</v>
      </c>
      <c r="AY168" s="92">
        <v>2</v>
      </c>
      <c r="AZ168" s="77">
        <f>LN(SUM($AY$2:AY168))</f>
        <v>3.9318256327243257</v>
      </c>
      <c r="BA168" s="124">
        <f t="shared" si="90"/>
        <v>35.558705831279326</v>
      </c>
      <c r="BB168" s="155">
        <f t="shared" si="112"/>
        <v>15.858098653846184</v>
      </c>
      <c r="BD168" s="77">
        <f>LN(SUM($BC$2:BC168))</f>
        <v>4.9698132995760007</v>
      </c>
      <c r="BE168" s="124">
        <f t="shared" si="91"/>
        <v>35.806501805848249</v>
      </c>
      <c r="BF168" s="155">
        <f t="shared" si="113"/>
        <v>24.478825221239799</v>
      </c>
      <c r="BG168" s="92">
        <v>18</v>
      </c>
      <c r="BH168" s="77">
        <f>LN(SUM($BG$2:BG168))</f>
        <v>6.2822667468960063</v>
      </c>
      <c r="BI168" s="124">
        <f t="shared" si="92"/>
        <v>12.931048154147135</v>
      </c>
      <c r="BJ168" s="155">
        <f t="shared" si="114"/>
        <v>11.900679036746558</v>
      </c>
      <c r="BK168" s="92">
        <v>30</v>
      </c>
      <c r="BL168" s="77">
        <f>LN(SUM($BK$2:BK168))</f>
        <v>5.6489742381612063</v>
      </c>
      <c r="BM168" s="125">
        <f t="shared" si="93"/>
        <v>12.149785420377517</v>
      </c>
      <c r="BN168" s="155">
        <f t="shared" si="115"/>
        <v>9.4003462910940776</v>
      </c>
      <c r="BP168" s="77">
        <f>LN(SUM($BO$2:BO168))</f>
        <v>5.181783550292085</v>
      </c>
      <c r="BQ168" s="125">
        <f t="shared" si="94"/>
        <v>16.666566578715944</v>
      </c>
      <c r="BR168" s="155">
        <f t="shared" si="116"/>
        <v>19.917906939222711</v>
      </c>
      <c r="BS168" s="96">
        <v>388</v>
      </c>
      <c r="BT168" s="77">
        <f>LN(SUM($BS$2:BS168))</f>
        <v>9.5948541933314146</v>
      </c>
      <c r="BU168" s="101">
        <f t="shared" si="95"/>
        <v>25.867607127866879</v>
      </c>
      <c r="BV168" s="155">
        <f t="shared" si="117"/>
        <v>23.309717816502676</v>
      </c>
    </row>
    <row r="169" spans="1:74" s="153" customFormat="1" x14ac:dyDescent="0.25">
      <c r="A169" s="151">
        <f t="shared" si="59"/>
        <v>230</v>
      </c>
      <c r="B169" s="152">
        <v>44132</v>
      </c>
      <c r="C169" s="153">
        <v>3</v>
      </c>
      <c r="D169" s="154">
        <f>LN(SUM($C$2:C169))</f>
        <v>4.5325994931532563</v>
      </c>
      <c r="E169" s="155">
        <f t="shared" si="97"/>
        <v>23.840860738573472</v>
      </c>
      <c r="F169" s="155">
        <f t="shared" si="100"/>
        <v>32.070824541676991</v>
      </c>
      <c r="G169" s="153">
        <v>36</v>
      </c>
      <c r="H169" s="154">
        <f>LN(SUM($G$2:G169))</f>
        <v>6.4922398350204711</v>
      </c>
      <c r="I169" s="155">
        <f t="shared" si="98"/>
        <v>10.212925717802841</v>
      </c>
      <c r="J169" s="155">
        <f t="shared" si="101"/>
        <v>8.6717989001650899</v>
      </c>
      <c r="K169" s="153">
        <v>19</v>
      </c>
      <c r="L169" s="154">
        <f>LN(SUM($K$2:K169))</f>
        <v>6.8090393060429797</v>
      </c>
      <c r="M169" s="155">
        <f t="shared" si="81"/>
        <v>22.000102538188905</v>
      </c>
      <c r="N169" s="155">
        <f t="shared" si="102"/>
        <v>20.162417683546344</v>
      </c>
      <c r="O169" s="153">
        <v>28</v>
      </c>
      <c r="P169" s="154">
        <f>LN(SUM($O$2:O169))</f>
        <v>6.6346333578616861</v>
      </c>
      <c r="Q169" s="155">
        <f t="shared" si="99"/>
        <v>16.875641525910204</v>
      </c>
      <c r="R169" s="155">
        <f t="shared" si="103"/>
        <v>12.663204799410583</v>
      </c>
      <c r="T169" s="154">
        <f>LN(SUM($S$2:S169))</f>
        <v>3.3322045101752038</v>
      </c>
      <c r="U169" s="156">
        <f t="shared" si="82"/>
        <v>11.266879543167386</v>
      </c>
      <c r="V169" s="155">
        <f t="shared" si="104"/>
        <v>9.7264439844699186</v>
      </c>
      <c r="X169" s="154">
        <f>LN(SUM($W$2:W169))</f>
        <v>1.3862943611198906</v>
      </c>
      <c r="Y169" s="157" t="e">
        <f t="shared" si="83"/>
        <v>#DIV/0!</v>
      </c>
      <c r="Z169" s="155" t="e">
        <f t="shared" si="105"/>
        <v>#DIV/0!</v>
      </c>
      <c r="AA169" s="158">
        <v>23</v>
      </c>
      <c r="AB169" s="154">
        <f>LN(SUM($AA$2:AA169))</f>
        <v>6.1070228877422545</v>
      </c>
      <c r="AC169" s="155">
        <f t="shared" si="84"/>
        <v>19.972151672221152</v>
      </c>
      <c r="AD169" s="155">
        <f t="shared" si="106"/>
        <v>17.461566505888122</v>
      </c>
      <c r="AE169" s="153">
        <v>29</v>
      </c>
      <c r="AF169" s="154">
        <f>LN(SUM($AE$2:AE169))</f>
        <v>7.580189417944541</v>
      </c>
      <c r="AG169" s="155">
        <f t="shared" si="85"/>
        <v>54.030432848497178</v>
      </c>
      <c r="AH169" s="155">
        <f t="shared" si="107"/>
        <v>49.498863768318849</v>
      </c>
      <c r="AI169" s="153">
        <v>5</v>
      </c>
      <c r="AJ169" s="154">
        <f>LN(SUM($AI$2:AI169))</f>
        <v>4.9416424226093039</v>
      </c>
      <c r="AK169" s="155">
        <f t="shared" si="86"/>
        <v>56.443604464613855</v>
      </c>
      <c r="AL169" s="155">
        <f t="shared" si="108"/>
        <v>50.426672984370221</v>
      </c>
      <c r="AM169" s="153">
        <v>1</v>
      </c>
      <c r="AN169" s="154">
        <f>LN(SUM($AM$2:AM169))</f>
        <v>5.6276211136906369</v>
      </c>
      <c r="AO169" s="155">
        <f t="shared" si="87"/>
        <v>12.97571759802462</v>
      </c>
      <c r="AP169" s="155">
        <f t="shared" si="109"/>
        <v>11.792956079486984</v>
      </c>
      <c r="AQ169" s="158">
        <v>20</v>
      </c>
      <c r="AR169" s="154">
        <f>LN(SUM($AQ$2:AQ169))</f>
        <v>5.521460917862246</v>
      </c>
      <c r="AS169" s="155">
        <f t="shared" si="88"/>
        <v>8.0276025222486957</v>
      </c>
      <c r="AT169" s="155">
        <f t="shared" si="110"/>
        <v>8.1336056518616573</v>
      </c>
      <c r="AU169" s="153">
        <v>170</v>
      </c>
      <c r="AV169" s="154">
        <f>LN(SUM($AU$2:AU169))</f>
        <v>9.0133517781388246</v>
      </c>
      <c r="AW169" s="155">
        <f t="shared" si="89"/>
        <v>39.258193145218819</v>
      </c>
      <c r="AX169" s="155">
        <f t="shared" si="111"/>
        <v>33.124083468991245</v>
      </c>
      <c r="AZ169" s="159">
        <f>LN(SUM($AY$2:AY169))</f>
        <v>3.9318256327243257</v>
      </c>
      <c r="BA169" s="155">
        <f t="shared" si="90"/>
        <v>42.608379530729678</v>
      </c>
      <c r="BB169" s="155">
        <f t="shared" si="112"/>
        <v>22.376133496102359</v>
      </c>
      <c r="BC169" s="158">
        <v>7</v>
      </c>
      <c r="BD169" s="159">
        <f>LN(SUM($BC$2:BC169))</f>
        <v>5.0172798368149243</v>
      </c>
      <c r="BE169" s="155">
        <f t="shared" si="91"/>
        <v>43.827204353234094</v>
      </c>
      <c r="BF169" s="155">
        <f t="shared" si="113"/>
        <v>29.347478285647206</v>
      </c>
      <c r="BG169" s="153">
        <v>34</v>
      </c>
      <c r="BH169" s="159">
        <f>LN(SUM($BG$2:BG169))</f>
        <v>6.3438804341263308</v>
      </c>
      <c r="BI169" s="157">
        <f t="shared" si="92"/>
        <v>14.422896999817745</v>
      </c>
      <c r="BJ169" s="155">
        <f t="shared" si="114"/>
        <v>12.15666126788655</v>
      </c>
      <c r="BK169" s="153">
        <v>15</v>
      </c>
      <c r="BL169" s="159">
        <f>LN(SUM($BK$2:BK169))</f>
        <v>5.7004435733906869</v>
      </c>
      <c r="BM169" s="157">
        <f t="shared" si="93"/>
        <v>11.338687640708093</v>
      </c>
      <c r="BN169" s="155">
        <f t="shared" si="115"/>
        <v>10.085171367175453</v>
      </c>
      <c r="BO169" s="153">
        <v>10</v>
      </c>
      <c r="BP169" s="159">
        <f>LN(SUM($BO$2:BO169))</f>
        <v>5.2364419628299492</v>
      </c>
      <c r="BQ169" s="157">
        <f t="shared" si="94"/>
        <v>18.233200728642405</v>
      </c>
      <c r="BR169" s="155">
        <f t="shared" si="116"/>
        <v>18.200111164802429</v>
      </c>
      <c r="BS169" s="160">
        <v>400</v>
      </c>
      <c r="BT169" s="159">
        <f>LN(SUM($BS$2:BS169))</f>
        <v>9.6217212805136505</v>
      </c>
      <c r="BU169" s="161">
        <f t="shared" si="95"/>
        <v>27.719657621074241</v>
      </c>
      <c r="BV169" s="155">
        <f t="shared" si="117"/>
        <v>24.176000711627402</v>
      </c>
    </row>
    <row r="170" spans="1:74" x14ac:dyDescent="0.25">
      <c r="A170" s="166">
        <f t="shared" si="59"/>
        <v>231</v>
      </c>
      <c r="B170" s="167">
        <v>44133</v>
      </c>
      <c r="C170" s="92">
        <v>9</v>
      </c>
      <c r="D170" s="168">
        <f>LN(SUM($C$2:C170))</f>
        <v>4.6249728132842707</v>
      </c>
      <c r="E170" s="169">
        <f t="shared" si="97"/>
        <v>18.282502305685334</v>
      </c>
      <c r="F170" s="155">
        <f t="shared" si="100"/>
        <v>27.323899535105298</v>
      </c>
      <c r="G170" s="92">
        <v>33</v>
      </c>
      <c r="H170" s="168">
        <f>LN(SUM($G$2:G170))</f>
        <v>6.5410299991899032</v>
      </c>
      <c r="I170" s="169">
        <f t="shared" si="98"/>
        <v>10.850758148098903</v>
      </c>
      <c r="J170" s="155">
        <f t="shared" si="101"/>
        <v>9.3397972792547659</v>
      </c>
      <c r="K170" s="92">
        <v>14</v>
      </c>
      <c r="L170" s="168">
        <f>LN(SUM($K$2:K170))</f>
        <v>6.8243736700430864</v>
      </c>
      <c r="M170" s="169">
        <f t="shared" si="81"/>
        <v>26.423709604367161</v>
      </c>
      <c r="N170" s="155">
        <f t="shared" si="102"/>
        <v>21.703886741248844</v>
      </c>
      <c r="O170" s="92">
        <v>10</v>
      </c>
      <c r="P170" s="168">
        <f>LN(SUM($O$2:O170))</f>
        <v>6.6476883735633292</v>
      </c>
      <c r="Q170" s="169">
        <f t="shared" si="99"/>
        <v>21.413705401484869</v>
      </c>
      <c r="R170" s="155">
        <f t="shared" si="103"/>
        <v>14.671985436953866</v>
      </c>
      <c r="S170" s="92">
        <v>1</v>
      </c>
      <c r="T170" s="168">
        <f>LN(SUM($S$2:S170))</f>
        <v>3.3672958299864741</v>
      </c>
      <c r="U170" s="170">
        <f t="shared" si="82"/>
        <v>16.605933171283596</v>
      </c>
      <c r="V170" s="155">
        <f t="shared" si="104"/>
        <v>10.871675313255722</v>
      </c>
      <c r="X170" s="168">
        <f>LN(SUM($W$2:W170))</f>
        <v>1.3862943611198906</v>
      </c>
      <c r="Y170" s="115" t="e">
        <f t="shared" si="83"/>
        <v>#DIV/0!</v>
      </c>
      <c r="Z170" s="155" t="e">
        <f t="shared" si="105"/>
        <v>#DIV/0!</v>
      </c>
      <c r="AA170" s="112">
        <v>17</v>
      </c>
      <c r="AB170" s="168">
        <f>LN(SUM($AA$2:AA170))</f>
        <v>6.1441856341256456</v>
      </c>
      <c r="AC170" s="169">
        <f t="shared" si="84"/>
        <v>17.383803933203346</v>
      </c>
      <c r="AD170" s="155">
        <f t="shared" si="106"/>
        <v>18.657250142877551</v>
      </c>
      <c r="AE170" s="92">
        <v>44</v>
      </c>
      <c r="AF170" s="168">
        <f>LN(SUM($AE$2:AE170))</f>
        <v>7.6024013356658182</v>
      </c>
      <c r="AG170" s="169">
        <f t="shared" si="85"/>
        <v>50.935080088031008</v>
      </c>
      <c r="AH170" s="155">
        <f t="shared" si="107"/>
        <v>50.356122426558919</v>
      </c>
      <c r="AI170" s="92">
        <v>3</v>
      </c>
      <c r="AJ170" s="168">
        <f>LN(SUM($AI$2:AI170))</f>
        <v>4.962844630259907</v>
      </c>
      <c r="AK170" s="169">
        <f t="shared" si="86"/>
        <v>48.923687862023066</v>
      </c>
      <c r="AL170" s="155">
        <f t="shared" si="108"/>
        <v>50.702544016430345</v>
      </c>
      <c r="AM170" s="92">
        <v>22</v>
      </c>
      <c r="AN170" s="168">
        <f>LN(SUM($AM$2:AM170))</f>
        <v>5.7037824746562009</v>
      </c>
      <c r="AO170" s="169">
        <f t="shared" si="87"/>
        <v>14.074821079944014</v>
      </c>
      <c r="AP170" s="155">
        <f t="shared" si="109"/>
        <v>12.144585944558369</v>
      </c>
      <c r="AQ170" s="112">
        <v>6</v>
      </c>
      <c r="AR170" s="168">
        <f>LN(SUM($AQ$2:AQ170))</f>
        <v>5.5451774444795623</v>
      </c>
      <c r="AS170" s="169">
        <f t="shared" si="88"/>
        <v>10.349176523017853</v>
      </c>
      <c r="AT170" s="155">
        <f t="shared" si="110"/>
        <v>8.3956861745647249</v>
      </c>
      <c r="AU170" s="92">
        <v>140</v>
      </c>
      <c r="AV170" s="168">
        <f>LN(SUM($AU$2:AU170))</f>
        <v>9.0302563101224198</v>
      </c>
      <c r="AW170" s="169">
        <f t="shared" si="89"/>
        <v>40.613981462035056</v>
      </c>
      <c r="AX170" s="155">
        <f t="shared" si="111"/>
        <v>35.519908479897161</v>
      </c>
      <c r="AY170" s="92">
        <v>1</v>
      </c>
      <c r="AZ170" s="171">
        <f>LN(SUM($AY$2:AY170))</f>
        <v>3.9512437185814275</v>
      </c>
      <c r="BA170" s="169">
        <f t="shared" si="90"/>
        <v>65.065419754356839</v>
      </c>
      <c r="BB170" s="155">
        <f t="shared" si="112"/>
        <v>33.547490991448257</v>
      </c>
      <c r="BD170" s="171">
        <f>LN(SUM($BC$2:BC170))</f>
        <v>5.0172798368149243</v>
      </c>
      <c r="BE170" s="169">
        <f t="shared" si="91"/>
        <v>50.390320129551561</v>
      </c>
      <c r="BF170" s="155">
        <f t="shared" si="113"/>
        <v>35.443983659449898</v>
      </c>
      <c r="BG170" s="92">
        <v>36</v>
      </c>
      <c r="BH170" s="171">
        <f>LN(SUM($BG$2:BG170))</f>
        <v>6.4052284580308418</v>
      </c>
      <c r="BI170" s="115">
        <f t="shared" si="92"/>
        <v>16.134106095898218</v>
      </c>
      <c r="BJ170" s="155">
        <f t="shared" si="114"/>
        <v>13.03470044460065</v>
      </c>
      <c r="BK170" s="92">
        <v>11</v>
      </c>
      <c r="BL170" s="171">
        <f>LN(SUM($BK$2:BK170))</f>
        <v>5.7365722974791922</v>
      </c>
      <c r="BM170" s="115">
        <f t="shared" si="93"/>
        <v>11.683740622211515</v>
      </c>
      <c r="BN170" s="155">
        <f t="shared" si="115"/>
        <v>10.822323571585262</v>
      </c>
      <c r="BO170" s="92">
        <v>8</v>
      </c>
      <c r="BP170" s="171">
        <f>LN(SUM($BO$2:BO170))</f>
        <v>5.2781146592305168</v>
      </c>
      <c r="BQ170" s="115">
        <f t="shared" si="94"/>
        <v>19.60887725980049</v>
      </c>
      <c r="BR170" s="155">
        <f t="shared" si="116"/>
        <v>17.910738284742202</v>
      </c>
      <c r="BS170" s="96">
        <v>355</v>
      </c>
      <c r="BT170" s="171">
        <f>LN(SUM($BS$2:BS170))</f>
        <v>9.6449758573841269</v>
      </c>
      <c r="BU170" s="172">
        <f t="shared" si="95"/>
        <v>29.259833038232316</v>
      </c>
      <c r="BV170" s="155">
        <f t="shared" si="117"/>
        <v>25.644352017719939</v>
      </c>
    </row>
    <row r="171" spans="1:74" x14ac:dyDescent="0.25">
      <c r="A171" s="166">
        <f t="shared" si="59"/>
        <v>232</v>
      </c>
      <c r="B171" s="167">
        <v>44134</v>
      </c>
      <c r="C171" s="92">
        <v>11</v>
      </c>
      <c r="D171" s="168">
        <f>LN(SUM($C$2:C171))</f>
        <v>4.7273878187123408</v>
      </c>
      <c r="E171" s="169">
        <f t="shared" si="97"/>
        <v>13.042837818637723</v>
      </c>
      <c r="F171" s="155">
        <f t="shared" si="100"/>
        <v>21.200394039831533</v>
      </c>
      <c r="G171" s="92">
        <v>46</v>
      </c>
      <c r="H171" s="168">
        <f>LN(SUM($G$2:G171))</f>
        <v>6.6052979209482015</v>
      </c>
      <c r="I171" s="169">
        <f t="shared" si="98"/>
        <v>10.441635743318711</v>
      </c>
      <c r="J171" s="155">
        <f t="shared" si="101"/>
        <v>9.8589529330328727</v>
      </c>
      <c r="K171" s="92">
        <v>17</v>
      </c>
      <c r="L171" s="168">
        <f>LN(SUM($K$2:K171))</f>
        <v>6.842683282238422</v>
      </c>
      <c r="M171" s="169">
        <f t="shared" si="81"/>
        <v>29.621467611704794</v>
      </c>
      <c r="N171" s="155">
        <f t="shared" si="102"/>
        <v>23.774134209975436</v>
      </c>
      <c r="O171" s="92">
        <v>29</v>
      </c>
      <c r="P171" s="168">
        <f>LN(SUM($O$2:O171))</f>
        <v>6.6846117276679271</v>
      </c>
      <c r="Q171" s="169">
        <f t="shared" si="99"/>
        <v>24.893644526776455</v>
      </c>
      <c r="R171" s="155">
        <f t="shared" si="103"/>
        <v>17.489522601060354</v>
      </c>
      <c r="T171" s="168">
        <f>LN(SUM($S$2:S171))</f>
        <v>3.3672958299864741</v>
      </c>
      <c r="U171" s="170">
        <f t="shared" si="82"/>
        <v>24.931184440332689</v>
      </c>
      <c r="V171" s="155">
        <f t="shared" si="104"/>
        <v>14.034682974182285</v>
      </c>
      <c r="W171" s="92">
        <v>2</v>
      </c>
      <c r="X171" s="168">
        <f>LN(SUM($W$2:W171))</f>
        <v>1.791759469228055</v>
      </c>
      <c r="Y171" s="115">
        <f t="shared" si="83"/>
        <v>15.955438719280243</v>
      </c>
      <c r="Z171" s="155" t="e">
        <f t="shared" si="105"/>
        <v>#DIV/0!</v>
      </c>
      <c r="AA171" s="112">
        <v>24</v>
      </c>
      <c r="AB171" s="168">
        <f>LN(SUM($AA$2:AA171))</f>
        <v>6.1944053911046719</v>
      </c>
      <c r="AC171" s="169">
        <f t="shared" si="84"/>
        <v>15.162304768053255</v>
      </c>
      <c r="AD171" s="155">
        <f t="shared" si="106"/>
        <v>18.91626908499898</v>
      </c>
      <c r="AE171" s="92">
        <v>40</v>
      </c>
      <c r="AF171" s="168">
        <f>LN(SUM($AE$2:AE171))</f>
        <v>7.6221745948176221</v>
      </c>
      <c r="AG171" s="169">
        <f t="shared" si="85"/>
        <v>46.131469735095862</v>
      </c>
      <c r="AH171" s="155">
        <f t="shared" si="107"/>
        <v>50.847653018222438</v>
      </c>
      <c r="AI171" s="92">
        <v>15</v>
      </c>
      <c r="AJ171" s="168">
        <f>LN(SUM($AI$2:AI171))</f>
        <v>5.0625950330269669</v>
      </c>
      <c r="AK171" s="169">
        <f t="shared" si="86"/>
        <v>30.054089659793913</v>
      </c>
      <c r="AL171" s="155">
        <f t="shared" si="108"/>
        <v>47.928502785111021</v>
      </c>
      <c r="AM171" s="92">
        <v>11</v>
      </c>
      <c r="AN171" s="168">
        <f>LN(SUM($AM$2:AM171))</f>
        <v>5.7397929121792339</v>
      </c>
      <c r="AO171" s="169">
        <f t="shared" si="87"/>
        <v>14.476115757131099</v>
      </c>
      <c r="AP171" s="155">
        <f t="shared" si="109"/>
        <v>12.770753447098167</v>
      </c>
      <c r="AQ171" s="112">
        <v>25</v>
      </c>
      <c r="AR171" s="168">
        <f>LN(SUM($AQ$2:AQ171))</f>
        <v>5.6383546693337454</v>
      </c>
      <c r="AS171" s="169">
        <f t="shared" si="88"/>
        <v>11.253987016072983</v>
      </c>
      <c r="AT171" s="155">
        <f t="shared" si="110"/>
        <v>8.9988959501618009</v>
      </c>
      <c r="AU171" s="92">
        <v>123</v>
      </c>
      <c r="AV171" s="168">
        <f>LN(SUM($AU$2:AU171))</f>
        <v>9.0448759322486509</v>
      </c>
      <c r="AW171" s="169">
        <f t="shared" si="89"/>
        <v>41.352681746363395</v>
      </c>
      <c r="AX171" s="155">
        <f t="shared" si="111"/>
        <v>37.963281112663068</v>
      </c>
      <c r="AZ171" s="171">
        <f>LN(SUM($AY$2:AY171))</f>
        <v>3.9512437185814275</v>
      </c>
      <c r="BA171" s="169">
        <f t="shared" si="90"/>
        <v>57.569947673158616</v>
      </c>
      <c r="BB171" s="155">
        <f t="shared" si="112"/>
        <v>43.031827117337357</v>
      </c>
      <c r="BC171" s="112">
        <v>4</v>
      </c>
      <c r="BD171" s="171">
        <f>LN(SUM($BC$2:BC171))</f>
        <v>5.0434251169192468</v>
      </c>
      <c r="BE171" s="169">
        <f t="shared" si="91"/>
        <v>42.037578991560984</v>
      </c>
      <c r="BF171" s="155">
        <f t="shared" si="113"/>
        <v>39.73170645593796</v>
      </c>
      <c r="BG171" s="92">
        <v>39</v>
      </c>
      <c r="BH171" s="171">
        <f>LN(SUM($BG$2:BG171))</f>
        <v>6.4676987261043539</v>
      </c>
      <c r="BI171" s="115">
        <f t="shared" si="92"/>
        <v>15.707297391339296</v>
      </c>
      <c r="BJ171" s="155">
        <f t="shared" si="114"/>
        <v>14.083167559009473</v>
      </c>
      <c r="BK171" s="92">
        <v>19</v>
      </c>
      <c r="BL171" s="171">
        <f>LN(SUM($BK$2:BK171))</f>
        <v>5.7960577507653719</v>
      </c>
      <c r="BM171" s="115">
        <f t="shared" si="93"/>
        <v>11.579494269991262</v>
      </c>
      <c r="BN171" s="155">
        <f t="shared" si="115"/>
        <v>11.376118110081467</v>
      </c>
      <c r="BP171" s="171">
        <f>LN(SUM($BO$2:BO171))</f>
        <v>5.2781146592305168</v>
      </c>
      <c r="BQ171" s="115">
        <f t="shared" si="94"/>
        <v>21.186675805236217</v>
      </c>
      <c r="BR171" s="155">
        <f t="shared" si="116"/>
        <v>18.405368442151815</v>
      </c>
      <c r="BS171" s="96">
        <v>405</v>
      </c>
      <c r="BT171" s="171">
        <f>LN(SUM($BS$2:BS171))</f>
        <v>9.6708616858324259</v>
      </c>
      <c r="BU171" s="172">
        <f t="shared" si="95"/>
        <v>29.009877556789323</v>
      </c>
      <c r="BV171" s="155">
        <f t="shared" si="117"/>
        <v>27.088367261916243</v>
      </c>
    </row>
    <row r="172" spans="1:74" x14ac:dyDescent="0.25">
      <c r="A172" s="166">
        <f t="shared" si="59"/>
        <v>233</v>
      </c>
      <c r="B172" s="167">
        <v>44135</v>
      </c>
      <c r="C172" s="92">
        <v>18</v>
      </c>
      <c r="D172" s="168">
        <f>LN(SUM($C$2:C172))</f>
        <v>4.8751973232011512</v>
      </c>
      <c r="E172" s="169">
        <f t="shared" si="97"/>
        <v>9.1923773626283296</v>
      </c>
      <c r="F172" s="155">
        <f t="shared" si="100"/>
        <v>16.089644556381216</v>
      </c>
      <c r="G172" s="92">
        <v>37</v>
      </c>
      <c r="H172" s="168">
        <f>LN(SUM($G$2:G172))</f>
        <v>6.654152520183219</v>
      </c>
      <c r="I172" s="169">
        <f t="shared" si="98"/>
        <v>10.605737527139429</v>
      </c>
      <c r="J172" s="155">
        <f t="shared" si="101"/>
        <v>10.28955207249221</v>
      </c>
      <c r="K172" s="92">
        <v>14</v>
      </c>
      <c r="L172" s="168">
        <f>LN(SUM($K$2:K172))</f>
        <v>6.8575140625453903</v>
      </c>
      <c r="M172" s="169">
        <f t="shared" si="81"/>
        <v>33.921272348711781</v>
      </c>
      <c r="N172" s="155">
        <f t="shared" si="102"/>
        <v>26.463843218993553</v>
      </c>
      <c r="O172" s="92">
        <v>16</v>
      </c>
      <c r="P172" s="168">
        <f>LN(SUM($O$2:O172))</f>
        <v>6.7044143549641069</v>
      </c>
      <c r="Q172" s="169">
        <f t="shared" si="99"/>
        <v>27.375599394506278</v>
      </c>
      <c r="R172" s="155">
        <f t="shared" si="103"/>
        <v>20.701082799503254</v>
      </c>
      <c r="S172" s="92">
        <v>4</v>
      </c>
      <c r="T172" s="168">
        <f>LN(SUM($S$2:S172))</f>
        <v>3.4965075614664802</v>
      </c>
      <c r="U172" s="170">
        <f t="shared" si="82"/>
        <v>19.198768894860557</v>
      </c>
      <c r="V172" s="155">
        <f t="shared" si="104"/>
        <v>16.200829115468629</v>
      </c>
      <c r="W172" s="92">
        <v>1</v>
      </c>
      <c r="X172" s="168">
        <f>LN(SUM($W$2:W172))</f>
        <v>1.9459101490553132</v>
      </c>
      <c r="Y172" s="115">
        <f t="shared" si="83"/>
        <v>7.7951224283666027</v>
      </c>
      <c r="Z172" s="155">
        <f t="shared" ref="Z172:Z182" si="118">AVERAGE(Y171:Y172)</f>
        <v>11.875280573823423</v>
      </c>
      <c r="AA172" s="112">
        <v>18</v>
      </c>
      <c r="AB172" s="168">
        <f>LN(SUM($AA$2:AA172))</f>
        <v>6.230481447578482</v>
      </c>
      <c r="AC172" s="169">
        <f t="shared" si="84"/>
        <v>13.876853461756008</v>
      </c>
      <c r="AD172" s="155">
        <f t="shared" si="106"/>
        <v>17.945882751991491</v>
      </c>
      <c r="AE172" s="92">
        <v>29</v>
      </c>
      <c r="AF172" s="168">
        <f>LN(SUM($AE$2:AE172))</f>
        <v>7.6362696033793735</v>
      </c>
      <c r="AG172" s="169">
        <f t="shared" si="85"/>
        <v>42.176295139222695</v>
      </c>
      <c r="AH172" s="155">
        <f t="shared" si="107"/>
        <v>49.095184742397223</v>
      </c>
      <c r="AI172" s="92">
        <v>4</v>
      </c>
      <c r="AJ172" s="168">
        <f>LN(SUM($AI$2:AI172))</f>
        <v>5.0875963352323836</v>
      </c>
      <c r="AK172" s="169">
        <f t="shared" si="86"/>
        <v>21.114717429314215</v>
      </c>
      <c r="AL172" s="155">
        <f t="shared" si="108"/>
        <v>42.611854552121173</v>
      </c>
      <c r="AM172" s="92">
        <v>15</v>
      </c>
      <c r="AN172" s="168">
        <f>LN(SUM($AM$2:AM172))</f>
        <v>5.7868973813667077</v>
      </c>
      <c r="AO172" s="169">
        <f t="shared" si="87"/>
        <v>15.499835604131921</v>
      </c>
      <c r="AP172" s="155">
        <f t="shared" si="109"/>
        <v>13.712635215284749</v>
      </c>
      <c r="AQ172" s="112">
        <v>8</v>
      </c>
      <c r="AR172" s="168">
        <f>LN(SUM($AQ$2:AQ172))</f>
        <v>5.6664266881124323</v>
      </c>
      <c r="AS172" s="169">
        <f t="shared" si="88"/>
        <v>12.428045387860328</v>
      </c>
      <c r="AT172" s="155">
        <f t="shared" si="110"/>
        <v>9.964148206968261</v>
      </c>
      <c r="AU172" s="92">
        <v>109</v>
      </c>
      <c r="AV172" s="168">
        <f>LN(SUM($AU$2:AU172))</f>
        <v>9.0576552843105347</v>
      </c>
      <c r="AW172" s="169">
        <f t="shared" si="89"/>
        <v>40.692086037895301</v>
      </c>
      <c r="AX172" s="155">
        <f t="shared" si="111"/>
        <v>39.645380186852648</v>
      </c>
      <c r="AZ172" s="171">
        <f>LN(SUM($AY$2:AY172))</f>
        <v>3.9512437185814275</v>
      </c>
      <c r="BA172" s="169">
        <f t="shared" si="90"/>
        <v>61.31426071572993</v>
      </c>
      <c r="BB172" s="155">
        <f t="shared" si="112"/>
        <v>52.423342701050878</v>
      </c>
      <c r="BC172" s="112">
        <v>2</v>
      </c>
      <c r="BD172" s="171">
        <f>LN(SUM($BC$2:BC172))</f>
        <v>5.0562458053483077</v>
      </c>
      <c r="BE172" s="169">
        <f t="shared" si="91"/>
        <v>40.868348370368516</v>
      </c>
      <c r="BF172" s="155">
        <f t="shared" si="113"/>
        <v>42.585990730112684</v>
      </c>
      <c r="BG172" s="92">
        <v>16</v>
      </c>
      <c r="BH172" s="171">
        <f>LN(SUM($BG$2:BG172))</f>
        <v>6.4922398350204711</v>
      </c>
      <c r="BI172" s="115">
        <f t="shared" si="92"/>
        <v>14.789132885944129</v>
      </c>
      <c r="BJ172" s="155">
        <f t="shared" si="114"/>
        <v>14.796896305429305</v>
      </c>
      <c r="BK172" s="92">
        <v>5</v>
      </c>
      <c r="BL172" s="171">
        <f>LN(SUM($BK$2:BK172))</f>
        <v>5.8111409929767008</v>
      </c>
      <c r="BM172" s="115">
        <f t="shared" si="93"/>
        <v>12.252004505281004</v>
      </c>
      <c r="BN172" s="155">
        <f t="shared" si="115"/>
        <v>11.80074249171388</v>
      </c>
      <c r="BO172" s="92">
        <v>16</v>
      </c>
      <c r="BP172" s="171">
        <f>LN(SUM($BO$2:BO172))</f>
        <v>5.3565862746720123</v>
      </c>
      <c r="BQ172" s="115">
        <f t="shared" si="94"/>
        <v>19.666535145967174</v>
      </c>
      <c r="BR172" s="155">
        <f t="shared" si="116"/>
        <v>19.072371103672445</v>
      </c>
      <c r="BS172" s="96">
        <v>312</v>
      </c>
      <c r="BT172" s="171">
        <f>LN(SUM($BS$2:BS172))</f>
        <v>9.690356211348643</v>
      </c>
      <c r="BU172" s="172">
        <f t="shared" si="95"/>
        <v>28.438820382847275</v>
      </c>
      <c r="BV172" s="155">
        <f t="shared" si="117"/>
        <v>28.05915914536201</v>
      </c>
    </row>
    <row r="173" spans="1:74" x14ac:dyDescent="0.25">
      <c r="A173" s="166">
        <f t="shared" si="59"/>
        <v>234</v>
      </c>
      <c r="B173" s="167">
        <v>44136</v>
      </c>
      <c r="C173" s="92">
        <v>15</v>
      </c>
      <c r="D173" s="168">
        <f>LN(SUM($C$2:C173))</f>
        <v>4.9836066217083363</v>
      </c>
      <c r="E173" s="169">
        <f t="shared" si="97"/>
        <v>7.3519462227569816</v>
      </c>
      <c r="F173" s="155">
        <f t="shared" si="100"/>
        <v>11.967415927427091</v>
      </c>
      <c r="G173" s="92">
        <v>26</v>
      </c>
      <c r="H173" s="168">
        <f>LN(SUM($G$2:G173))</f>
        <v>6.6871086078665147</v>
      </c>
      <c r="I173" s="169">
        <f t="shared" si="98"/>
        <v>12.211662525311723</v>
      </c>
      <c r="J173" s="155">
        <f t="shared" si="101"/>
        <v>10.864543932334323</v>
      </c>
      <c r="K173" s="92">
        <v>11</v>
      </c>
      <c r="L173" s="168">
        <f>LN(SUM($K$2:K173))</f>
        <v>6.8690144506657065</v>
      </c>
      <c r="M173" s="169">
        <f t="shared" ref="M173:M182" si="119">LN(2)/(SLOPE(L167:L173,$A167:$A173))</f>
        <v>38.641607035298989</v>
      </c>
      <c r="N173" s="155">
        <f t="shared" si="102"/>
        <v>30.121631827654323</v>
      </c>
      <c r="O173" s="92">
        <v>4</v>
      </c>
      <c r="P173" s="168">
        <f>LN(SUM($O$2:O173))</f>
        <v>6.7093043402582984</v>
      </c>
      <c r="Q173" s="169">
        <f t="shared" si="99"/>
        <v>30.817368905694192</v>
      </c>
      <c r="R173" s="155">
        <f t="shared" si="103"/>
        <v>24.275191950874401</v>
      </c>
      <c r="T173" s="168">
        <f>LN(SUM($S$2:S173))</f>
        <v>3.4965075614664802</v>
      </c>
      <c r="U173" s="170">
        <f>LN(2)/(SLOPE(T167:T173,$A167:$A173))</f>
        <v>20.097266185347575</v>
      </c>
      <c r="V173" s="155">
        <f t="shared" si="104"/>
        <v>18.420006446998364</v>
      </c>
      <c r="X173" s="168">
        <f>LN(SUM($W$2:W173))</f>
        <v>1.9459101490553132</v>
      </c>
      <c r="Y173" s="115">
        <f t="shared" ref="Y173:Y182" si="120">LN(2)/(SLOPE(X167:X173,$A167:$A173))</f>
        <v>6.0583281410149423</v>
      </c>
      <c r="Z173" s="155">
        <f t="shared" si="118"/>
        <v>6.9267252846907725</v>
      </c>
      <c r="AA173" s="112">
        <v>16</v>
      </c>
      <c r="AB173" s="168">
        <f>LN(SUM($AA$2:AA173))</f>
        <v>6.261491684321042</v>
      </c>
      <c r="AC173" s="169">
        <f t="shared" ref="AC173:AC182" si="121">LN(2)/(SLOPE(AB167:AB173,$A167:$A173))</f>
        <v>14.308240053451607</v>
      </c>
      <c r="AD173" s="155">
        <f t="shared" si="106"/>
        <v>16.140670777737075</v>
      </c>
      <c r="AE173" s="92">
        <v>14</v>
      </c>
      <c r="AF173" s="168">
        <f>LN(SUM($AE$2:AE173))</f>
        <v>7.643003635560718</v>
      </c>
      <c r="AG173" s="169">
        <f t="shared" ref="AG173:AG182" si="122">LN(2)/(SLOPE(AF167:AF173,$A167:$A173))</f>
        <v>41.113467469564043</v>
      </c>
      <c r="AH173" s="155">
        <f t="shared" si="107"/>
        <v>46.877349056082167</v>
      </c>
      <c r="AI173" s="92">
        <v>10</v>
      </c>
      <c r="AJ173" s="168">
        <f>LN(SUM($AI$2:AI173))</f>
        <v>5.1474944768134527</v>
      </c>
      <c r="AK173" s="169">
        <f t="shared" ref="AK173:AK182" si="123">LN(2)/(SLOPE(AJ167:AJ173,$A167:$A173))</f>
        <v>16.009935163299133</v>
      </c>
      <c r="AL173" s="155">
        <f t="shared" si="108"/>
        <v>34.509206915808832</v>
      </c>
      <c r="AM173" s="92">
        <v>15</v>
      </c>
      <c r="AN173" s="168">
        <f>LN(SUM($AM$2:AM173))</f>
        <v>5.8318824772835169</v>
      </c>
      <c r="AO173" s="169">
        <f t="shared" ref="AO173:AO182" si="124">LN(2)/(SLOPE(AN167:AN173,$A167:$A173))</f>
        <v>16.096550765241076</v>
      </c>
      <c r="AP173" s="155">
        <f t="shared" si="109"/>
        <v>14.624608160894544</v>
      </c>
      <c r="AQ173" s="112">
        <v>6</v>
      </c>
      <c r="AR173" s="168">
        <f>LN(SUM($AQ$2:AQ173))</f>
        <v>5.6869753563398202</v>
      </c>
      <c r="AS173" s="169">
        <f t="shared" ref="AS173:AS182" si="125">LN(2)/(SLOPE(AR167:AR173,$A167:$A173))</f>
        <v>13.867139180479386</v>
      </c>
      <c r="AT173" s="155">
        <f t="shared" si="110"/>
        <v>11.185190125935849</v>
      </c>
      <c r="AU173" s="92">
        <v>46</v>
      </c>
      <c r="AV173" s="168">
        <f>LN(SUM($AU$2:AU173))</f>
        <v>9.0629997840774728</v>
      </c>
      <c r="AW173" s="169">
        <f t="shared" ref="AW173:AW182" si="126">LN(2)/(SLOPE(AV167:AV173,$A167:$A173))</f>
        <v>45.238991890502597</v>
      </c>
      <c r="AX173" s="155">
        <f t="shared" si="111"/>
        <v>41.431186856403038</v>
      </c>
      <c r="AZ173" s="171">
        <f>LN(SUM($AY$2:AY173))</f>
        <v>3.9512437185814275</v>
      </c>
      <c r="BA173" s="169">
        <f t="shared" ref="BA173:BA182" si="127">LN(2)/(SLOPE(AZ167:AZ173,$A167:$A173))</f>
        <v>82.055429767157719</v>
      </c>
      <c r="BB173" s="155">
        <f t="shared" si="112"/>
        <v>61.722687488226555</v>
      </c>
      <c r="BC173" s="112">
        <v>4</v>
      </c>
      <c r="BD173" s="171">
        <f>LN(SUM($BC$2:BC173))</f>
        <v>5.0814043649844631</v>
      </c>
      <c r="BE173" s="169">
        <f t="shared" ref="BE173:BE182" si="128">LN(2)/(SLOPE(BD167:BD173,$A167:$A173))</f>
        <v>36.359538083441052</v>
      </c>
      <c r="BF173" s="155">
        <f t="shared" si="113"/>
        <v>42.696597985631243</v>
      </c>
      <c r="BG173" s="92">
        <v>29</v>
      </c>
      <c r="BH173" s="171">
        <f>LN(SUM($BG$2:BG173))</f>
        <v>6.5352412710136587</v>
      </c>
      <c r="BI173" s="115">
        <f t="shared" ref="BI173:BI182" si="129">LN(2)/(SLOPE(BH167:BH173,$A167:$A173))</f>
        <v>13.810074132092817</v>
      </c>
      <c r="BJ173" s="155">
        <f t="shared" si="114"/>
        <v>14.97270150101844</v>
      </c>
      <c r="BK173" s="92">
        <v>10</v>
      </c>
      <c r="BL173" s="171">
        <f>LN(SUM($BK$2:BK173))</f>
        <v>5.8406416573733981</v>
      </c>
      <c r="BM173" s="115">
        <f t="shared" ref="BM173:BM182" si="130">LN(2)/(SLOPE(BL167:BL173,$A167:$A173))</f>
        <v>14.594000260928624</v>
      </c>
      <c r="BN173" s="155">
        <f t="shared" si="115"/>
        <v>12.289585459824099</v>
      </c>
      <c r="BP173" s="171">
        <f>LN(SUM($BO$2:BO173))</f>
        <v>5.3565862746720123</v>
      </c>
      <c r="BQ173" s="115">
        <f t="shared" ref="BQ173:BQ182" si="131">LN(2)/(SLOPE(BP167:BP173,$A167:$A173))</f>
        <v>21.195163308441611</v>
      </c>
      <c r="BR173" s="155">
        <f t="shared" si="116"/>
        <v>19.978090449617579</v>
      </c>
      <c r="BS173" s="96">
        <v>206</v>
      </c>
      <c r="BT173" s="171">
        <f>LN(SUM($BS$2:BS173))</f>
        <v>9.7030223915058844</v>
      </c>
      <c r="BU173" s="172">
        <f t="shared" ref="BU173:BU182" si="132">LN(2)/(SLOPE(BT167:BT173,$A167:$A173))</f>
        <v>30.092098376677999</v>
      </c>
      <c r="BV173" s="155">
        <f t="shared" si="117"/>
        <v>28.904057395124234</v>
      </c>
    </row>
    <row r="174" spans="1:74" x14ac:dyDescent="0.25">
      <c r="A174" s="166">
        <f t="shared" si="59"/>
        <v>235</v>
      </c>
      <c r="B174" s="167">
        <v>44137</v>
      </c>
      <c r="D174" s="168">
        <f>LN(SUM($C$2:C174))</f>
        <v>4.9836066217083363</v>
      </c>
      <c r="E174" s="169">
        <f t="shared" ref="E174:E181" si="133">LN(2)/(SLOPE(D168:D174,A168:A174))</f>
        <v>7.4542557428049925</v>
      </c>
      <c r="F174" s="155">
        <f t="shared" si="100"/>
        <v>9.2603542867070061</v>
      </c>
      <c r="G174" s="92">
        <v>43</v>
      </c>
      <c r="H174" s="168">
        <f>LN(SUM($G$2:G174))</f>
        <v>6.739336627357174</v>
      </c>
      <c r="I174" s="169">
        <f t="shared" ref="I174:I181" si="134">LN(2)/(SLOPE(H168:H174,A168:A174))</f>
        <v>13.741052197761888</v>
      </c>
      <c r="J174" s="155">
        <f t="shared" si="101"/>
        <v>11.570169228326131</v>
      </c>
      <c r="K174" s="92">
        <v>11</v>
      </c>
      <c r="L174" s="168">
        <f>LN(SUM($K$2:K174))</f>
        <v>6.8803840821860049</v>
      </c>
      <c r="M174" s="169">
        <f t="shared" si="119"/>
        <v>45.060973780025954</v>
      </c>
      <c r="N174" s="155">
        <f t="shared" si="102"/>
        <v>34.733806076021736</v>
      </c>
      <c r="O174" s="92">
        <v>5</v>
      </c>
      <c r="P174" s="168">
        <f>LN(SUM($O$2:O174))</f>
        <v>6.7153833863346808</v>
      </c>
      <c r="Q174" s="169">
        <f t="shared" ref="Q174:Q181" si="135">LN(2)/(SLOPE(P168:P174,A168:A174))</f>
        <v>34.60909173396518</v>
      </c>
      <c r="R174" s="155">
        <f t="shared" si="103"/>
        <v>27.821881992485395</v>
      </c>
      <c r="T174" s="168">
        <f>LN(SUM($S$2:S174))</f>
        <v>3.4965075614664802</v>
      </c>
      <c r="U174" s="170">
        <f>LN(2)/(SLOPE(T168:T174,$A168:$A174))</f>
        <v>20.413979304200669</v>
      </c>
      <c r="V174" s="155">
        <f t="shared" si="104"/>
        <v>20.249426399205014</v>
      </c>
      <c r="X174" s="168">
        <f>LN(SUM($W$2:W174))</f>
        <v>1.9459101490553132</v>
      </c>
      <c r="Y174" s="115">
        <f t="shared" si="120"/>
        <v>5.7801922539511112</v>
      </c>
      <c r="Z174" s="155">
        <f t="shared" si="118"/>
        <v>5.9192601974830268</v>
      </c>
      <c r="AB174" s="168">
        <f>LN(SUM($AA$2:AA174))</f>
        <v>6.261491684321042</v>
      </c>
      <c r="AC174" s="169">
        <f t="shared" si="121"/>
        <v>19.095143617216081</v>
      </c>
      <c r="AD174" s="155">
        <f t="shared" si="106"/>
        <v>15.965269166736059</v>
      </c>
      <c r="AE174" s="92">
        <v>7</v>
      </c>
      <c r="AF174" s="168">
        <f>LN(SUM($AE$2:AE174))</f>
        <v>7.6463537224459994</v>
      </c>
      <c r="AG174" s="169">
        <f t="shared" si="122"/>
        <v>48.191154094527164</v>
      </c>
      <c r="AH174" s="155">
        <f t="shared" si="107"/>
        <v>45.709493305288163</v>
      </c>
      <c r="AJ174" s="168">
        <f>LN(SUM($AI$2:AI174))</f>
        <v>5.1474944768134527</v>
      </c>
      <c r="AK174" s="169">
        <f t="shared" si="123"/>
        <v>15.365285394847097</v>
      </c>
      <c r="AL174" s="155">
        <f t="shared" si="108"/>
        <v>26.293543101855484</v>
      </c>
      <c r="AM174" s="92">
        <v>3</v>
      </c>
      <c r="AN174" s="168">
        <f>LN(SUM($AM$2:AM174))</f>
        <v>5.8406416573733981</v>
      </c>
      <c r="AO174" s="169">
        <f t="shared" si="124"/>
        <v>17.002145902151728</v>
      </c>
      <c r="AP174" s="155">
        <f t="shared" si="109"/>
        <v>15.429893821719967</v>
      </c>
      <c r="AQ174" s="112">
        <v>11</v>
      </c>
      <c r="AR174" s="168">
        <f>LN(SUM($AQ$2:AQ174))</f>
        <v>5.7235851019523807</v>
      </c>
      <c r="AS174" s="169">
        <f t="shared" si="125"/>
        <v>14.828994339061667</v>
      </c>
      <c r="AT174" s="155">
        <f t="shared" si="110"/>
        <v>12.545468489298443</v>
      </c>
      <c r="AU174" s="92">
        <v>75</v>
      </c>
      <c r="AV174" s="168">
        <f>LN(SUM($AU$2:AU174))</f>
        <v>9.0716528522022895</v>
      </c>
      <c r="AW174" s="169">
        <f t="shared" si="126"/>
        <v>53.267169085169172</v>
      </c>
      <c r="AX174" s="155">
        <f t="shared" si="111"/>
        <v>44.232982044393104</v>
      </c>
      <c r="AY174" s="92">
        <v>1</v>
      </c>
      <c r="AZ174" s="171">
        <f>LN(SUM($AY$2:AY174))</f>
        <v>3.970291913552122</v>
      </c>
      <c r="BA174" s="169">
        <f t="shared" si="127"/>
        <v>125.83472797437869</v>
      </c>
      <c r="BB174" s="155">
        <f t="shared" si="112"/>
        <v>78.367957176956367</v>
      </c>
      <c r="BD174" s="171">
        <f>LN(SUM($BC$2:BC174))</f>
        <v>5.0814043649844631</v>
      </c>
      <c r="BE174" s="169">
        <f t="shared" si="128"/>
        <v>38.662502903420531</v>
      </c>
      <c r="BF174" s="155">
        <f t="shared" si="113"/>
        <v>41.663657695668533</v>
      </c>
      <c r="BH174" s="171">
        <f>LN(SUM($BG$2:BG174))</f>
        <v>6.5352412710136587</v>
      </c>
      <c r="BI174" s="115">
        <f t="shared" si="129"/>
        <v>15.796212457177701</v>
      </c>
      <c r="BJ174" s="155">
        <f t="shared" si="114"/>
        <v>15.247364592490431</v>
      </c>
      <c r="BK174" s="92">
        <v>2</v>
      </c>
      <c r="BL174" s="171">
        <f>LN(SUM($BK$2:BK174))</f>
        <v>5.8464387750577247</v>
      </c>
      <c r="BM174" s="115">
        <f t="shared" si="130"/>
        <v>20.486565102023398</v>
      </c>
      <c r="BN174" s="155">
        <f t="shared" si="115"/>
        <v>14.119160952087162</v>
      </c>
      <c r="BO174" s="92">
        <v>4</v>
      </c>
      <c r="BP174" s="171">
        <f>LN(SUM($BO$2:BO174))</f>
        <v>5.3752784076841653</v>
      </c>
      <c r="BQ174" s="115">
        <f t="shared" si="131"/>
        <v>21.582688953835358</v>
      </c>
      <c r="BR174" s="155">
        <f t="shared" si="116"/>
        <v>20.647988094656171</v>
      </c>
      <c r="BS174" s="96">
        <v>162</v>
      </c>
      <c r="BT174" s="171">
        <f>LN(SUM($BS$2:BS174))</f>
        <v>9.7128716929173535</v>
      </c>
      <c r="BU174" s="172">
        <f t="shared" si="132"/>
        <v>34.53186807923543</v>
      </c>
      <c r="BV174" s="155">
        <f t="shared" si="117"/>
        <v>30.266499486756469</v>
      </c>
    </row>
    <row r="175" spans="1:74" x14ac:dyDescent="0.25">
      <c r="A175" s="166">
        <f t="shared" si="59"/>
        <v>236</v>
      </c>
      <c r="B175" s="167">
        <v>44138</v>
      </c>
      <c r="C175" s="92">
        <v>14</v>
      </c>
      <c r="D175" s="168">
        <f>LN(SUM($C$2:C175))</f>
        <v>5.0751738152338266</v>
      </c>
      <c r="E175" s="169">
        <f t="shared" si="133"/>
        <v>7.4611913825525527</v>
      </c>
      <c r="F175" s="155">
        <f t="shared" si="100"/>
        <v>7.8649426776857139</v>
      </c>
      <c r="G175" s="92">
        <v>40</v>
      </c>
      <c r="H175" s="168">
        <f>LN(SUM($G$2:G175))</f>
        <v>6.7855876450079293</v>
      </c>
      <c r="I175" s="169">
        <f t="shared" si="134"/>
        <v>14.28677746580192</v>
      </c>
      <c r="J175" s="155">
        <f t="shared" si="101"/>
        <v>12.257373091866734</v>
      </c>
      <c r="K175" s="92">
        <v>9</v>
      </c>
      <c r="L175" s="168">
        <f>LN(SUM($K$2:K175))</f>
        <v>6.8895913083544658</v>
      </c>
      <c r="M175" s="169">
        <f t="shared" si="119"/>
        <v>51.072927605938816</v>
      </c>
      <c r="N175" s="155">
        <f t="shared" si="102"/>
        <v>39.663649676336071</v>
      </c>
      <c r="O175" s="92">
        <v>18</v>
      </c>
      <c r="P175" s="168">
        <f>LN(SUM($O$2:O175))</f>
        <v>6.7369669580018554</v>
      </c>
      <c r="Q175" s="169">
        <f t="shared" si="135"/>
        <v>41.551721713318734</v>
      </c>
      <c r="R175" s="155">
        <f t="shared" si="103"/>
        <v>31.849485254852169</v>
      </c>
      <c r="T175" s="168">
        <f>LN(SUM($S$2:S175))</f>
        <v>3.4965075614664802</v>
      </c>
      <c r="U175" s="170">
        <f>LN(2)/(SLOPE(T169:T175,$A169:$A175))</f>
        <v>22.041048918027847</v>
      </c>
      <c r="V175" s="155">
        <f>AVERAGE(U171:U175)</f>
        <v>21.336449548553865</v>
      </c>
      <c r="X175" s="168">
        <f>LN(SUM($W$2:W175))</f>
        <v>1.9459101490553132</v>
      </c>
      <c r="Y175" s="115">
        <f t="shared" si="120"/>
        <v>6.5740553944231337</v>
      </c>
      <c r="Z175" s="155">
        <f t="shared" si="118"/>
        <v>6.177123824187122</v>
      </c>
      <c r="AA175" s="112">
        <v>4</v>
      </c>
      <c r="AB175" s="168">
        <f>LN(SUM($AA$2:AA175))</f>
        <v>6.2690962837062614</v>
      </c>
      <c r="AC175" s="169">
        <f t="shared" si="121"/>
        <v>24.632140314231929</v>
      </c>
      <c r="AD175" s="155">
        <f t="shared" si="106"/>
        <v>17.414936442941777</v>
      </c>
      <c r="AE175" s="92">
        <v>21</v>
      </c>
      <c r="AF175" s="168">
        <f>LN(SUM($AE$2:AE175))</f>
        <v>7.6563371664301831</v>
      </c>
      <c r="AG175" s="169">
        <f t="shared" si="122"/>
        <v>57.560621323024982</v>
      </c>
      <c r="AH175" s="155">
        <f t="shared" si="107"/>
        <v>47.034601552286951</v>
      </c>
      <c r="AI175" s="92">
        <v>1</v>
      </c>
      <c r="AJ175" s="168">
        <f>LN(SUM($AI$2:AI175))</f>
        <v>5.1532915944977793</v>
      </c>
      <c r="AK175" s="169">
        <f t="shared" si="123"/>
        <v>17.819566364252353</v>
      </c>
      <c r="AL175" s="155">
        <f t="shared" si="108"/>
        <v>20.072718802301342</v>
      </c>
      <c r="AM175" s="92">
        <v>15</v>
      </c>
      <c r="AN175" s="168">
        <f>LN(SUM($AM$2:AM175))</f>
        <v>5.8833223884882786</v>
      </c>
      <c r="AO175" s="169">
        <f t="shared" si="124"/>
        <v>17.131185170596272</v>
      </c>
      <c r="AP175" s="155">
        <f t="shared" si="109"/>
        <v>16.04116663985042</v>
      </c>
      <c r="AQ175" s="112">
        <v>9</v>
      </c>
      <c r="AR175" s="168">
        <f>LN(SUM($AQ$2:AQ175))</f>
        <v>5.7525726388256331</v>
      </c>
      <c r="AS175" s="169">
        <f t="shared" si="125"/>
        <v>17.663478690279923</v>
      </c>
      <c r="AT175" s="155">
        <f t="shared" si="110"/>
        <v>14.008328922750858</v>
      </c>
      <c r="AU175" s="92">
        <v>144</v>
      </c>
      <c r="AV175" s="168">
        <f>LN(SUM($AU$2:AU175))</f>
        <v>9.0880597372673506</v>
      </c>
      <c r="AW175" s="169">
        <f t="shared" si="126"/>
        <v>59.709797222721988</v>
      </c>
      <c r="AX175" s="155">
        <f t="shared" si="111"/>
        <v>48.052145196530489</v>
      </c>
      <c r="AY175" s="92">
        <v>5</v>
      </c>
      <c r="AZ175" s="171">
        <f>LN(SUM($AY$2:AY175))</f>
        <v>4.0604430105464191</v>
      </c>
      <c r="BA175" s="169">
        <f t="shared" si="127"/>
        <v>45.779428360021946</v>
      </c>
      <c r="BB175" s="155">
        <f t="shared" si="112"/>
        <v>74.510758898089378</v>
      </c>
      <c r="BC175" s="112">
        <v>1</v>
      </c>
      <c r="BD175" s="171">
        <f>LN(SUM($BC$2:BC175))</f>
        <v>5.0875963352323836</v>
      </c>
      <c r="BE175" s="169">
        <f t="shared" si="128"/>
        <v>51.456159597263685</v>
      </c>
      <c r="BF175" s="155">
        <f t="shared" si="113"/>
        <v>41.876825589210952</v>
      </c>
      <c r="BG175" s="92">
        <v>42</v>
      </c>
      <c r="BH175" s="171">
        <f>LN(SUM($BG$2:BG175))</f>
        <v>6.5944134597497781</v>
      </c>
      <c r="BI175" s="115">
        <f t="shared" si="129"/>
        <v>17.984349595698106</v>
      </c>
      <c r="BJ175" s="155">
        <f t="shared" si="114"/>
        <v>15.617413292450408</v>
      </c>
      <c r="BK175" s="92">
        <v>22</v>
      </c>
      <c r="BL175" s="171">
        <f>LN(SUM($BK$2:BK175))</f>
        <v>5.9080829381689313</v>
      </c>
      <c r="BM175" s="115">
        <f t="shared" si="130"/>
        <v>21.874838138697978</v>
      </c>
      <c r="BN175" s="155">
        <f t="shared" si="115"/>
        <v>16.157380455384452</v>
      </c>
      <c r="BO175" s="92">
        <v>7</v>
      </c>
      <c r="BP175" s="171">
        <f>LN(SUM($BO$2:BO175))</f>
        <v>5.4071717714601188</v>
      </c>
      <c r="BQ175" s="115">
        <f t="shared" si="131"/>
        <v>24.724082085593412</v>
      </c>
      <c r="BR175" s="155">
        <f t="shared" si="116"/>
        <v>21.671029059814753</v>
      </c>
      <c r="BS175" s="96">
        <v>322</v>
      </c>
      <c r="BT175" s="171">
        <f>LN(SUM($BS$2:BS175))</f>
        <v>9.7321652812005421</v>
      </c>
      <c r="BU175" s="172">
        <f t="shared" si="132"/>
        <v>38.871877190113409</v>
      </c>
      <c r="BV175" s="155">
        <f t="shared" si="117"/>
        <v>32.188908317132686</v>
      </c>
    </row>
    <row r="176" spans="1:74" s="9" customFormat="1" x14ac:dyDescent="0.25">
      <c r="A176" s="180">
        <f t="shared" si="59"/>
        <v>237</v>
      </c>
      <c r="B176" s="181">
        <v>44139</v>
      </c>
      <c r="C176" s="9">
        <v>15</v>
      </c>
      <c r="D176" s="84">
        <f>LN(SUM($C$2:C176))</f>
        <v>5.1647859739235145</v>
      </c>
      <c r="E176" s="182">
        <f t="shared" si="133"/>
        <v>8.0085642857247858</v>
      </c>
      <c r="F176" s="182">
        <f t="shared" ref="F176:F182" si="136">AVERAGE(E173:E176)</f>
        <v>7.5689894084598279</v>
      </c>
      <c r="G176" s="9">
        <v>16</v>
      </c>
      <c r="H176" s="84">
        <f>LN(SUM($G$2:G176))</f>
        <v>6.8035052576083377</v>
      </c>
      <c r="I176" s="182">
        <f t="shared" si="134"/>
        <v>15.738151940580545</v>
      </c>
      <c r="J176" s="182">
        <f t="shared" ref="J176:J182" si="137">AVERAGE(I172:I176)</f>
        <v>13.316676331319101</v>
      </c>
      <c r="K176" s="9">
        <v>15</v>
      </c>
      <c r="L176" s="84">
        <f>LN(SUM($K$2:K176))</f>
        <v>6.9047507699618382</v>
      </c>
      <c r="M176" s="182">
        <f t="shared" si="119"/>
        <v>54.24029852805446</v>
      </c>
      <c r="N176" s="182">
        <f t="shared" ref="N176:N182" si="138">AVERAGE(M172:M176)</f>
        <v>44.587415859605997</v>
      </c>
      <c r="O176" s="9">
        <v>7</v>
      </c>
      <c r="P176" s="84">
        <f>LN(SUM($O$2:O176))</f>
        <v>6.7452363494843626</v>
      </c>
      <c r="Q176" s="182">
        <f t="shared" si="135"/>
        <v>47.531246346614076</v>
      </c>
      <c r="R176" s="182">
        <f t="shared" ref="R176:R182" si="139">AVERAGE(Q172:Q176)</f>
        <v>36.377005618819695</v>
      </c>
      <c r="S176" s="9">
        <v>1</v>
      </c>
      <c r="T176" s="84">
        <f>LN(SUM($S$2:S176))</f>
        <v>3.5263605246161616</v>
      </c>
      <c r="U176" s="183">
        <f t="shared" ref="U176:U181" si="140">LN(2)/(SLOPE(T170:T176,$A170:$A176))</f>
        <v>26.383439518008675</v>
      </c>
      <c r="V176" s="182">
        <f t="shared" ref="V176:V181" si="141">AVERAGE(U172:U176)</f>
        <v>21.626900564089063</v>
      </c>
      <c r="X176" s="84">
        <f>LN(SUM($W$2:W176))</f>
        <v>1.9459101490553132</v>
      </c>
      <c r="Y176" s="114">
        <f t="shared" si="120"/>
        <v>9.7668185710215063</v>
      </c>
      <c r="Z176" s="182">
        <f t="shared" si="118"/>
        <v>8.17043698272232</v>
      </c>
      <c r="AA176" s="57">
        <v>5</v>
      </c>
      <c r="AB176" s="84">
        <f>LN(SUM($AA$2:AA176))</f>
        <v>6.2785214241658442</v>
      </c>
      <c r="AC176" s="182">
        <f t="shared" si="121"/>
        <v>33.26729736028193</v>
      </c>
      <c r="AD176" s="182">
        <f t="shared" ref="AD176:AD182" si="142">AVERAGE(AC172:AC176)</f>
        <v>21.035934961387511</v>
      </c>
      <c r="AE176" s="9">
        <v>53</v>
      </c>
      <c r="AF176" s="84">
        <f>LN(SUM($AE$2:AE176))</f>
        <v>7.6810990015363592</v>
      </c>
      <c r="AG176" s="182">
        <f t="shared" si="122"/>
        <v>61.710593309064009</v>
      </c>
      <c r="AH176" s="182">
        <f t="shared" ref="AH176:AH182" si="143">AVERAGE(AG172:AG176)</f>
        <v>50.150426267080569</v>
      </c>
      <c r="AI176" s="9">
        <v>1</v>
      </c>
      <c r="AJ176" s="84">
        <f>LN(SUM($AI$2:AI176))</f>
        <v>5.1590552992145291</v>
      </c>
      <c r="AK176" s="182">
        <f t="shared" si="123"/>
        <v>23.385440226604498</v>
      </c>
      <c r="AL176" s="182">
        <f t="shared" ref="AL176:AL182" si="144">AVERAGE(AK172:AK176)</f>
        <v>18.738988915663462</v>
      </c>
      <c r="AM176" s="9">
        <v>28</v>
      </c>
      <c r="AN176" s="84">
        <f>LN(SUM($AM$2:AM176))</f>
        <v>5.9584246930297819</v>
      </c>
      <c r="AO176" s="182">
        <f t="shared" si="124"/>
        <v>17.568204989509614</v>
      </c>
      <c r="AP176" s="182">
        <f t="shared" ref="AP176:AP182" si="145">AVERAGE(AO172:AO176)</f>
        <v>16.659584486326121</v>
      </c>
      <c r="AQ176" s="57">
        <v>11</v>
      </c>
      <c r="AR176" s="84">
        <f>LN(SUM($AQ$2:AQ176))</f>
        <v>5.7868973813667077</v>
      </c>
      <c r="AS176" s="182">
        <f t="shared" si="125"/>
        <v>19.201623655704505</v>
      </c>
      <c r="AT176" s="182">
        <f t="shared" ref="AT176:AT182" si="146">AVERAGE(AS172:AS176)</f>
        <v>15.597856250677163</v>
      </c>
      <c r="AU176" s="9">
        <v>116</v>
      </c>
      <c r="AV176" s="84">
        <f>LN(SUM($AU$2:AU176))</f>
        <v>9.1010833860392335</v>
      </c>
      <c r="AW176" s="182">
        <f t="shared" si="126"/>
        <v>62.037219233886582</v>
      </c>
      <c r="AX176" s="182">
        <f t="shared" ref="AX176:AX182" si="147">AVERAGE(AW172:AW176)</f>
        <v>52.189052694035126</v>
      </c>
      <c r="AZ176" s="85">
        <f>LN(SUM($AY$2:AY176))</f>
        <v>4.0604430105464191</v>
      </c>
      <c r="BA176" s="182">
        <f t="shared" si="127"/>
        <v>34.347942044859082</v>
      </c>
      <c r="BB176" s="182">
        <f t="shared" ref="BB176:BB182" si="148">AVERAGE(BA172:BA176)</f>
        <v>69.866357772429481</v>
      </c>
      <c r="BC176" s="57"/>
      <c r="BD176" s="85">
        <f>LN(SUM($BC$2:BC176))</f>
        <v>5.0875963352323836</v>
      </c>
      <c r="BE176" s="182">
        <f t="shared" si="128"/>
        <v>59.818436289201074</v>
      </c>
      <c r="BF176" s="182">
        <f t="shared" ref="BF176:BF181" si="149">AVERAGE(BE172:BE176)</f>
        <v>45.432997048738969</v>
      </c>
      <c r="BG176" s="9">
        <v>29</v>
      </c>
      <c r="BH176" s="85">
        <f>LN(SUM($BG$2:BG176))</f>
        <v>6.633318433280377</v>
      </c>
      <c r="BI176" s="114">
        <f t="shared" si="129"/>
        <v>19.790052665523437</v>
      </c>
      <c r="BJ176" s="182">
        <f t="shared" ref="BJ176:BJ182" si="150">AVERAGE(BI172:BI176)</f>
        <v>16.433964347287237</v>
      </c>
      <c r="BK176" s="9">
        <v>12</v>
      </c>
      <c r="BL176" s="85">
        <f>LN(SUM($BK$2:BK176))</f>
        <v>5.9401712527204316</v>
      </c>
      <c r="BM176" s="114">
        <f t="shared" si="130"/>
        <v>22.304467130573595</v>
      </c>
      <c r="BN176" s="182">
        <f t="shared" ref="BN176:BN182" si="151">AVERAGE(BM172:BM176)</f>
        <v>18.302375027500922</v>
      </c>
      <c r="BO176" s="9">
        <v>4</v>
      </c>
      <c r="BP176" s="85">
        <f>LN(SUM($BO$2:BO176))</f>
        <v>5.4249500174814029</v>
      </c>
      <c r="BQ176" s="114">
        <f t="shared" si="131"/>
        <v>27.056719197663849</v>
      </c>
      <c r="BR176" s="182">
        <f t="shared" ref="BR176:BR182" si="152">AVERAGE(BQ172:BQ176)</f>
        <v>22.845037738300281</v>
      </c>
      <c r="BS176" s="19">
        <v>313</v>
      </c>
      <c r="BT176" s="85">
        <f>LN(SUM($BS$2:BS176))</f>
        <v>9.750569446111415</v>
      </c>
      <c r="BU176" s="184">
        <f t="shared" si="132"/>
        <v>42.017702053180969</v>
      </c>
      <c r="BV176" s="182">
        <f t="shared" ref="BV176:BV182" si="153">AVERAGE(BU172:BU176)</f>
        <v>34.790473216411023</v>
      </c>
    </row>
    <row r="177" spans="1:74" s="9" customFormat="1" x14ac:dyDescent="0.25">
      <c r="A177" s="180">
        <f t="shared" si="59"/>
        <v>238</v>
      </c>
      <c r="B177" s="181">
        <v>44140</v>
      </c>
      <c r="C177" s="9">
        <v>3</v>
      </c>
      <c r="D177" s="84">
        <f>LN(SUM($C$2:C177))</f>
        <v>5.181783550292085</v>
      </c>
      <c r="E177" s="182">
        <f t="shared" si="133"/>
        <v>9.542169559515024</v>
      </c>
      <c r="F177" s="182">
        <f t="shared" si="136"/>
        <v>8.1165452426493392</v>
      </c>
      <c r="G177" s="9">
        <v>43</v>
      </c>
      <c r="H177" s="84">
        <f>LN(SUM($G$2:G177))</f>
        <v>6.8501261661455004</v>
      </c>
      <c r="I177" s="182">
        <f t="shared" si="134"/>
        <v>17.149994220591037</v>
      </c>
      <c r="J177" s="182">
        <f t="shared" si="137"/>
        <v>14.625527670009422</v>
      </c>
      <c r="K177" s="9">
        <v>9</v>
      </c>
      <c r="L177" s="84">
        <f>LN(SUM($K$2:K177))</f>
        <v>6.9137373506596846</v>
      </c>
      <c r="M177" s="182">
        <f t="shared" si="119"/>
        <v>59.132794665917082</v>
      </c>
      <c r="N177" s="182">
        <f t="shared" si="138"/>
        <v>49.629720323047067</v>
      </c>
      <c r="O177" s="9">
        <v>10</v>
      </c>
      <c r="P177" s="84">
        <f>LN(SUM($O$2:O177))</f>
        <v>6.7569323892475532</v>
      </c>
      <c r="Q177" s="182">
        <f t="shared" si="135"/>
        <v>59.485103868214274</v>
      </c>
      <c r="R177" s="182">
        <f t="shared" si="139"/>
        <v>42.798906513561292</v>
      </c>
      <c r="T177" s="84">
        <f>LN(SUM($S$2:S177))</f>
        <v>3.5263605246161616</v>
      </c>
      <c r="U177" s="183">
        <f t="shared" si="140"/>
        <v>36.148483306728181</v>
      </c>
      <c r="V177" s="182">
        <f t="shared" si="141"/>
        <v>25.016843446462591</v>
      </c>
      <c r="X177" s="84">
        <f>LN(SUM($W$2:W177))</f>
        <v>1.9459101490553132</v>
      </c>
      <c r="Y177" s="114">
        <f t="shared" si="120"/>
        <v>41.967856985617942</v>
      </c>
      <c r="Z177" s="182">
        <f t="shared" si="118"/>
        <v>25.867337778319722</v>
      </c>
      <c r="AA177" s="57">
        <v>10</v>
      </c>
      <c r="AB177" s="84">
        <f>LN(SUM($AA$2:AA177))</f>
        <v>6.2971093199339352</v>
      </c>
      <c r="AC177" s="182">
        <f t="shared" si="121"/>
        <v>47.130387561383252</v>
      </c>
      <c r="AD177" s="182">
        <f t="shared" si="142"/>
        <v>27.686641781312961</v>
      </c>
      <c r="AE177" s="9">
        <v>41</v>
      </c>
      <c r="AF177" s="84">
        <f>LN(SUM($AE$2:AE177))</f>
        <v>7.6998424073969858</v>
      </c>
      <c r="AG177" s="182">
        <f t="shared" si="122"/>
        <v>57.762993114544983</v>
      </c>
      <c r="AH177" s="182">
        <f t="shared" si="143"/>
        <v>53.267765862145041</v>
      </c>
      <c r="AJ177" s="84">
        <f>LN(SUM($AI$2:AI177))</f>
        <v>5.1590552992145291</v>
      </c>
      <c r="AK177" s="182">
        <f t="shared" si="123"/>
        <v>44.301084596268083</v>
      </c>
      <c r="AL177" s="182">
        <f t="shared" si="144"/>
        <v>23.376262349054233</v>
      </c>
      <c r="AM177" s="9">
        <v>13</v>
      </c>
      <c r="AN177" s="84">
        <f>LN(SUM($AM$2:AM177))</f>
        <v>5.9914645471079817</v>
      </c>
      <c r="AO177" s="182">
        <f t="shared" si="124"/>
        <v>16.883829216058924</v>
      </c>
      <c r="AP177" s="182">
        <f t="shared" si="145"/>
        <v>16.936383208711522</v>
      </c>
      <c r="AQ177" s="57">
        <v>7</v>
      </c>
      <c r="AR177" s="84">
        <f>LN(SUM($AQ$2:AQ177))</f>
        <v>5.8081424899804439</v>
      </c>
      <c r="AS177" s="182">
        <f t="shared" si="125"/>
        <v>23.78731507104926</v>
      </c>
      <c r="AT177" s="182">
        <f t="shared" si="146"/>
        <v>17.869710187314951</v>
      </c>
      <c r="AU177" s="9">
        <v>129</v>
      </c>
      <c r="AV177" s="84">
        <f>LN(SUM($AU$2:AU177))</f>
        <v>9.1153701343849551</v>
      </c>
      <c r="AW177" s="182">
        <f t="shared" si="126"/>
        <v>60.012972443887961</v>
      </c>
      <c r="AX177" s="182">
        <f t="shared" si="147"/>
        <v>56.053229975233663</v>
      </c>
      <c r="AZ177" s="85">
        <f>LN(SUM($AY$2:AY177))</f>
        <v>4.0604430105464191</v>
      </c>
      <c r="BA177" s="182">
        <f t="shared" si="127"/>
        <v>29.621866446259496</v>
      </c>
      <c r="BB177" s="182">
        <f t="shared" si="148"/>
        <v>63.527878918535393</v>
      </c>
      <c r="BC177" s="57"/>
      <c r="BD177" s="85">
        <f>LN(SUM($BC$2:BC177))</f>
        <v>5.0875963352323836</v>
      </c>
      <c r="BE177" s="182">
        <f t="shared" si="128"/>
        <v>96.362844460541396</v>
      </c>
      <c r="BF177" s="182">
        <f t="shared" si="149"/>
        <v>56.531896266773551</v>
      </c>
      <c r="BG177" s="9">
        <v>46</v>
      </c>
      <c r="BH177" s="85">
        <f>LN(SUM($BG$2:BG177))</f>
        <v>6.692083742506628</v>
      </c>
      <c r="BI177" s="114">
        <f t="shared" si="129"/>
        <v>19.131019063842558</v>
      </c>
      <c r="BJ177" s="182">
        <f t="shared" si="150"/>
        <v>17.302341582866923</v>
      </c>
      <c r="BK177" s="9">
        <v>9</v>
      </c>
      <c r="BL177" s="85">
        <f>LN(SUM($BK$2:BK177))</f>
        <v>5.9635793436184459</v>
      </c>
      <c r="BM177" s="114">
        <f t="shared" si="130"/>
        <v>23.437875107596362</v>
      </c>
      <c r="BN177" s="182">
        <f t="shared" si="151"/>
        <v>20.539549147963992</v>
      </c>
      <c r="BO177" s="9">
        <v>3</v>
      </c>
      <c r="BP177" s="85">
        <f>LN(SUM($BO$2:BO177))</f>
        <v>5.4380793089231956</v>
      </c>
      <c r="BQ177" s="114">
        <f t="shared" si="131"/>
        <v>29.088608256038487</v>
      </c>
      <c r="BR177" s="182">
        <f t="shared" si="152"/>
        <v>24.729452360314543</v>
      </c>
      <c r="BS177" s="19">
        <v>323</v>
      </c>
      <c r="BT177" s="85">
        <f>LN(SUM($BS$2:BS177))</f>
        <v>9.7692130267136594</v>
      </c>
      <c r="BU177" s="184">
        <f t="shared" si="132"/>
        <v>43.650698202865165</v>
      </c>
      <c r="BV177" s="182">
        <f t="shared" si="153"/>
        <v>37.832848780414594</v>
      </c>
    </row>
    <row r="178" spans="1:74" x14ac:dyDescent="0.25">
      <c r="A178" s="166">
        <f t="shared" si="59"/>
        <v>239</v>
      </c>
      <c r="B178" s="167">
        <v>44141</v>
      </c>
      <c r="C178" s="92">
        <v>11</v>
      </c>
      <c r="D178" s="168">
        <f>LN(SUM($C$2:C178))</f>
        <v>5.2417470150596426</v>
      </c>
      <c r="E178" s="169">
        <f t="shared" si="133"/>
        <v>11.571861466544618</v>
      </c>
      <c r="F178" s="155">
        <f t="shared" si="136"/>
        <v>9.1459466735842447</v>
      </c>
      <c r="G178" s="92">
        <v>46</v>
      </c>
      <c r="H178" s="168">
        <f>LN(SUM($G$2:G178))</f>
        <v>6.8977049431286357</v>
      </c>
      <c r="I178" s="169">
        <f t="shared" si="134"/>
        <v>17.315368082904897</v>
      </c>
      <c r="J178" s="155">
        <f t="shared" si="137"/>
        <v>15.646268781528056</v>
      </c>
      <c r="K178" s="92">
        <v>18</v>
      </c>
      <c r="L178" s="168">
        <f>LN(SUM($K$2:K178))</f>
        <v>6.9314718055994531</v>
      </c>
      <c r="M178" s="169">
        <f t="shared" si="119"/>
        <v>57.816344506424606</v>
      </c>
      <c r="N178" s="155">
        <f t="shared" si="138"/>
        <v>53.464667817272186</v>
      </c>
      <c r="O178" s="92">
        <v>18</v>
      </c>
      <c r="P178" s="168">
        <f>LN(SUM($O$2:O178))</f>
        <v>6.7776465936351169</v>
      </c>
      <c r="Q178" s="169">
        <f t="shared" si="135"/>
        <v>56.287111012439645</v>
      </c>
      <c r="R178" s="155">
        <f t="shared" si="139"/>
        <v>47.892854934910382</v>
      </c>
      <c r="T178" s="168">
        <f>LN(SUM($S$2:S178))</f>
        <v>3.5263605246161616</v>
      </c>
      <c r="U178" s="170">
        <f t="shared" si="140"/>
        <v>108.3539622648014</v>
      </c>
      <c r="V178" s="155">
        <f t="shared" si="141"/>
        <v>42.668182662353352</v>
      </c>
      <c r="X178" s="168">
        <f>LN(SUM($W$2:W178))</f>
        <v>1.9459101490553132</v>
      </c>
      <c r="Y178" s="115" t="e">
        <f t="shared" si="120"/>
        <v>#DIV/0!</v>
      </c>
      <c r="Z178" s="155" t="e">
        <f t="shared" si="118"/>
        <v>#DIV/0!</v>
      </c>
      <c r="AA178" s="112">
        <v>24</v>
      </c>
      <c r="AB178" s="168">
        <f>LN(SUM($AA$2:AA178))</f>
        <v>6.3403593037277517</v>
      </c>
      <c r="AC178" s="169">
        <f t="shared" si="121"/>
        <v>46.442180009429855</v>
      </c>
      <c r="AD178" s="155">
        <f t="shared" si="142"/>
        <v>34.11342977250861</v>
      </c>
      <c r="AE178" s="92">
        <v>33</v>
      </c>
      <c r="AF178" s="168">
        <f>LN(SUM($AE$2:AE178))</f>
        <v>7.7146774738009274</v>
      </c>
      <c r="AG178" s="169">
        <f t="shared" si="122"/>
        <v>50.588561066318718</v>
      </c>
      <c r="AH178" s="155">
        <f t="shared" si="143"/>
        <v>55.162784581495977</v>
      </c>
      <c r="AI178" s="92">
        <v>2</v>
      </c>
      <c r="AJ178" s="168">
        <f>LN(SUM($AI$2:AI178))</f>
        <v>5.1704839950381514</v>
      </c>
      <c r="AK178" s="169">
        <f t="shared" si="123"/>
        <v>68.496322376659222</v>
      </c>
      <c r="AL178" s="155">
        <f t="shared" si="144"/>
        <v>33.873539791726252</v>
      </c>
      <c r="AM178" s="92">
        <v>30</v>
      </c>
      <c r="AN178" s="168">
        <f>LN(SUM($AM$2:AM178))</f>
        <v>6.0637852086876078</v>
      </c>
      <c r="AO178" s="169">
        <f t="shared" si="124"/>
        <v>15.310790379048516</v>
      </c>
      <c r="AP178" s="155">
        <f t="shared" si="145"/>
        <v>16.779231131473011</v>
      </c>
      <c r="AQ178" s="112">
        <v>13</v>
      </c>
      <c r="AR178" s="168">
        <f>LN(SUM($AQ$2:AQ178))</f>
        <v>5.8464387750577247</v>
      </c>
      <c r="AS178" s="169">
        <f t="shared" si="125"/>
        <v>22.949645993550206</v>
      </c>
      <c r="AT178" s="155">
        <f t="shared" si="146"/>
        <v>19.686211549929112</v>
      </c>
      <c r="AU178" s="92">
        <v>88</v>
      </c>
      <c r="AV178" s="168">
        <f>LN(SUM($AU$2:AU178))</f>
        <v>9.125000324809168</v>
      </c>
      <c r="AW178" s="169">
        <f t="shared" si="126"/>
        <v>57.726811859235944</v>
      </c>
      <c r="AX178" s="155">
        <f t="shared" si="147"/>
        <v>58.550793968980337</v>
      </c>
      <c r="AY178" s="92">
        <v>1</v>
      </c>
      <c r="AZ178" s="171">
        <f>LN(SUM($AY$2:AY178))</f>
        <v>4.0775374439057197</v>
      </c>
      <c r="BA178" s="169">
        <f t="shared" si="127"/>
        <v>28.232833689311715</v>
      </c>
      <c r="BB178" s="155">
        <f t="shared" si="148"/>
        <v>52.763359702966184</v>
      </c>
      <c r="BC178" s="112">
        <v>6</v>
      </c>
      <c r="BD178" s="171">
        <f>LN(SUM($BC$2:BC178))</f>
        <v>5.1239639794032588</v>
      </c>
      <c r="BE178" s="169">
        <f t="shared" si="128"/>
        <v>87.530253745896246</v>
      </c>
      <c r="BF178" s="155">
        <f t="shared" si="149"/>
        <v>66.766039399264585</v>
      </c>
      <c r="BG178" s="92">
        <v>27</v>
      </c>
      <c r="BH178" s="171">
        <f>LN(SUM($BG$2:BG178))</f>
        <v>6.7250336421668431</v>
      </c>
      <c r="BI178" s="115">
        <f t="shared" si="129"/>
        <v>17.482533194166937</v>
      </c>
      <c r="BJ178" s="155">
        <f t="shared" si="150"/>
        <v>18.036833395281747</v>
      </c>
      <c r="BK178" s="92">
        <v>33</v>
      </c>
      <c r="BL178" s="171">
        <f>LN(SUM($BK$2:BK178))</f>
        <v>6.045005314036012</v>
      </c>
      <c r="BM178" s="115">
        <f t="shared" si="130"/>
        <v>18.640132438614899</v>
      </c>
      <c r="BN178" s="155">
        <f t="shared" si="151"/>
        <v>21.348775583501247</v>
      </c>
      <c r="BO178" s="92">
        <v>2</v>
      </c>
      <c r="BP178" s="171">
        <f>LN(SUM($BO$2:BO178))</f>
        <v>5.4467373716663099</v>
      </c>
      <c r="BQ178" s="115">
        <f t="shared" si="131"/>
        <v>40.17321545089915</v>
      </c>
      <c r="BR178" s="155">
        <f t="shared" si="152"/>
        <v>28.525062788806054</v>
      </c>
      <c r="BS178" s="96">
        <v>352</v>
      </c>
      <c r="BT178" s="171">
        <f>LN(SUM($BS$2:BS178))</f>
        <v>9.789142350751268</v>
      </c>
      <c r="BU178" s="172">
        <f t="shared" si="132"/>
        <v>41.60926914454847</v>
      </c>
      <c r="BV178" s="155">
        <f t="shared" si="153"/>
        <v>40.136282933988689</v>
      </c>
    </row>
    <row r="179" spans="1:74" x14ac:dyDescent="0.25">
      <c r="A179" s="166">
        <f t="shared" si="59"/>
        <v>240</v>
      </c>
      <c r="B179" s="167">
        <v>44142</v>
      </c>
      <c r="C179" s="92">
        <v>15</v>
      </c>
      <c r="D179" s="168">
        <f>LN(SUM($C$2:C179))</f>
        <v>5.3181199938442161</v>
      </c>
      <c r="E179" s="169">
        <f t="shared" si="133"/>
        <v>11.932953425873453</v>
      </c>
      <c r="F179" s="155">
        <f t="shared" si="136"/>
        <v>10.263887184414472</v>
      </c>
      <c r="G179" s="92">
        <v>42</v>
      </c>
      <c r="H179" s="168">
        <f>LN(SUM($G$2:G179))</f>
        <v>6.9392539460415081</v>
      </c>
      <c r="I179" s="169">
        <f t="shared" si="134"/>
        <v>17.058917601512206</v>
      </c>
      <c r="J179" s="155">
        <f t="shared" si="137"/>
        <v>16.30984186227812</v>
      </c>
      <c r="K179" s="92">
        <v>11</v>
      </c>
      <c r="L179" s="168">
        <f>LN(SUM($K$2:K179))</f>
        <v>6.9421567056994693</v>
      </c>
      <c r="M179" s="169">
        <f t="shared" si="119"/>
        <v>56.133677662987317</v>
      </c>
      <c r="N179" s="155">
        <f t="shared" si="138"/>
        <v>55.679208593864459</v>
      </c>
      <c r="O179" s="92">
        <v>23</v>
      </c>
      <c r="P179" s="168">
        <f>LN(SUM($O$2:O179))</f>
        <v>6.8035052576083377</v>
      </c>
      <c r="Q179" s="169">
        <f t="shared" si="135"/>
        <v>45.442206834873602</v>
      </c>
      <c r="R179" s="155">
        <f t="shared" si="139"/>
        <v>50.059477955092063</v>
      </c>
      <c r="T179" s="168">
        <f>LN(SUM($S$2:S179))</f>
        <v>3.5263605246161616</v>
      </c>
      <c r="U179" s="170">
        <f t="shared" si="140"/>
        <v>108.3539622648014</v>
      </c>
      <c r="V179" s="155">
        <f t="shared" si="141"/>
        <v>60.256179254473501</v>
      </c>
      <c r="X179" s="168">
        <f>LN(SUM($W$2:W179))</f>
        <v>1.9459101490553132</v>
      </c>
      <c r="Y179" s="115" t="e">
        <f t="shared" si="120"/>
        <v>#DIV/0!</v>
      </c>
      <c r="Z179" s="155" t="e">
        <f t="shared" si="118"/>
        <v>#DIV/0!</v>
      </c>
      <c r="AA179" s="112">
        <v>18</v>
      </c>
      <c r="AB179" s="168">
        <f>LN(SUM($AA$2:AA179))</f>
        <v>6.3716118472318568</v>
      </c>
      <c r="AC179" s="169">
        <f t="shared" si="121"/>
        <v>37.60471128948803</v>
      </c>
      <c r="AD179" s="155">
        <f t="shared" si="142"/>
        <v>37.815343306962994</v>
      </c>
      <c r="AE179" s="92">
        <v>39</v>
      </c>
      <c r="AF179" s="168">
        <f>LN(SUM($AE$2:AE179))</f>
        <v>7.7319307219484861</v>
      </c>
      <c r="AG179" s="169">
        <f t="shared" si="122"/>
        <v>43.425026810117409</v>
      </c>
      <c r="AH179" s="155">
        <f t="shared" si="143"/>
        <v>54.209559124614017</v>
      </c>
      <c r="AI179" s="92">
        <v>2</v>
      </c>
      <c r="AJ179" s="168">
        <f>LN(SUM($AI$2:AI179))</f>
        <v>5.181783550292085</v>
      </c>
      <c r="AK179" s="169">
        <f t="shared" si="123"/>
        <v>125.52956390762007</v>
      </c>
      <c r="AL179" s="155">
        <f t="shared" si="144"/>
        <v>55.906395494280844</v>
      </c>
      <c r="AM179" s="92">
        <v>11</v>
      </c>
      <c r="AN179" s="168">
        <f>LN(SUM($AM$2:AM179))</f>
        <v>6.089044875446846</v>
      </c>
      <c r="AO179" s="169">
        <f t="shared" si="124"/>
        <v>14.637514280546714</v>
      </c>
      <c r="AP179" s="155">
        <f t="shared" si="145"/>
        <v>16.306304807152006</v>
      </c>
      <c r="AQ179" s="112">
        <v>7</v>
      </c>
      <c r="AR179" s="168">
        <f>LN(SUM($AQ$2:AQ179))</f>
        <v>5.8664680569332965</v>
      </c>
      <c r="AS179" s="169">
        <f t="shared" si="125"/>
        <v>23.111638682622754</v>
      </c>
      <c r="AT179" s="155">
        <f t="shared" si="146"/>
        <v>21.342740418641331</v>
      </c>
      <c r="AU179" s="92">
        <v>117</v>
      </c>
      <c r="AV179" s="168">
        <f>LN(SUM($AU$2:AU179))</f>
        <v>9.1376621464781973</v>
      </c>
      <c r="AW179" s="169">
        <f t="shared" si="126"/>
        <v>54.213775081688972</v>
      </c>
      <c r="AX179" s="155">
        <f t="shared" si="147"/>
        <v>58.740115168284284</v>
      </c>
      <c r="AZ179" s="171">
        <f>LN(SUM($AY$2:AY179))</f>
        <v>4.0775374439057197</v>
      </c>
      <c r="BA179" s="169">
        <f t="shared" si="127"/>
        <v>32.708171794938103</v>
      </c>
      <c r="BB179" s="155">
        <f t="shared" si="148"/>
        <v>34.138048467078065</v>
      </c>
      <c r="BC179" s="112">
        <v>2</v>
      </c>
      <c r="BD179" s="171">
        <f>LN(SUM($BC$2:BC179))</f>
        <v>5.1357984370502621</v>
      </c>
      <c r="BE179" s="169">
        <f t="shared" si="128"/>
        <v>78.163544529286483</v>
      </c>
      <c r="BF179" s="155">
        <f t="shared" si="149"/>
        <v>74.666247724437781</v>
      </c>
      <c r="BG179" s="92">
        <v>32</v>
      </c>
      <c r="BH179" s="171">
        <f>LN(SUM($BG$2:BG179))</f>
        <v>6.7627295069318789</v>
      </c>
      <c r="BI179" s="115">
        <f t="shared" si="129"/>
        <v>16.735182222450199</v>
      </c>
      <c r="BJ179" s="155">
        <f t="shared" si="150"/>
        <v>18.224627348336249</v>
      </c>
      <c r="BK179" s="92">
        <v>32</v>
      </c>
      <c r="BL179" s="171">
        <f>LN(SUM($BK$2:BK179))</f>
        <v>6.1180971980413483</v>
      </c>
      <c r="BM179" s="115">
        <f t="shared" si="130"/>
        <v>15.103641928538673</v>
      </c>
      <c r="BN179" s="155">
        <f t="shared" si="151"/>
        <v>20.272190948804301</v>
      </c>
      <c r="BO179" s="92">
        <v>2</v>
      </c>
      <c r="BP179" s="171">
        <f>LN(SUM($BO$2:BO179))</f>
        <v>5.4553211153577017</v>
      </c>
      <c r="BQ179" s="115">
        <f t="shared" si="131"/>
        <v>41.29124007502012</v>
      </c>
      <c r="BR179" s="155">
        <f t="shared" si="152"/>
        <v>32.466773013043003</v>
      </c>
      <c r="BS179" s="96">
        <v>353</v>
      </c>
      <c r="BT179" s="171">
        <f>LN(SUM($BS$2:BS179))</f>
        <v>9.8087372159903179</v>
      </c>
      <c r="BU179" s="172">
        <f t="shared" si="132"/>
        <v>38.3004473340944</v>
      </c>
      <c r="BV179" s="155">
        <f t="shared" si="153"/>
        <v>40.889998784960483</v>
      </c>
    </row>
    <row r="180" spans="1:74" x14ac:dyDescent="0.25">
      <c r="A180" s="166">
        <f t="shared" ref="A180:A243" si="154">A179+1</f>
        <v>241</v>
      </c>
      <c r="B180" s="167">
        <v>44143</v>
      </c>
      <c r="C180" s="92">
        <v>12</v>
      </c>
      <c r="D180" s="168">
        <f>LN(SUM($C$2:C180))</f>
        <v>5.3752784076841653</v>
      </c>
      <c r="E180" s="169">
        <f t="shared" si="133"/>
        <v>11.167771435843928</v>
      </c>
      <c r="F180" s="155">
        <f t="shared" si="136"/>
        <v>11.053688971944258</v>
      </c>
      <c r="G180" s="92">
        <v>30</v>
      </c>
      <c r="H180" s="168">
        <f>LN(SUM($G$2:G180))</f>
        <v>6.9679092018018842</v>
      </c>
      <c r="I180" s="169">
        <f t="shared" si="134"/>
        <v>17.850651515954045</v>
      </c>
      <c r="J180" s="155">
        <f t="shared" si="137"/>
        <v>17.022616672308544</v>
      </c>
      <c r="K180" s="92">
        <v>7</v>
      </c>
      <c r="L180" s="168">
        <f>LN(SUM($K$2:K180))</f>
        <v>6.9488972223133123</v>
      </c>
      <c r="M180" s="169">
        <f t="shared" si="119"/>
        <v>57.524079284399349</v>
      </c>
      <c r="N180" s="155">
        <f t="shared" si="138"/>
        <v>56.969438929556567</v>
      </c>
      <c r="O180" s="92">
        <v>18</v>
      </c>
      <c r="P180" s="168">
        <f>LN(SUM($O$2:O180))</f>
        <v>6.8232861223556869</v>
      </c>
      <c r="Q180" s="169">
        <f t="shared" si="135"/>
        <v>39.673584185029455</v>
      </c>
      <c r="R180" s="155">
        <f t="shared" si="139"/>
        <v>49.68385044943421</v>
      </c>
      <c r="T180" s="168">
        <f>LN(SUM($S$2:S180))</f>
        <v>3.5263605246161616</v>
      </c>
      <c r="U180" s="170">
        <f t="shared" si="140"/>
        <v>130.02475471776168</v>
      </c>
      <c r="V180" s="155">
        <f t="shared" si="141"/>
        <v>81.852920414420254</v>
      </c>
      <c r="X180" s="168">
        <f>LN(SUM($W$2:W180))</f>
        <v>1.9459101490553132</v>
      </c>
      <c r="Y180" s="115" t="e">
        <f t="shared" si="120"/>
        <v>#DIV/0!</v>
      </c>
      <c r="Z180" s="155" t="e">
        <f t="shared" si="118"/>
        <v>#DIV/0!</v>
      </c>
      <c r="AA180" s="112">
        <v>11</v>
      </c>
      <c r="AB180" s="168">
        <f>LN(SUM($AA$2:AA180))</f>
        <v>6.39024066706535</v>
      </c>
      <c r="AC180" s="169">
        <f t="shared" si="121"/>
        <v>29.716194975292094</v>
      </c>
      <c r="AD180" s="155">
        <f t="shared" si="142"/>
        <v>38.832154239175033</v>
      </c>
      <c r="AE180" s="92">
        <v>38</v>
      </c>
      <c r="AF180" s="168">
        <f>LN(SUM($AE$2:AE180))</f>
        <v>7.748460023899697</v>
      </c>
      <c r="AG180" s="169">
        <f t="shared" si="122"/>
        <v>39.520940985262804</v>
      </c>
      <c r="AH180" s="155">
        <f t="shared" si="143"/>
        <v>50.601623057061587</v>
      </c>
      <c r="AJ180" s="168">
        <f>LN(SUM($AI$2:AI180))</f>
        <v>5.181783550292085</v>
      </c>
      <c r="AK180" s="169">
        <f t="shared" si="123"/>
        <v>113.31235732492176</v>
      </c>
      <c r="AL180" s="155">
        <f t="shared" si="144"/>
        <v>75.004953686414723</v>
      </c>
      <c r="AM180" s="92">
        <v>8</v>
      </c>
      <c r="AN180" s="168">
        <f>LN(SUM($AM$2:AM180))</f>
        <v>6.1070228877422545</v>
      </c>
      <c r="AO180" s="169">
        <f t="shared" si="124"/>
        <v>14.748381883278354</v>
      </c>
      <c r="AP180" s="155">
        <f t="shared" si="145"/>
        <v>15.829744149688423</v>
      </c>
      <c r="AQ180" s="112">
        <v>7</v>
      </c>
      <c r="AR180" s="168">
        <f>LN(SUM($AQ$2:AQ180))</f>
        <v>5.8861040314501558</v>
      </c>
      <c r="AS180" s="169">
        <f t="shared" si="125"/>
        <v>25.04632353128564</v>
      </c>
      <c r="AT180" s="155">
        <f t="shared" si="146"/>
        <v>22.81930938684247</v>
      </c>
      <c r="AU180" s="92">
        <v>61</v>
      </c>
      <c r="AV180" s="168">
        <f>LN(SUM($AU$2:AU180))</f>
        <v>9.1442005694716375</v>
      </c>
      <c r="AW180" s="169">
        <f t="shared" si="126"/>
        <v>56.954576434092708</v>
      </c>
      <c r="AX180" s="155">
        <f t="shared" si="147"/>
        <v>58.189071010558429</v>
      </c>
      <c r="AZ180" s="171">
        <f>LN(SUM($AY$2:AY180))</f>
        <v>4.0775374439057197</v>
      </c>
      <c r="BA180" s="169">
        <f t="shared" si="127"/>
        <v>52.029721515473298</v>
      </c>
      <c r="BB180" s="155">
        <f t="shared" si="148"/>
        <v>35.388107098168334</v>
      </c>
      <c r="BC180" s="112">
        <v>5</v>
      </c>
      <c r="BD180" s="171">
        <f>LN(SUM($BC$2:BC180))</f>
        <v>5.1647859739235145</v>
      </c>
      <c r="BE180" s="169">
        <f t="shared" si="128"/>
        <v>50.684972323931483</v>
      </c>
      <c r="BF180" s="155">
        <f t="shared" si="149"/>
        <v>74.512010269771338</v>
      </c>
      <c r="BG180" s="92">
        <v>25</v>
      </c>
      <c r="BH180" s="171">
        <f>LN(SUM($BG$2:BG180))</f>
        <v>6.7912214627261855</v>
      </c>
      <c r="BI180" s="115">
        <f t="shared" si="129"/>
        <v>16.223620924611321</v>
      </c>
      <c r="BJ180" s="155">
        <f t="shared" si="150"/>
        <v>17.87248161411889</v>
      </c>
      <c r="BK180" s="92">
        <v>4</v>
      </c>
      <c r="BL180" s="171">
        <f>LN(SUM($BK$2:BK180))</f>
        <v>6.1268691841141854</v>
      </c>
      <c r="BM180" s="115">
        <f t="shared" si="130"/>
        <v>14.206395311247331</v>
      </c>
      <c r="BN180" s="155">
        <f t="shared" si="151"/>
        <v>18.738502383314174</v>
      </c>
      <c r="BO180" s="92">
        <v>4</v>
      </c>
      <c r="BP180" s="171">
        <f>LN(SUM($BO$2:BO180))</f>
        <v>5.472270673671475</v>
      </c>
      <c r="BQ180" s="115">
        <f t="shared" si="131"/>
        <v>47.445329080564285</v>
      </c>
      <c r="BR180" s="155">
        <f t="shared" si="152"/>
        <v>37.011022412037178</v>
      </c>
      <c r="BS180" s="96">
        <v>230</v>
      </c>
      <c r="BT180" s="171">
        <f>LN(SUM($BS$2:BS180))</f>
        <v>9.821300881548181</v>
      </c>
      <c r="BU180" s="172">
        <f t="shared" si="132"/>
        <v>37.539570850562441</v>
      </c>
      <c r="BV180" s="155">
        <f t="shared" si="153"/>
        <v>40.623537517050295</v>
      </c>
    </row>
    <row r="181" spans="1:74" x14ac:dyDescent="0.25">
      <c r="A181" s="166">
        <f t="shared" si="154"/>
        <v>242</v>
      </c>
      <c r="B181" s="167">
        <v>44144</v>
      </c>
      <c r="C181" s="92">
        <v>5</v>
      </c>
      <c r="D181" s="168">
        <f>LN(SUM($C$2:C181))</f>
        <v>5.3981627015177525</v>
      </c>
      <c r="E181" s="169">
        <f t="shared" si="133"/>
        <v>12.715897286820315</v>
      </c>
      <c r="F181" s="155">
        <f t="shared" si="136"/>
        <v>11.847120903770579</v>
      </c>
      <c r="G181" s="92">
        <v>23</v>
      </c>
      <c r="H181" s="168">
        <f>LN(SUM($G$2:G181))</f>
        <v>6.9893352659745602</v>
      </c>
      <c r="I181" s="169">
        <f t="shared" si="134"/>
        <v>18.857875934673572</v>
      </c>
      <c r="J181" s="155">
        <f t="shared" si="137"/>
        <v>17.64656147112715</v>
      </c>
      <c r="K181" s="92">
        <v>2</v>
      </c>
      <c r="L181" s="168">
        <f>LN(SUM($K$2:K181))</f>
        <v>6.9508147684425836</v>
      </c>
      <c r="M181" s="169">
        <f t="shared" si="119"/>
        <v>64.611327256530558</v>
      </c>
      <c r="N181" s="155">
        <f t="shared" si="138"/>
        <v>59.043644675251777</v>
      </c>
      <c r="O181" s="92">
        <v>2</v>
      </c>
      <c r="P181" s="168">
        <f>LN(SUM($O$2:O181))</f>
        <v>6.8254600362553068</v>
      </c>
      <c r="Q181" s="169">
        <f t="shared" si="135"/>
        <v>41.456910603182394</v>
      </c>
      <c r="R181" s="155">
        <f t="shared" si="139"/>
        <v>48.468983300747873</v>
      </c>
      <c r="T181" s="168">
        <f>LN(SUM($S$2:S181))</f>
        <v>3.5263605246161616</v>
      </c>
      <c r="U181" s="170">
        <f t="shared" si="140"/>
        <v>216.70792452960279</v>
      </c>
      <c r="V181" s="155">
        <f t="shared" si="141"/>
        <v>119.91781741673908</v>
      </c>
      <c r="X181" s="168">
        <f>LN(SUM($W$2:W181))</f>
        <v>1.9459101490553132</v>
      </c>
      <c r="Y181" s="115" t="e">
        <f t="shared" si="120"/>
        <v>#DIV/0!</v>
      </c>
      <c r="Z181" s="155" t="e">
        <f t="shared" si="118"/>
        <v>#DIV/0!</v>
      </c>
      <c r="AB181" s="168">
        <f>LN(SUM($AA$2:AA181))</f>
        <v>6.39024066706535</v>
      </c>
      <c r="AC181" s="169">
        <f t="shared" si="121"/>
        <v>29.345145511175001</v>
      </c>
      <c r="AD181" s="155">
        <f t="shared" si="142"/>
        <v>38.047723869353646</v>
      </c>
      <c r="AE181" s="92">
        <v>13</v>
      </c>
      <c r="AF181" s="168">
        <f>LN(SUM($AE$2:AE181))</f>
        <v>7.7540526390357574</v>
      </c>
      <c r="AG181" s="169">
        <f t="shared" si="122"/>
        <v>42.195532324277863</v>
      </c>
      <c r="AH181" s="155">
        <f t="shared" si="143"/>
        <v>46.698610860104353</v>
      </c>
      <c r="AJ181" s="168">
        <f>LN(SUM($AI$2:AI181))</f>
        <v>5.181783550292085</v>
      </c>
      <c r="AK181" s="169">
        <f t="shared" si="123"/>
        <v>126.30510652584204</v>
      </c>
      <c r="AL181" s="155">
        <f t="shared" si="144"/>
        <v>95.588886946262235</v>
      </c>
      <c r="AM181" s="92">
        <v>9</v>
      </c>
      <c r="AN181" s="168">
        <f>LN(SUM($AM$2:AM181))</f>
        <v>6.1268691841141854</v>
      </c>
      <c r="AO181" s="169">
        <f t="shared" si="124"/>
        <v>17.245269310048723</v>
      </c>
      <c r="AP181" s="155">
        <f t="shared" si="145"/>
        <v>15.765157013796246</v>
      </c>
      <c r="AQ181" s="112">
        <v>3</v>
      </c>
      <c r="AR181" s="168">
        <f>LN(SUM($AQ$2:AQ181))</f>
        <v>5.8944028342648505</v>
      </c>
      <c r="AS181" s="169">
        <f t="shared" si="125"/>
        <v>28.448084376731313</v>
      </c>
      <c r="AT181" s="155">
        <f t="shared" si="146"/>
        <v>24.668601531047834</v>
      </c>
      <c r="AU181" s="92">
        <v>32</v>
      </c>
      <c r="AV181" s="168">
        <f>LN(SUM($AU$2:AU181))</f>
        <v>9.1476135420678784</v>
      </c>
      <c r="AW181" s="169">
        <f t="shared" si="126"/>
        <v>67.579895470607553</v>
      </c>
      <c r="AX181" s="155">
        <f t="shared" si="147"/>
        <v>59.297606257902622</v>
      </c>
      <c r="AZ181" s="171">
        <f>LN(SUM($AY$2:AY181))</f>
        <v>4.0775374439057197</v>
      </c>
      <c r="BA181" s="169">
        <f t="shared" si="127"/>
        <v>189.22457238707912</v>
      </c>
      <c r="BB181" s="155">
        <f t="shared" si="148"/>
        <v>66.363433166612339</v>
      </c>
      <c r="BD181" s="171">
        <f>LN(SUM($BC$2:BC181))</f>
        <v>5.1647859739235145</v>
      </c>
      <c r="BE181" s="169">
        <f t="shared" si="128"/>
        <v>44.703691940254359</v>
      </c>
      <c r="BF181" s="155">
        <f t="shared" si="149"/>
        <v>71.489061399981992</v>
      </c>
      <c r="BH181" s="171">
        <f>LN(SUM($BG$2:BG181))</f>
        <v>6.7912214627261855</v>
      </c>
      <c r="BI181" s="115">
        <f t="shared" si="129"/>
        <v>19.867541416245473</v>
      </c>
      <c r="BJ181" s="155">
        <f t="shared" si="150"/>
        <v>17.887979364263295</v>
      </c>
      <c r="BK181" s="92">
        <v>15</v>
      </c>
      <c r="BL181" s="171">
        <f>LN(SUM($BK$2:BK181))</f>
        <v>6.1590953884919326</v>
      </c>
      <c r="BM181" s="115">
        <f t="shared" si="130"/>
        <v>15.151336797948712</v>
      </c>
      <c r="BN181" s="155">
        <f t="shared" si="151"/>
        <v>17.307876316789198</v>
      </c>
      <c r="BP181" s="171">
        <f>LN(SUM($BO$2:BO181))</f>
        <v>5.472270673671475</v>
      </c>
      <c r="BQ181" s="115">
        <f t="shared" si="131"/>
        <v>63.181626681790334</v>
      </c>
      <c r="BR181" s="155">
        <f t="shared" si="152"/>
        <v>44.236003908862472</v>
      </c>
      <c r="BS181" s="96">
        <v>104</v>
      </c>
      <c r="BT181" s="171">
        <f>LN(SUM($BS$2:BS181))</f>
        <v>9.8269304298139737</v>
      </c>
      <c r="BU181" s="172">
        <f t="shared" si="132"/>
        <v>41.712552708945722</v>
      </c>
      <c r="BV181" s="155">
        <f t="shared" si="153"/>
        <v>40.562507648203244</v>
      </c>
    </row>
    <row r="182" spans="1:74" x14ac:dyDescent="0.25">
      <c r="A182" s="166">
        <f t="shared" si="154"/>
        <v>243</v>
      </c>
      <c r="B182" s="167">
        <v>44145</v>
      </c>
      <c r="C182" s="92">
        <v>8</v>
      </c>
      <c r="D182" s="168">
        <f>LN(SUM($C$2:C182))</f>
        <v>5.43372200355424</v>
      </c>
      <c r="E182" s="169">
        <f t="shared" ref="E182:E188" si="155">LN(2)/(SLOPE(D176:D182,A176:A182))</f>
        <v>14.13455129145434</v>
      </c>
      <c r="F182" s="155">
        <f t="shared" si="136"/>
        <v>12.487793359998008</v>
      </c>
      <c r="G182" s="92">
        <v>54</v>
      </c>
      <c r="H182" s="168">
        <f>LN(SUM($G$2:G182))</f>
        <v>7.0379059634471819</v>
      </c>
      <c r="I182" s="169">
        <f t="shared" ref="I182:I188" si="156">LN(2)/(SLOPE(H176:H182,A176:A182))</f>
        <v>18.451861176596982</v>
      </c>
      <c r="J182" s="155">
        <f t="shared" si="137"/>
        <v>17.906934862328338</v>
      </c>
      <c r="K182" s="92">
        <v>6</v>
      </c>
      <c r="L182" s="168">
        <f>LN(SUM($K$2:K182))</f>
        <v>6.956545443151569</v>
      </c>
      <c r="M182" s="169">
        <f t="shared" si="119"/>
        <v>78.586756336790714</v>
      </c>
      <c r="N182" s="155">
        <f t="shared" si="138"/>
        <v>62.934437009426503</v>
      </c>
      <c r="O182" s="92">
        <v>5</v>
      </c>
      <c r="P182" s="168">
        <f>LN(SUM($O$2:O182))</f>
        <v>6.8308742346461795</v>
      </c>
      <c r="Q182" s="169">
        <f t="shared" ref="Q182:Q188" si="157">LN(2)/(SLOPE(P176:P182,A176:A182))</f>
        <v>44.148650485986096</v>
      </c>
      <c r="R182" s="155">
        <f t="shared" si="139"/>
        <v>45.401692624302235</v>
      </c>
      <c r="T182" s="168">
        <f>LN(SUM($S$2:S182))</f>
        <v>3.5263605246161616</v>
      </c>
      <c r="U182" s="170" t="e">
        <f t="shared" ref="U182:U188" si="158">LN(2)/(SLOPE(T176:T182,$A176:$A182))</f>
        <v>#DIV/0!</v>
      </c>
      <c r="V182" s="155" t="e">
        <f t="shared" ref="V182:V188" si="159">AVERAGE(U178:U182)</f>
        <v>#DIV/0!</v>
      </c>
      <c r="X182" s="168">
        <f>LN(SUM($W$2:W182))</f>
        <v>1.9459101490553132</v>
      </c>
      <c r="Y182" s="115" t="e">
        <f t="shared" si="120"/>
        <v>#DIV/0!</v>
      </c>
      <c r="Z182" s="155" t="e">
        <f t="shared" si="118"/>
        <v>#DIV/0!</v>
      </c>
      <c r="AA182" s="112">
        <v>18</v>
      </c>
      <c r="AB182" s="168">
        <f>LN(SUM($AA$2:AA182))</f>
        <v>6.4199949281471422</v>
      </c>
      <c r="AC182" s="169">
        <f t="shared" si="121"/>
        <v>29.381111174440978</v>
      </c>
      <c r="AD182" s="155">
        <f t="shared" si="142"/>
        <v>34.497868591965194</v>
      </c>
      <c r="AE182" s="92">
        <v>70</v>
      </c>
      <c r="AF182" s="168">
        <f>LN(SUM($AE$2:AE182))</f>
        <v>7.7836405962212529</v>
      </c>
      <c r="AG182" s="169">
        <f t="shared" si="122"/>
        <v>43.145668556989904</v>
      </c>
      <c r="AH182" s="155">
        <f t="shared" si="143"/>
        <v>43.775145948593341</v>
      </c>
      <c r="AI182" s="92">
        <v>2</v>
      </c>
      <c r="AJ182" s="168">
        <f>LN(SUM($AI$2:AI182))</f>
        <v>5.1929568508902104</v>
      </c>
      <c r="AK182" s="169">
        <f t="shared" si="123"/>
        <v>122.47907230321312</v>
      </c>
      <c r="AL182" s="155">
        <f t="shared" si="144"/>
        <v>111.22448448765124</v>
      </c>
      <c r="AM182" s="92">
        <v>9</v>
      </c>
      <c r="AN182" s="168">
        <f>LN(SUM($AM$2:AM182))</f>
        <v>6.1463292576688975</v>
      </c>
      <c r="AO182" s="169">
        <f t="shared" si="124"/>
        <v>22.110949177724287</v>
      </c>
      <c r="AP182" s="155">
        <f t="shared" si="145"/>
        <v>16.810581006129318</v>
      </c>
      <c r="AR182" s="168">
        <f>LN(SUM($AQ$2:AQ182))</f>
        <v>5.8944028342648505</v>
      </c>
      <c r="AS182" s="169">
        <f t="shared" si="125"/>
        <v>36.297058985884874</v>
      </c>
      <c r="AT182" s="155">
        <f t="shared" si="146"/>
        <v>27.170550314014957</v>
      </c>
      <c r="AU182" s="92">
        <v>55</v>
      </c>
      <c r="AV182" s="168">
        <f>LN(SUM($AU$2:AU182))</f>
        <v>9.153452509769135</v>
      </c>
      <c r="AW182" s="169">
        <f t="shared" si="126"/>
        <v>80.600373345453022</v>
      </c>
      <c r="AX182" s="155">
        <f t="shared" si="147"/>
        <v>63.415086438215646</v>
      </c>
      <c r="AY182" s="92">
        <v>1</v>
      </c>
      <c r="AZ182" s="171">
        <f>LN(SUM($AY$2:AY182))</f>
        <v>4.0943445622221004</v>
      </c>
      <c r="BA182" s="169">
        <f t="shared" si="127"/>
        <v>142.81858918929976</v>
      </c>
      <c r="BB182" s="155">
        <f t="shared" si="148"/>
        <v>89.00277771522039</v>
      </c>
      <c r="BD182" s="171">
        <f>LN(SUM($BC$2:BC182))</f>
        <v>5.1647859739235145</v>
      </c>
      <c r="BE182" s="169">
        <f t="shared" si="128"/>
        <v>45.476749788281865</v>
      </c>
      <c r="BF182" s="155">
        <f t="shared" ref="BF182:BF188" si="160">AVERAGE(BE178:BE182)</f>
        <v>61.311842465530091</v>
      </c>
      <c r="BG182" s="92">
        <v>25</v>
      </c>
      <c r="BH182" s="171">
        <f>LN(SUM($BG$2:BG182))</f>
        <v>6.818924065275521</v>
      </c>
      <c r="BI182" s="115">
        <f t="shared" si="129"/>
        <v>23.631547518393507</v>
      </c>
      <c r="BJ182" s="155">
        <f t="shared" si="150"/>
        <v>18.788085055173489</v>
      </c>
      <c r="BK182" s="92">
        <v>2</v>
      </c>
      <c r="BL182" s="171">
        <f>LN(SUM($BK$2:BK182))</f>
        <v>6.1633148040346413</v>
      </c>
      <c r="BM182" s="115">
        <f t="shared" si="130"/>
        <v>16.989992898496851</v>
      </c>
      <c r="BN182" s="155">
        <f t="shared" si="151"/>
        <v>16.018299874969294</v>
      </c>
      <c r="BO182" s="92">
        <v>4</v>
      </c>
      <c r="BP182" s="171">
        <f>LN(SUM($BO$2:BO182))</f>
        <v>5.4889377261566867</v>
      </c>
      <c r="BQ182" s="115">
        <f t="shared" si="131"/>
        <v>67.889248112837308</v>
      </c>
      <c r="BR182" s="155">
        <f t="shared" si="152"/>
        <v>51.996131880222244</v>
      </c>
      <c r="BS182" s="96">
        <v>260</v>
      </c>
      <c r="BT182" s="171">
        <f>LN(SUM($BS$2:BS182))</f>
        <v>9.8408671905544605</v>
      </c>
      <c r="BU182" s="172">
        <f t="shared" si="132"/>
        <v>46.376926840276248</v>
      </c>
      <c r="BV182" s="155">
        <f t="shared" si="153"/>
        <v>41.107753375685455</v>
      </c>
    </row>
    <row r="183" spans="1:74" x14ac:dyDescent="0.25">
      <c r="A183" s="166">
        <f t="shared" si="154"/>
        <v>244</v>
      </c>
      <c r="B183" s="167">
        <v>44146</v>
      </c>
      <c r="C183" s="106">
        <v>8</v>
      </c>
      <c r="D183" s="168">
        <f>LN(SUM($C$2:C183))</f>
        <v>5.4680601411351315</v>
      </c>
      <c r="E183" s="169">
        <f t="shared" si="155"/>
        <v>14.67175050601926</v>
      </c>
      <c r="F183" s="155">
        <f t="shared" ref="F183:F188" si="161">AVERAGE(E180:E183)</f>
        <v>13.17249263003446</v>
      </c>
      <c r="G183" s="106">
        <v>50</v>
      </c>
      <c r="H183" s="168">
        <f>LN(SUM($G$2:G183))</f>
        <v>7.0808678966907816</v>
      </c>
      <c r="I183" s="169">
        <f t="shared" si="156"/>
        <v>18.977176844581031</v>
      </c>
      <c r="J183" s="155">
        <f t="shared" ref="J183:J188" si="162">AVERAGE(I179:I183)</f>
        <v>18.239296614663566</v>
      </c>
      <c r="K183" s="106">
        <v>19</v>
      </c>
      <c r="L183" s="168">
        <f>LN(SUM($K$2:K183))</f>
        <v>6.9744789110250451</v>
      </c>
      <c r="M183" s="169">
        <f t="shared" ref="M183:M188" si="163">LN(2)/(SLOPE(L177:L183,$A177:$A183))</f>
        <v>80.521592873598749</v>
      </c>
      <c r="N183" s="155">
        <f t="shared" ref="N183:N188" si="164">AVERAGE(M179:M183)</f>
        <v>67.475486682861344</v>
      </c>
      <c r="O183" s="106">
        <v>35</v>
      </c>
      <c r="P183" s="168">
        <f>LN(SUM($O$2:O183))</f>
        <v>6.8679744089702925</v>
      </c>
      <c r="Q183" s="169">
        <f t="shared" si="157"/>
        <v>42.051142308254605</v>
      </c>
      <c r="R183" s="155">
        <f t="shared" ref="R183:R188" si="165">AVERAGE(Q179:Q183)</f>
        <v>42.554498883465229</v>
      </c>
      <c r="T183" s="168">
        <f>LN(SUM($S$2:S183))</f>
        <v>3.5263605246161616</v>
      </c>
      <c r="U183" s="170" t="e">
        <f t="shared" si="158"/>
        <v>#DIV/0!</v>
      </c>
      <c r="V183" s="155" t="e">
        <f t="shared" si="159"/>
        <v>#DIV/0!</v>
      </c>
      <c r="W183" s="106">
        <v>7</v>
      </c>
      <c r="X183" s="168">
        <f>LN(SUM($W$2:W183))</f>
        <v>2.6390573296152584</v>
      </c>
      <c r="Y183" s="115">
        <f t="shared" ref="Y183:Y188" si="166">LN(2)/(SLOPE(X177:X183,$A177:$A183))</f>
        <v>9.3333333333333357</v>
      </c>
      <c r="Z183" s="155" t="e">
        <f t="shared" ref="Z183:Z188" si="167">AVERAGE(Y182:Y183)</f>
        <v>#DIV/0!</v>
      </c>
      <c r="AA183" s="106">
        <v>33</v>
      </c>
      <c r="AB183" s="168">
        <f>LN(SUM($AA$2:AA183))</f>
        <v>6.4723462945009009</v>
      </c>
      <c r="AC183" s="169">
        <f t="shared" ref="AC183:AC188" si="168">LN(2)/(SLOPE(AB177:AB183,$A177:$A183))</f>
        <v>27.583595574904059</v>
      </c>
      <c r="AD183" s="155">
        <f t="shared" ref="AD183:AD188" si="169">AVERAGE(AC179:AC183)</f>
        <v>30.726151705060033</v>
      </c>
      <c r="AE183" s="106">
        <v>50</v>
      </c>
      <c r="AF183" s="168">
        <f>LN(SUM($AE$2:AE183))</f>
        <v>7.8042513835281122</v>
      </c>
      <c r="AG183" s="169">
        <f t="shared" ref="AG183:AG188" si="170">LN(2)/(SLOPE(AF177:AF183,$A177:$A183))</f>
        <v>41.008118645125592</v>
      </c>
      <c r="AH183" s="155">
        <f t="shared" ref="AH183:AH188" si="171">AVERAGE(AG179:AG183)</f>
        <v>41.859057464354713</v>
      </c>
      <c r="AI183" s="106">
        <v>3</v>
      </c>
      <c r="AJ183" s="168">
        <f>LN(SUM($AI$2:AI183))</f>
        <v>5.2094861528414214</v>
      </c>
      <c r="AK183" s="169">
        <f t="shared" ref="AK183:AK188" si="172">LN(2)/(SLOPE(AJ177:AJ183,$A177:$A183))</f>
        <v>98.900794427306167</v>
      </c>
      <c r="AL183" s="155">
        <f t="shared" ref="AL183:AL188" si="173">AVERAGE(AK179:AK183)</f>
        <v>117.30537889778063</v>
      </c>
      <c r="AM183" s="106">
        <v>12</v>
      </c>
      <c r="AN183" s="168">
        <f>LN(SUM($AM$2:AM183))</f>
        <v>6.1717005974109149</v>
      </c>
      <c r="AO183" s="169">
        <f t="shared" ref="AO183:AO188" si="174">LN(2)/(SLOPE(AN177:AN183,$A177:$A183))</f>
        <v>26.099495043435432</v>
      </c>
      <c r="AP183" s="155">
        <f t="shared" ref="AP183:AP188" si="175">AVERAGE(AO179:AO183)</f>
        <v>18.968321939006707</v>
      </c>
      <c r="AQ183" s="106">
        <v>6</v>
      </c>
      <c r="AR183" s="168">
        <f>LN(SUM($AQ$2:AQ183))</f>
        <v>5.9107966440405271</v>
      </c>
      <c r="AS183" s="169">
        <f t="shared" ref="AS183:AS188" si="176">LN(2)/(SLOPE(AR177:AR183,$A177:$A183))</f>
        <v>44.944375543137703</v>
      </c>
      <c r="AT183" s="155">
        <f t="shared" ref="AT183:AT188" si="177">AVERAGE(AS179:AS183)</f>
        <v>31.569496223932457</v>
      </c>
      <c r="AU183" s="106">
        <v>129</v>
      </c>
      <c r="AV183" s="168">
        <f>LN(SUM($AU$2:AU183))</f>
        <v>9.1670152472378099</v>
      </c>
      <c r="AW183" s="169">
        <f t="shared" ref="AW183:AW188" si="178">LN(2)/(SLOPE(AV177:AV183,$A177:$A183))</f>
        <v>87.506309764851224</v>
      </c>
      <c r="AX183" s="155">
        <f t="shared" ref="AX183:AX188" si="179">AVERAGE(AW179:AW183)</f>
        <v>69.370986019338687</v>
      </c>
      <c r="AZ183" s="171">
        <f>LN(SUM($AY$2:AY183))</f>
        <v>4.0943445622221004</v>
      </c>
      <c r="BA183" s="169">
        <f t="shared" ref="BA183:BA188" si="180">LN(2)/(SLOPE(AZ177:AZ183,$A177:$A183))</f>
        <v>143.42506665271029</v>
      </c>
      <c r="BB183" s="155">
        <f t="shared" ref="BB183:BB188" si="181">AVERAGE(BA179:BA183)</f>
        <v>112.04122430790012</v>
      </c>
      <c r="BC183" s="106"/>
      <c r="BD183" s="171">
        <f>LN(SUM($BC$2:BC183))</f>
        <v>5.1647859739235145</v>
      </c>
      <c r="BE183" s="169">
        <f t="shared" ref="BE183:BE188" si="182">LN(2)/(SLOPE(BD177:BD183,$A177:$A183))</f>
        <v>56.71565163088512</v>
      </c>
      <c r="BF183" s="155">
        <f t="shared" si="160"/>
        <v>55.148922042527865</v>
      </c>
      <c r="BG183" s="106">
        <v>41</v>
      </c>
      <c r="BH183" s="171">
        <f>LN(SUM($BG$2:BG183))</f>
        <v>6.8627579130514009</v>
      </c>
      <c r="BI183" s="115">
        <f t="shared" ref="BI183:BI188" si="183">LN(2)/(SLOPE(BH177:BH183,$A177:$A183))</f>
        <v>26.64869688439682</v>
      </c>
      <c r="BJ183" s="155">
        <f t="shared" ref="BJ183:BJ188" si="184">AVERAGE(BI179:BI183)</f>
        <v>20.621317793219465</v>
      </c>
      <c r="BK183" s="106">
        <v>28</v>
      </c>
      <c r="BL183" s="171">
        <f>LN(SUM($BK$2:BK183))</f>
        <v>6.2205901700997392</v>
      </c>
      <c r="BM183" s="115">
        <f t="shared" ref="BM183:BM188" si="185">LN(2)/(SLOPE(BL177:BL183,$A177:$A183))</f>
        <v>18.50772663461284</v>
      </c>
      <c r="BN183" s="155">
        <f t="shared" ref="BN183:BN188" si="186">AVERAGE(BM179:BM183)</f>
        <v>15.991818714168881</v>
      </c>
      <c r="BO183" s="92">
        <v>1</v>
      </c>
      <c r="BP183" s="171">
        <f>LN(SUM($BO$2:BO183))</f>
        <v>5.4930614433405482</v>
      </c>
      <c r="BQ183" s="115">
        <f t="shared" ref="BQ183:BQ188" si="187">LN(2)/(SLOPE(BP177:BP183,$A177:$A183))</f>
        <v>72.881576085207868</v>
      </c>
      <c r="BR183" s="155">
        <f t="shared" ref="BR183:BR188" si="188">AVERAGE(BQ179:BQ183)</f>
        <v>58.537804007083992</v>
      </c>
      <c r="BS183" s="96">
        <v>422</v>
      </c>
      <c r="BT183" s="171">
        <f>LN(SUM($BS$2:BS183))</f>
        <v>9.86308213790109</v>
      </c>
      <c r="BU183" s="172">
        <f t="shared" ref="BU183:BU188" si="189">LN(2)/(SLOPE(BT177:BT183,$A177:$A183))</f>
        <v>48.129225370646857</v>
      </c>
      <c r="BV183" s="155">
        <f t="shared" ref="BV183:BV188" si="190">AVERAGE(BU179:BU183)</f>
        <v>42.411744620905132</v>
      </c>
    </row>
    <row r="184" spans="1:74" x14ac:dyDescent="0.25">
      <c r="A184" s="166">
        <f t="shared" si="154"/>
        <v>245</v>
      </c>
      <c r="B184" s="167">
        <v>44147</v>
      </c>
      <c r="C184" s="106">
        <v>8</v>
      </c>
      <c r="D184" s="168">
        <f>LN(SUM($C$2:C184))</f>
        <v>5.5012582105447274</v>
      </c>
      <c r="E184" s="169">
        <f t="shared" si="155"/>
        <v>17.071727503150694</v>
      </c>
      <c r="F184" s="155">
        <f t="shared" si="161"/>
        <v>14.648481646861153</v>
      </c>
      <c r="G184" s="106">
        <v>63</v>
      </c>
      <c r="H184" s="168">
        <f>LN(SUM($G$2:G184))</f>
        <v>7.1324975516600437</v>
      </c>
      <c r="I184" s="169">
        <f t="shared" si="156"/>
        <v>18.35105464105559</v>
      </c>
      <c r="J184" s="155">
        <f t="shared" si="162"/>
        <v>18.497724022572243</v>
      </c>
      <c r="K184" s="106">
        <v>10</v>
      </c>
      <c r="L184" s="168">
        <f>LN(SUM($K$2:K184))</f>
        <v>6.9837899652581346</v>
      </c>
      <c r="M184" s="169">
        <f t="shared" si="163"/>
        <v>84.660264708563233</v>
      </c>
      <c r="N184" s="155">
        <f t="shared" si="164"/>
        <v>73.180804091976526</v>
      </c>
      <c r="O184" s="106">
        <v>15</v>
      </c>
      <c r="P184" s="168">
        <f>LN(SUM($O$2:O184))</f>
        <v>6.8834625864130921</v>
      </c>
      <c r="Q184" s="169">
        <f t="shared" si="157"/>
        <v>42.751576608830675</v>
      </c>
      <c r="R184" s="155">
        <f t="shared" si="165"/>
        <v>42.016372838256643</v>
      </c>
      <c r="T184" s="168">
        <f>LN(SUM($S$2:S184))</f>
        <v>3.5263605246161616</v>
      </c>
      <c r="U184" s="170" t="e">
        <f t="shared" si="158"/>
        <v>#DIV/0!</v>
      </c>
      <c r="V184" s="155" t="e">
        <f t="shared" si="159"/>
        <v>#DIV/0!</v>
      </c>
      <c r="W184" s="106">
        <v>4</v>
      </c>
      <c r="X184" s="168">
        <f>LN(SUM($W$2:W184))</f>
        <v>2.8903717578961645</v>
      </c>
      <c r="Y184" s="115">
        <f t="shared" si="166"/>
        <v>4.5994304762589975</v>
      </c>
      <c r="Z184" s="155">
        <f t="shared" si="167"/>
        <v>6.966381904796167</v>
      </c>
      <c r="AA184" s="106">
        <v>2</v>
      </c>
      <c r="AB184" s="168">
        <f>LN(SUM($AA$2:AA184))</f>
        <v>6.4754327167040904</v>
      </c>
      <c r="AC184" s="169">
        <f t="shared" si="168"/>
        <v>30.494653918805636</v>
      </c>
      <c r="AD184" s="155">
        <f t="shared" si="169"/>
        <v>29.304140230923554</v>
      </c>
      <c r="AE184" s="106">
        <v>40</v>
      </c>
      <c r="AF184" s="168">
        <f>LN(SUM($AE$2:AE184))</f>
        <v>7.8204395152621808</v>
      </c>
      <c r="AG184" s="169">
        <f t="shared" si="170"/>
        <v>39.042059834331361</v>
      </c>
      <c r="AH184" s="155">
        <f t="shared" si="171"/>
        <v>40.982464069197505</v>
      </c>
      <c r="AI184" s="106">
        <v>4</v>
      </c>
      <c r="AJ184" s="168">
        <f>LN(SUM($AI$2:AI184))</f>
        <v>5.2311086168545868</v>
      </c>
      <c r="AK184" s="169">
        <f t="shared" si="172"/>
        <v>78.11606291439</v>
      </c>
      <c r="AL184" s="155">
        <f t="shared" si="173"/>
        <v>107.82267869913463</v>
      </c>
      <c r="AM184" s="106">
        <v>7</v>
      </c>
      <c r="AN184" s="168">
        <f>LN(SUM($AM$2:AM184))</f>
        <v>6.1862086239004936</v>
      </c>
      <c r="AO184" s="169">
        <f t="shared" si="174"/>
        <v>33.936923028030378</v>
      </c>
      <c r="AP184" s="155">
        <f t="shared" si="175"/>
        <v>22.828203688503436</v>
      </c>
      <c r="AQ184" s="106">
        <v>13</v>
      </c>
      <c r="AR184" s="168">
        <f>LN(SUM($AQ$2:AQ184))</f>
        <v>5.9454206086065753</v>
      </c>
      <c r="AS184" s="169">
        <f t="shared" si="176"/>
        <v>49.271511166192802</v>
      </c>
      <c r="AT184" s="155">
        <f t="shared" si="177"/>
        <v>36.801470720646464</v>
      </c>
      <c r="AU184" s="106">
        <v>80</v>
      </c>
      <c r="AV184" s="168">
        <f>LN(SUM($AU$2:AU184))</f>
        <v>9.1753347627773678</v>
      </c>
      <c r="AW184" s="169">
        <f t="shared" si="178"/>
        <v>88.637157584390906</v>
      </c>
      <c r="AX184" s="155">
        <f t="shared" si="179"/>
        <v>76.255662519879095</v>
      </c>
      <c r="AZ184" s="171">
        <f>LN(SUM($AY$2:AY184))</f>
        <v>4.0943445622221004</v>
      </c>
      <c r="BA184" s="169">
        <f t="shared" si="180"/>
        <v>192.4593366764401</v>
      </c>
      <c r="BB184" s="155">
        <f t="shared" si="181"/>
        <v>143.99145728420052</v>
      </c>
      <c r="BC184" s="106">
        <v>2</v>
      </c>
      <c r="BD184" s="171">
        <f>LN(SUM($BC$2:BC184))</f>
        <v>5.1761497325738288</v>
      </c>
      <c r="BE184" s="169">
        <f t="shared" si="182"/>
        <v>90.467114028534354</v>
      </c>
      <c r="BF184" s="155">
        <f t="shared" si="160"/>
        <v>57.609635942377437</v>
      </c>
      <c r="BG184" s="106">
        <v>34</v>
      </c>
      <c r="BH184" s="171">
        <f>LN(SUM($BG$2:BG184))</f>
        <v>6.8977049431286357</v>
      </c>
      <c r="BI184" s="115">
        <f t="shared" si="183"/>
        <v>26.024155860412076</v>
      </c>
      <c r="BJ184" s="155">
        <f t="shared" si="184"/>
        <v>22.479112520811842</v>
      </c>
      <c r="BK184" s="106">
        <v>12</v>
      </c>
      <c r="BL184" s="171">
        <f>LN(SUM($BK$2:BK184))</f>
        <v>6.2441669006637364</v>
      </c>
      <c r="BM184" s="115">
        <f t="shared" si="185"/>
        <v>23.134751944008837</v>
      </c>
      <c r="BN184" s="155">
        <f t="shared" si="186"/>
        <v>17.598040717262915</v>
      </c>
      <c r="BP184" s="171">
        <f>LN(SUM($BO$2:BO184))</f>
        <v>5.4930614433405482</v>
      </c>
      <c r="BQ184" s="115">
        <f t="shared" si="187"/>
        <v>83.974244902749462</v>
      </c>
      <c r="BR184" s="155">
        <f t="shared" si="188"/>
        <v>67.07440497262985</v>
      </c>
      <c r="BS184" s="96">
        <v>294</v>
      </c>
      <c r="BT184" s="171">
        <f>LN(SUM($BS$2:BS184))</f>
        <v>9.8782723033950646</v>
      </c>
      <c r="BU184" s="172">
        <f t="shared" si="189"/>
        <v>49.05425690615666</v>
      </c>
      <c r="BV184" s="155">
        <f t="shared" si="190"/>
        <v>44.562506535317581</v>
      </c>
    </row>
    <row r="185" spans="1:74" x14ac:dyDescent="0.25">
      <c r="A185" s="166">
        <f t="shared" si="154"/>
        <v>246</v>
      </c>
      <c r="B185" s="167">
        <v>44148</v>
      </c>
      <c r="C185" s="107">
        <v>3</v>
      </c>
      <c r="D185" s="168">
        <f>LN(SUM($C$2:C185))</f>
        <v>5.5134287461649825</v>
      </c>
      <c r="E185" s="169">
        <f t="shared" si="155"/>
        <v>21.379685004656988</v>
      </c>
      <c r="F185" s="155">
        <f t="shared" si="161"/>
        <v>16.814428576320321</v>
      </c>
      <c r="G185" s="107">
        <v>80</v>
      </c>
      <c r="H185" s="168">
        <f>LN(SUM($G$2:G185))</f>
        <v>7.1944368511003347</v>
      </c>
      <c r="I185" s="169">
        <f t="shared" si="156"/>
        <v>16.360791926780497</v>
      </c>
      <c r="J185" s="155">
        <f t="shared" si="162"/>
        <v>18.199752104737534</v>
      </c>
      <c r="K185" s="107">
        <v>11</v>
      </c>
      <c r="L185" s="168">
        <f>LN(SUM($K$2:K185))</f>
        <v>6.9939329752231894</v>
      </c>
      <c r="M185" s="169">
        <f t="shared" si="163"/>
        <v>78.013678702801371</v>
      </c>
      <c r="N185" s="155">
        <f t="shared" si="164"/>
        <v>77.278723975656931</v>
      </c>
      <c r="O185" s="107">
        <v>15</v>
      </c>
      <c r="P185" s="168">
        <f>LN(SUM($O$2:O185))</f>
        <v>6.8987145343299883</v>
      </c>
      <c r="Q185" s="169">
        <f t="shared" si="157"/>
        <v>43.27387236653356</v>
      </c>
      <c r="R185" s="155">
        <f t="shared" si="165"/>
        <v>42.736430474557466</v>
      </c>
      <c r="S185" s="92">
        <v>1</v>
      </c>
      <c r="T185" s="168">
        <f>LN(SUM($S$2:S185))</f>
        <v>3.5553480614894135</v>
      </c>
      <c r="U185" s="170">
        <f t="shared" si="158"/>
        <v>223.17776475847197</v>
      </c>
      <c r="V185" s="155" t="e">
        <f t="shared" si="159"/>
        <v>#DIV/0!</v>
      </c>
      <c r="W185" s="92">
        <v>1</v>
      </c>
      <c r="X185" s="168">
        <f>LN(SUM($W$2:W185))</f>
        <v>2.9444389791664403</v>
      </c>
      <c r="Y185" s="115">
        <f t="shared" si="166"/>
        <v>3.479619030606385</v>
      </c>
      <c r="Z185" s="155">
        <f t="shared" si="167"/>
        <v>4.0395247534326915</v>
      </c>
      <c r="AA185" s="112">
        <v>13</v>
      </c>
      <c r="AB185" s="168">
        <f>LN(SUM($AA$2:AA185))</f>
        <v>6.4952655559370083</v>
      </c>
      <c r="AC185" s="169">
        <f t="shared" si="168"/>
        <v>31.130153993097068</v>
      </c>
      <c r="AD185" s="155">
        <f t="shared" si="169"/>
        <v>29.586932034484551</v>
      </c>
      <c r="AE185" s="107">
        <v>32</v>
      </c>
      <c r="AF185" s="168">
        <f>LN(SUM($AE$2:AE185))</f>
        <v>7.8332039486410574</v>
      </c>
      <c r="AG185" s="169">
        <f t="shared" si="170"/>
        <v>38.973898757980692</v>
      </c>
      <c r="AH185" s="155">
        <f t="shared" si="171"/>
        <v>40.873055623741081</v>
      </c>
      <c r="AI185" s="107">
        <v>1</v>
      </c>
      <c r="AJ185" s="168">
        <f>LN(SUM($AI$2:AI185))</f>
        <v>5.2364419628299492</v>
      </c>
      <c r="AK185" s="169">
        <f t="shared" si="172"/>
        <v>66.848953050867351</v>
      </c>
      <c r="AL185" s="155">
        <f t="shared" si="173"/>
        <v>98.529997844323731</v>
      </c>
      <c r="AM185" s="107">
        <v>20</v>
      </c>
      <c r="AN185" s="168">
        <f>LN(SUM($AM$2:AM185))</f>
        <v>6.2265366692874657</v>
      </c>
      <c r="AO185" s="169">
        <f t="shared" si="174"/>
        <v>31.523154367605333</v>
      </c>
      <c r="AP185" s="155">
        <f t="shared" si="175"/>
        <v>26.183158185368832</v>
      </c>
      <c r="AQ185" s="112">
        <v>2</v>
      </c>
      <c r="AR185" s="168">
        <f>LN(SUM($AQ$2:AQ185))</f>
        <v>5.9506425525877269</v>
      </c>
      <c r="AS185" s="169">
        <f t="shared" si="176"/>
        <v>50.078953599473543</v>
      </c>
      <c r="AT185" s="155">
        <f t="shared" si="177"/>
        <v>41.807996734284046</v>
      </c>
      <c r="AU185" s="107">
        <v>103</v>
      </c>
      <c r="AV185" s="168">
        <f>LN(SUM($AU$2:AU185))</f>
        <v>9.1859452151414605</v>
      </c>
      <c r="AW185" s="169">
        <f t="shared" si="178"/>
        <v>85.679768773093997</v>
      </c>
      <c r="AX185" s="155">
        <f t="shared" si="179"/>
        <v>82.000700987679323</v>
      </c>
      <c r="AZ185" s="171">
        <f>LN(SUM($AY$2:AY185))</f>
        <v>4.0943445622221004</v>
      </c>
      <c r="BA185" s="169">
        <f t="shared" si="180"/>
        <v>192.4593366764401</v>
      </c>
      <c r="BB185" s="155">
        <f t="shared" si="181"/>
        <v>172.07738031639389</v>
      </c>
      <c r="BD185" s="171">
        <f>LN(SUM($BC$2:BC185))</f>
        <v>5.1761497325738288</v>
      </c>
      <c r="BE185" s="169">
        <f t="shared" si="182"/>
        <v>134.98352730682012</v>
      </c>
      <c r="BF185" s="155">
        <f t="shared" si="160"/>
        <v>74.469346938955169</v>
      </c>
      <c r="BG185" s="107">
        <v>42</v>
      </c>
      <c r="BH185" s="171">
        <f>LN(SUM($BG$2:BG185))</f>
        <v>6.9392539460415081</v>
      </c>
      <c r="BI185" s="115">
        <f t="shared" si="183"/>
        <v>23.840653315832814</v>
      </c>
      <c r="BJ185" s="155">
        <f t="shared" si="184"/>
        <v>24.002518999056136</v>
      </c>
      <c r="BK185" s="107">
        <v>10</v>
      </c>
      <c r="BL185" s="171">
        <f>LN(SUM($BK$2:BK185))</f>
        <v>6.2633982625916236</v>
      </c>
      <c r="BM185" s="115">
        <f t="shared" si="185"/>
        <v>26.51406533731172</v>
      </c>
      <c r="BN185" s="155">
        <f t="shared" si="186"/>
        <v>20.059574722475794</v>
      </c>
      <c r="BO185" s="92">
        <v>1</v>
      </c>
      <c r="BP185" s="171">
        <f>LN(SUM($BO$2:BO185))</f>
        <v>5.4971682252932021</v>
      </c>
      <c r="BQ185" s="115">
        <f t="shared" si="187"/>
        <v>103.2821309735679</v>
      </c>
      <c r="BR185" s="155">
        <f t="shared" si="188"/>
        <v>78.241765351230569</v>
      </c>
      <c r="BS185" s="96">
        <v>335</v>
      </c>
      <c r="BT185" s="171">
        <f>LN(SUM($BS$2:BS185))</f>
        <v>9.8953041597281093</v>
      </c>
      <c r="BU185" s="172">
        <f t="shared" si="189"/>
        <v>47.360516640936467</v>
      </c>
      <c r="BV185" s="155">
        <f t="shared" si="190"/>
        <v>46.526695693392391</v>
      </c>
    </row>
    <row r="186" spans="1:74" x14ac:dyDescent="0.25">
      <c r="A186" s="166">
        <f t="shared" si="154"/>
        <v>247</v>
      </c>
      <c r="B186" s="167">
        <v>44149</v>
      </c>
      <c r="C186" s="107">
        <v>2</v>
      </c>
      <c r="D186" s="168">
        <f>LN(SUM($C$2:C186))</f>
        <v>5.521460917862246</v>
      </c>
      <c r="E186" s="169">
        <f t="shared" si="155"/>
        <v>26.347684028845073</v>
      </c>
      <c r="F186" s="155">
        <f t="shared" si="161"/>
        <v>19.867711760668001</v>
      </c>
      <c r="G186" s="107">
        <v>50</v>
      </c>
      <c r="H186" s="168">
        <f>LN(SUM($G$2:G186))</f>
        <v>7.2312870043276156</v>
      </c>
      <c r="I186" s="169">
        <f t="shared" si="156"/>
        <v>14.987797442854372</v>
      </c>
      <c r="J186" s="155">
        <f t="shared" si="162"/>
        <v>17.425736406373694</v>
      </c>
      <c r="K186" s="107">
        <v>13</v>
      </c>
      <c r="L186" s="168">
        <f>LN(SUM($K$2:K186))</f>
        <v>7.0057890192535028</v>
      </c>
      <c r="M186" s="169">
        <f t="shared" si="163"/>
        <v>68.300858529272489</v>
      </c>
      <c r="N186" s="155">
        <f t="shared" si="164"/>
        <v>78.016630230205323</v>
      </c>
      <c r="O186" s="107">
        <v>17</v>
      </c>
      <c r="P186" s="168">
        <f>LN(SUM($O$2:O186))</f>
        <v>6.9157234486313142</v>
      </c>
      <c r="Q186" s="169">
        <f t="shared" si="157"/>
        <v>40.738331443586148</v>
      </c>
      <c r="R186" s="155">
        <f t="shared" si="165"/>
        <v>42.592714642638214</v>
      </c>
      <c r="T186" s="168">
        <f>LN(SUM($S$2:S186))</f>
        <v>3.5553480614894135</v>
      </c>
      <c r="U186" s="170">
        <f t="shared" si="158"/>
        <v>133.90665885508318</v>
      </c>
      <c r="V186" s="155" t="e">
        <f t="shared" si="159"/>
        <v>#DIV/0!</v>
      </c>
      <c r="W186" s="92">
        <v>1</v>
      </c>
      <c r="X186" s="168">
        <f>LN(SUM($W$2:W186))</f>
        <v>2.9957322735539909</v>
      </c>
      <c r="Y186" s="115">
        <f t="shared" si="166"/>
        <v>3.186367887664912</v>
      </c>
      <c r="Z186" s="155">
        <f t="shared" si="167"/>
        <v>3.3329934591356487</v>
      </c>
      <c r="AA186" s="112">
        <v>16</v>
      </c>
      <c r="AB186" s="168">
        <f>LN(SUM($AA$2:AA186))</f>
        <v>6.5191472879403953</v>
      </c>
      <c r="AC186" s="169">
        <f t="shared" si="168"/>
        <v>29.757589679185273</v>
      </c>
      <c r="AD186" s="155">
        <f t="shared" si="169"/>
        <v>29.669420868086604</v>
      </c>
      <c r="AE186" s="107">
        <v>28</v>
      </c>
      <c r="AF186" s="168">
        <f>LN(SUM($AE$2:AE186))</f>
        <v>7.844240718141811</v>
      </c>
      <c r="AG186" s="169">
        <f t="shared" si="170"/>
        <v>40.228785731149159</v>
      </c>
      <c r="AH186" s="155">
        <f t="shared" si="171"/>
        <v>40.479706305115336</v>
      </c>
      <c r="AI186" s="107">
        <v>1</v>
      </c>
      <c r="AJ186" s="168">
        <f>LN(SUM($AI$2:AI186))</f>
        <v>5.2417470150596426</v>
      </c>
      <c r="AK186" s="169">
        <f t="shared" si="172"/>
        <v>59.286966066797383</v>
      </c>
      <c r="AL186" s="155">
        <f t="shared" si="173"/>
        <v>85.126369752514805</v>
      </c>
      <c r="AM186" s="107">
        <v>18</v>
      </c>
      <c r="AN186" s="168">
        <f>LN(SUM($AM$2:AM186))</f>
        <v>6.261491684321042</v>
      </c>
      <c r="AO186" s="169">
        <f t="shared" si="174"/>
        <v>27.62247159641953</v>
      </c>
      <c r="AP186" s="155">
        <f t="shared" si="175"/>
        <v>28.258598642642994</v>
      </c>
      <c r="AQ186" s="112">
        <v>7</v>
      </c>
      <c r="AR186" s="168">
        <f>LN(SUM($AQ$2:AQ186))</f>
        <v>5.9687075599853658</v>
      </c>
      <c r="AS186" s="169">
        <f t="shared" si="176"/>
        <v>47.186368010617201</v>
      </c>
      <c r="AT186" s="155">
        <f t="shared" si="177"/>
        <v>45.555653461061226</v>
      </c>
      <c r="AU186" s="107">
        <v>94</v>
      </c>
      <c r="AV186" s="168">
        <f>LN(SUM($AU$2:AU186))</f>
        <v>9.1955312563224751</v>
      </c>
      <c r="AW186" s="169">
        <f t="shared" si="178"/>
        <v>76.852383435113367</v>
      </c>
      <c r="AX186" s="155">
        <f t="shared" si="179"/>
        <v>83.855198580580492</v>
      </c>
      <c r="AZ186" s="171">
        <f>LN(SUM($AY$2:AY186))</f>
        <v>4.0943445622221004</v>
      </c>
      <c r="BA186" s="169">
        <f t="shared" si="180"/>
        <v>230.95120401172812</v>
      </c>
      <c r="BB186" s="155">
        <f t="shared" si="181"/>
        <v>180.42270664132369</v>
      </c>
      <c r="BC186" s="112">
        <v>2</v>
      </c>
      <c r="BD186" s="171">
        <f>LN(SUM($BC$2:BC186))</f>
        <v>5.1873858058407549</v>
      </c>
      <c r="BE186" s="169">
        <f t="shared" si="182"/>
        <v>190.4796747669636</v>
      </c>
      <c r="BF186" s="155">
        <f t="shared" si="160"/>
        <v>103.62454350429701</v>
      </c>
      <c r="BG186" s="107">
        <v>43</v>
      </c>
      <c r="BH186" s="171">
        <f>LN(SUM($BG$2:BG186))</f>
        <v>6.9800759405617629</v>
      </c>
      <c r="BI186" s="115">
        <f t="shared" si="183"/>
        <v>20.616029084721305</v>
      </c>
      <c r="BJ186" s="155">
        <f t="shared" si="184"/>
        <v>24.152216532751304</v>
      </c>
      <c r="BK186" s="107">
        <v>15</v>
      </c>
      <c r="BL186" s="171">
        <f>LN(SUM($BK$2:BK186))</f>
        <v>6.2915691395583204</v>
      </c>
      <c r="BM186" s="115">
        <f t="shared" si="185"/>
        <v>24.769229859182047</v>
      </c>
      <c r="BN186" s="155">
        <f t="shared" si="186"/>
        <v>21.983153334722459</v>
      </c>
      <c r="BO186" s="92">
        <v>6</v>
      </c>
      <c r="BP186" s="171">
        <f>LN(SUM($BO$2:BO186))</f>
        <v>5.521460917862246</v>
      </c>
      <c r="BQ186" s="115">
        <f t="shared" si="187"/>
        <v>96.323212626881087</v>
      </c>
      <c r="BR186" s="155">
        <f t="shared" si="188"/>
        <v>84.870082540248717</v>
      </c>
      <c r="BS186" s="96">
        <v>313</v>
      </c>
      <c r="BT186" s="171">
        <f>LN(SUM($BS$2:BS186))</f>
        <v>9.9109595673748299</v>
      </c>
      <c r="BU186" s="172">
        <f t="shared" si="189"/>
        <v>43.797939774643723</v>
      </c>
      <c r="BV186" s="155">
        <f t="shared" si="190"/>
        <v>46.943773106531992</v>
      </c>
    </row>
    <row r="187" spans="1:74" x14ac:dyDescent="0.25">
      <c r="A187" s="166">
        <f t="shared" si="154"/>
        <v>248</v>
      </c>
      <c r="B187" s="167">
        <v>44150</v>
      </c>
      <c r="C187" s="107">
        <v>8</v>
      </c>
      <c r="D187" s="168">
        <f>LN(SUM($C$2:C187))</f>
        <v>5.5529595849216173</v>
      </c>
      <c r="E187" s="169">
        <f t="shared" si="155"/>
        <v>28.323220550795124</v>
      </c>
      <c r="F187" s="155">
        <f t="shared" si="161"/>
        <v>23.280579271861971</v>
      </c>
      <c r="G187" s="107">
        <v>39</v>
      </c>
      <c r="H187" s="168">
        <f>LN(SUM($G$2:G187))</f>
        <v>7.2591161280971006</v>
      </c>
      <c r="I187" s="169">
        <f t="shared" si="156"/>
        <v>14.819051648965104</v>
      </c>
      <c r="J187" s="155">
        <f t="shared" si="162"/>
        <v>16.699174500847317</v>
      </c>
      <c r="K187" s="107">
        <v>14</v>
      </c>
      <c r="L187" s="168">
        <f>LN(SUM($K$2:K187))</f>
        <v>7.0184017990692009</v>
      </c>
      <c r="M187" s="169">
        <f t="shared" si="163"/>
        <v>60.51755960116369</v>
      </c>
      <c r="N187" s="155">
        <f t="shared" si="164"/>
        <v>74.402790883079902</v>
      </c>
      <c r="O187" s="107">
        <v>12</v>
      </c>
      <c r="P187" s="168">
        <f>LN(SUM($O$2:O187))</f>
        <v>6.9275579062783166</v>
      </c>
      <c r="Q187" s="169">
        <f t="shared" si="157"/>
        <v>38.300550976466766</v>
      </c>
      <c r="R187" s="155">
        <f t="shared" si="165"/>
        <v>41.423094740734349</v>
      </c>
      <c r="T187" s="168">
        <f>LN(SUM($S$2:S187))</f>
        <v>3.5553480614894135</v>
      </c>
      <c r="U187" s="170">
        <f t="shared" si="158"/>
        <v>111.58888237923598</v>
      </c>
      <c r="V187" s="155" t="e">
        <f t="shared" si="159"/>
        <v>#DIV/0!</v>
      </c>
      <c r="X187" s="168">
        <f>LN(SUM($W$2:W187))</f>
        <v>2.9957322735539909</v>
      </c>
      <c r="Y187" s="115">
        <f t="shared" si="166"/>
        <v>3.4941305352711334</v>
      </c>
      <c r="Z187" s="155">
        <f t="shared" si="167"/>
        <v>3.3402492114680227</v>
      </c>
      <c r="AA187" s="112">
        <v>14</v>
      </c>
      <c r="AB187" s="168">
        <f>LN(SUM($AA$2:AA187))</f>
        <v>6.5395859556176692</v>
      </c>
      <c r="AC187" s="169">
        <f t="shared" si="168"/>
        <v>28.99938066203859</v>
      </c>
      <c r="AD187" s="155">
        <f t="shared" si="169"/>
        <v>29.593074765606126</v>
      </c>
      <c r="AE187" s="107">
        <v>21</v>
      </c>
      <c r="AF187" s="168">
        <f>LN(SUM($AE$2:AE187))</f>
        <v>7.8524390853575099</v>
      </c>
      <c r="AG187" s="169">
        <f t="shared" si="170"/>
        <v>43.583183495804398</v>
      </c>
      <c r="AH187" s="155">
        <f t="shared" si="171"/>
        <v>40.567209292878239</v>
      </c>
      <c r="AI187" s="107">
        <v>3</v>
      </c>
      <c r="AJ187" s="168">
        <f>LN(SUM($AI$2:AI187))</f>
        <v>5.2574953720277815</v>
      </c>
      <c r="AK187" s="169">
        <f t="shared" si="172"/>
        <v>55.188195067832631</v>
      </c>
      <c r="AL187" s="155">
        <f t="shared" si="173"/>
        <v>71.668194305438703</v>
      </c>
      <c r="AM187" s="107">
        <v>10</v>
      </c>
      <c r="AN187" s="168">
        <f>LN(SUM($AM$2:AM187))</f>
        <v>6.280395838960195</v>
      </c>
      <c r="AO187" s="169">
        <f t="shared" si="174"/>
        <v>26.025287500320637</v>
      </c>
      <c r="AP187" s="155">
        <f t="shared" si="175"/>
        <v>29.04146630716226</v>
      </c>
      <c r="AQ187" s="112">
        <v>15</v>
      </c>
      <c r="AR187" s="168">
        <f>LN(SUM($AQ$2:AQ187))</f>
        <v>6.0063531596017325</v>
      </c>
      <c r="AS187" s="169">
        <f t="shared" si="176"/>
        <v>37.016758568639624</v>
      </c>
      <c r="AT187" s="155">
        <f t="shared" si="177"/>
        <v>45.699593377612175</v>
      </c>
      <c r="AU187" s="107">
        <v>89</v>
      </c>
      <c r="AV187" s="168">
        <f>LN(SUM($AU$2:AU187))</f>
        <v>9.2045234866546171</v>
      </c>
      <c r="AW187" s="169">
        <f t="shared" si="178"/>
        <v>70.879821787524662</v>
      </c>
      <c r="AX187" s="155">
        <f t="shared" si="179"/>
        <v>81.911088268994831</v>
      </c>
      <c r="AY187" s="92">
        <v>1</v>
      </c>
      <c r="AZ187" s="171">
        <f>LN(SUM($AY$2:AY187))</f>
        <v>4.1108738641733114</v>
      </c>
      <c r="BA187" s="169">
        <f t="shared" si="180"/>
        <v>194.06323874298602</v>
      </c>
      <c r="BB187" s="155">
        <f t="shared" si="181"/>
        <v>190.6716365520609</v>
      </c>
      <c r="BD187" s="171">
        <f>LN(SUM($BC$2:BC187))</f>
        <v>5.1873858058407549</v>
      </c>
      <c r="BE187" s="169">
        <f t="shared" si="182"/>
        <v>156.06035409017653</v>
      </c>
      <c r="BF187" s="155">
        <f t="shared" si="160"/>
        <v>125.74126436467596</v>
      </c>
      <c r="BG187" s="107">
        <v>35</v>
      </c>
      <c r="BH187" s="171">
        <f>LN(SUM($BG$2:BG187))</f>
        <v>7.0121152943063798</v>
      </c>
      <c r="BI187" s="115">
        <f t="shared" si="183"/>
        <v>18.283997515908364</v>
      </c>
      <c r="BJ187" s="155">
        <f t="shared" si="184"/>
        <v>23.082706532254274</v>
      </c>
      <c r="BK187" s="107">
        <v>11</v>
      </c>
      <c r="BL187" s="171">
        <f>LN(SUM($BK$2:BK187))</f>
        <v>6.3117348091529148</v>
      </c>
      <c r="BM187" s="115">
        <f t="shared" si="185"/>
        <v>25.630247415318152</v>
      </c>
      <c r="BN187" s="155">
        <f t="shared" si="186"/>
        <v>23.711204238086719</v>
      </c>
      <c r="BP187" s="171">
        <f>LN(SUM($BO$2:BO187))</f>
        <v>5.521460917862246</v>
      </c>
      <c r="BQ187" s="115">
        <f t="shared" si="187"/>
        <v>89.552288605487149</v>
      </c>
      <c r="BR187" s="155">
        <f t="shared" si="188"/>
        <v>89.202690638778691</v>
      </c>
      <c r="BS187" s="96">
        <v>272</v>
      </c>
      <c r="BT187" s="171">
        <f>LN(SUM($BS$2:BS187))</f>
        <v>9.9243680301154829</v>
      </c>
      <c r="BU187" s="172">
        <f t="shared" si="189"/>
        <v>41.763080452050239</v>
      </c>
      <c r="BV187" s="155">
        <f t="shared" si="190"/>
        <v>46.021003828886798</v>
      </c>
    </row>
    <row r="188" spans="1:74" x14ac:dyDescent="0.25">
      <c r="A188" s="166">
        <f t="shared" si="154"/>
        <v>249</v>
      </c>
      <c r="B188" s="167">
        <v>44151</v>
      </c>
      <c r="D188" s="168">
        <f>LN(SUM($C$2:C188))</f>
        <v>5.5529595849216173</v>
      </c>
      <c r="E188" s="169">
        <f t="shared" si="155"/>
        <v>35.434750697552744</v>
      </c>
      <c r="F188" s="155">
        <f t="shared" si="161"/>
        <v>27.871335070462482</v>
      </c>
      <c r="G188" s="107">
        <v>51</v>
      </c>
      <c r="H188" s="168">
        <f>LN(SUM($G$2:G188))</f>
        <v>7.2943772992888212</v>
      </c>
      <c r="I188" s="169">
        <f t="shared" si="156"/>
        <v>15.847246081354747</v>
      </c>
      <c r="J188" s="155">
        <f t="shared" si="162"/>
        <v>16.073188348202063</v>
      </c>
      <c r="K188" s="107">
        <v>2</v>
      </c>
      <c r="L188" s="168">
        <f>LN(SUM($K$2:K188))</f>
        <v>7.020190708311925</v>
      </c>
      <c r="M188" s="169">
        <f t="shared" si="163"/>
        <v>64.525835130629261</v>
      </c>
      <c r="N188" s="155">
        <f t="shared" si="164"/>
        <v>71.203639334486013</v>
      </c>
      <c r="O188" s="107">
        <v>5</v>
      </c>
      <c r="P188" s="168">
        <f>LN(SUM($O$2:O188))</f>
        <v>6.932447891572509</v>
      </c>
      <c r="Q188" s="169">
        <f t="shared" si="157"/>
        <v>42.547782392051779</v>
      </c>
      <c r="R188" s="155">
        <f t="shared" si="165"/>
        <v>41.522422757493786</v>
      </c>
      <c r="T188" s="168">
        <f>LN(SUM($S$2:S188))</f>
        <v>3.5553480614894135</v>
      </c>
      <c r="U188" s="170">
        <f t="shared" si="158"/>
        <v>111.58888237923598</v>
      </c>
      <c r="V188" s="155" t="e">
        <f t="shared" si="159"/>
        <v>#DIV/0!</v>
      </c>
      <c r="X188" s="168">
        <f>LN(SUM($W$2:W188))</f>
        <v>2.9957322735539909</v>
      </c>
      <c r="Y188" s="115">
        <f t="shared" si="166"/>
        <v>4.8909416455478798</v>
      </c>
      <c r="Z188" s="155">
        <f t="shared" si="167"/>
        <v>4.1925360904095061</v>
      </c>
      <c r="AB188" s="168">
        <f>LN(SUM($AA$2:AA188))</f>
        <v>6.5395859556176692</v>
      </c>
      <c r="AC188" s="169">
        <f t="shared" si="168"/>
        <v>36.143975192925708</v>
      </c>
      <c r="AD188" s="155">
        <f t="shared" si="169"/>
        <v>31.305150689210457</v>
      </c>
      <c r="AE188" s="107">
        <v>11</v>
      </c>
      <c r="AF188" s="168">
        <f>LN(SUM($AE$2:AE188))</f>
        <v>7.8567067930958405</v>
      </c>
      <c r="AG188" s="169">
        <f t="shared" si="170"/>
        <v>57.187800457919948</v>
      </c>
      <c r="AH188" s="155">
        <f t="shared" si="171"/>
        <v>43.803145655437106</v>
      </c>
      <c r="AI188" s="107">
        <v>1</v>
      </c>
      <c r="AJ188" s="168">
        <f>LN(SUM($AI$2:AI188))</f>
        <v>5.2626901889048856</v>
      </c>
      <c r="AK188" s="169">
        <f t="shared" si="172"/>
        <v>61.445939885335036</v>
      </c>
      <c r="AL188" s="155">
        <f t="shared" si="173"/>
        <v>64.177223397044486</v>
      </c>
      <c r="AN188" s="168">
        <f>LN(SUM($AM$2:AM188))</f>
        <v>6.280395838960195</v>
      </c>
      <c r="AO188" s="169">
        <f t="shared" si="174"/>
        <v>27.930446324240073</v>
      </c>
      <c r="AP188" s="155">
        <f t="shared" si="175"/>
        <v>29.40765656332319</v>
      </c>
      <c r="AQ188" s="112">
        <v>11</v>
      </c>
      <c r="AR188" s="168">
        <f>LN(SUM($AQ$2:AQ188))</f>
        <v>6.0330862217988015</v>
      </c>
      <c r="AS188" s="169">
        <f t="shared" si="176"/>
        <v>30.784545306918719</v>
      </c>
      <c r="AT188" s="155">
        <f t="shared" si="177"/>
        <v>42.867627330368379</v>
      </c>
      <c r="AU188" s="107">
        <v>19</v>
      </c>
      <c r="AV188" s="168">
        <f>LN(SUM($AU$2:AU188))</f>
        <v>9.2064327471451648</v>
      </c>
      <c r="AW188" s="169">
        <f t="shared" si="178"/>
        <v>76.36372100345595</v>
      </c>
      <c r="AX188" s="155">
        <f t="shared" si="179"/>
        <v>79.682570516715771</v>
      </c>
      <c r="AY188" s="92">
        <v>1</v>
      </c>
      <c r="AZ188" s="171">
        <f>LN(SUM($AY$2:AY188))</f>
        <v>4.1271343850450917</v>
      </c>
      <c r="BA188" s="169">
        <f t="shared" si="180"/>
        <v>147.67104702589023</v>
      </c>
      <c r="BB188" s="155">
        <f t="shared" si="181"/>
        <v>191.52083262669689</v>
      </c>
      <c r="BD188" s="171">
        <f>LN(SUM($BC$2:BC188))</f>
        <v>5.1873858058407549</v>
      </c>
      <c r="BE188" s="169">
        <f t="shared" si="182"/>
        <v>156.22074841380024</v>
      </c>
      <c r="BF188" s="155">
        <f t="shared" si="160"/>
        <v>145.64228372125899</v>
      </c>
      <c r="BG188" s="107">
        <v>1</v>
      </c>
      <c r="BH188" s="171">
        <f>LN(SUM($BG$2:BG188))</f>
        <v>7.0130157896396303</v>
      </c>
      <c r="BI188" s="115">
        <f t="shared" si="183"/>
        <v>20.14626127149068</v>
      </c>
      <c r="BJ188" s="155">
        <f t="shared" si="184"/>
        <v>21.782219409673047</v>
      </c>
      <c r="BK188" s="107">
        <v>3</v>
      </c>
      <c r="BL188" s="171">
        <f>LN(SUM($BK$2:BK188))</f>
        <v>6.3171646867472839</v>
      </c>
      <c r="BM188" s="115">
        <f t="shared" si="185"/>
        <v>28.077206674720504</v>
      </c>
      <c r="BN188" s="155">
        <f t="shared" si="186"/>
        <v>25.625100246108254</v>
      </c>
      <c r="BP188" s="171">
        <f>LN(SUM($BO$2:BO188))</f>
        <v>5.521460917862246</v>
      </c>
      <c r="BQ188" s="115">
        <f t="shared" si="187"/>
        <v>106.18993037983178</v>
      </c>
      <c r="BR188" s="155">
        <f t="shared" si="188"/>
        <v>95.86436149770347</v>
      </c>
      <c r="BS188" s="96">
        <v>105</v>
      </c>
      <c r="BT188" s="171">
        <f>LN(SUM($BS$2:BS188))</f>
        <v>9.9294963717171782</v>
      </c>
      <c r="BU188" s="172">
        <f t="shared" si="189"/>
        <v>46.084003596635412</v>
      </c>
      <c r="BV188" s="155">
        <f t="shared" si="190"/>
        <v>45.611959474084493</v>
      </c>
    </row>
    <row r="189" spans="1:74" x14ac:dyDescent="0.25">
      <c r="A189" s="166">
        <f t="shared" si="154"/>
        <v>250</v>
      </c>
      <c r="B189" s="167">
        <v>44152</v>
      </c>
      <c r="C189" s="92">
        <v>20</v>
      </c>
      <c r="D189" s="168">
        <f>LN(SUM($C$2:C189))</f>
        <v>5.6276211136906369</v>
      </c>
      <c r="E189" s="169">
        <f t="shared" ref="E189:E196" si="191">LN(2)/(SLOPE(D183:D189,A183:A189))</f>
        <v>31.222016941384666</v>
      </c>
      <c r="F189" s="155">
        <f t="shared" ref="F189:F196" si="192">AVERAGE(E186:E189)</f>
        <v>30.331918054644401</v>
      </c>
      <c r="G189" s="107">
        <v>34</v>
      </c>
      <c r="H189" s="168">
        <f>LN(SUM($G$2:G189))</f>
        <v>7.3172124083598389</v>
      </c>
      <c r="I189" s="169">
        <f t="shared" ref="I189:I196" si="193">LN(2)/(SLOPE(H183:H189,A183:A189))</f>
        <v>17.684383402900878</v>
      </c>
      <c r="J189" s="155">
        <f t="shared" ref="J189:J196" si="194">AVERAGE(I185:I189)</f>
        <v>15.93985410057112</v>
      </c>
      <c r="K189" s="107">
        <v>7</v>
      </c>
      <c r="L189" s="168">
        <f>LN(SUM($K$2:K189))</f>
        <v>7.026426808699636</v>
      </c>
      <c r="M189" s="169">
        <f t="shared" ref="M189:M196" si="195">LN(2)/(SLOPE(L183:L189,$A183:$A189))</f>
        <v>76.677389742890099</v>
      </c>
      <c r="N189" s="155">
        <f t="shared" ref="N189:N196" si="196">AVERAGE(M185:M189)</f>
        <v>69.607064341351389</v>
      </c>
      <c r="O189" s="107">
        <v>7</v>
      </c>
      <c r="P189" s="168">
        <f>LN(SUM($O$2:O189))</f>
        <v>6.9392539460415081</v>
      </c>
      <c r="Q189" s="169">
        <f t="shared" ref="Q189:Q196" si="197">LN(2)/(SLOPE(P183:P189,A183:A189))</f>
        <v>56.973354752315572</v>
      </c>
      <c r="R189" s="155">
        <f t="shared" ref="R189:R197" si="198">AVERAGE(Q185:Q189)</f>
        <v>44.366778386190767</v>
      </c>
      <c r="S189" s="92">
        <v>1</v>
      </c>
      <c r="T189" s="168">
        <f>LN(SUM($S$2:S189))</f>
        <v>3.5835189384561099</v>
      </c>
      <c r="U189" s="170">
        <f t="shared" ref="U189:U196" si="199">LN(2)/(SLOPE(T183:T189,$A183:$A189))</f>
        <v>84.58528824921973</v>
      </c>
      <c r="V189" s="155">
        <f t="shared" ref="V189:V198" si="200">AVERAGE(U185:U189)</f>
        <v>132.96949532424938</v>
      </c>
      <c r="X189" s="168">
        <f>LN(SUM($W$2:W189))</f>
        <v>2.9957322735539909</v>
      </c>
      <c r="Y189" s="115">
        <f t="shared" ref="Y189:Y196" si="201">LN(2)/(SLOPE(X183:X189,$A183:$A189))</f>
        <v>14.570233124243419</v>
      </c>
      <c r="Z189" s="155">
        <f t="shared" ref="Z189:Z198" si="202">AVERAGE(Y188:Y189)</f>
        <v>9.7305873848956494</v>
      </c>
      <c r="AA189" s="112">
        <v>5</v>
      </c>
      <c r="AB189" s="168">
        <f>LN(SUM($AA$2:AA189))</f>
        <v>6.5467854107605241</v>
      </c>
      <c r="AC189" s="169">
        <f t="shared" ref="AC189:AC196" si="203">LN(2)/(SLOPE(AB183:AB189,$A183:$A189))</f>
        <v>49.017310437116429</v>
      </c>
      <c r="AD189" s="155">
        <f t="shared" ref="AD189:AD198" si="204">AVERAGE(AC185:AC189)</f>
        <v>35.009681992872615</v>
      </c>
      <c r="AE189" s="107">
        <v>41</v>
      </c>
      <c r="AF189" s="168">
        <f>LN(SUM($AE$2:AE189))</f>
        <v>7.8724551500639794</v>
      </c>
      <c r="AG189" s="169">
        <f t="shared" ref="AG189:AG196" si="205">LN(2)/(SLOPE(AF183:AF189,$A183:$A189))</f>
        <v>65.483690182949914</v>
      </c>
      <c r="AH189" s="155">
        <f t="shared" ref="AH189:AH198" si="206">AVERAGE(AG185:AG189)</f>
        <v>49.091471725160822</v>
      </c>
      <c r="AI189" s="107">
        <v>7</v>
      </c>
      <c r="AJ189" s="168">
        <f>LN(SUM($AI$2:AI189))</f>
        <v>5.2983173665480363</v>
      </c>
      <c r="AK189" s="169">
        <f t="shared" ref="AK189:AK196" si="207">LN(2)/(SLOPE(AJ183:AJ189,$A183:$A189))</f>
        <v>55.339483609453801</v>
      </c>
      <c r="AL189" s="155">
        <f t="shared" ref="AL189:AL198" si="208">AVERAGE(AK185:AK189)</f>
        <v>59.621907536057243</v>
      </c>
      <c r="AM189" s="92">
        <v>6</v>
      </c>
      <c r="AN189" s="168">
        <f>LN(SUM($AM$2:AM189))</f>
        <v>6.2915691395583204</v>
      </c>
      <c r="AO189" s="169">
        <f t="shared" ref="AO189:AO196" si="209">LN(2)/(SLOPE(AN183:AN189,$A183:$A189))</f>
        <v>32.248016097443923</v>
      </c>
      <c r="AP189" s="155">
        <f t="shared" ref="AP189:AP198" si="210">AVERAGE(AO185:AO189)</f>
        <v>29.069875177205898</v>
      </c>
      <c r="AR189" s="168">
        <f>LN(SUM($AQ$2:AQ189))</f>
        <v>6.0330862217988015</v>
      </c>
      <c r="AS189" s="169">
        <f t="shared" ref="AS189:AS212" si="211">LN(2)/(SLOPE(AR183:AR189,$A183:$A189))</f>
        <v>32.459906443305464</v>
      </c>
      <c r="AT189" s="155">
        <f t="shared" ref="AT189:AT199" si="212">AVERAGE(AS185:AS189)</f>
        <v>39.505306385790917</v>
      </c>
      <c r="AU189" s="107">
        <v>23</v>
      </c>
      <c r="AV189" s="168">
        <f>LN(SUM($AU$2:AU189))</f>
        <v>9.2087390906092086</v>
      </c>
      <c r="AW189" s="169">
        <f t="shared" ref="AW189:AW196" si="213">LN(2)/(SLOPE(AV183:AV189,$A183:$A189))</f>
        <v>94.23898835831757</v>
      </c>
      <c r="AX189" s="155">
        <f t="shared" ref="AX189:AX199" si="214">AVERAGE(AW185:AW189)</f>
        <v>80.802936671501101</v>
      </c>
      <c r="AZ189" s="171">
        <f>LN(SUM($AY$2:AY189))</f>
        <v>4.1271343850450917</v>
      </c>
      <c r="BA189" s="169">
        <f t="shared" ref="BA189:BA196" si="215">LN(2)/(SLOPE(AZ183:AZ189,$A183:$A189))</f>
        <v>107.53707550582136</v>
      </c>
      <c r="BB189" s="155">
        <f t="shared" ref="BB189:BB199" si="216">AVERAGE(BA185:BA189)</f>
        <v>174.53638039257316</v>
      </c>
      <c r="BD189" s="171">
        <f>LN(SUM($BC$2:BC189))</f>
        <v>5.1873858058407549</v>
      </c>
      <c r="BE189" s="169">
        <f t="shared" ref="BE189:BE196" si="217">LN(2)/(SLOPE(BD183:BD189,$A183:$A189))</f>
        <v>191.19848131781276</v>
      </c>
      <c r="BF189" s="155">
        <f t="shared" ref="BF189:BF199" si="218">AVERAGE(BE185:BE189)</f>
        <v>165.78855717911466</v>
      </c>
      <c r="BG189" s="107">
        <v>24</v>
      </c>
      <c r="BH189" s="171">
        <f>LN(SUM($BG$2:BG189))</f>
        <v>7.0343879299155034</v>
      </c>
      <c r="BI189" s="115">
        <f t="shared" ref="BI189:BI196" si="219">LN(2)/(SLOPE(BH183:BH189,$A183:$A189))</f>
        <v>23.715492662537404</v>
      </c>
      <c r="BJ189" s="155">
        <f t="shared" ref="BJ189:BJ198" si="220">AVERAGE(BI185:BI189)</f>
        <v>21.320486770098114</v>
      </c>
      <c r="BK189" s="107">
        <v>1</v>
      </c>
      <c r="BL189" s="171">
        <f>LN(SUM($BK$2:BK189))</f>
        <v>6.3189681137464344</v>
      </c>
      <c r="BM189" s="115">
        <f t="shared" ref="BM189:BM196" si="221">LN(2)/(SLOPE(BL183:BL189,$A183:$A189))</f>
        <v>39.651626571417474</v>
      </c>
      <c r="BN189" s="155">
        <f t="shared" ref="BN189:BN198" si="222">AVERAGE(BM185:BM189)</f>
        <v>28.92847517158998</v>
      </c>
      <c r="BO189" s="92">
        <v>2</v>
      </c>
      <c r="BP189" s="171">
        <f>LN(SUM($BO$2:BO189))</f>
        <v>5.5294290875114234</v>
      </c>
      <c r="BQ189" s="115">
        <f t="shared" ref="BQ189:BQ196" si="223">LN(2)/(SLOPE(BP183:BP189,$A183:$A189))</f>
        <v>102.04350542048806</v>
      </c>
      <c r="BR189" s="155">
        <f t="shared" ref="BR189:BR198" si="224">AVERAGE(BQ185:BQ189)</f>
        <v>99.478213601251198</v>
      </c>
      <c r="BS189" s="96">
        <v>178</v>
      </c>
      <c r="BT189" s="171">
        <f>LN(SUM($BS$2:BS189))</f>
        <v>9.9381304959796672</v>
      </c>
      <c r="BU189" s="172">
        <f t="shared" ref="BU189:BU196" si="225">LN(2)/(SLOPE(BT183:BT189,$A183:$A189))</f>
        <v>54.416755127121931</v>
      </c>
      <c r="BV189" s="155">
        <f t="shared" ref="BV189:BV198" si="226">AVERAGE(BU185:BU189)</f>
        <v>46.684459118277552</v>
      </c>
    </row>
    <row r="190" spans="1:74" s="213" customFormat="1" x14ac:dyDescent="0.25">
      <c r="A190" s="211">
        <f t="shared" si="154"/>
        <v>251</v>
      </c>
      <c r="B190" s="212">
        <v>44153</v>
      </c>
      <c r="C190" s="213">
        <v>6</v>
      </c>
      <c r="D190" s="214">
        <f>LN(SUM($C$2:C190))</f>
        <v>5.6489742381612063</v>
      </c>
      <c r="E190" s="215">
        <f t="shared" si="191"/>
        <v>27.60633267623782</v>
      </c>
      <c r="F190" s="216">
        <f t="shared" si="192"/>
        <v>30.646580216492588</v>
      </c>
      <c r="G190" s="217">
        <v>80</v>
      </c>
      <c r="H190" s="214">
        <f>LN(SUM($G$2:G190))</f>
        <v>7.368970402194793</v>
      </c>
      <c r="I190" s="215">
        <f t="shared" si="193"/>
        <v>19.063829045004848</v>
      </c>
      <c r="J190" s="216">
        <f t="shared" si="194"/>
        <v>16.48046152421599</v>
      </c>
      <c r="K190" s="217">
        <v>15</v>
      </c>
      <c r="L190" s="214">
        <f>LN(SUM($K$2:K190))</f>
        <v>7.0396603498620758</v>
      </c>
      <c r="M190" s="215">
        <f t="shared" si="195"/>
        <v>78.575226705302555</v>
      </c>
      <c r="N190" s="216">
        <f t="shared" si="196"/>
        <v>69.719373941851615</v>
      </c>
      <c r="O190" s="217">
        <v>20</v>
      </c>
      <c r="P190" s="214">
        <f>LN(SUM($O$2:O190))</f>
        <v>6.9584483932976555</v>
      </c>
      <c r="Q190" s="215">
        <f t="shared" si="197"/>
        <v>60.13161402956306</v>
      </c>
      <c r="R190" s="216">
        <f t="shared" si="198"/>
        <v>47.738326718796664</v>
      </c>
      <c r="T190" s="214">
        <f>LN(SUM($S$2:S190))</f>
        <v>3.5835189384561099</v>
      </c>
      <c r="U190" s="218">
        <f t="shared" si="199"/>
        <v>85.191717224899563</v>
      </c>
      <c r="V190" s="216">
        <f t="shared" si="200"/>
        <v>105.37228581753489</v>
      </c>
      <c r="X190" s="214">
        <f>LN(SUM($W$2:W190))</f>
        <v>2.9957322735539909</v>
      </c>
      <c r="Y190" s="219">
        <f t="shared" si="201"/>
        <v>46.356814379906595</v>
      </c>
      <c r="Z190" s="216">
        <f t="shared" si="202"/>
        <v>30.463523752075005</v>
      </c>
      <c r="AA190" s="220">
        <v>4</v>
      </c>
      <c r="AB190" s="214">
        <f>LN(SUM($AA$2:AA190))</f>
        <v>6.5525078870345901</v>
      </c>
      <c r="AC190" s="215">
        <f t="shared" si="203"/>
        <v>54.716403442408193</v>
      </c>
      <c r="AD190" s="216">
        <f t="shared" si="204"/>
        <v>39.726931882734839</v>
      </c>
      <c r="AE190" s="217">
        <v>53</v>
      </c>
      <c r="AF190" s="214">
        <f>LN(SUM($AE$2:AE190))</f>
        <v>7.8924520435203522</v>
      </c>
      <c r="AG190" s="215">
        <f t="shared" si="205"/>
        <v>63.21738695624574</v>
      </c>
      <c r="AH190" s="216">
        <f t="shared" si="206"/>
        <v>53.940169364813833</v>
      </c>
      <c r="AI190" s="217">
        <v>4</v>
      </c>
      <c r="AJ190" s="214">
        <f>LN(SUM($AI$2:AI190))</f>
        <v>5.3181199938442161</v>
      </c>
      <c r="AK190" s="215">
        <f t="shared" si="207"/>
        <v>47.835287892757748</v>
      </c>
      <c r="AL190" s="216">
        <f t="shared" si="208"/>
        <v>55.819174504435317</v>
      </c>
      <c r="AM190" s="213">
        <v>19</v>
      </c>
      <c r="AN190" s="214">
        <f>LN(SUM($AM$2:AM190))</f>
        <v>6.3261494731550991</v>
      </c>
      <c r="AO190" s="215">
        <f t="shared" si="209"/>
        <v>34.121670556200698</v>
      </c>
      <c r="AP190" s="216">
        <f t="shared" si="210"/>
        <v>29.589578414924972</v>
      </c>
      <c r="AQ190" s="220">
        <v>13</v>
      </c>
      <c r="AR190" s="214">
        <f>LN(SUM($AQ$2:AQ190))</f>
        <v>6.0637852086876078</v>
      </c>
      <c r="AS190" s="215">
        <f t="shared" si="211"/>
        <v>33.212621812417908</v>
      </c>
      <c r="AT190" s="216">
        <f t="shared" si="212"/>
        <v>36.132040028379791</v>
      </c>
      <c r="AU190" s="217">
        <v>77</v>
      </c>
      <c r="AV190" s="214">
        <f>LN(SUM($AU$2:AU190))</f>
        <v>9.2164218422920499</v>
      </c>
      <c r="AW190" s="215">
        <f t="shared" si="213"/>
        <v>107.97256854638549</v>
      </c>
      <c r="AX190" s="216">
        <f t="shared" si="214"/>
        <v>85.261496626159413</v>
      </c>
      <c r="AY190" s="213">
        <v>1</v>
      </c>
      <c r="AZ190" s="221">
        <f>LN(SUM($AY$2:AY190))</f>
        <v>4.1431347263915326</v>
      </c>
      <c r="BA190" s="215">
        <f t="shared" si="215"/>
        <v>79.300989418237918</v>
      </c>
      <c r="BB190" s="216">
        <f t="shared" si="216"/>
        <v>151.90471094093272</v>
      </c>
      <c r="BC190" s="220">
        <v>1</v>
      </c>
      <c r="BD190" s="221">
        <f>LN(SUM($BC$2:BC190))</f>
        <v>5.1929568508902104</v>
      </c>
      <c r="BE190" s="215">
        <f t="shared" si="217"/>
        <v>266.25310433476119</v>
      </c>
      <c r="BF190" s="216">
        <f t="shared" si="218"/>
        <v>192.04247258470286</v>
      </c>
      <c r="BG190" s="217">
        <v>36</v>
      </c>
      <c r="BH190" s="221">
        <f>LN(SUM($BG$2:BG190))</f>
        <v>7.0656133635977172</v>
      </c>
      <c r="BI190" s="219">
        <f t="shared" si="219"/>
        <v>26.698635179530172</v>
      </c>
      <c r="BJ190" s="216">
        <f t="shared" si="220"/>
        <v>21.892083142837585</v>
      </c>
      <c r="BK190" s="217">
        <v>15</v>
      </c>
      <c r="BL190" s="221">
        <f>LN(SUM($BK$2:BK190))</f>
        <v>6.3456363608285962</v>
      </c>
      <c r="BM190" s="219">
        <f t="shared" si="221"/>
        <v>43.995015990549817</v>
      </c>
      <c r="BN190" s="216">
        <f t="shared" si="222"/>
        <v>32.424665302237599</v>
      </c>
      <c r="BO190" s="213">
        <v>4</v>
      </c>
      <c r="BP190" s="221">
        <f>LN(SUM($BO$2:BO190))</f>
        <v>5.5451774444795623</v>
      </c>
      <c r="BQ190" s="219">
        <f t="shared" si="223"/>
        <v>87.871349524879093</v>
      </c>
      <c r="BR190" s="216">
        <f t="shared" si="224"/>
        <v>96.396057311513431</v>
      </c>
      <c r="BS190" s="222">
        <v>348</v>
      </c>
      <c r="BT190" s="221">
        <f>LN(SUM($BS$2:BS190))</f>
        <v>9.9547983467705556</v>
      </c>
      <c r="BU190" s="223">
        <f t="shared" si="225"/>
        <v>58.148605946982336</v>
      </c>
      <c r="BV190" s="216">
        <f t="shared" si="226"/>
        <v>48.842076979486727</v>
      </c>
    </row>
    <row r="191" spans="1:74" x14ac:dyDescent="0.25">
      <c r="A191" s="166">
        <f t="shared" si="154"/>
        <v>252</v>
      </c>
      <c r="B191" s="167">
        <v>44154</v>
      </c>
      <c r="C191" s="92">
        <v>7</v>
      </c>
      <c r="D191" s="168">
        <f>LN(SUM($C$2:C191))</f>
        <v>5.6733232671714928</v>
      </c>
      <c r="E191" s="169">
        <f t="shared" si="191"/>
        <v>23.979242514997033</v>
      </c>
      <c r="F191" s="155">
        <f t="shared" si="192"/>
        <v>29.560585707543062</v>
      </c>
      <c r="G191" s="107">
        <v>34</v>
      </c>
      <c r="H191" s="168">
        <f>LN(SUM($G$2:G191))</f>
        <v>7.3901814282264295</v>
      </c>
      <c r="I191" s="169">
        <f t="shared" si="193"/>
        <v>21.079817916394244</v>
      </c>
      <c r="J191" s="155">
        <f t="shared" si="194"/>
        <v>17.698865618923968</v>
      </c>
      <c r="K191" s="107">
        <v>14</v>
      </c>
      <c r="L191" s="168">
        <f>LN(SUM($K$2:K191))</f>
        <v>7.0518556229558937</v>
      </c>
      <c r="M191" s="169">
        <f t="shared" si="195"/>
        <v>77.776958330783671</v>
      </c>
      <c r="N191" s="155">
        <f t="shared" si="196"/>
        <v>71.614593902153857</v>
      </c>
      <c r="O191" s="107">
        <v>14</v>
      </c>
      <c r="P191" s="168">
        <f>LN(SUM($O$2:O191))</f>
        <v>6.9716686047257896</v>
      </c>
      <c r="Q191" s="169">
        <f t="shared" si="197"/>
        <v>61.416522492998105</v>
      </c>
      <c r="R191" s="155">
        <f t="shared" si="198"/>
        <v>51.873964928679058</v>
      </c>
      <c r="T191" s="168">
        <f>LN(SUM($S$2:S191))</f>
        <v>3.5835189384561099</v>
      </c>
      <c r="U191" s="170">
        <f t="shared" si="199"/>
        <v>114.82378934944494</v>
      </c>
      <c r="V191" s="155">
        <f t="shared" si="200"/>
        <v>101.55571191640725</v>
      </c>
      <c r="W191" s="92">
        <v>2</v>
      </c>
      <c r="X191" s="168">
        <f>LN(SUM($W$2:W191))</f>
        <v>3.0910424533583161</v>
      </c>
      <c r="Y191" s="115">
        <f t="shared" si="201"/>
        <v>44.128379091200713</v>
      </c>
      <c r="Z191" s="155">
        <f t="shared" si="202"/>
        <v>45.242596735553654</v>
      </c>
      <c r="AA191" s="112">
        <v>4</v>
      </c>
      <c r="AB191" s="168">
        <f>LN(SUM($AA$2:AA191))</f>
        <v>6.5581978028122689</v>
      </c>
      <c r="AC191" s="169">
        <f t="shared" si="203"/>
        <v>73.874518787488881</v>
      </c>
      <c r="AD191" s="155">
        <f t="shared" si="204"/>
        <v>48.55031770439556</v>
      </c>
      <c r="AE191" s="107">
        <v>55</v>
      </c>
      <c r="AF191" s="168">
        <f>LN(SUM($AE$2:AE191))</f>
        <v>7.9127892206906809</v>
      </c>
      <c r="AG191" s="169">
        <f t="shared" si="205"/>
        <v>54.640821657851475</v>
      </c>
      <c r="AH191" s="155">
        <f t="shared" si="206"/>
        <v>56.822576550154295</v>
      </c>
      <c r="AJ191" s="168">
        <f>LN(SUM($AI$2:AI191))</f>
        <v>5.3181199938442161</v>
      </c>
      <c r="AK191" s="169">
        <f t="shared" si="207"/>
        <v>44.249955674120301</v>
      </c>
      <c r="AL191" s="155">
        <f t="shared" si="208"/>
        <v>52.811772425899903</v>
      </c>
      <c r="AM191" s="92">
        <v>3</v>
      </c>
      <c r="AN191" s="168">
        <f>LN(SUM($AM$2:AM191))</f>
        <v>6.3315018498936908</v>
      </c>
      <c r="AO191" s="169">
        <f t="shared" si="209"/>
        <v>42.619203028639994</v>
      </c>
      <c r="AP191" s="155">
        <f t="shared" si="210"/>
        <v>32.588924701369066</v>
      </c>
      <c r="AQ191" s="112">
        <v>19</v>
      </c>
      <c r="AR191" s="168">
        <f>LN(SUM($AQ$2:AQ191))</f>
        <v>6.1070228877422545</v>
      </c>
      <c r="AS191" s="169">
        <f t="shared" si="211"/>
        <v>28.290510645758932</v>
      </c>
      <c r="AT191" s="155">
        <f t="shared" si="212"/>
        <v>32.352868555408129</v>
      </c>
      <c r="AU191" s="107">
        <v>68</v>
      </c>
      <c r="AV191" s="168">
        <f>LN(SUM($AU$2:AU191))</f>
        <v>9.2231578756867965</v>
      </c>
      <c r="AW191" s="169">
        <f t="shared" si="213"/>
        <v>123.1208228427398</v>
      </c>
      <c r="AX191" s="155">
        <f t="shared" si="214"/>
        <v>94.515184507684694</v>
      </c>
      <c r="AZ191" s="171">
        <f>LN(SUM($AY$2:AY191))</f>
        <v>4.1431347263915326</v>
      </c>
      <c r="BA191" s="169">
        <f t="shared" si="215"/>
        <v>74.585992015065685</v>
      </c>
      <c r="BB191" s="155">
        <f t="shared" si="216"/>
        <v>120.63166854160025</v>
      </c>
      <c r="BD191" s="171">
        <f>LN(SUM($BC$2:BC191))</f>
        <v>5.1929568508902104</v>
      </c>
      <c r="BE191" s="169">
        <f t="shared" si="217"/>
        <v>315.25397970384364</v>
      </c>
      <c r="BF191" s="155">
        <f t="shared" si="218"/>
        <v>216.99733357207887</v>
      </c>
      <c r="BG191" s="107">
        <v>21</v>
      </c>
      <c r="BH191" s="171">
        <f>LN(SUM($BG$2:BG191))</f>
        <v>7.0833878476252954</v>
      </c>
      <c r="BI191" s="115">
        <f t="shared" si="219"/>
        <v>31.015815084524011</v>
      </c>
      <c r="BJ191" s="155">
        <f t="shared" si="220"/>
        <v>23.972040342798124</v>
      </c>
      <c r="BK191" s="107">
        <v>6</v>
      </c>
      <c r="BL191" s="171">
        <f>LN(SUM($BK$2:BK191))</f>
        <v>6.3561076606958915</v>
      </c>
      <c r="BM191" s="115">
        <f t="shared" si="221"/>
        <v>49.322290299400009</v>
      </c>
      <c r="BN191" s="155">
        <f t="shared" si="222"/>
        <v>37.335277390281185</v>
      </c>
      <c r="BO191" s="92">
        <v>1</v>
      </c>
      <c r="BP191" s="171">
        <f>LN(SUM($BO$2:BO191))</f>
        <v>5.5490760848952201</v>
      </c>
      <c r="BQ191" s="115">
        <f t="shared" si="223"/>
        <v>91.92724350873965</v>
      </c>
      <c r="BR191" s="155">
        <f t="shared" si="224"/>
        <v>95.516863487885132</v>
      </c>
      <c r="BS191" s="96">
        <v>248</v>
      </c>
      <c r="BT191" s="171">
        <f>LN(SUM($BS$2:BS191))</f>
        <v>9.9665092989522837</v>
      </c>
      <c r="BU191" s="172">
        <f t="shared" si="225"/>
        <v>61.602240266851616</v>
      </c>
      <c r="BV191" s="155">
        <f t="shared" si="226"/>
        <v>52.4029370779283</v>
      </c>
    </row>
    <row r="192" spans="1:74" x14ac:dyDescent="0.25">
      <c r="A192" s="166">
        <f t="shared" si="154"/>
        <v>253</v>
      </c>
      <c r="B192" s="167">
        <v>44155</v>
      </c>
      <c r="C192" s="92">
        <v>14</v>
      </c>
      <c r="D192" s="168">
        <f>LN(SUM($C$2:C192))</f>
        <v>5.7203117766074119</v>
      </c>
      <c r="E192" s="169">
        <f t="shared" si="191"/>
        <v>20.795278555102968</v>
      </c>
      <c r="F192" s="155">
        <f t="shared" si="192"/>
        <v>25.900717671930622</v>
      </c>
      <c r="G192" s="107">
        <v>29</v>
      </c>
      <c r="H192" s="168">
        <f>LN(SUM($G$2:G192))</f>
        <v>7.407924322559599</v>
      </c>
      <c r="I192" s="169">
        <f t="shared" si="193"/>
        <v>22.394787105333659</v>
      </c>
      <c r="J192" s="155">
        <f t="shared" si="194"/>
        <v>19.214012710197675</v>
      </c>
      <c r="K192" s="107">
        <v>8</v>
      </c>
      <c r="L192" s="168">
        <f>LN(SUM($K$2:K192))</f>
        <v>7.0587581525186645</v>
      </c>
      <c r="M192" s="169">
        <f t="shared" si="195"/>
        <v>79.124877811924605</v>
      </c>
      <c r="N192" s="155">
        <f t="shared" si="196"/>
        <v>75.336057544306044</v>
      </c>
      <c r="O192" s="107">
        <v>23</v>
      </c>
      <c r="P192" s="168">
        <f>LN(SUM($O$2:O192))</f>
        <v>6.9930151229329605</v>
      </c>
      <c r="Q192" s="169">
        <f t="shared" si="197"/>
        <v>56.077127095378593</v>
      </c>
      <c r="R192" s="155">
        <f t="shared" si="198"/>
        <v>55.429280152461423</v>
      </c>
      <c r="T192" s="168">
        <f>LN(SUM($S$2:S192))</f>
        <v>3.5835189384561099</v>
      </c>
      <c r="U192" s="170">
        <f t="shared" si="199"/>
        <v>114.82378934944494</v>
      </c>
      <c r="V192" s="155">
        <f t="shared" si="200"/>
        <v>102.20269331044904</v>
      </c>
      <c r="X192" s="168">
        <f>LN(SUM($W$2:W192))</f>
        <v>3.0910424533583161</v>
      </c>
      <c r="Y192" s="115">
        <f t="shared" si="201"/>
        <v>40.726229025113476</v>
      </c>
      <c r="Z192" s="155">
        <f t="shared" si="202"/>
        <v>42.427304058157091</v>
      </c>
      <c r="AA192" s="112">
        <v>4</v>
      </c>
      <c r="AB192" s="168">
        <f>LN(SUM($AA$2:AA192))</f>
        <v>6.5638555265321274</v>
      </c>
      <c r="AC192" s="169">
        <f t="shared" si="203"/>
        <v>105.32417148157211</v>
      </c>
      <c r="AD192" s="155">
        <f t="shared" si="204"/>
        <v>63.815275868302265</v>
      </c>
      <c r="AE192" s="107">
        <v>55</v>
      </c>
      <c r="AF192" s="168">
        <f>LN(SUM($AE$2:AE192))</f>
        <v>7.9327210274819482</v>
      </c>
      <c r="AG192" s="169">
        <f t="shared" si="205"/>
        <v>46.003186631291662</v>
      </c>
      <c r="AH192" s="155">
        <f t="shared" si="206"/>
        <v>57.306577177251746</v>
      </c>
      <c r="AI192" s="92">
        <v>5</v>
      </c>
      <c r="AJ192" s="168">
        <f>LN(SUM($AI$2:AI192))</f>
        <v>5.3423342519648109</v>
      </c>
      <c r="AK192" s="169">
        <f t="shared" si="207"/>
        <v>40.565358780411984</v>
      </c>
      <c r="AL192" s="155">
        <f t="shared" si="208"/>
        <v>49.887205168415775</v>
      </c>
      <c r="AM192" s="92">
        <v>20</v>
      </c>
      <c r="AN192" s="168">
        <f>LN(SUM($AM$2:AM192))</f>
        <v>6.3664704477314382</v>
      </c>
      <c r="AO192" s="169">
        <f t="shared" si="209"/>
        <v>41.927067300318285</v>
      </c>
      <c r="AP192" s="155">
        <f t="shared" si="210"/>
        <v>35.76928066136859</v>
      </c>
      <c r="AQ192" s="112">
        <v>1</v>
      </c>
      <c r="AR192" s="168">
        <f>LN(SUM($AQ$2:AQ192))</f>
        <v>6.1092475827643655</v>
      </c>
      <c r="AS192" s="169">
        <f t="shared" si="211"/>
        <v>29.691529619858851</v>
      </c>
      <c r="AT192" s="155">
        <f t="shared" si="212"/>
        <v>30.887822765651975</v>
      </c>
      <c r="AU192" s="107">
        <v>139</v>
      </c>
      <c r="AV192" s="168">
        <f>LN(SUM($AU$2:AU192))</f>
        <v>9.2367875419910312</v>
      </c>
      <c r="AW192" s="169">
        <f t="shared" si="213"/>
        <v>113.48004508455061</v>
      </c>
      <c r="AX192" s="155">
        <f t="shared" si="214"/>
        <v>103.03522916708989</v>
      </c>
      <c r="AZ192" s="171">
        <f>LN(SUM($AY$2:AY192))</f>
        <v>4.1431347263915326</v>
      </c>
      <c r="BA192" s="169">
        <f t="shared" si="215"/>
        <v>85.538817146974424</v>
      </c>
      <c r="BB192" s="155">
        <f t="shared" si="216"/>
        <v>98.926784222397913</v>
      </c>
      <c r="BC192" s="112">
        <v>1</v>
      </c>
      <c r="BD192" s="171">
        <f>LN(SUM($BC$2:BC192))</f>
        <v>5.1984970312658261</v>
      </c>
      <c r="BE192" s="169">
        <f t="shared" si="217"/>
        <v>387.79935231866125</v>
      </c>
      <c r="BF192" s="155">
        <f t="shared" si="218"/>
        <v>263.34513321777581</v>
      </c>
      <c r="BG192" s="107">
        <v>28</v>
      </c>
      <c r="BH192" s="171">
        <f>LN(SUM($BG$2:BG192))</f>
        <v>7.1066061377273027</v>
      </c>
      <c r="BI192" s="115">
        <f t="shared" si="219"/>
        <v>33.768918554194286</v>
      </c>
      <c r="BJ192" s="155">
        <f t="shared" si="220"/>
        <v>27.06902455045531</v>
      </c>
      <c r="BK192" s="107">
        <v>6</v>
      </c>
      <c r="BL192" s="171">
        <f>LN(SUM($BK$2:BK192))</f>
        <v>6.3664704477314382</v>
      </c>
      <c r="BM192" s="115">
        <f t="shared" si="221"/>
        <v>56.761953583888115</v>
      </c>
      <c r="BN192" s="155">
        <f t="shared" si="222"/>
        <v>43.561618623995187</v>
      </c>
      <c r="BO192" s="92">
        <v>2</v>
      </c>
      <c r="BP192" s="171">
        <f>LN(SUM($BO$2:BO192))</f>
        <v>5.5568280616995374</v>
      </c>
      <c r="BQ192" s="115">
        <f t="shared" si="223"/>
        <v>104.88138434269948</v>
      </c>
      <c r="BR192" s="155">
        <f t="shared" si="224"/>
        <v>98.582682635327615</v>
      </c>
      <c r="BS192" s="96">
        <v>335</v>
      </c>
      <c r="BT192" s="171">
        <f>LN(SUM($BS$2:BS192))</f>
        <v>9.9821138729913184</v>
      </c>
      <c r="BU192" s="172">
        <f t="shared" si="225"/>
        <v>60.078240155400515</v>
      </c>
      <c r="BV192" s="155">
        <f t="shared" si="226"/>
        <v>56.065969018598366</v>
      </c>
    </row>
    <row r="193" spans="1:74" x14ac:dyDescent="0.25">
      <c r="A193" s="166">
        <f t="shared" si="154"/>
        <v>254</v>
      </c>
      <c r="B193" s="167">
        <v>44156</v>
      </c>
      <c r="C193" s="92">
        <v>7</v>
      </c>
      <c r="D193" s="168">
        <f>LN(SUM($C$2:C193))</f>
        <v>5.7430031878094825</v>
      </c>
      <c r="E193" s="169">
        <f t="shared" si="191"/>
        <v>20.418052112557376</v>
      </c>
      <c r="F193" s="155">
        <f t="shared" si="192"/>
        <v>23.199726464723799</v>
      </c>
      <c r="G193" s="107">
        <v>112</v>
      </c>
      <c r="H193" s="168">
        <f>LN(SUM($G$2:G193))</f>
        <v>7.4736371084962059</v>
      </c>
      <c r="I193" s="169">
        <f t="shared" si="193"/>
        <v>20.567598708865987</v>
      </c>
      <c r="J193" s="155">
        <f t="shared" si="194"/>
        <v>20.158083235699927</v>
      </c>
      <c r="K193" s="107">
        <v>8</v>
      </c>
      <c r="L193" s="168">
        <f>LN(SUM($K$2:K193))</f>
        <v>7.0656133635977172</v>
      </c>
      <c r="M193" s="169">
        <f t="shared" si="195"/>
        <v>79.476857150974851</v>
      </c>
      <c r="N193" s="155">
        <f t="shared" si="196"/>
        <v>78.326261948375162</v>
      </c>
      <c r="O193" s="107">
        <v>13</v>
      </c>
      <c r="P193" s="168">
        <f>LN(SUM($O$2:O193))</f>
        <v>7.0048819897128594</v>
      </c>
      <c r="Q193" s="169">
        <f t="shared" si="197"/>
        <v>50.342529571454129</v>
      </c>
      <c r="R193" s="155">
        <f t="shared" si="198"/>
        <v>56.988229588341895</v>
      </c>
      <c r="T193" s="168">
        <f>LN(SUM($S$2:S193))</f>
        <v>3.5835189384561099</v>
      </c>
      <c r="U193" s="170">
        <f t="shared" si="199"/>
        <v>137.78854721933394</v>
      </c>
      <c r="V193" s="155">
        <f t="shared" si="200"/>
        <v>107.44262627846862</v>
      </c>
      <c r="X193" s="168">
        <f>LN(SUM($W$2:W193))</f>
        <v>3.0910424533583161</v>
      </c>
      <c r="Y193" s="115">
        <f t="shared" si="201"/>
        <v>33.93852418759456</v>
      </c>
      <c r="Z193" s="155">
        <f t="shared" si="202"/>
        <v>37.332376606354018</v>
      </c>
      <c r="AA193" s="112">
        <v>1</v>
      </c>
      <c r="AB193" s="168">
        <f>LN(SUM($AA$2:AA193))</f>
        <v>6.5652649700353614</v>
      </c>
      <c r="AC193" s="169">
        <f t="shared" si="203"/>
        <v>141.67693001680647</v>
      </c>
      <c r="AD193" s="155">
        <f t="shared" si="204"/>
        <v>84.921866833078425</v>
      </c>
      <c r="AE193" s="107">
        <v>19</v>
      </c>
      <c r="AF193" s="168">
        <f>LN(SUM($AE$2:AE193))</f>
        <v>7.9395152606624064</v>
      </c>
      <c r="AG193" s="169">
        <f t="shared" si="205"/>
        <v>42.787705798966677</v>
      </c>
      <c r="AH193" s="155">
        <f t="shared" si="206"/>
        <v>54.426558245461095</v>
      </c>
      <c r="AI193" s="92">
        <v>2</v>
      </c>
      <c r="AJ193" s="168">
        <f>LN(SUM($AI$2:AI193))</f>
        <v>5.3518581334760666</v>
      </c>
      <c r="AK193" s="169">
        <f t="shared" si="207"/>
        <v>41.992646723453312</v>
      </c>
      <c r="AL193" s="155">
        <f t="shared" si="208"/>
        <v>45.996546536039425</v>
      </c>
      <c r="AM193" s="92">
        <v>16</v>
      </c>
      <c r="AN193" s="168">
        <f>LN(SUM($AM$2:AM193))</f>
        <v>6.3935907539506314</v>
      </c>
      <c r="AO193" s="169">
        <f t="shared" si="209"/>
        <v>35.180883694572849</v>
      </c>
      <c r="AP193" s="155">
        <f t="shared" si="210"/>
        <v>37.219368135435147</v>
      </c>
      <c r="AQ193" s="112">
        <v>20</v>
      </c>
      <c r="AR193" s="168">
        <f>LN(SUM($AQ$2:AQ193))</f>
        <v>6.1527326947041043</v>
      </c>
      <c r="AS193" s="169">
        <f t="shared" si="211"/>
        <v>29.167687992077852</v>
      </c>
      <c r="AT193" s="155">
        <f t="shared" si="212"/>
        <v>30.5644513026838</v>
      </c>
      <c r="AU193" s="107">
        <v>45</v>
      </c>
      <c r="AV193" s="168">
        <f>LN(SUM($AU$2:AU193))</f>
        <v>9.2411605143160696</v>
      </c>
      <c r="AW193" s="169">
        <f t="shared" si="213"/>
        <v>104.88639175280262</v>
      </c>
      <c r="AX193" s="155">
        <f t="shared" si="214"/>
        <v>108.73976331695921</v>
      </c>
      <c r="AY193" s="92">
        <v>1</v>
      </c>
      <c r="AZ193" s="171">
        <f>LN(SUM($AY$2:AY193))</f>
        <v>4.1588830833596715</v>
      </c>
      <c r="BA193" s="169">
        <f t="shared" si="215"/>
        <v>101.0688658284256</v>
      </c>
      <c r="BB193" s="155">
        <f t="shared" si="216"/>
        <v>89.606347982905007</v>
      </c>
      <c r="BD193" s="171">
        <f>LN(SUM($BC$2:BC193))</f>
        <v>5.1984970312658261</v>
      </c>
      <c r="BE193" s="169">
        <f t="shared" si="217"/>
        <v>317.5039898815408</v>
      </c>
      <c r="BF193" s="155">
        <f t="shared" si="218"/>
        <v>295.60178151132391</v>
      </c>
      <c r="BG193" s="107">
        <v>27</v>
      </c>
      <c r="BH193" s="171">
        <f>LN(SUM($BG$2:BG193))</f>
        <v>7.1284959456800365</v>
      </c>
      <c r="BI193" s="115">
        <f t="shared" si="219"/>
        <v>33.157992048370808</v>
      </c>
      <c r="BJ193" s="155">
        <f t="shared" si="220"/>
        <v>29.671370705831333</v>
      </c>
      <c r="BK193" s="107">
        <v>9</v>
      </c>
      <c r="BL193" s="171">
        <f>LN(SUM($BK$2:BK193))</f>
        <v>6.3818160174060985</v>
      </c>
      <c r="BM193" s="115">
        <f t="shared" si="221"/>
        <v>56.093695684763802</v>
      </c>
      <c r="BN193" s="155">
        <f t="shared" si="222"/>
        <v>49.164916426003842</v>
      </c>
      <c r="BO193" s="92">
        <v>9</v>
      </c>
      <c r="BP193" s="171">
        <f>LN(SUM($BO$2:BO193))</f>
        <v>5.5909869805108565</v>
      </c>
      <c r="BQ193" s="115">
        <f t="shared" si="223"/>
        <v>64.918903089600718</v>
      </c>
      <c r="BR193" s="155">
        <f t="shared" si="224"/>
        <v>90.328477177281385</v>
      </c>
      <c r="BS193" s="96">
        <v>289</v>
      </c>
      <c r="BT193" s="171">
        <f>LN(SUM($BS$2:BS193))</f>
        <v>9.9953828172403831</v>
      </c>
      <c r="BU193" s="172">
        <f t="shared" si="225"/>
        <v>55.986337288639682</v>
      </c>
      <c r="BV193" s="155">
        <f t="shared" si="226"/>
        <v>58.046435756999223</v>
      </c>
    </row>
    <row r="194" spans="1:74" x14ac:dyDescent="0.25">
      <c r="A194" s="166">
        <f t="shared" si="154"/>
        <v>255</v>
      </c>
      <c r="B194" s="167">
        <v>44157</v>
      </c>
      <c r="C194" s="92">
        <v>21</v>
      </c>
      <c r="D194" s="168">
        <f>LN(SUM($C$2:C194))</f>
        <v>5.8081424899804439</v>
      </c>
      <c r="E194" s="169">
        <f t="shared" si="191"/>
        <v>18.178348476111555</v>
      </c>
      <c r="F194" s="155">
        <f t="shared" si="192"/>
        <v>20.842730414692234</v>
      </c>
      <c r="G194" s="107">
        <v>51</v>
      </c>
      <c r="H194" s="168">
        <f>LN(SUM($G$2:G194))</f>
        <v>7.5021864866029242</v>
      </c>
      <c r="I194" s="169">
        <f t="shared" si="193"/>
        <v>19.901052563406072</v>
      </c>
      <c r="J194" s="155">
        <f t="shared" si="194"/>
        <v>20.601417067800959</v>
      </c>
      <c r="K194" s="107">
        <v>8</v>
      </c>
      <c r="L194" s="168">
        <f>LN(SUM($K$2:K194))</f>
        <v>7.0724219005373712</v>
      </c>
      <c r="M194" s="169">
        <f t="shared" si="195"/>
        <v>76.360474754681917</v>
      </c>
      <c r="N194" s="155">
        <f t="shared" si="196"/>
        <v>78.262878950733509</v>
      </c>
      <c r="O194" s="107">
        <v>21</v>
      </c>
      <c r="P194" s="168">
        <f>LN(SUM($O$2:O194))</f>
        <v>7.0237589547384429</v>
      </c>
      <c r="Q194" s="169">
        <f t="shared" si="197"/>
        <v>44.133839606227404</v>
      </c>
      <c r="R194" s="155">
        <f t="shared" si="198"/>
        <v>54.420326559124263</v>
      </c>
      <c r="T194" s="168">
        <f>LN(SUM($S$2:S194))</f>
        <v>3.5835189384561099</v>
      </c>
      <c r="U194" s="170">
        <f t="shared" si="199"/>
        <v>229.64757869888987</v>
      </c>
      <c r="V194" s="155">
        <f t="shared" si="200"/>
        <v>136.45508436840265</v>
      </c>
      <c r="W194" s="92">
        <v>4</v>
      </c>
      <c r="X194" s="168">
        <f>LN(SUM($W$2:W194))</f>
        <v>3.2580965380214821</v>
      </c>
      <c r="Y194" s="115">
        <f t="shared" si="201"/>
        <v>18.087324349932373</v>
      </c>
      <c r="Z194" s="155">
        <f t="shared" si="202"/>
        <v>26.012924268763467</v>
      </c>
      <c r="AA194" s="112">
        <v>5</v>
      </c>
      <c r="AB194" s="168">
        <f>LN(SUM($AA$2:AA194))</f>
        <v>6.5722825426940075</v>
      </c>
      <c r="AC194" s="169">
        <f t="shared" si="203"/>
        <v>132.57228485780095</v>
      </c>
      <c r="AD194" s="155">
        <f t="shared" si="204"/>
        <v>101.63286171721532</v>
      </c>
      <c r="AE194" s="107">
        <v>59</v>
      </c>
      <c r="AF194" s="168">
        <f>LN(SUM($AE$2:AE194))</f>
        <v>7.9603236291488395</v>
      </c>
      <c r="AG194" s="169">
        <f t="shared" si="205"/>
        <v>39.996975768925886</v>
      </c>
      <c r="AH194" s="155">
        <f t="shared" si="206"/>
        <v>49.329215362656285</v>
      </c>
      <c r="AJ194" s="168">
        <f>LN(SUM($AI$2:AI194))</f>
        <v>5.3518581334760666</v>
      </c>
      <c r="AK194" s="169">
        <f t="shared" si="207"/>
        <v>48.666347221587834</v>
      </c>
      <c r="AL194" s="155">
        <f t="shared" si="208"/>
        <v>44.661919258466234</v>
      </c>
      <c r="AM194" s="92">
        <v>12</v>
      </c>
      <c r="AN194" s="168">
        <f>LN(SUM($AM$2:AM194))</f>
        <v>6.4134589571673573</v>
      </c>
      <c r="AO194" s="169">
        <f t="shared" si="209"/>
        <v>30.157740276540913</v>
      </c>
      <c r="AP194" s="155">
        <f t="shared" si="210"/>
        <v>36.801312971254546</v>
      </c>
      <c r="AQ194" s="112">
        <v>4</v>
      </c>
      <c r="AR194" s="168">
        <f>LN(SUM($AQ$2:AQ194))</f>
        <v>6.1612073216950769</v>
      </c>
      <c r="AS194" s="169">
        <f t="shared" si="211"/>
        <v>29.00550139819947</v>
      </c>
      <c r="AT194" s="155">
        <f t="shared" si="212"/>
        <v>29.873570293662603</v>
      </c>
      <c r="AU194" s="107">
        <v>100</v>
      </c>
      <c r="AV194" s="168">
        <f>LN(SUM($AU$2:AU194))</f>
        <v>9.2508103045298959</v>
      </c>
      <c r="AW194" s="169">
        <f t="shared" si="213"/>
        <v>88.888946946633553</v>
      </c>
      <c r="AX194" s="155">
        <f t="shared" si="214"/>
        <v>107.6697550346224</v>
      </c>
      <c r="AY194" s="92">
        <v>2</v>
      </c>
      <c r="AZ194" s="171">
        <f>LN(SUM($AY$2:AY194))</f>
        <v>4.1896547420264252</v>
      </c>
      <c r="BA194" s="169">
        <f t="shared" si="215"/>
        <v>77.305184100284549</v>
      </c>
      <c r="BB194" s="155">
        <f t="shared" si="216"/>
        <v>83.559969701797655</v>
      </c>
      <c r="BC194" s="112">
        <v>4</v>
      </c>
      <c r="BD194" s="171">
        <f>LN(SUM($BC$2:BC194))</f>
        <v>5.2203558250783244</v>
      </c>
      <c r="BE194" s="169">
        <f t="shared" si="217"/>
        <v>153.21472385500812</v>
      </c>
      <c r="BF194" s="155">
        <f t="shared" si="218"/>
        <v>288.00503001876302</v>
      </c>
      <c r="BG194" s="107">
        <v>37</v>
      </c>
      <c r="BH194" s="171">
        <f>LN(SUM($BG$2:BG194))</f>
        <v>7.1577354842499066</v>
      </c>
      <c r="BI194" s="115">
        <f t="shared" si="219"/>
        <v>29.256949821033267</v>
      </c>
      <c r="BJ194" s="155">
        <f t="shared" si="220"/>
        <v>30.779662137530504</v>
      </c>
      <c r="BK194" s="107">
        <v>4</v>
      </c>
      <c r="BL194" s="171">
        <f>LN(SUM($BK$2:BK194))</f>
        <v>6.3885614055456301</v>
      </c>
      <c r="BM194" s="115">
        <f t="shared" si="221"/>
        <v>53.803832147589993</v>
      </c>
      <c r="BN194" s="155">
        <f t="shared" si="222"/>
        <v>51.995357541238356</v>
      </c>
      <c r="BP194" s="171">
        <f>LN(SUM($BO$2:BO194))</f>
        <v>5.5909869805108565</v>
      </c>
      <c r="BQ194" s="115">
        <f t="shared" si="223"/>
        <v>56.526654431466085</v>
      </c>
      <c r="BR194" s="155">
        <f t="shared" si="224"/>
        <v>81.225106979477005</v>
      </c>
      <c r="BS194" s="96">
        <v>332</v>
      </c>
      <c r="BT194" s="171">
        <f>LN(SUM($BS$2:BS194))</f>
        <v>10.010411844857636</v>
      </c>
      <c r="BU194" s="172">
        <f t="shared" si="225"/>
        <v>50.46751759782012</v>
      </c>
      <c r="BV194" s="155">
        <f t="shared" si="226"/>
        <v>57.256588251138851</v>
      </c>
    </row>
    <row r="195" spans="1:74" x14ac:dyDescent="0.25">
      <c r="A195" s="166">
        <f t="shared" si="154"/>
        <v>256</v>
      </c>
      <c r="B195" s="167">
        <v>44158</v>
      </c>
      <c r="C195" s="92">
        <v>4</v>
      </c>
      <c r="D195" s="168">
        <f>LN(SUM($C$2:C195))</f>
        <v>5.8200829303523616</v>
      </c>
      <c r="E195" s="169">
        <f t="shared" si="191"/>
        <v>20.103670370976058</v>
      </c>
      <c r="F195" s="155">
        <f t="shared" si="192"/>
        <v>19.873837378686989</v>
      </c>
      <c r="G195" s="107">
        <v>18</v>
      </c>
      <c r="H195" s="168">
        <f>LN(SUM($G$2:G195))</f>
        <v>7.5120712458354664</v>
      </c>
      <c r="I195" s="169">
        <f t="shared" si="193"/>
        <v>20.769246913018957</v>
      </c>
      <c r="J195" s="155">
        <f t="shared" si="194"/>
        <v>20.942500641403782</v>
      </c>
      <c r="K195" s="107">
        <v>2</v>
      </c>
      <c r="L195" s="168">
        <f>LN(SUM($K$2:K195))</f>
        <v>7.0741168161973622</v>
      </c>
      <c r="M195" s="169">
        <f t="shared" si="195"/>
        <v>87.286015732742982</v>
      </c>
      <c r="N195" s="155">
        <f t="shared" si="196"/>
        <v>80.0050367562216</v>
      </c>
      <c r="O195" s="107">
        <v>1</v>
      </c>
      <c r="P195" s="168">
        <f>LN(SUM($O$2:O195))</f>
        <v>7.0246490304536362</v>
      </c>
      <c r="Q195" s="169">
        <f t="shared" si="197"/>
        <v>46.207637956408767</v>
      </c>
      <c r="R195" s="155">
        <f t="shared" si="198"/>
        <v>51.635531344493401</v>
      </c>
      <c r="T195" s="168">
        <f>LN(SUM($S$2:S195))</f>
        <v>3.5835189384561099</v>
      </c>
      <c r="U195" s="170" t="e">
        <f t="shared" si="199"/>
        <v>#DIV/0!</v>
      </c>
      <c r="V195" s="155" t="e">
        <f t="shared" si="200"/>
        <v>#DIV/0!</v>
      </c>
      <c r="X195" s="168">
        <f>LN(SUM($W$2:W195))</f>
        <v>3.2580965380214821</v>
      </c>
      <c r="Y195" s="115">
        <f t="shared" si="201"/>
        <v>14.794790056542373</v>
      </c>
      <c r="Z195" s="155">
        <f t="shared" si="202"/>
        <v>16.441057203237374</v>
      </c>
      <c r="AB195" s="168">
        <f>LN(SUM($AA$2:AA195))</f>
        <v>6.5722825426940075</v>
      </c>
      <c r="AC195" s="169">
        <f t="shared" si="203"/>
        <v>157.65133757165069</v>
      </c>
      <c r="AD195" s="155">
        <f t="shared" si="204"/>
        <v>122.21984854306383</v>
      </c>
      <c r="AE195" s="107">
        <v>13</v>
      </c>
      <c r="AF195" s="168">
        <f>LN(SUM($AE$2:AE195))</f>
        <v>7.9648508874473132</v>
      </c>
      <c r="AG195" s="169">
        <f t="shared" si="205"/>
        <v>44.143836012970382</v>
      </c>
      <c r="AH195" s="155">
        <f t="shared" si="206"/>
        <v>45.514505174001215</v>
      </c>
      <c r="AJ195" s="168">
        <f>LN(SUM($AI$2:AI195))</f>
        <v>5.3518581334760666</v>
      </c>
      <c r="AK195" s="169">
        <f t="shared" si="207"/>
        <v>74.122991914290353</v>
      </c>
      <c r="AL195" s="155">
        <f t="shared" si="208"/>
        <v>49.919460062772757</v>
      </c>
      <c r="AM195" s="92">
        <v>8</v>
      </c>
      <c r="AN195" s="168">
        <f>LN(SUM($AM$2:AM195))</f>
        <v>6.4264884574576904</v>
      </c>
      <c r="AO195" s="169">
        <f t="shared" si="209"/>
        <v>30.255892482022691</v>
      </c>
      <c r="AP195" s="155">
        <f t="shared" si="210"/>
        <v>36.028157356418951</v>
      </c>
      <c r="AQ195" s="112">
        <v>5</v>
      </c>
      <c r="AR195" s="168">
        <f>LN(SUM($AQ$2:AQ195))</f>
        <v>6.1717005974109149</v>
      </c>
      <c r="AS195" s="169">
        <f t="shared" si="211"/>
        <v>29.567649349981689</v>
      </c>
      <c r="AT195" s="155">
        <f t="shared" si="212"/>
        <v>29.144575801175357</v>
      </c>
      <c r="AU195" s="107">
        <v>33</v>
      </c>
      <c r="AV195" s="168">
        <f>LN(SUM($AU$2:AU195))</f>
        <v>9.2539744089962443</v>
      </c>
      <c r="AW195" s="169">
        <f t="shared" si="213"/>
        <v>87.233188060663394</v>
      </c>
      <c r="AX195" s="155">
        <f t="shared" si="214"/>
        <v>103.52187893747801</v>
      </c>
      <c r="AZ195" s="171">
        <f>LN(SUM($AY$2:AY195))</f>
        <v>4.1896547420264252</v>
      </c>
      <c r="BA195" s="169">
        <f t="shared" si="215"/>
        <v>65.490657918711094</v>
      </c>
      <c r="BB195" s="155">
        <f t="shared" si="216"/>
        <v>80.79790340189227</v>
      </c>
      <c r="BD195" s="171">
        <f>LN(SUM($BC$2:BC195))</f>
        <v>5.2203558250783244</v>
      </c>
      <c r="BE195" s="169">
        <f t="shared" si="217"/>
        <v>121.87341963858803</v>
      </c>
      <c r="BF195" s="155">
        <f t="shared" si="218"/>
        <v>259.12909307952839</v>
      </c>
      <c r="BG195" s="107">
        <v>4</v>
      </c>
      <c r="BH195" s="171">
        <f>LN(SUM($BG$2:BG195))</f>
        <v>7.1608459066642993</v>
      </c>
      <c r="BI195" s="115">
        <f t="shared" si="219"/>
        <v>31.883166580368112</v>
      </c>
      <c r="BJ195" s="155">
        <f t="shared" si="220"/>
        <v>31.816568417698097</v>
      </c>
      <c r="BK195" s="107">
        <v>5</v>
      </c>
      <c r="BL195" s="171">
        <f>LN(SUM($BK$2:BK195))</f>
        <v>6.3969296552161463</v>
      </c>
      <c r="BM195" s="115">
        <f t="shared" si="221"/>
        <v>56.183269285402218</v>
      </c>
      <c r="BN195" s="155">
        <f t="shared" si="222"/>
        <v>54.433008200208825</v>
      </c>
      <c r="BP195" s="171">
        <f>LN(SUM($BO$2:BO195))</f>
        <v>5.5909869805108565</v>
      </c>
      <c r="BQ195" s="115">
        <f t="shared" si="223"/>
        <v>60.992767551178147</v>
      </c>
      <c r="BR195" s="155">
        <f t="shared" si="224"/>
        <v>75.849390584736824</v>
      </c>
      <c r="BS195" s="96">
        <v>93</v>
      </c>
      <c r="BT195" s="171">
        <f>LN(SUM($BS$2:BS195))</f>
        <v>10.014581600041716</v>
      </c>
      <c r="BU195" s="172">
        <f t="shared" si="225"/>
        <v>52.531925928996905</v>
      </c>
      <c r="BV195" s="155">
        <f t="shared" si="226"/>
        <v>56.133252247541769</v>
      </c>
    </row>
    <row r="196" spans="1:74" x14ac:dyDescent="0.25">
      <c r="A196" s="166">
        <f t="shared" si="154"/>
        <v>257</v>
      </c>
      <c r="B196" s="167">
        <v>44159</v>
      </c>
      <c r="C196" s="92">
        <v>2</v>
      </c>
      <c r="D196" s="168">
        <f>LN(SUM($C$2:C196))</f>
        <v>5.8260001073804499</v>
      </c>
      <c r="E196" s="169">
        <f t="shared" si="191"/>
        <v>21.270860337411108</v>
      </c>
      <c r="F196" s="155">
        <f t="shared" si="192"/>
        <v>19.992732824264024</v>
      </c>
      <c r="G196" s="107">
        <v>5</v>
      </c>
      <c r="H196" s="168">
        <f>LN(SUM($G$2:G196))</f>
        <v>7.5147997604886703</v>
      </c>
      <c r="I196" s="169">
        <f t="shared" si="193"/>
        <v>25.02562661061209</v>
      </c>
      <c r="J196" s="155">
        <f t="shared" si="194"/>
        <v>21.731662380247354</v>
      </c>
      <c r="K196" s="107">
        <v>6</v>
      </c>
      <c r="L196" s="168">
        <f>LN(SUM($K$2:K196))</f>
        <v>7.0791843946096682</v>
      </c>
      <c r="M196" s="169">
        <f t="shared" si="195"/>
        <v>109.80035725367476</v>
      </c>
      <c r="N196" s="155">
        <f t="shared" si="196"/>
        <v>86.40971654079982</v>
      </c>
      <c r="O196" s="107">
        <v>2</v>
      </c>
      <c r="P196" s="168">
        <f>LN(SUM($O$2:O196))</f>
        <v>7.026426808699636</v>
      </c>
      <c r="Q196" s="169">
        <f t="shared" si="197"/>
        <v>56.975472857922824</v>
      </c>
      <c r="R196" s="155">
        <f t="shared" si="198"/>
        <v>50.747321417478346</v>
      </c>
      <c r="T196" s="168">
        <f>LN(SUM($S$2:S196))</f>
        <v>3.5835189384561099</v>
      </c>
      <c r="U196" s="170" t="e">
        <f t="shared" si="199"/>
        <v>#DIV/0!</v>
      </c>
      <c r="V196" s="155" t="e">
        <f t="shared" si="200"/>
        <v>#DIV/0!</v>
      </c>
      <c r="X196" s="168">
        <f>LN(SUM($W$2:W196))</f>
        <v>3.2580965380214821</v>
      </c>
      <c r="Y196" s="115">
        <f t="shared" si="201"/>
        <v>15.065433739203693</v>
      </c>
      <c r="Z196" s="155">
        <f t="shared" si="202"/>
        <v>14.930111897873033</v>
      </c>
      <c r="AB196" s="168">
        <f>LN(SUM($AA$2:AA196))</f>
        <v>6.5722825426940075</v>
      </c>
      <c r="AC196" s="169">
        <f t="shared" si="203"/>
        <v>202.33556498973269</v>
      </c>
      <c r="AD196" s="155">
        <f t="shared" si="204"/>
        <v>147.91205778351258</v>
      </c>
      <c r="AE196" s="107">
        <v>23</v>
      </c>
      <c r="AF196" s="168">
        <f>LN(SUM($AE$2:AE196))</f>
        <v>7.9728107841214042</v>
      </c>
      <c r="AG196" s="169">
        <f t="shared" si="205"/>
        <v>52.060109342519873</v>
      </c>
      <c r="AH196" s="155">
        <f t="shared" si="206"/>
        <v>44.998362710934899</v>
      </c>
      <c r="AI196" s="92">
        <v>1</v>
      </c>
      <c r="AJ196" s="168">
        <f>LN(SUM($AI$2:AI196))</f>
        <v>5.3565862746720123</v>
      </c>
      <c r="AK196" s="169">
        <f t="shared" si="207"/>
        <v>100.87433264723326</v>
      </c>
      <c r="AL196" s="155">
        <f t="shared" si="208"/>
        <v>61.244335457395344</v>
      </c>
      <c r="AM196" s="92">
        <v>5</v>
      </c>
      <c r="AN196" s="168">
        <f>LN(SUM($AM$2:AM196))</f>
        <v>6.4345465187874531</v>
      </c>
      <c r="AO196" s="169">
        <f t="shared" si="209"/>
        <v>34.524632686630227</v>
      </c>
      <c r="AP196" s="155">
        <f t="shared" si="210"/>
        <v>34.409243288016988</v>
      </c>
      <c r="AR196" s="168">
        <f>LN(SUM($AQ$2:AQ196))</f>
        <v>6.1717005974109149</v>
      </c>
      <c r="AS196" s="169">
        <f t="shared" si="211"/>
        <v>38.427256486677884</v>
      </c>
      <c r="AT196" s="155">
        <f t="shared" si="212"/>
        <v>31.17192496935915</v>
      </c>
      <c r="AU196" s="107">
        <v>31</v>
      </c>
      <c r="AV196" s="168">
        <f>LN(SUM($AU$2:AU196))</f>
        <v>9.2569376573529656</v>
      </c>
      <c r="AW196" s="169">
        <f t="shared" si="213"/>
        <v>98.416829642325226</v>
      </c>
      <c r="AX196" s="155">
        <f t="shared" si="214"/>
        <v>98.581080297395076</v>
      </c>
      <c r="AZ196" s="171">
        <f>LN(SUM($AY$2:AY196))</f>
        <v>4.1896547420264252</v>
      </c>
      <c r="BA196" s="169">
        <f t="shared" si="215"/>
        <v>69.533227761576299</v>
      </c>
      <c r="BB196" s="155">
        <f t="shared" si="216"/>
        <v>79.787350551194393</v>
      </c>
      <c r="BD196" s="171">
        <f>LN(SUM($BC$2:BC196))</f>
        <v>5.2203558250783244</v>
      </c>
      <c r="BE196" s="169">
        <f t="shared" si="217"/>
        <v>122.17609890113408</v>
      </c>
      <c r="BF196" s="155">
        <f t="shared" si="218"/>
        <v>220.51351691898645</v>
      </c>
      <c r="BG196" s="107">
        <v>32</v>
      </c>
      <c r="BH196" s="171">
        <f>LN(SUM($BG$2:BG196))</f>
        <v>7.1853870155804165</v>
      </c>
      <c r="BI196" s="115">
        <f t="shared" si="219"/>
        <v>34.328393675807888</v>
      </c>
      <c r="BJ196" s="155">
        <f t="shared" si="220"/>
        <v>32.479084135954871</v>
      </c>
      <c r="BK196" s="107">
        <v>1</v>
      </c>
      <c r="BL196" s="171">
        <f>LN(SUM($BK$2:BK196))</f>
        <v>6.3985949345352076</v>
      </c>
      <c r="BM196" s="115">
        <f t="shared" si="221"/>
        <v>73.904541675208705</v>
      </c>
      <c r="BN196" s="155">
        <f t="shared" si="222"/>
        <v>59.349458475370568</v>
      </c>
      <c r="BO196" s="92">
        <v>9</v>
      </c>
      <c r="BP196" s="171">
        <f>LN(SUM($BO$2:BO196))</f>
        <v>5.6240175061873385</v>
      </c>
      <c r="BQ196" s="115">
        <f t="shared" si="223"/>
        <v>54.747734971429857</v>
      </c>
      <c r="BR196" s="155">
        <f t="shared" si="224"/>
        <v>68.413488877274858</v>
      </c>
      <c r="BS196" s="96">
        <v>117</v>
      </c>
      <c r="BT196" s="171">
        <f>LN(SUM($BS$2:BS196))</f>
        <v>10.019802844917477</v>
      </c>
      <c r="BU196" s="172">
        <f t="shared" si="225"/>
        <v>60.753646495628807</v>
      </c>
      <c r="BV196" s="155">
        <f t="shared" si="226"/>
        <v>55.963533493297213</v>
      </c>
    </row>
    <row r="197" spans="1:74" x14ac:dyDescent="0.25">
      <c r="A197" s="166">
        <f t="shared" si="154"/>
        <v>258</v>
      </c>
      <c r="B197" s="167">
        <v>44160</v>
      </c>
      <c r="C197" s="106">
        <v>1</v>
      </c>
      <c r="D197" s="168">
        <f>LN(SUM($C$2:C197))</f>
        <v>5.8289456176102075</v>
      </c>
      <c r="E197" s="169">
        <f t="shared" ref="E197:E202" si="227">LN(2)/(SLOPE(D191:D197,A191:A197))</f>
        <v>25.695112361192859</v>
      </c>
      <c r="F197" s="155">
        <f>AVERAGE(E195:E197)</f>
        <v>22.356547689860008</v>
      </c>
      <c r="G197" s="106">
        <v>41</v>
      </c>
      <c r="H197" s="168">
        <f>LN(SUM($G$2:G197))</f>
        <v>7.53689712956617</v>
      </c>
      <c r="I197" s="169">
        <f t="shared" ref="I197:I202" si="228">LN(2)/(SLOPE(H191:H197,A191:A197))</f>
        <v>28.032963621137117</v>
      </c>
      <c r="J197" s="155">
        <f>AVERAGE(I195:I197)</f>
        <v>24.609279048256056</v>
      </c>
      <c r="K197" s="106">
        <v>3</v>
      </c>
      <c r="L197" s="168">
        <f>LN(SUM($K$2:K197))</f>
        <v>7.0817085861055746</v>
      </c>
      <c r="M197" s="169">
        <f t="shared" ref="M197:M202" si="229">LN(2)/(SLOPE(L191:L197,$A191:$A197))</f>
        <v>139.7123804729633</v>
      </c>
      <c r="N197" s="155">
        <f>AVERAGE(M195:M197)</f>
        <v>112.26625115312702</v>
      </c>
      <c r="O197" s="106">
        <v>24</v>
      </c>
      <c r="P197" s="168">
        <f>LN(SUM($O$2:O197))</f>
        <v>7.0475172213572961</v>
      </c>
      <c r="Q197" s="169">
        <f t="shared" ref="Q197:Q202" si="230">LN(2)/(SLOPE(P191:P197,A191:A197))</f>
        <v>61.782491845080351</v>
      </c>
      <c r="R197" s="155">
        <f t="shared" si="198"/>
        <v>51.888394367418698</v>
      </c>
      <c r="S197" s="106"/>
      <c r="T197" s="168">
        <f>LN(SUM($S$2:S197))</f>
        <v>3.5835189384561099</v>
      </c>
      <c r="U197" s="170" t="e">
        <f t="shared" ref="U197:U202" si="231">LN(2)/(SLOPE(T191:T197,$A191:$A197))</f>
        <v>#DIV/0!</v>
      </c>
      <c r="V197" s="155" t="e">
        <f t="shared" si="200"/>
        <v>#DIV/0!</v>
      </c>
      <c r="X197" s="168">
        <f>LN(SUM($W$2:W197))</f>
        <v>3.2580965380214821</v>
      </c>
      <c r="Y197" s="115">
        <f t="shared" ref="Y197:Y202" si="232">LN(2)/(SLOPE(X191:X197,$A191:$A197))</f>
        <v>19.36311134884987</v>
      </c>
      <c r="Z197" s="155">
        <f t="shared" si="202"/>
        <v>17.21427254402678</v>
      </c>
      <c r="AA197" s="106">
        <v>8</v>
      </c>
      <c r="AB197" s="168">
        <f>LN(SUM($AA$2:AA197))</f>
        <v>6.5834092221587648</v>
      </c>
      <c r="AC197" s="169">
        <f t="shared" ref="AC197:AC202" si="233">LN(2)/(SLOPE(AB191:AB197,$A191:$A197))</f>
        <v>195.04500002585993</v>
      </c>
      <c r="AD197" s="155">
        <f t="shared" si="204"/>
        <v>165.85622349237013</v>
      </c>
      <c r="AE197" s="106">
        <v>31</v>
      </c>
      <c r="AF197" s="168">
        <f>LN(SUM($AE$2:AE197))</f>
        <v>7.9834400630065421</v>
      </c>
      <c r="AG197" s="169">
        <f t="shared" ref="AG197:AG202" si="234">LN(2)/(SLOPE(AF191:AF197,$A191:$A197))</f>
        <v>61.134166003057565</v>
      </c>
      <c r="AH197" s="155">
        <f t="shared" si="206"/>
        <v>48.024558585288077</v>
      </c>
      <c r="AI197" s="106">
        <v>6</v>
      </c>
      <c r="AJ197" s="168">
        <f>LN(SUM($AI$2:AI197))</f>
        <v>5.3844950627890888</v>
      </c>
      <c r="AK197" s="169">
        <f t="shared" ref="AK197:AK202" si="235">LN(2)/(SLOPE(AJ191:AJ197,$A191:$A197))</f>
        <v>85.26198133114471</v>
      </c>
      <c r="AL197" s="155">
        <f t="shared" si="208"/>
        <v>70.1836599675419</v>
      </c>
      <c r="AM197" s="106">
        <v>4</v>
      </c>
      <c r="AN197" s="168">
        <f>LN(SUM($AM$2:AM197))</f>
        <v>6.4409465406329209</v>
      </c>
      <c r="AO197" s="169">
        <f t="shared" ref="AO197:AO202" si="236">LN(2)/(SLOPE(AN191:AN197,$A191:$A197))</f>
        <v>39.020403273367215</v>
      </c>
      <c r="AP197" s="155">
        <f t="shared" si="210"/>
        <v>33.827910482626777</v>
      </c>
      <c r="AQ197" s="106">
        <v>2</v>
      </c>
      <c r="AR197" s="168">
        <f>LN(SUM($AQ$2:AQ196))</f>
        <v>6.1717005974109149</v>
      </c>
      <c r="AS197" s="169">
        <f t="shared" si="211"/>
        <v>57.436269600001459</v>
      </c>
      <c r="AT197" s="155">
        <f t="shared" si="212"/>
        <v>36.72087296538767</v>
      </c>
      <c r="AU197" s="106">
        <v>79</v>
      </c>
      <c r="AV197" s="168">
        <f>LN(SUM($AU$2:AU197))</f>
        <v>9.2644496976232151</v>
      </c>
      <c r="AW197" s="169">
        <f t="shared" ref="AW197:AW202" si="237">LN(2)/(SLOPE(AV191:AV197,$A191:$A197))</f>
        <v>109.6568500024881</v>
      </c>
      <c r="AX197" s="155">
        <f t="shared" si="214"/>
        <v>97.816441280982588</v>
      </c>
      <c r="AZ197" s="171">
        <f>LN(SUM($AY$2:AY197))</f>
        <v>4.1896547420264252</v>
      </c>
      <c r="BA197" s="169">
        <f t="shared" ref="BA197:BA202" si="238">LN(2)/(SLOPE(AZ191:AZ197,$A191:$A197))</f>
        <v>73.690978722517073</v>
      </c>
      <c r="BB197" s="155">
        <f t="shared" si="216"/>
        <v>77.417782866302929</v>
      </c>
      <c r="BD197" s="171">
        <f>LN(SUM($BC$2:BC197))</f>
        <v>5.2203558250783244</v>
      </c>
      <c r="BE197" s="169">
        <f t="shared" ref="BE197:BE202" si="239">LN(2)/(SLOPE(BD191:BD197,$A191:$A197))</f>
        <v>131.33712605787852</v>
      </c>
      <c r="BF197" s="155">
        <f t="shared" si="218"/>
        <v>169.22107166682991</v>
      </c>
      <c r="BG197" s="106">
        <v>22</v>
      </c>
      <c r="BH197" s="171">
        <f>LN(SUM($BG$2:BG197))</f>
        <v>7.2019163175316274</v>
      </c>
      <c r="BI197" s="115">
        <f t="shared" ref="BI197:BI202" si="240">LN(2)/(SLOPE(BH191:BH197,$A191:$A197))</f>
        <v>35.578777808463535</v>
      </c>
      <c r="BJ197" s="155">
        <f t="shared" si="220"/>
        <v>32.841055986808726</v>
      </c>
      <c r="BK197" s="106">
        <v>4</v>
      </c>
      <c r="BL197" s="171">
        <f>LN(SUM($BK$2:BK197))</f>
        <v>6.4052284580308418</v>
      </c>
      <c r="BM197" s="115">
        <f t="shared" ref="BM197:BM202" si="241">LN(2)/(SLOPE(BL191:BL197,$A191:$A197))</f>
        <v>85.602032253659104</v>
      </c>
      <c r="BN197" s="155">
        <f t="shared" si="222"/>
        <v>65.117474209324769</v>
      </c>
      <c r="BO197" s="92">
        <v>1</v>
      </c>
      <c r="BP197" s="171">
        <f>LN(SUM($BO$2:BO197))</f>
        <v>5.6276211136906369</v>
      </c>
      <c r="BQ197" s="115">
        <f t="shared" ref="BQ197:BQ202" si="242">LN(2)/(SLOPE(BP191:BP197,$A191:$A197))</f>
        <v>52.452400038940212</v>
      </c>
      <c r="BR197" s="155">
        <f t="shared" si="224"/>
        <v>57.927692016522997</v>
      </c>
      <c r="BS197" s="96">
        <v>226</v>
      </c>
      <c r="BT197" s="171">
        <f>LN(SUM($BS$2:BS197))</f>
        <v>10.029811785869622</v>
      </c>
      <c r="BU197" s="172">
        <f t="shared" ref="BU197:BU202" si="243">LN(2)/(SLOPE(BT191:BT197,$A191:$A197))</f>
        <v>68.222143496513993</v>
      </c>
      <c r="BV197" s="155">
        <f t="shared" si="226"/>
        <v>57.592314161519901</v>
      </c>
    </row>
    <row r="198" spans="1:74" x14ac:dyDescent="0.25">
      <c r="A198" s="166">
        <f t="shared" si="154"/>
        <v>259</v>
      </c>
      <c r="B198" s="167">
        <v>44161</v>
      </c>
      <c r="C198" s="106">
        <v>7</v>
      </c>
      <c r="D198" s="168">
        <f>LN(SUM($C$2:C198))</f>
        <v>5.8493247799468593</v>
      </c>
      <c r="E198" s="169">
        <f t="shared" si="227"/>
        <v>33.649001385185365</v>
      </c>
      <c r="F198" s="155">
        <f t="shared" ref="F198:F208" si="244">AVERAGE(E196:E198)</f>
        <v>26.871658027929772</v>
      </c>
      <c r="G198" s="106">
        <v>67</v>
      </c>
      <c r="H198" s="168">
        <f>LN(SUM($G$2:G198))</f>
        <v>7.5719884493774403</v>
      </c>
      <c r="I198" s="169">
        <f t="shared" si="228"/>
        <v>30.74185189025955</v>
      </c>
      <c r="J198" s="155">
        <f t="shared" ref="J198:J208" si="245">AVERAGE(I196:I198)</f>
        <v>27.933480707336255</v>
      </c>
      <c r="K198" s="106">
        <v>13</v>
      </c>
      <c r="L198" s="168">
        <f>LN(SUM($K$2:K198))</f>
        <v>7.0925737159746784</v>
      </c>
      <c r="M198" s="169">
        <f t="shared" si="229"/>
        <v>138.23484528321603</v>
      </c>
      <c r="N198" s="155">
        <f t="shared" ref="N198:N208" si="246">AVERAGE(M196:M198)</f>
        <v>129.24919433661805</v>
      </c>
      <c r="O198" s="106">
        <v>39</v>
      </c>
      <c r="P198" s="168">
        <f>LN(SUM($O$2:O198))</f>
        <v>7.0808678966907816</v>
      </c>
      <c r="Q198" s="169">
        <f t="shared" si="230"/>
        <v>55.215666178779792</v>
      </c>
      <c r="R198" s="155">
        <f>AVERAGE(Q196:Q198)</f>
        <v>57.991210293927658</v>
      </c>
      <c r="S198" s="106">
        <v>2</v>
      </c>
      <c r="T198" s="168">
        <f>LN(SUM($S$2:S198))</f>
        <v>3.6375861597263857</v>
      </c>
      <c r="U198" s="170">
        <f t="shared" si="231"/>
        <v>119.65426617518422</v>
      </c>
      <c r="V198" s="155" t="e">
        <f t="shared" si="200"/>
        <v>#DIV/0!</v>
      </c>
      <c r="X198" s="168">
        <f>LN(SUM($W$2:W198))</f>
        <v>3.2580965380214821</v>
      </c>
      <c r="Y198" s="115">
        <f t="shared" si="232"/>
        <v>23.235733618619847</v>
      </c>
      <c r="Z198" s="155">
        <f t="shared" si="202"/>
        <v>21.299422483734858</v>
      </c>
      <c r="AA198" s="106">
        <v>7</v>
      </c>
      <c r="AB198" s="168">
        <f>LN(SUM($AA$2:AA198))</f>
        <v>6.5930445341424369</v>
      </c>
      <c r="AC198" s="169">
        <f t="shared" si="233"/>
        <v>156.69967674109051</v>
      </c>
      <c r="AD198" s="155">
        <f t="shared" si="204"/>
        <v>168.86077283722699</v>
      </c>
      <c r="AE198" s="106">
        <v>43</v>
      </c>
      <c r="AF198" s="168">
        <f>LN(SUM($AE$2:AE198))</f>
        <v>7.9979993179797297</v>
      </c>
      <c r="AG198" s="169">
        <f t="shared" si="234"/>
        <v>65.529979964809712</v>
      </c>
      <c r="AH198" s="155">
        <f t="shared" si="206"/>
        <v>52.573013418456682</v>
      </c>
      <c r="AI198" s="106"/>
      <c r="AJ198" s="168">
        <f>LN(SUM($AI$2:AI198))</f>
        <v>5.3844950627890888</v>
      </c>
      <c r="AK198" s="169">
        <f t="shared" si="235"/>
        <v>98.776889491970991</v>
      </c>
      <c r="AL198" s="155">
        <f t="shared" si="208"/>
        <v>81.540508521245442</v>
      </c>
      <c r="AM198" s="106">
        <v>23</v>
      </c>
      <c r="AN198" s="168">
        <f>LN(SUM($AM$2:AM198))</f>
        <v>6.4769723628896827</v>
      </c>
      <c r="AO198" s="169">
        <f t="shared" si="236"/>
        <v>43.389021456115543</v>
      </c>
      <c r="AP198" s="155">
        <f t="shared" si="210"/>
        <v>35.469538034935319</v>
      </c>
      <c r="AQ198" s="106">
        <v>12</v>
      </c>
      <c r="AR198" s="168">
        <f>LN(SUM($AQ$2:AQ196))</f>
        <v>6.1717005974109149</v>
      </c>
      <c r="AS198" s="169">
        <f t="shared" si="211"/>
        <v>82.31169847926023</v>
      </c>
      <c r="AT198" s="155">
        <f t="shared" si="212"/>
        <v>47.349675062824147</v>
      </c>
      <c r="AU198" s="106">
        <v>85</v>
      </c>
      <c r="AV198" s="168">
        <f>LN(SUM($AU$2:AU198))</f>
        <v>9.2724697434417322</v>
      </c>
      <c r="AW198" s="169">
        <f t="shared" si="237"/>
        <v>121.48881841153224</v>
      </c>
      <c r="AX198" s="155">
        <f t="shared" si="214"/>
        <v>101.1369266127285</v>
      </c>
      <c r="AZ198" s="171">
        <f>LN(SUM($AY$2:AY198))</f>
        <v>4.1896547420264252</v>
      </c>
      <c r="BA198" s="169">
        <f t="shared" si="238"/>
        <v>96.508186867981223</v>
      </c>
      <c r="BB198" s="155">
        <f t="shared" si="216"/>
        <v>76.505647074214053</v>
      </c>
      <c r="BC198" s="112">
        <v>3</v>
      </c>
      <c r="BD198" s="171">
        <f>LN(SUM($BC$2:BC198))</f>
        <v>5.2364419628299492</v>
      </c>
      <c r="BE198" s="169">
        <f t="shared" si="239"/>
        <v>123.18519574387432</v>
      </c>
      <c r="BF198" s="155">
        <f t="shared" si="218"/>
        <v>130.35731283929664</v>
      </c>
      <c r="BG198" s="106">
        <v>34</v>
      </c>
      <c r="BH198" s="171">
        <f>LN(SUM($BG$2:BG198))</f>
        <v>7.2269360184932889</v>
      </c>
      <c r="BI198" s="115">
        <f t="shared" si="240"/>
        <v>36.244213721334788</v>
      </c>
      <c r="BJ198" s="155">
        <f t="shared" si="220"/>
        <v>33.458300321401524</v>
      </c>
      <c r="BK198" s="106">
        <v>10</v>
      </c>
      <c r="BL198" s="171">
        <f>LN(SUM($BK$2:BK198))</f>
        <v>6.4216222678065176</v>
      </c>
      <c r="BM198" s="115">
        <f t="shared" si="241"/>
        <v>87.300540515734085</v>
      </c>
      <c r="BN198" s="155">
        <f t="shared" si="222"/>
        <v>71.358843175518828</v>
      </c>
      <c r="BO198" s="92">
        <v>3</v>
      </c>
      <c r="BP198" s="171">
        <f>LN(SUM($BO$2:BO198))</f>
        <v>5.6383546693337454</v>
      </c>
      <c r="BQ198" s="115">
        <f t="shared" si="242"/>
        <v>55.312920848912327</v>
      </c>
      <c r="BR198" s="155">
        <f t="shared" si="224"/>
        <v>56.006495568385319</v>
      </c>
      <c r="BS198" s="96">
        <v>348</v>
      </c>
      <c r="BT198" s="171">
        <f>LN(SUM($BS$2:BS198))</f>
        <v>10.045030516645731</v>
      </c>
      <c r="BU198" s="172">
        <f t="shared" si="243"/>
        <v>72.689900075576574</v>
      </c>
      <c r="BV198" s="155">
        <f t="shared" si="226"/>
        <v>60.933026718907286</v>
      </c>
    </row>
    <row r="199" spans="1:74" x14ac:dyDescent="0.25">
      <c r="A199" s="166">
        <f t="shared" si="154"/>
        <v>260</v>
      </c>
      <c r="B199" s="167">
        <v>44162</v>
      </c>
      <c r="C199" s="106">
        <v>14</v>
      </c>
      <c r="D199" s="168">
        <f>LN(SUM($C$2:C199))</f>
        <v>5.8888779583328805</v>
      </c>
      <c r="E199" s="169">
        <f t="shared" si="227"/>
        <v>36.698616086488386</v>
      </c>
      <c r="F199" s="155">
        <f t="shared" si="244"/>
        <v>32.014243277622207</v>
      </c>
      <c r="G199" s="106">
        <v>46</v>
      </c>
      <c r="H199" s="168">
        <f>LN(SUM($G$2:G199))</f>
        <v>7.5953872788539725</v>
      </c>
      <c r="I199" s="169">
        <f t="shared" si="228"/>
        <v>36.641197171046159</v>
      </c>
      <c r="J199" s="155">
        <f t="shared" si="245"/>
        <v>31.805337560814277</v>
      </c>
      <c r="K199" s="106">
        <v>8</v>
      </c>
      <c r="L199" s="168">
        <f>LN(SUM($K$2:K199))</f>
        <v>7.0992017435530919</v>
      </c>
      <c r="M199" s="169">
        <f t="shared" si="229"/>
        <v>130.55327910793133</v>
      </c>
      <c r="N199" s="155">
        <f t="shared" si="246"/>
        <v>136.16683495470355</v>
      </c>
      <c r="O199" s="106">
        <v>30</v>
      </c>
      <c r="P199" s="168">
        <f>LN(SUM($O$2:O199))</f>
        <v>7.1057861294812712</v>
      </c>
      <c r="Q199" s="169">
        <f t="shared" si="230"/>
        <v>44.12957596591167</v>
      </c>
      <c r="R199" s="155">
        <f t="shared" ref="R199:R208" si="247">AVERAGE(Q197:Q199)</f>
        <v>53.709244663257266</v>
      </c>
      <c r="S199" s="106"/>
      <c r="T199" s="168">
        <f>LN(SUM($S$2:S199))</f>
        <v>3.6375861597263857</v>
      </c>
      <c r="U199" s="170">
        <f t="shared" si="231"/>
        <v>71.792559705110534</v>
      </c>
      <c r="V199" s="155" t="e">
        <f>AVERAGE(U197:U199)</f>
        <v>#DIV/0!</v>
      </c>
      <c r="X199" s="168">
        <f>LN(SUM($W$2:W199))</f>
        <v>3.2580965380214821</v>
      </c>
      <c r="Y199" s="115">
        <f t="shared" si="232"/>
        <v>38.72622269769974</v>
      </c>
      <c r="Z199" s="155">
        <f>AVERAGE(Y197:Y199)</f>
        <v>27.10835588838982</v>
      </c>
      <c r="AA199" s="106">
        <v>3</v>
      </c>
      <c r="AB199" s="168">
        <f>LN(SUM($AA$2:AA199))</f>
        <v>6.5971457018866513</v>
      </c>
      <c r="AC199" s="169">
        <f t="shared" si="233"/>
        <v>130.87697768114649</v>
      </c>
      <c r="AD199" s="155">
        <f>AVERAGE(AC197:AC199)</f>
        <v>160.8738848160323</v>
      </c>
      <c r="AE199" s="106">
        <v>27</v>
      </c>
      <c r="AF199" s="168">
        <f>LN(SUM($AE$2:AE199))</f>
        <v>8.007034012193408</v>
      </c>
      <c r="AG199" s="169">
        <f t="shared" si="234"/>
        <v>65.458111332695168</v>
      </c>
      <c r="AH199" s="155">
        <f>AVERAGE(AG197:AG199)</f>
        <v>64.040752433520822</v>
      </c>
      <c r="AI199" s="106">
        <v>3</v>
      </c>
      <c r="AJ199" s="168">
        <f>LN(SUM($AI$2:AI199))</f>
        <v>5.3981627015177525</v>
      </c>
      <c r="AK199" s="169">
        <f t="shared" si="235"/>
        <v>81.951494486572827</v>
      </c>
      <c r="AL199" s="155">
        <f>AVERAGE(AK197:AK199)</f>
        <v>88.663455103229509</v>
      </c>
      <c r="AM199" s="106">
        <v>11</v>
      </c>
      <c r="AN199" s="168">
        <f>LN(SUM($AM$2:AM199))</f>
        <v>6.4937538398516859</v>
      </c>
      <c r="AO199" s="169">
        <f t="shared" si="236"/>
        <v>43.912344089961188</v>
      </c>
      <c r="AP199" s="155">
        <f>AVERAGE(AO197:AO199)</f>
        <v>42.107256273147982</v>
      </c>
      <c r="AQ199" s="106">
        <v>11</v>
      </c>
      <c r="AR199" s="168">
        <f>LN(SUM($AQ$2:AQ196))</f>
        <v>6.1717005974109149</v>
      </c>
      <c r="AS199" s="169">
        <f t="shared" si="211"/>
        <v>249.1726329746613</v>
      </c>
      <c r="AT199" s="155">
        <f t="shared" si="212"/>
        <v>91.383101378116507</v>
      </c>
      <c r="AU199" s="106">
        <v>79</v>
      </c>
      <c r="AV199" s="168">
        <f>LN(SUM($AU$2:AU199))</f>
        <v>9.2798664346247932</v>
      </c>
      <c r="AW199" s="169">
        <f t="shared" si="237"/>
        <v>114.22459479632055</v>
      </c>
      <c r="AX199" s="155">
        <f t="shared" si="214"/>
        <v>106.20405618266591</v>
      </c>
      <c r="AY199" s="92">
        <v>2</v>
      </c>
      <c r="AZ199" s="171">
        <f>LN(SUM($AY$2:AY199))</f>
        <v>4.219507705176107</v>
      </c>
      <c r="BA199" s="169">
        <f t="shared" si="238"/>
        <v>106.71198419702628</v>
      </c>
      <c r="BB199" s="155">
        <f t="shared" si="216"/>
        <v>82.387007093562403</v>
      </c>
      <c r="BD199" s="171">
        <f>LN(SUM($BC$2:BC199))</f>
        <v>5.2364419628299492</v>
      </c>
      <c r="BE199" s="169">
        <f t="shared" si="239"/>
        <v>132.92589892856302</v>
      </c>
      <c r="BF199" s="155">
        <f t="shared" si="218"/>
        <v>126.2995478540076</v>
      </c>
      <c r="BG199" s="106">
        <v>38</v>
      </c>
      <c r="BH199" s="171">
        <f>LN(SUM($BG$2:BG199))</f>
        <v>7.2541778464565176</v>
      </c>
      <c r="BI199" s="115">
        <f t="shared" si="240"/>
        <v>34.874253112844428</v>
      </c>
      <c r="BJ199" s="155">
        <f>AVERAGE(BI197:BI199)</f>
        <v>35.565748214214246</v>
      </c>
      <c r="BK199" s="106">
        <v>16</v>
      </c>
      <c r="BL199" s="171">
        <f>LN(SUM($BK$2:BK199))</f>
        <v>6.4473058625412127</v>
      </c>
      <c r="BM199" s="115">
        <f t="shared" si="241"/>
        <v>71.645747574640481</v>
      </c>
      <c r="BN199" s="155">
        <f>AVERAGE(BM197:BM199)</f>
        <v>81.516106781344561</v>
      </c>
      <c r="BP199" s="171">
        <f>LN(SUM($BO$2:BO199))</f>
        <v>5.6383546693337454</v>
      </c>
      <c r="BQ199" s="115">
        <f t="shared" si="242"/>
        <v>70.969167174658168</v>
      </c>
      <c r="BR199" s="155">
        <f>AVERAGE(BQ197:BQ199)</f>
        <v>59.578162687503571</v>
      </c>
      <c r="BS199" s="96">
        <v>288</v>
      </c>
      <c r="BT199" s="171">
        <f>LN(SUM($BS$2:BS199))</f>
        <v>10.057452500830639</v>
      </c>
      <c r="BU199" s="172">
        <f t="shared" si="243"/>
        <v>71.702254562032266</v>
      </c>
      <c r="BV199" s="155">
        <f>AVERAGE(BU197:BU199)</f>
        <v>70.871432711374283</v>
      </c>
    </row>
    <row r="200" spans="1:74" x14ac:dyDescent="0.25">
      <c r="A200" s="166">
        <f t="shared" si="154"/>
        <v>261</v>
      </c>
      <c r="B200" s="167">
        <v>44163</v>
      </c>
      <c r="C200" s="106">
        <v>8</v>
      </c>
      <c r="D200" s="168">
        <f>LN(SUM($C$2:C200))</f>
        <v>5.9107966440405271</v>
      </c>
      <c r="E200" s="169">
        <f t="shared" si="227"/>
        <v>41.392760066628426</v>
      </c>
      <c r="F200" s="155">
        <f t="shared" si="244"/>
        <v>37.246792512767392</v>
      </c>
      <c r="G200" s="106">
        <v>76</v>
      </c>
      <c r="H200" s="168">
        <f>LN(SUM($G$2:G200))</f>
        <v>7.6328855053951328</v>
      </c>
      <c r="I200" s="169">
        <f t="shared" si="228"/>
        <v>31.510894310132755</v>
      </c>
      <c r="J200" s="155">
        <f t="shared" si="245"/>
        <v>32.964647790479489</v>
      </c>
      <c r="K200" s="106">
        <v>9</v>
      </c>
      <c r="L200" s="168">
        <f>LN(SUM($K$2:K200))</f>
        <v>7.1066061377273027</v>
      </c>
      <c r="M200" s="169">
        <f t="shared" si="229"/>
        <v>116.83764076541081</v>
      </c>
      <c r="N200" s="155">
        <f t="shared" si="246"/>
        <v>128.54192171885271</v>
      </c>
      <c r="O200" s="106">
        <v>31</v>
      </c>
      <c r="P200" s="168">
        <f>LN(SUM($O$2:O200))</f>
        <v>7.1308988302963465</v>
      </c>
      <c r="Q200" s="169">
        <f t="shared" si="230"/>
        <v>36.065530403102194</v>
      </c>
      <c r="R200" s="155">
        <f t="shared" si="247"/>
        <v>45.136924182597888</v>
      </c>
      <c r="S200" s="106">
        <v>2</v>
      </c>
      <c r="T200" s="168">
        <f>LN(SUM($S$2:S200))</f>
        <v>3.6888794541139363</v>
      </c>
      <c r="U200" s="170">
        <f t="shared" si="231"/>
        <v>40.578721180390843</v>
      </c>
      <c r="V200" s="155">
        <f t="shared" ref="V200:V208" si="248">AVERAGE(U198:U200)</f>
        <v>77.341849020228537</v>
      </c>
      <c r="X200" s="168">
        <f>LN(SUM($W$2:W200))</f>
        <v>3.2580965380214821</v>
      </c>
      <c r="Y200" s="115" t="e">
        <f t="shared" si="232"/>
        <v>#DIV/0!</v>
      </c>
      <c r="Z200" s="155" t="e">
        <f t="shared" ref="Z200:Z208" si="249">AVERAGE(Y198:Y200)</f>
        <v>#DIV/0!</v>
      </c>
      <c r="AA200" s="106">
        <v>5</v>
      </c>
      <c r="AB200" s="168">
        <f>LN(SUM($AA$2:AA200))</f>
        <v>6.6039438246004725</v>
      </c>
      <c r="AC200" s="169">
        <f t="shared" si="233"/>
        <v>117.28934690434365</v>
      </c>
      <c r="AD200" s="155">
        <f t="shared" ref="AD200:AD208" si="250">AVERAGE(AC198:AC200)</f>
        <v>134.95533377552687</v>
      </c>
      <c r="AE200" s="106">
        <v>32</v>
      </c>
      <c r="AF200" s="168">
        <f>LN(SUM($AE$2:AE200))</f>
        <v>8.0176371599084781</v>
      </c>
      <c r="AG200" s="169">
        <f t="shared" si="234"/>
        <v>68.946500496789312</v>
      </c>
      <c r="AH200" s="155">
        <f t="shared" ref="AH200:AH208" si="251">AVERAGE(AG198:AG200)</f>
        <v>66.644863931431402</v>
      </c>
      <c r="AI200" s="106"/>
      <c r="AJ200" s="168">
        <f>LN(SUM($AI$2:AI200))</f>
        <v>5.3981627015177525</v>
      </c>
      <c r="AK200" s="169">
        <f t="shared" si="235"/>
        <v>74.810157809006014</v>
      </c>
      <c r="AL200" s="155">
        <f t="shared" ref="AL200:AL208" si="252">AVERAGE(AK198:AK200)</f>
        <v>85.179513929183273</v>
      </c>
      <c r="AM200" s="106">
        <v>11</v>
      </c>
      <c r="AN200" s="168">
        <f>LN(SUM($AM$2:AM200))</f>
        <v>6.5102583405231496</v>
      </c>
      <c r="AO200" s="169">
        <f t="shared" si="236"/>
        <v>41.527599074773399</v>
      </c>
      <c r="AP200" s="155">
        <f t="shared" ref="AP200:AP208" si="253">AVERAGE(AO198:AO200)</f>
        <v>42.942988206950048</v>
      </c>
      <c r="AQ200" s="106">
        <v>2</v>
      </c>
      <c r="AR200" s="168">
        <f>LN(SUM($AQ$2:AQ196))</f>
        <v>6.1717005974109149</v>
      </c>
      <c r="AS200" s="169">
        <f t="shared" si="211"/>
        <v>616.52565513566071</v>
      </c>
      <c r="AT200" s="155">
        <f t="shared" ref="AT200:AT212" si="254">AVERAGE(AS198:AS200)</f>
        <v>316.0033288631941</v>
      </c>
      <c r="AU200" s="106">
        <v>80</v>
      </c>
      <c r="AV200" s="168">
        <f>LN(SUM($AU$2:AU200))</f>
        <v>9.2873014131123117</v>
      </c>
      <c r="AW200" s="169">
        <f t="shared" si="237"/>
        <v>109.78098307508617</v>
      </c>
      <c r="AX200" s="155">
        <f>AVERAGE(AW198:AW200)</f>
        <v>115.16479876097965</v>
      </c>
      <c r="AZ200" s="171">
        <f>LN(SUM($AY$2:AY200))</f>
        <v>4.219507705176107</v>
      </c>
      <c r="BA200" s="169">
        <f t="shared" si="238"/>
        <v>130.02475471775975</v>
      </c>
      <c r="BB200" s="155">
        <f>AVERAGE(BA198:BA200)</f>
        <v>111.08164192758909</v>
      </c>
      <c r="BC200" s="112">
        <v>2</v>
      </c>
      <c r="BD200" s="171">
        <f>LN(SUM($BC$2:BC200))</f>
        <v>5.2470240721604862</v>
      </c>
      <c r="BE200" s="169">
        <f t="shared" si="239"/>
        <v>151.31485835608947</v>
      </c>
      <c r="BF200" s="155">
        <f>AVERAGE(BE198:BE200)</f>
        <v>135.80865100950894</v>
      </c>
      <c r="BG200" s="106">
        <v>46</v>
      </c>
      <c r="BH200" s="171">
        <f>LN(SUM($BG$2:BG200))</f>
        <v>7.2861917147023822</v>
      </c>
      <c r="BI200" s="115">
        <f t="shared" si="240"/>
        <v>31.630873355191873</v>
      </c>
      <c r="BJ200" s="155">
        <f t="shared" ref="BJ200:BJ208" si="255">AVERAGE(BI198:BI200)</f>
        <v>34.249780063123694</v>
      </c>
      <c r="BK200" s="106">
        <v>6</v>
      </c>
      <c r="BL200" s="171">
        <f>LN(SUM($BK$2:BK200))</f>
        <v>6.4567696555721632</v>
      </c>
      <c r="BM200" s="115">
        <f t="shared" si="241"/>
        <v>59.098219341736552</v>
      </c>
      <c r="BN200" s="155">
        <f t="shared" ref="BN200:BN208" si="256">AVERAGE(BM198:BM200)</f>
        <v>72.681502477370373</v>
      </c>
      <c r="BO200" s="92">
        <v>2</v>
      </c>
      <c r="BP200" s="171">
        <f>LN(SUM($BO$2:BO200))</f>
        <v>5.6454468976432377</v>
      </c>
      <c r="BQ200" s="115">
        <f t="shared" si="242"/>
        <v>71.234934012563514</v>
      </c>
      <c r="BR200" s="155">
        <f t="shared" ref="BR200:BR208" si="257">AVERAGE(BQ198:BQ200)</f>
        <v>65.839007345377993</v>
      </c>
      <c r="BS200" s="96">
        <v>312</v>
      </c>
      <c r="BT200" s="171">
        <f>LN(SUM($BS$2:BS200))</f>
        <v>10.070737771809798</v>
      </c>
      <c r="BU200" s="172">
        <f t="shared" si="243"/>
        <v>66.478176379319578</v>
      </c>
      <c r="BV200" s="155">
        <f t="shared" ref="BV200:BV208" si="258">AVERAGE(BU198:BU200)</f>
        <v>70.290110338976135</v>
      </c>
    </row>
    <row r="201" spans="1:74" x14ac:dyDescent="0.25">
      <c r="A201" s="166">
        <f t="shared" si="154"/>
        <v>262</v>
      </c>
      <c r="B201" s="167">
        <v>44164</v>
      </c>
      <c r="D201" s="168">
        <f>LN(SUM($C$2:C202))</f>
        <v>5.9454206086065753</v>
      </c>
      <c r="E201" s="169">
        <f t="shared" si="227"/>
        <v>32.05101359618768</v>
      </c>
      <c r="F201" s="155">
        <f t="shared" si="244"/>
        <v>36.714129916434835</v>
      </c>
      <c r="H201" s="168">
        <f>LN(SUM($G$2:G202))</f>
        <v>7.6634076648934792</v>
      </c>
      <c r="I201" s="169">
        <f t="shared" si="228"/>
        <v>25.923434652327643</v>
      </c>
      <c r="J201" s="155">
        <f t="shared" si="245"/>
        <v>31.358508711168852</v>
      </c>
      <c r="L201" s="168">
        <f>LN(SUM($K$2:K202))</f>
        <v>7.1123274447109113</v>
      </c>
      <c r="M201" s="169">
        <f t="shared" si="229"/>
        <v>103.80421312768176</v>
      </c>
      <c r="N201" s="155">
        <f t="shared" si="246"/>
        <v>117.06504433367463</v>
      </c>
      <c r="P201" s="168">
        <f>LN(SUM($O$2:O201))</f>
        <v>7.1308988302963465</v>
      </c>
      <c r="Q201" s="169">
        <f t="shared" si="230"/>
        <v>33.121788503430459</v>
      </c>
      <c r="R201" s="155">
        <f t="shared" si="247"/>
        <v>37.772298290814774</v>
      </c>
      <c r="T201" s="168">
        <f>LN(SUM($S$2:S201))</f>
        <v>3.6888794541139363</v>
      </c>
      <c r="U201" s="170">
        <f t="shared" si="231"/>
        <v>33.412170972564972</v>
      </c>
      <c r="V201" s="155">
        <f t="shared" si="248"/>
        <v>48.594483952688783</v>
      </c>
      <c r="X201" s="168">
        <f>LN(SUM($W$2:W201))</f>
        <v>3.2580965380214821</v>
      </c>
      <c r="Y201" s="115" t="e">
        <f t="shared" si="232"/>
        <v>#DIV/0!</v>
      </c>
      <c r="Z201" s="155" t="e">
        <f t="shared" si="249"/>
        <v>#DIV/0!</v>
      </c>
      <c r="AB201" s="168">
        <f>LN(SUM($AA$2:AA201))</f>
        <v>6.6039438246004725</v>
      </c>
      <c r="AC201" s="169">
        <f t="shared" si="233"/>
        <v>112.80978329958215</v>
      </c>
      <c r="AD201" s="155">
        <f t="shared" si="250"/>
        <v>120.32536929502409</v>
      </c>
      <c r="AF201" s="168">
        <f>LN(SUM($AE$2:AE201))</f>
        <v>8.0176371599084781</v>
      </c>
      <c r="AG201" s="169">
        <f t="shared" si="234"/>
        <v>71.457020417944179</v>
      </c>
      <c r="AH201" s="155">
        <f t="shared" si="251"/>
        <v>68.620544082476215</v>
      </c>
      <c r="AJ201" s="168">
        <f>LN(SUM($AI$2:AI201))</f>
        <v>5.3981627015177525</v>
      </c>
      <c r="AK201" s="169">
        <f t="shared" si="235"/>
        <v>82.330528790959775</v>
      </c>
      <c r="AL201" s="155">
        <f t="shared" si="252"/>
        <v>79.697393695512872</v>
      </c>
      <c r="AN201" s="168">
        <f>LN(SUM($AM$2:AM201))</f>
        <v>6.5102583405231496</v>
      </c>
      <c r="AO201" s="169">
        <f t="shared" si="236"/>
        <v>42.604591997616275</v>
      </c>
      <c r="AP201" s="155">
        <f t="shared" si="253"/>
        <v>42.681511720783618</v>
      </c>
      <c r="AQ201" s="92"/>
      <c r="AR201" s="168">
        <f>LN(SUM($AQ$2:AQ196))</f>
        <v>6.1717005974109149</v>
      </c>
      <c r="AS201" s="169" t="e">
        <f t="shared" si="211"/>
        <v>#DIV/0!</v>
      </c>
      <c r="AT201" s="155" t="e">
        <f t="shared" si="254"/>
        <v>#DIV/0!</v>
      </c>
      <c r="AV201" s="168">
        <f>LN(SUM($AU$2:AU201))</f>
        <v>9.2873014131123117</v>
      </c>
      <c r="AW201" s="169">
        <f t="shared" si="237"/>
        <v>110.19498827128577</v>
      </c>
      <c r="AX201" s="155">
        <f t="shared" ref="AX201:AX208" si="259">AVERAGE(AW199:AW201)</f>
        <v>111.40018871423082</v>
      </c>
      <c r="AZ201" s="171">
        <f>LN(SUM($AY$2:AY201))</f>
        <v>4.219507705176107</v>
      </c>
      <c r="BA201" s="169">
        <f t="shared" si="238"/>
        <v>108.3539622647998</v>
      </c>
      <c r="BB201" s="155">
        <f t="shared" ref="BB201:BB208" si="260">AVERAGE(BA199:BA201)</f>
        <v>115.03023372652861</v>
      </c>
      <c r="BD201" s="171">
        <f>LN(SUM($BC$2:BC201))</f>
        <v>5.2470240721604862</v>
      </c>
      <c r="BE201" s="169">
        <f t="shared" si="239"/>
        <v>129.88330481177005</v>
      </c>
      <c r="BF201" s="155">
        <f t="shared" ref="BF201:BF208" si="261">AVERAGE(BE199:BE201)</f>
        <v>138.04135403214084</v>
      </c>
      <c r="BH201" s="171">
        <f>LN(SUM($BG$2:BG201))</f>
        <v>7.2861917147023822</v>
      </c>
      <c r="BI201" s="115">
        <f t="shared" si="240"/>
        <v>30.811023565802472</v>
      </c>
      <c r="BJ201" s="155">
        <f t="shared" si="255"/>
        <v>32.43871667794626</v>
      </c>
      <c r="BL201" s="171">
        <f>LN(SUM($BK$2:BK201))</f>
        <v>6.4567696555721632</v>
      </c>
      <c r="BM201" s="115">
        <f t="shared" si="241"/>
        <v>57.42950760009699</v>
      </c>
      <c r="BN201" s="155">
        <f t="shared" si="256"/>
        <v>62.724491505491336</v>
      </c>
      <c r="BP201" s="171">
        <f>LN(SUM($BO$2:BO201))</f>
        <v>5.6454468976432377</v>
      </c>
      <c r="BQ201" s="115">
        <f t="shared" si="242"/>
        <v>89.449850715672937</v>
      </c>
      <c r="BR201" s="155">
        <f t="shared" si="257"/>
        <v>77.21798396763154</v>
      </c>
      <c r="BT201" s="171">
        <f>LN(SUM($BS$2:BS201))</f>
        <v>10.070737771809798</v>
      </c>
      <c r="BU201" s="172">
        <f t="shared" si="243"/>
        <v>65.132494509004047</v>
      </c>
      <c r="BV201" s="155">
        <f t="shared" si="258"/>
        <v>67.770975150118645</v>
      </c>
    </row>
    <row r="202" spans="1:74" x14ac:dyDescent="0.25">
      <c r="A202" s="166">
        <f t="shared" si="154"/>
        <v>263</v>
      </c>
      <c r="B202" s="167">
        <v>44165</v>
      </c>
      <c r="C202" s="106">
        <v>13</v>
      </c>
      <c r="D202" s="168">
        <f>LN(SUM($C$2:C202))</f>
        <v>5.9454206086065753</v>
      </c>
      <c r="E202" s="169">
        <f t="shared" si="227"/>
        <v>29.735891167857979</v>
      </c>
      <c r="F202" s="155">
        <f t="shared" si="244"/>
        <v>34.393221610224693</v>
      </c>
      <c r="G202" s="106">
        <v>64</v>
      </c>
      <c r="H202" s="168">
        <f>LN(SUM($G$2:G202))</f>
        <v>7.6634076648934792</v>
      </c>
      <c r="I202" s="169">
        <f t="shared" si="228"/>
        <v>25.545678856612433</v>
      </c>
      <c r="J202" s="155">
        <f t="shared" si="245"/>
        <v>27.660002606357608</v>
      </c>
      <c r="K202" s="106">
        <v>7</v>
      </c>
      <c r="L202" s="168">
        <f>LN(SUM($K$2:K202))</f>
        <v>7.1123274447109113</v>
      </c>
      <c r="M202" s="169">
        <f t="shared" si="229"/>
        <v>111.09444770558444</v>
      </c>
      <c r="N202" s="155">
        <f t="shared" si="246"/>
        <v>110.57876719955901</v>
      </c>
      <c r="O202" s="92">
        <v>26</v>
      </c>
      <c r="P202" s="168">
        <f>LN(SUM($O$2:O202))</f>
        <v>7.1514854639047352</v>
      </c>
      <c r="Q202" s="169">
        <f t="shared" si="230"/>
        <v>32.785643219274014</v>
      </c>
      <c r="R202" s="155">
        <f t="shared" si="247"/>
        <v>33.990987375268894</v>
      </c>
      <c r="T202" s="168">
        <f>LN(SUM($S$2:S202))</f>
        <v>3.6888794541139363</v>
      </c>
      <c r="U202" s="170">
        <f t="shared" si="231"/>
        <v>33.572495450997714</v>
      </c>
      <c r="V202" s="155">
        <f t="shared" si="248"/>
        <v>35.854462534651169</v>
      </c>
      <c r="X202" s="168">
        <f>LN(SUM($W$2:W202))</f>
        <v>3.2580965380214821</v>
      </c>
      <c r="Y202" s="115" t="e">
        <f t="shared" si="232"/>
        <v>#DIV/0!</v>
      </c>
      <c r="Z202" s="155" t="e">
        <f t="shared" si="249"/>
        <v>#DIV/0!</v>
      </c>
      <c r="AA202" s="112">
        <v>8</v>
      </c>
      <c r="AB202" s="168">
        <f>LN(SUM($AA$2:AA202))</f>
        <v>6.6147256002037604</v>
      </c>
      <c r="AC202" s="169">
        <f t="shared" si="233"/>
        <v>108.24525096262551</v>
      </c>
      <c r="AD202" s="155">
        <f t="shared" si="250"/>
        <v>112.78146038885045</v>
      </c>
      <c r="AE202" s="92">
        <v>48</v>
      </c>
      <c r="AF202" s="168">
        <f>LN(SUM($AE$2:AE202))</f>
        <v>8.0333340158800617</v>
      </c>
      <c r="AG202" s="169">
        <f t="shared" si="234"/>
        <v>71.988117372510033</v>
      </c>
      <c r="AH202" s="155">
        <f t="shared" si="251"/>
        <v>70.797212762414503</v>
      </c>
      <c r="AI202" s="92">
        <v>1</v>
      </c>
      <c r="AJ202" s="168">
        <f>LN(SUM($AI$2:AI202))</f>
        <v>5.4026773818722793</v>
      </c>
      <c r="AK202" s="169">
        <f t="shared" si="235"/>
        <v>108.25819023913253</v>
      </c>
      <c r="AL202" s="155">
        <f t="shared" si="252"/>
        <v>88.466292279699431</v>
      </c>
      <c r="AM202" s="92">
        <v>12</v>
      </c>
      <c r="AN202" s="168">
        <f>LN(SUM($AM$2:AM202))</f>
        <v>6.5279579176225502</v>
      </c>
      <c r="AO202" s="169">
        <f t="shared" si="236"/>
        <v>42.924667274410204</v>
      </c>
      <c r="AP202" s="155">
        <f t="shared" si="253"/>
        <v>42.352286115599959</v>
      </c>
      <c r="AQ202" s="92">
        <v>9</v>
      </c>
      <c r="AR202" s="168">
        <f>LN(SUM($AQ$2:AQ202))</f>
        <v>6.2441669006637364</v>
      </c>
      <c r="AS202" s="169">
        <f t="shared" si="211"/>
        <v>89.274233606973368</v>
      </c>
      <c r="AT202" s="155" t="e">
        <f t="shared" si="254"/>
        <v>#DIV/0!</v>
      </c>
      <c r="AU202" s="92">
        <v>61</v>
      </c>
      <c r="AV202" s="168">
        <f>LN(SUM($AU$2:AU202))</f>
        <v>9.2929336702800356</v>
      </c>
      <c r="AW202" s="169">
        <f t="shared" si="237"/>
        <v>115.16591206005914</v>
      </c>
      <c r="AX202" s="155">
        <f t="shared" si="259"/>
        <v>111.71396113547702</v>
      </c>
      <c r="AZ202" s="171">
        <f>LN(SUM($AY$2:AY202))</f>
        <v>4.219507705176107</v>
      </c>
      <c r="BA202" s="169">
        <f t="shared" si="238"/>
        <v>108.3539622647998</v>
      </c>
      <c r="BB202" s="155">
        <f t="shared" si="260"/>
        <v>115.57755974911977</v>
      </c>
      <c r="BD202" s="171">
        <f>LN(SUM($BC$2:BC202))</f>
        <v>5.2470240721604862</v>
      </c>
      <c r="BE202" s="169">
        <f t="shared" si="239"/>
        <v>134.8504031125604</v>
      </c>
      <c r="BF202" s="155">
        <f t="shared" si="261"/>
        <v>138.68285542680664</v>
      </c>
      <c r="BG202" s="92">
        <v>32</v>
      </c>
      <c r="BH202" s="171">
        <f>LN(SUM($BG$2:BG202))</f>
        <v>7.3078727807637058</v>
      </c>
      <c r="BI202" s="115">
        <f t="shared" si="240"/>
        <v>32.604236153554091</v>
      </c>
      <c r="BJ202" s="155">
        <f t="shared" si="255"/>
        <v>31.682044358182811</v>
      </c>
      <c r="BK202" s="92">
        <v>7</v>
      </c>
      <c r="BL202" s="171">
        <f>LN(SUM($BK$2:BK202))</f>
        <v>6.4676987261043539</v>
      </c>
      <c r="BM202" s="115">
        <f t="shared" si="241"/>
        <v>56.167320827905741</v>
      </c>
      <c r="BN202" s="155">
        <f t="shared" si="256"/>
        <v>57.565015923246428</v>
      </c>
      <c r="BO202" s="92">
        <v>2</v>
      </c>
      <c r="BP202" s="171">
        <f>LN(SUM($BO$2:BO202))</f>
        <v>5.6524891802686508</v>
      </c>
      <c r="BQ202" s="115">
        <f t="shared" si="242"/>
        <v>151.43804608298072</v>
      </c>
      <c r="BR202" s="155">
        <f t="shared" si="257"/>
        <v>104.04094360373905</v>
      </c>
      <c r="BS202" s="96">
        <v>290</v>
      </c>
      <c r="BT202" s="171">
        <f>LN(SUM($BS$2:BS202))</f>
        <v>10.08292996857924</v>
      </c>
      <c r="BU202" s="172">
        <f t="shared" si="243"/>
        <v>65.360281431563692</v>
      </c>
      <c r="BV202" s="155">
        <f t="shared" si="258"/>
        <v>65.65698410662911</v>
      </c>
    </row>
    <row r="203" spans="1:74" x14ac:dyDescent="0.25">
      <c r="A203" s="166">
        <f t="shared" si="154"/>
        <v>264</v>
      </c>
      <c r="B203" s="167">
        <v>44166</v>
      </c>
      <c r="C203" s="107">
        <v>8</v>
      </c>
      <c r="D203" s="168">
        <f>LN(SUM($C$2:C203))</f>
        <v>5.9661467391236922</v>
      </c>
      <c r="E203" s="169">
        <f t="shared" ref="E203:E212" si="262">LN(2)/(SLOPE(D197:D203,A197:A203))</f>
        <v>29.391206763912088</v>
      </c>
      <c r="F203" s="155">
        <f t="shared" si="244"/>
        <v>30.392703842652583</v>
      </c>
      <c r="G203" s="107">
        <v>46</v>
      </c>
      <c r="H203" s="168">
        <f>LN(SUM($G$2:G203))</f>
        <v>7.6847839435227847</v>
      </c>
      <c r="I203" s="169">
        <f t="shared" ref="I203:I212" si="263">LN(2)/(SLOPE(H197:H203,A197:A203))</f>
        <v>27.944683759036295</v>
      </c>
      <c r="J203" s="155">
        <f t="shared" si="245"/>
        <v>26.471265755992125</v>
      </c>
      <c r="K203" s="107">
        <v>6</v>
      </c>
      <c r="L203" s="168">
        <f>LN(SUM($K$2:K203))</f>
        <v>7.1172055031643442</v>
      </c>
      <c r="M203" s="169">
        <f t="shared" ref="M203:M212" si="264">LN(2)/(SLOPE(L197:L203,$A197:$A203))</f>
        <v>121.96860345668956</v>
      </c>
      <c r="N203" s="155">
        <f t="shared" si="246"/>
        <v>112.28908809665192</v>
      </c>
      <c r="O203" s="92">
        <v>23</v>
      </c>
      <c r="P203" s="168">
        <f>LN(SUM($O$2:O203))</f>
        <v>7.1693500166705997</v>
      </c>
      <c r="Q203" s="169">
        <f t="shared" ref="Q203:Q212" si="265">LN(2)/(SLOPE(P197:P203,A197:A203))</f>
        <v>36.491978851541631</v>
      </c>
      <c r="R203" s="155">
        <f t="shared" si="247"/>
        <v>34.133136858082032</v>
      </c>
      <c r="S203" s="92">
        <v>1</v>
      </c>
      <c r="T203" s="168">
        <f>LN(SUM($S$2:S203))</f>
        <v>3.713572066704308</v>
      </c>
      <c r="U203" s="170">
        <f t="shared" ref="U203:U212" si="266">LN(2)/(SLOPE(T197:T203,$A197:$A203))</f>
        <v>35.674118028898214</v>
      </c>
      <c r="V203" s="155">
        <f t="shared" si="248"/>
        <v>34.219594817486971</v>
      </c>
      <c r="X203" s="168">
        <f>LN(SUM($W$2:W203))</f>
        <v>3.2580965380214821</v>
      </c>
      <c r="Y203" s="115" t="e">
        <f t="shared" ref="Y203:Y212" si="267">LN(2)/(SLOPE(X197:X203,$A197:$A203))</f>
        <v>#DIV/0!</v>
      </c>
      <c r="Z203" s="155" t="e">
        <f t="shared" si="249"/>
        <v>#DIV/0!</v>
      </c>
      <c r="AA203" s="112">
        <v>2</v>
      </c>
      <c r="AB203" s="168">
        <f>LN(SUM($AA$2:AA203))</f>
        <v>6.6174029779744776</v>
      </c>
      <c r="AC203" s="169">
        <f t="shared" ref="AC203:AC212" si="268">LN(2)/(SLOPE(AB197:AB203,$A197:$A203))</f>
        <v>127.56623415072583</v>
      </c>
      <c r="AD203" s="155">
        <f t="shared" si="250"/>
        <v>116.20708947097783</v>
      </c>
      <c r="AE203" s="92">
        <v>42</v>
      </c>
      <c r="AF203" s="168">
        <f>LN(SUM($AE$2:AE203))</f>
        <v>8.046869510959576</v>
      </c>
      <c r="AG203" s="169">
        <f t="shared" ref="AG203:AG212" si="269">LN(2)/(SLOPE(AF197:AF203,$A197:$A203))</f>
        <v>71.46876431026466</v>
      </c>
      <c r="AH203" s="155">
        <f t="shared" si="251"/>
        <v>71.637967366906295</v>
      </c>
      <c r="AJ203" s="168">
        <f>LN(SUM($AI$2:AI203))</f>
        <v>5.4026773818722793</v>
      </c>
      <c r="AK203" s="169">
        <f t="shared" ref="AK203:AK212" si="270">LN(2)/(SLOPE(AJ197:AJ203,$A197:$A203))</f>
        <v>213.48345023403823</v>
      </c>
      <c r="AL203" s="155">
        <f t="shared" si="252"/>
        <v>134.69072308804351</v>
      </c>
      <c r="AM203" s="92">
        <v>6</v>
      </c>
      <c r="AN203" s="168">
        <f>LN(SUM($AM$2:AM203))</f>
        <v>6.5366915975913047</v>
      </c>
      <c r="AO203" s="169">
        <f t="shared" ref="AO203:AO212" si="271">LN(2)/(SLOPE(AN197:AN203,$A197:$A203))</f>
        <v>47.83733133058567</v>
      </c>
      <c r="AP203" s="155">
        <f t="shared" si="253"/>
        <v>44.455530200870719</v>
      </c>
      <c r="AQ203" s="112">
        <v>1</v>
      </c>
      <c r="AR203" s="168">
        <f>LN(SUM($AQ$2:AQ203))</f>
        <v>6.2461067654815627</v>
      </c>
      <c r="AS203" s="169">
        <f t="shared" si="211"/>
        <v>52.717812036065538</v>
      </c>
      <c r="AT203" s="155" t="e">
        <f t="shared" si="254"/>
        <v>#DIV/0!</v>
      </c>
      <c r="AU203" s="92">
        <v>78</v>
      </c>
      <c r="AV203" s="168">
        <f>LN(SUM($AU$2:AU203))</f>
        <v>9.3000896641197901</v>
      </c>
      <c r="AW203" s="169">
        <f t="shared" ref="AW203:AW212" si="272">LN(2)/(SLOPE(AV197:AV203,$A197:$A203))</f>
        <v>124.98570091452446</v>
      </c>
      <c r="AX203" s="155">
        <f t="shared" si="259"/>
        <v>116.78220041528978</v>
      </c>
      <c r="AY203" s="92">
        <v>1</v>
      </c>
      <c r="AZ203" s="171">
        <f>LN(SUM($AY$2:AY203))</f>
        <v>4.2341065045972597</v>
      </c>
      <c r="BA203" s="169">
        <f t="shared" ref="BA203:BA212" si="273">LN(2)/(SLOPE(AZ197:AZ203,$A197:$A203))</f>
        <v>100.52832804876847</v>
      </c>
      <c r="BB203" s="155">
        <f t="shared" si="260"/>
        <v>105.74541752612269</v>
      </c>
      <c r="BC203" s="112">
        <v>1</v>
      </c>
      <c r="BD203" s="171">
        <f>LN(SUM($BC$2:BC203))</f>
        <v>5.2522734280466299</v>
      </c>
      <c r="BE203" s="169">
        <f t="shared" ref="BE203:BE212" si="274">LN(2)/(SLOPE(BD197:BD203,$A197:$A203))</f>
        <v>152.22158775419203</v>
      </c>
      <c r="BF203" s="155">
        <f t="shared" si="261"/>
        <v>138.98509855950749</v>
      </c>
      <c r="BG203" s="92">
        <v>30</v>
      </c>
      <c r="BH203" s="171">
        <f>LN(SUM($BG$2:BG203))</f>
        <v>7.3277805384216315</v>
      </c>
      <c r="BI203" s="115">
        <f t="shared" ref="BI203:BI212" si="275">LN(2)/(SLOPE(BH197:BH203,$A197:$A203))</f>
        <v>33.961152047848898</v>
      </c>
      <c r="BJ203" s="155">
        <f t="shared" si="255"/>
        <v>32.45880392240182</v>
      </c>
      <c r="BK203" s="92">
        <v>12</v>
      </c>
      <c r="BL203" s="171">
        <f>LN(SUM($BK$2:BK203))</f>
        <v>6.4861607889440887</v>
      </c>
      <c r="BM203" s="115">
        <f t="shared" ref="BM203:BM212" si="276">LN(2)/(SLOPE(BL197:BL203,$A197:$A203))</f>
        <v>56.351187314357901</v>
      </c>
      <c r="BN203" s="155">
        <f t="shared" si="256"/>
        <v>56.649338580786882</v>
      </c>
      <c r="BO203" s="92">
        <v>3</v>
      </c>
      <c r="BP203" s="171">
        <f>LN(SUM($BO$2:BO203))</f>
        <v>5.6629604801359461</v>
      </c>
      <c r="BQ203" s="115">
        <f t="shared" ref="BQ203:BQ212" si="277">LN(2)/(SLOPE(BP197:BP203,$A197:$A203))</f>
        <v>137.27691577465947</v>
      </c>
      <c r="BR203" s="155">
        <f t="shared" si="257"/>
        <v>126.05493752443772</v>
      </c>
      <c r="BS203" s="96">
        <v>260</v>
      </c>
      <c r="BT203" s="171">
        <f>LN(SUM($BS$2:BS203))</f>
        <v>10.093735942146068</v>
      </c>
      <c r="BU203" s="172">
        <f t="shared" ref="BU203:BU212" si="278">LN(2)/(SLOPE(BT197:BT203,$A197:$A203))</f>
        <v>69.103300536844259</v>
      </c>
      <c r="BV203" s="155">
        <f t="shared" si="258"/>
        <v>66.532025492470666</v>
      </c>
    </row>
    <row r="204" spans="1:74" x14ac:dyDescent="0.25">
      <c r="A204" s="166">
        <f t="shared" si="154"/>
        <v>265</v>
      </c>
      <c r="B204" s="167">
        <v>44167</v>
      </c>
      <c r="C204" s="107">
        <v>8</v>
      </c>
      <c r="D204" s="168">
        <f>LN(SUM($C$2:C204))</f>
        <v>5.9864520052844377</v>
      </c>
      <c r="E204" s="169">
        <f t="shared" si="262"/>
        <v>32.317610100088203</v>
      </c>
      <c r="F204" s="155">
        <f t="shared" si="244"/>
        <v>30.481569343952756</v>
      </c>
      <c r="G204" s="107">
        <v>56</v>
      </c>
      <c r="H204" s="168">
        <f>LN(SUM($G$2:G204))</f>
        <v>7.7102051944325325</v>
      </c>
      <c r="I204" s="169">
        <f t="shared" si="263"/>
        <v>31.104466654388958</v>
      </c>
      <c r="J204" s="155">
        <f t="shared" si="245"/>
        <v>28.198276423345892</v>
      </c>
      <c r="K204" s="107">
        <v>6</v>
      </c>
      <c r="L204" s="168">
        <f>LN(SUM($K$2:K204))</f>
        <v>7.1220598816291423</v>
      </c>
      <c r="M204" s="169">
        <f t="shared" si="264"/>
        <v>149.0784247127423</v>
      </c>
      <c r="N204" s="155">
        <f t="shared" si="246"/>
        <v>127.38049195833878</v>
      </c>
      <c r="O204" s="92">
        <v>28</v>
      </c>
      <c r="P204" s="168">
        <f>LN(SUM($O$2:O204))</f>
        <v>7.1906760343322071</v>
      </c>
      <c r="Q204" s="169">
        <f t="shared" si="265"/>
        <v>40.67604689681189</v>
      </c>
      <c r="R204" s="155">
        <f t="shared" si="247"/>
        <v>36.651222989209181</v>
      </c>
      <c r="S204" s="92">
        <v>2</v>
      </c>
      <c r="T204" s="168">
        <f>LN(SUM($S$2:S204))</f>
        <v>3.7612001156935624</v>
      </c>
      <c r="U204" s="170">
        <f t="shared" si="266"/>
        <v>37.122442906865366</v>
      </c>
      <c r="V204" s="155">
        <f t="shared" si="248"/>
        <v>35.456352128920429</v>
      </c>
      <c r="X204" s="168">
        <f>LN(SUM($W$2:W204))</f>
        <v>3.2580965380214821</v>
      </c>
      <c r="Y204" s="115" t="e">
        <f t="shared" si="267"/>
        <v>#DIV/0!</v>
      </c>
      <c r="Z204" s="229" t="s">
        <v>923</v>
      </c>
      <c r="AA204" s="112">
        <v>2</v>
      </c>
      <c r="AB204" s="168">
        <f>LN(SUM($AA$2:AA204))</f>
        <v>6.620073206530356</v>
      </c>
      <c r="AC204" s="169">
        <f t="shared" si="268"/>
        <v>146.60656648799576</v>
      </c>
      <c r="AD204" s="155">
        <f t="shared" si="250"/>
        <v>127.47268386711569</v>
      </c>
      <c r="AE204" s="92">
        <v>20</v>
      </c>
      <c r="AF204" s="168">
        <f>LN(SUM($AE$2:AE204))</f>
        <v>8.0532511535490965</v>
      </c>
      <c r="AG204" s="169">
        <f t="shared" si="269"/>
        <v>74.325487539376013</v>
      </c>
      <c r="AH204" s="155">
        <f t="shared" si="251"/>
        <v>72.594123074050231</v>
      </c>
      <c r="AI204" s="92">
        <v>2</v>
      </c>
      <c r="AJ204" s="168">
        <f>LN(SUM($AI$2:AI204))</f>
        <v>5.4116460518550396</v>
      </c>
      <c r="AK204" s="169">
        <f t="shared" si="270"/>
        <v>204.30244500192194</v>
      </c>
      <c r="AL204" s="155">
        <f t="shared" si="252"/>
        <v>175.34802849169759</v>
      </c>
      <c r="AM204" s="92">
        <v>10</v>
      </c>
      <c r="AN204" s="168">
        <f>LN(SUM($AM$2:AM204))</f>
        <v>6.5510803350434044</v>
      </c>
      <c r="AO204" s="169">
        <f t="shared" si="271"/>
        <v>59.552562350099329</v>
      </c>
      <c r="AP204" s="155">
        <f t="shared" si="253"/>
        <v>50.104853651698399</v>
      </c>
      <c r="AQ204" s="112">
        <v>13</v>
      </c>
      <c r="AR204" s="168">
        <f>LN(SUM($AQ$2:AQ204))</f>
        <v>6.2709884318582994</v>
      </c>
      <c r="AS204" s="169">
        <f t="shared" si="211"/>
        <v>37.38498468527915</v>
      </c>
      <c r="AT204" s="155">
        <f t="shared" si="254"/>
        <v>59.792343442772697</v>
      </c>
      <c r="AU204" s="92">
        <v>77</v>
      </c>
      <c r="AV204" s="168">
        <f>LN(SUM($AU$2:AU204))</f>
        <v>9.3071040404084915</v>
      </c>
      <c r="AW204" s="169">
        <f t="shared" si="272"/>
        <v>129.40334109217591</v>
      </c>
      <c r="AX204" s="155">
        <f t="shared" si="259"/>
        <v>123.18498468891983</v>
      </c>
      <c r="AZ204" s="171">
        <f>LN(SUM($AY$2:AY204))</f>
        <v>4.2341065045972597</v>
      </c>
      <c r="BA204" s="169">
        <f t="shared" si="273"/>
        <v>119.39573308736364</v>
      </c>
      <c r="BB204" s="155">
        <f t="shared" si="260"/>
        <v>109.42600780031063</v>
      </c>
      <c r="BD204" s="171">
        <f>LN(SUM($BC$2:BC204))</f>
        <v>5.2522734280466299</v>
      </c>
      <c r="BE204" s="169">
        <f t="shared" si="274"/>
        <v>245.18414170823934</v>
      </c>
      <c r="BF204" s="155">
        <f t="shared" si="261"/>
        <v>177.41871085833063</v>
      </c>
      <c r="BG204" s="92">
        <v>58</v>
      </c>
      <c r="BH204" s="171">
        <f>LN(SUM($BG$2:BG204))</f>
        <v>7.3651801260210128</v>
      </c>
      <c r="BI204" s="115">
        <f t="shared" si="275"/>
        <v>33.254792285136062</v>
      </c>
      <c r="BJ204" s="155">
        <f t="shared" si="255"/>
        <v>33.273393495513012</v>
      </c>
      <c r="BK204" s="92">
        <v>5</v>
      </c>
      <c r="BL204" s="171">
        <f>LN(SUM($BK$2:BK204))</f>
        <v>6.4937538398516859</v>
      </c>
      <c r="BM204" s="115">
        <f t="shared" si="276"/>
        <v>63.626166245732733</v>
      </c>
      <c r="BN204" s="155">
        <f t="shared" si="256"/>
        <v>58.714891462665456</v>
      </c>
      <c r="BO204" s="92">
        <v>5</v>
      </c>
      <c r="BP204" s="171">
        <f>LN(SUM($BO$2:BO204))</f>
        <v>5.6801726090170677</v>
      </c>
      <c r="BQ204" s="115">
        <f t="shared" si="277"/>
        <v>106.80955495653401</v>
      </c>
      <c r="BR204" s="155">
        <f t="shared" si="257"/>
        <v>131.84150560472474</v>
      </c>
      <c r="BS204" s="96">
        <v>292</v>
      </c>
      <c r="BT204" s="171">
        <f>LN(SUM($BS$2:BS204))</f>
        <v>10.105734278137353</v>
      </c>
      <c r="BU204" s="172">
        <f t="shared" si="278"/>
        <v>72.724901985583216</v>
      </c>
      <c r="BV204" s="155">
        <f t="shared" si="258"/>
        <v>69.062827984663713</v>
      </c>
    </row>
    <row r="205" spans="1:74" x14ac:dyDescent="0.25">
      <c r="A205" s="166">
        <f t="shared" si="154"/>
        <v>266</v>
      </c>
      <c r="B205" s="167">
        <v>44168</v>
      </c>
      <c r="C205" s="107">
        <v>13</v>
      </c>
      <c r="D205" s="168">
        <f>LN(SUM($C$2:C205))</f>
        <v>6.0185932144962342</v>
      </c>
      <c r="E205" s="169">
        <f t="shared" si="262"/>
        <v>34.584323021220676</v>
      </c>
      <c r="F205" s="155">
        <f t="shared" si="244"/>
        <v>32.097713295073653</v>
      </c>
      <c r="G205" s="107">
        <v>62</v>
      </c>
      <c r="H205" s="168">
        <f>LN(SUM($G$2:G205))</f>
        <v>7.7376162828579043</v>
      </c>
      <c r="I205" s="169">
        <f t="shared" si="263"/>
        <v>32.201817020370612</v>
      </c>
      <c r="J205" s="155">
        <f t="shared" si="245"/>
        <v>30.41698914459862</v>
      </c>
      <c r="K205" s="107">
        <v>2</v>
      </c>
      <c r="L205" s="168">
        <f>LN(SUM($K$2:K205))</f>
        <v>7.1236727852046071</v>
      </c>
      <c r="M205" s="169">
        <f t="shared" si="264"/>
        <v>177.73220901250744</v>
      </c>
      <c r="N205" s="155">
        <f t="shared" si="246"/>
        <v>149.59307906064643</v>
      </c>
      <c r="O205" s="92">
        <v>16</v>
      </c>
      <c r="P205" s="168">
        <f>LN(SUM($O$2:O205))</f>
        <v>7.2026611965232377</v>
      </c>
      <c r="Q205" s="169">
        <f t="shared" si="265"/>
        <v>43.26078648020308</v>
      </c>
      <c r="R205" s="155">
        <f t="shared" si="247"/>
        <v>40.142937409518872</v>
      </c>
      <c r="T205" s="168">
        <f>LN(SUM($S$2:S205))</f>
        <v>3.7612001156935624</v>
      </c>
      <c r="U205" s="170">
        <f t="shared" si="266"/>
        <v>35.929267702283539</v>
      </c>
      <c r="V205" s="155">
        <f t="shared" si="248"/>
        <v>36.24194287934904</v>
      </c>
      <c r="X205" s="168">
        <f>LN(SUM($W$2:W205))</f>
        <v>3.2580965380214821</v>
      </c>
      <c r="Y205" s="115" t="e">
        <f t="shared" si="267"/>
        <v>#DIV/0!</v>
      </c>
      <c r="Z205" s="155" t="e">
        <f t="shared" si="249"/>
        <v>#DIV/0!</v>
      </c>
      <c r="AA205" s="112">
        <v>6</v>
      </c>
      <c r="AB205" s="168">
        <f>LN(SUM($AA$2:AA205))</f>
        <v>6.6280413761795334</v>
      </c>
      <c r="AC205" s="169">
        <f t="shared" si="268"/>
        <v>140.22708322343365</v>
      </c>
      <c r="AD205" s="155">
        <f t="shared" si="250"/>
        <v>138.1332946207184</v>
      </c>
      <c r="AE205" s="92">
        <v>35</v>
      </c>
      <c r="AF205" s="168">
        <f>LN(SUM($AE$2:AE205))</f>
        <v>8.064321960910803</v>
      </c>
      <c r="AG205" s="169">
        <f t="shared" si="269"/>
        <v>71.268444601848216</v>
      </c>
      <c r="AH205" s="155">
        <f t="shared" si="251"/>
        <v>72.354232150496287</v>
      </c>
      <c r="AJ205" s="168">
        <f>LN(SUM($AI$2:AI205))</f>
        <v>5.4116460518550396</v>
      </c>
      <c r="AK205" s="169">
        <f t="shared" si="270"/>
        <v>269.81418977765179</v>
      </c>
      <c r="AL205" s="155">
        <f t="shared" si="252"/>
        <v>229.20002833787066</v>
      </c>
      <c r="AM205" s="92">
        <v>9</v>
      </c>
      <c r="AN205" s="168">
        <f>LN(SUM($AM$2:AM205))</f>
        <v>6.5638555265321274</v>
      </c>
      <c r="AO205" s="169">
        <f t="shared" si="271"/>
        <v>60.958541604806783</v>
      </c>
      <c r="AP205" s="155">
        <f t="shared" si="253"/>
        <v>56.116145095163922</v>
      </c>
      <c r="AQ205" s="112">
        <v>1</v>
      </c>
      <c r="AR205" s="168">
        <f>LN(SUM($AQ$2:AQ205))</f>
        <v>6.2728770065461674</v>
      </c>
      <c r="AS205" s="169">
        <f t="shared" si="211"/>
        <v>33.664785040765445</v>
      </c>
      <c r="AT205" s="155">
        <f t="shared" si="254"/>
        <v>41.255860587370044</v>
      </c>
      <c r="AU205" s="92">
        <v>33</v>
      </c>
      <c r="AV205" s="168">
        <f>LN(SUM($AU$2:AU205))</f>
        <v>9.3100952051131749</v>
      </c>
      <c r="AW205" s="169">
        <f t="shared" si="272"/>
        <v>135.64541424360243</v>
      </c>
      <c r="AX205" s="155">
        <f t="shared" si="259"/>
        <v>130.01148541676761</v>
      </c>
      <c r="AY205" s="92">
        <v>1</v>
      </c>
      <c r="AZ205" s="171">
        <f>LN(SUM($AY$2:AY205))</f>
        <v>4.2484952420493594</v>
      </c>
      <c r="BA205" s="169">
        <f t="shared" si="273"/>
        <v>148.4266454865257</v>
      </c>
      <c r="BB205" s="155">
        <f t="shared" si="260"/>
        <v>122.78356887421927</v>
      </c>
      <c r="BC205" s="112">
        <v>2</v>
      </c>
      <c r="BD205" s="171">
        <f>LN(SUM($BC$2:BC205))</f>
        <v>5.2626901889048856</v>
      </c>
      <c r="BE205" s="169">
        <f t="shared" si="274"/>
        <v>205.3927089774707</v>
      </c>
      <c r="BF205" s="155">
        <f t="shared" si="261"/>
        <v>200.93281281330073</v>
      </c>
      <c r="BG205" s="92">
        <v>42</v>
      </c>
      <c r="BH205" s="171">
        <f>LN(SUM($BG$2:BG205))</f>
        <v>7.3914152346753585</v>
      </c>
      <c r="BI205" s="115">
        <f t="shared" si="275"/>
        <v>31.750082705463473</v>
      </c>
      <c r="BJ205" s="155">
        <f t="shared" si="255"/>
        <v>32.98867567948281</v>
      </c>
      <c r="BK205" s="92">
        <v>8</v>
      </c>
      <c r="BL205" s="171">
        <f>LN(SUM($BK$2:BK205))</f>
        <v>6.5057840601282289</v>
      </c>
      <c r="BM205" s="115">
        <f t="shared" si="276"/>
        <v>69.614534257328572</v>
      </c>
      <c r="BN205" s="155">
        <f t="shared" si="256"/>
        <v>63.197295939139735</v>
      </c>
      <c r="BP205" s="171">
        <f>LN(SUM($BO$2:BO205))</f>
        <v>5.6801726090170677</v>
      </c>
      <c r="BQ205" s="115">
        <f t="shared" si="277"/>
        <v>91.367236969315641</v>
      </c>
      <c r="BR205" s="155">
        <f t="shared" si="257"/>
        <v>111.81790256683638</v>
      </c>
      <c r="BS205" s="96">
        <v>230</v>
      </c>
      <c r="BT205" s="171">
        <f>LN(SUM($BS$2:BS205))</f>
        <v>10.115084699949966</v>
      </c>
      <c r="BU205" s="172">
        <f t="shared" si="278"/>
        <v>72.993655557157155</v>
      </c>
      <c r="BV205" s="155">
        <f t="shared" si="258"/>
        <v>71.607286026528215</v>
      </c>
    </row>
    <row r="206" spans="1:74" x14ac:dyDescent="0.25">
      <c r="A206" s="166">
        <f t="shared" si="154"/>
        <v>267</v>
      </c>
      <c r="B206" s="167">
        <v>44169</v>
      </c>
      <c r="C206" s="107">
        <v>13</v>
      </c>
      <c r="D206" s="168">
        <f>LN(SUM($C$2:C206))</f>
        <v>6.0497334552319577</v>
      </c>
      <c r="E206" s="169">
        <f t="shared" si="262"/>
        <v>32.122703245044931</v>
      </c>
      <c r="F206" s="155">
        <f t="shared" si="244"/>
        <v>33.008212122117932</v>
      </c>
      <c r="G206" s="107">
        <v>76</v>
      </c>
      <c r="H206" s="168">
        <f>LN(SUM($G$2:G206))</f>
        <v>7.7702232041587855</v>
      </c>
      <c r="I206" s="169">
        <f t="shared" si="263"/>
        <v>31.961842131983229</v>
      </c>
      <c r="J206" s="155">
        <f t="shared" si="245"/>
        <v>31.756041935580935</v>
      </c>
      <c r="K206" s="107">
        <v>10</v>
      </c>
      <c r="L206" s="168">
        <f>LN(SUM($K$2:K206))</f>
        <v>7.1316985104669115</v>
      </c>
      <c r="M206" s="169">
        <f t="shared" si="264"/>
        <v>180.20500004523754</v>
      </c>
      <c r="N206" s="155">
        <f t="shared" si="246"/>
        <v>169.00521125682909</v>
      </c>
      <c r="O206" s="92">
        <v>14</v>
      </c>
      <c r="P206" s="168">
        <f>LN(SUM($O$2:O206))</f>
        <v>7.2130316598348694</v>
      </c>
      <c r="Q206" s="169">
        <f t="shared" si="265"/>
        <v>45.228378673124439</v>
      </c>
      <c r="R206" s="155">
        <f t="shared" si="247"/>
        <v>43.055070683379803</v>
      </c>
      <c r="S206" s="92">
        <v>2</v>
      </c>
      <c r="T206" s="168">
        <f>LN(SUM($S$2:S206))</f>
        <v>3.8066624897703196</v>
      </c>
      <c r="U206" s="170">
        <f t="shared" si="266"/>
        <v>34.030762048749487</v>
      </c>
      <c r="V206" s="155">
        <f t="shared" si="248"/>
        <v>35.694157552632795</v>
      </c>
      <c r="X206" s="168">
        <f>LN(SUM($W$2:W206))</f>
        <v>3.2580965380214821</v>
      </c>
      <c r="Y206" s="115" t="e">
        <f t="shared" si="267"/>
        <v>#DIV/0!</v>
      </c>
      <c r="Z206" s="155" t="e">
        <f t="shared" si="249"/>
        <v>#DIV/0!</v>
      </c>
      <c r="AA206" s="112">
        <v>1</v>
      </c>
      <c r="AB206" s="168">
        <f>LN(SUM($AA$2:AA206))</f>
        <v>6.6293632534374485</v>
      </c>
      <c r="AC206" s="169">
        <f t="shared" si="268"/>
        <v>149.52212736741691</v>
      </c>
      <c r="AD206" s="155">
        <f t="shared" si="250"/>
        <v>145.45192569294878</v>
      </c>
      <c r="AE206" s="92">
        <v>18</v>
      </c>
      <c r="AF206" s="168">
        <f>LN(SUM($AE$2:AE206))</f>
        <v>8.0699681490598412</v>
      </c>
      <c r="AG206" s="169">
        <f t="shared" si="269"/>
        <v>71.807540647153942</v>
      </c>
      <c r="AH206" s="155">
        <f t="shared" si="251"/>
        <v>72.467157596126057</v>
      </c>
      <c r="AJ206" s="168">
        <f>LN(SUM($AI$2:AI206))</f>
        <v>5.4116460518550396</v>
      </c>
      <c r="AK206" s="169">
        <f t="shared" si="270"/>
        <v>254.08148088426759</v>
      </c>
      <c r="AL206" s="155">
        <f t="shared" si="252"/>
        <v>242.73270522128041</v>
      </c>
      <c r="AM206" s="92">
        <v>13</v>
      </c>
      <c r="AN206" s="168">
        <f>LN(SUM($AM$2:AM206))</f>
        <v>6.5820251388928259</v>
      </c>
      <c r="AO206" s="169">
        <f t="shared" si="271"/>
        <v>56.154965445568195</v>
      </c>
      <c r="AP206" s="155">
        <f t="shared" si="253"/>
        <v>58.888689800158097</v>
      </c>
      <c r="AQ206" s="112">
        <v>14</v>
      </c>
      <c r="AR206" s="168">
        <f>LN(SUM($AQ$2:AQ206))</f>
        <v>6.2989492468559423</v>
      </c>
      <c r="AS206" s="169">
        <f t="shared" si="211"/>
        <v>31.76866299182522</v>
      </c>
      <c r="AT206" s="155">
        <f t="shared" si="254"/>
        <v>34.272810905956604</v>
      </c>
      <c r="AU206" s="92">
        <v>40</v>
      </c>
      <c r="AV206" s="168">
        <f>LN(SUM($AU$2:AU206))</f>
        <v>9.3137089049532165</v>
      </c>
      <c r="AW206" s="169">
        <f t="shared" si="272"/>
        <v>139.64643154543583</v>
      </c>
      <c r="AX206" s="155">
        <f t="shared" si="259"/>
        <v>134.89839562707138</v>
      </c>
      <c r="AY206" s="92">
        <v>4</v>
      </c>
      <c r="AZ206" s="171">
        <f>LN(SUM($AY$2:AY206))</f>
        <v>4.3040650932041702</v>
      </c>
      <c r="BA206" s="169">
        <f t="shared" si="273"/>
        <v>59.489216234360811</v>
      </c>
      <c r="BB206" s="155">
        <f t="shared" si="260"/>
        <v>109.10386493608338</v>
      </c>
      <c r="BD206" s="171">
        <f>LN(SUM($BC$2:BC206))</f>
        <v>5.2626901889048856</v>
      </c>
      <c r="BE206" s="169">
        <f t="shared" si="274"/>
        <v>232.21027852702662</v>
      </c>
      <c r="BF206" s="155">
        <f t="shared" si="261"/>
        <v>227.59570973757889</v>
      </c>
      <c r="BG206" s="92">
        <v>54</v>
      </c>
      <c r="BH206" s="171">
        <f>LN(SUM($BG$2:BG206))</f>
        <v>7.4241652810420282</v>
      </c>
      <c r="BI206" s="115">
        <f t="shared" si="275"/>
        <v>28.471219654189731</v>
      </c>
      <c r="BJ206" s="155">
        <f t="shared" si="255"/>
        <v>31.158698214929757</v>
      </c>
      <c r="BK206" s="92">
        <v>5</v>
      </c>
      <c r="BL206" s="171">
        <f>LN(SUM($BK$2:BK206))</f>
        <v>6.513230110912307</v>
      </c>
      <c r="BM206" s="115">
        <f t="shared" si="276"/>
        <v>66.1342986414368</v>
      </c>
      <c r="BN206" s="155">
        <f t="shared" si="256"/>
        <v>66.45833304816604</v>
      </c>
      <c r="BO206" s="92">
        <v>1</v>
      </c>
      <c r="BP206" s="171">
        <f>LN(SUM($BO$2:BO206))</f>
        <v>5.6835797673386814</v>
      </c>
      <c r="BQ206" s="115">
        <f t="shared" si="277"/>
        <v>91.74965039688162</v>
      </c>
      <c r="BR206" s="155">
        <f t="shared" si="257"/>
        <v>96.642147440910435</v>
      </c>
      <c r="BS206" s="96">
        <v>265</v>
      </c>
      <c r="BT206" s="171">
        <f>LN(SUM($BS$2:BS206))</f>
        <v>10.125750716423031</v>
      </c>
      <c r="BU206" s="172">
        <f t="shared" si="278"/>
        <v>70.182728091599913</v>
      </c>
      <c r="BV206" s="155">
        <f t="shared" si="258"/>
        <v>71.967095211446761</v>
      </c>
    </row>
    <row r="207" spans="1:74" x14ac:dyDescent="0.25">
      <c r="A207" s="166">
        <f t="shared" si="154"/>
        <v>268</v>
      </c>
      <c r="B207" s="167">
        <v>44170</v>
      </c>
      <c r="C207" s="107">
        <v>5</v>
      </c>
      <c r="D207" s="168">
        <f>LN(SUM($C$2:C207))</f>
        <v>6.061456918928017</v>
      </c>
      <c r="E207" s="169">
        <f t="shared" si="262"/>
        <v>31.859361803602006</v>
      </c>
      <c r="F207" s="155">
        <f t="shared" si="244"/>
        <v>32.855462689955878</v>
      </c>
      <c r="G207" s="107">
        <v>36</v>
      </c>
      <c r="H207" s="168">
        <f>LN(SUM($G$2:G207))</f>
        <v>7.7853051825398616</v>
      </c>
      <c r="I207" s="169">
        <f t="shared" si="263"/>
        <v>30.701475509228349</v>
      </c>
      <c r="J207" s="155">
        <f t="shared" si="245"/>
        <v>31.621711553860731</v>
      </c>
      <c r="K207" s="107">
        <v>5</v>
      </c>
      <c r="L207" s="168">
        <f>LN(SUM($K$2:K207))</f>
        <v>7.1356873470281439</v>
      </c>
      <c r="M207" s="169">
        <f t="shared" si="264"/>
        <v>168.34304026988931</v>
      </c>
      <c r="N207" s="155">
        <f t="shared" si="246"/>
        <v>175.42674977587811</v>
      </c>
      <c r="O207" s="92">
        <v>12</v>
      </c>
      <c r="P207" s="168">
        <f>LN(SUM($O$2:O207))</f>
        <v>7.2218358252884487</v>
      </c>
      <c r="Q207" s="169">
        <f t="shared" si="265"/>
        <v>45.217760565682688</v>
      </c>
      <c r="R207" s="155">
        <f t="shared" si="247"/>
        <v>44.568975239670067</v>
      </c>
      <c r="S207" s="92">
        <v>1</v>
      </c>
      <c r="T207" s="168">
        <f>LN(SUM($S$2:S207))</f>
        <v>3.8286413964890951</v>
      </c>
      <c r="U207" s="170">
        <f t="shared" si="266"/>
        <v>27.628007214656563</v>
      </c>
      <c r="V207" s="155">
        <f t="shared" si="248"/>
        <v>32.529345655229868</v>
      </c>
      <c r="X207" s="168">
        <f>LN(SUM($W$2:W207))</f>
        <v>3.2580965380214821</v>
      </c>
      <c r="Y207" s="115" t="e">
        <f t="shared" si="267"/>
        <v>#DIV/0!</v>
      </c>
      <c r="Z207" s="155" t="e">
        <f t="shared" si="249"/>
        <v>#DIV/0!</v>
      </c>
      <c r="AA207" s="112">
        <v>7</v>
      </c>
      <c r="AB207" s="168">
        <f>LN(SUM($AA$2:AA207))</f>
        <v>6.6385677891665207</v>
      </c>
      <c r="AC207" s="169">
        <f t="shared" si="268"/>
        <v>134.97958958071871</v>
      </c>
      <c r="AD207" s="155">
        <f t="shared" si="250"/>
        <v>141.57626672385643</v>
      </c>
      <c r="AE207" s="92">
        <v>28</v>
      </c>
      <c r="AF207" s="168">
        <f>LN(SUM($AE$2:AE207))</f>
        <v>8.0786882292298721</v>
      </c>
      <c r="AG207" s="169">
        <f t="shared" si="269"/>
        <v>70.865165813277045</v>
      </c>
      <c r="AH207" s="155">
        <f t="shared" si="251"/>
        <v>71.313717020759725</v>
      </c>
      <c r="AJ207" s="168">
        <f>LN(SUM($AI$2:AI207))</f>
        <v>5.4116460518550396</v>
      </c>
      <c r="AK207" s="169">
        <f t="shared" si="270"/>
        <v>288.14216239817279</v>
      </c>
      <c r="AL207" s="155">
        <f t="shared" si="252"/>
        <v>270.67927768669739</v>
      </c>
      <c r="AM207" s="92">
        <v>14</v>
      </c>
      <c r="AN207" s="168">
        <f>LN(SUM($AM$2:AM207))</f>
        <v>6.6012301187288767</v>
      </c>
      <c r="AO207" s="169">
        <f t="shared" si="271"/>
        <v>47.544021099067997</v>
      </c>
      <c r="AP207" s="155">
        <f t="shared" si="253"/>
        <v>54.885842716480994</v>
      </c>
      <c r="AQ207" s="112">
        <v>3</v>
      </c>
      <c r="AR207" s="168">
        <f>LN(SUM($AQ$2:AQ207))</f>
        <v>6.3044488024219811</v>
      </c>
      <c r="AS207" s="169">
        <f t="shared" si="211"/>
        <v>36.305393857251453</v>
      </c>
      <c r="AT207" s="155">
        <f t="shared" si="254"/>
        <v>33.912947296614043</v>
      </c>
      <c r="AU207" s="92">
        <v>37</v>
      </c>
      <c r="AV207" s="168">
        <f>LN(SUM($AU$2:AU207))</f>
        <v>9.317039990635239</v>
      </c>
      <c r="AW207" s="169">
        <f t="shared" si="272"/>
        <v>137.86943781956012</v>
      </c>
      <c r="AX207" s="155">
        <f t="shared" si="259"/>
        <v>137.72042786953278</v>
      </c>
      <c r="AY207" s="92">
        <v>3</v>
      </c>
      <c r="AZ207" s="171">
        <f>LN(SUM($AY$2:AY207))</f>
        <v>4.3438054218536841</v>
      </c>
      <c r="BA207" s="169">
        <f t="shared" si="273"/>
        <v>34.881807040616437</v>
      </c>
      <c r="BB207" s="155">
        <f t="shared" si="260"/>
        <v>80.932556253834321</v>
      </c>
      <c r="BC207" s="112">
        <v>1</v>
      </c>
      <c r="BD207" s="171">
        <f>LN(SUM($BC$2:BC207))</f>
        <v>5.2678581590633282</v>
      </c>
      <c r="BE207" s="169">
        <f t="shared" si="274"/>
        <v>186.16678566921021</v>
      </c>
      <c r="BF207" s="155">
        <f t="shared" si="261"/>
        <v>207.9232577245692</v>
      </c>
      <c r="BG207" s="92">
        <v>41</v>
      </c>
      <c r="BH207" s="171">
        <f>LN(SUM($BG$2:BG207))</f>
        <v>7.4483338608974758</v>
      </c>
      <c r="BI207" s="115">
        <f t="shared" si="275"/>
        <v>24.798079461373742</v>
      </c>
      <c r="BJ207" s="155">
        <f t="shared" si="255"/>
        <v>28.339793940342318</v>
      </c>
      <c r="BK207" s="92">
        <v>3</v>
      </c>
      <c r="BL207" s="171">
        <f>LN(SUM($BK$2:BK207))</f>
        <v>6.517671272912275</v>
      </c>
      <c r="BM207" s="115">
        <f t="shared" si="276"/>
        <v>66.151068525362888</v>
      </c>
      <c r="BN207" s="155">
        <f t="shared" si="256"/>
        <v>67.299967141376086</v>
      </c>
      <c r="BO207" s="92">
        <v>6</v>
      </c>
      <c r="BP207" s="171">
        <f>LN(SUM($BO$2:BO207))</f>
        <v>5.7037824746562009</v>
      </c>
      <c r="BQ207" s="115">
        <f t="shared" si="277"/>
        <v>76.289773809918401</v>
      </c>
      <c r="BR207" s="155">
        <f t="shared" si="257"/>
        <v>86.468887058705221</v>
      </c>
      <c r="BS207" s="96">
        <v>202</v>
      </c>
      <c r="BT207" s="171">
        <f>LN(SUM($BS$2:BS207))</f>
        <v>10.133805307598339</v>
      </c>
      <c r="BU207" s="172">
        <f t="shared" si="278"/>
        <v>65.525283085880545</v>
      </c>
      <c r="BV207" s="155">
        <f t="shared" si="258"/>
        <v>69.567222244879204</v>
      </c>
    </row>
    <row r="208" spans="1:74" x14ac:dyDescent="0.25">
      <c r="A208" s="166">
        <f t="shared" si="154"/>
        <v>269</v>
      </c>
      <c r="B208" s="167">
        <v>44171</v>
      </c>
      <c r="D208" s="168">
        <f>LN(SUM($C$2:C208))</f>
        <v>6.061456918928017</v>
      </c>
      <c r="E208" s="169">
        <f t="shared" si="262"/>
        <v>32.238828561261769</v>
      </c>
      <c r="F208" s="155">
        <f t="shared" si="244"/>
        <v>32.073631203302902</v>
      </c>
      <c r="H208" s="168">
        <f>LN(SUM($G$2:G208))</f>
        <v>7.7853051825398616</v>
      </c>
      <c r="I208" s="169">
        <f t="shared" si="263"/>
        <v>30.966137849153451</v>
      </c>
      <c r="J208" s="155">
        <f t="shared" si="245"/>
        <v>31.209818496788344</v>
      </c>
      <c r="L208" s="168">
        <f>LN(SUM($K$2:K208))</f>
        <v>7.1356873470281439</v>
      </c>
      <c r="M208" s="169">
        <f t="shared" si="264"/>
        <v>166.33342884081662</v>
      </c>
      <c r="N208" s="155">
        <f t="shared" si="246"/>
        <v>171.62715638531449</v>
      </c>
      <c r="P208" s="168">
        <f>LN(SUM($O$2:O208))</f>
        <v>7.2218358252884487</v>
      </c>
      <c r="Q208" s="169">
        <f t="shared" si="265"/>
        <v>57.356277023073901</v>
      </c>
      <c r="R208" s="155">
        <f t="shared" si="247"/>
        <v>49.267472087293676</v>
      </c>
      <c r="T208" s="168">
        <f>LN(SUM($S$2:S208))</f>
        <v>3.8286413964890951</v>
      </c>
      <c r="U208" s="170">
        <f t="shared" si="266"/>
        <v>27.92990075265195</v>
      </c>
      <c r="V208" s="155">
        <f t="shared" si="248"/>
        <v>29.862890005352668</v>
      </c>
      <c r="X208" s="168">
        <f>LN(SUM($W$2:W208))</f>
        <v>3.2580965380214821</v>
      </c>
      <c r="Y208" s="115" t="e">
        <f t="shared" si="267"/>
        <v>#DIV/0!</v>
      </c>
      <c r="Z208" s="155" t="e">
        <f t="shared" si="249"/>
        <v>#DIV/0!</v>
      </c>
      <c r="AB208" s="168">
        <f>LN(SUM($AA$2:AA208))</f>
        <v>6.6385677891665207</v>
      </c>
      <c r="AC208" s="169">
        <f t="shared" si="268"/>
        <v>157.60222689547152</v>
      </c>
      <c r="AD208" s="155">
        <f t="shared" si="250"/>
        <v>147.36798128120236</v>
      </c>
      <c r="AF208" s="168">
        <f>LN(SUM($AE$2:AE208))</f>
        <v>8.0786882292298721</v>
      </c>
      <c r="AG208" s="169">
        <f t="shared" si="269"/>
        <v>89.679251582526163</v>
      </c>
      <c r="AH208" s="155">
        <f t="shared" si="251"/>
        <v>77.450652680985726</v>
      </c>
      <c r="AJ208" s="168">
        <f>LN(SUM($AI$2:AI208))</f>
        <v>5.4116460518550396</v>
      </c>
      <c r="AK208" s="169">
        <f t="shared" si="270"/>
        <v>432.79819846164793</v>
      </c>
      <c r="AL208" s="155">
        <f t="shared" si="252"/>
        <v>325.00728058136275</v>
      </c>
      <c r="AN208" s="168">
        <f>LN(SUM($AM$2:AM208))</f>
        <v>6.6012301187288767</v>
      </c>
      <c r="AO208" s="169">
        <f t="shared" si="271"/>
        <v>51.095725259280478</v>
      </c>
      <c r="AP208" s="155">
        <f t="shared" si="253"/>
        <v>51.598237267972223</v>
      </c>
      <c r="AR208" s="168">
        <f>LN(SUM($AQ$2:AQ208))</f>
        <v>6.3044488024219811</v>
      </c>
      <c r="AS208" s="169">
        <f t="shared" si="211"/>
        <v>59.627286945633614</v>
      </c>
      <c r="AT208" s="155">
        <f t="shared" si="254"/>
        <v>42.567114598236763</v>
      </c>
      <c r="AV208" s="168">
        <f>LN(SUM($AU$2:AU208))</f>
        <v>9.317039990635239</v>
      </c>
      <c r="AW208" s="169">
        <f t="shared" si="272"/>
        <v>172.02048074508477</v>
      </c>
      <c r="AX208" s="155">
        <f t="shared" si="259"/>
        <v>149.84545003669359</v>
      </c>
      <c r="AZ208" s="171">
        <f>LN(SUM($AY$2:AY208))</f>
        <v>4.3438054218536841</v>
      </c>
      <c r="BA208" s="169">
        <f t="shared" si="273"/>
        <v>29.306354949072222</v>
      </c>
      <c r="BB208" s="155">
        <f t="shared" si="260"/>
        <v>41.225792741349828</v>
      </c>
      <c r="BD208" s="171">
        <f>LN(SUM($BC$2:BC208))</f>
        <v>5.2678581590633282</v>
      </c>
      <c r="BE208" s="169">
        <f t="shared" si="274"/>
        <v>186.45790950541988</v>
      </c>
      <c r="BF208" s="155">
        <f t="shared" si="261"/>
        <v>201.61165790055225</v>
      </c>
      <c r="BH208" s="171">
        <f>LN(SUM($BG$2:BG208))</f>
        <v>7.4483338608974758</v>
      </c>
      <c r="BI208" s="115">
        <f t="shared" si="275"/>
        <v>26.900613284719118</v>
      </c>
      <c r="BJ208" s="155">
        <f t="shared" si="255"/>
        <v>26.723304133427529</v>
      </c>
      <c r="BL208" s="171">
        <f>LN(SUM($BK$2:BK208))</f>
        <v>6.517671272912275</v>
      </c>
      <c r="BM208" s="115">
        <f t="shared" si="276"/>
        <v>83.506362002505782</v>
      </c>
      <c r="BN208" s="155">
        <f t="shared" si="256"/>
        <v>71.93057638976849</v>
      </c>
      <c r="BP208" s="171">
        <f>LN(SUM($BO$2:BO208))</f>
        <v>5.7037824746562009</v>
      </c>
      <c r="BQ208" s="115">
        <f t="shared" si="277"/>
        <v>81.228968096155754</v>
      </c>
      <c r="BR208" s="155">
        <f t="shared" si="257"/>
        <v>83.089464100985253</v>
      </c>
      <c r="BT208" s="171">
        <f>LN(SUM($BS$2:BS208))</f>
        <v>10.133805307598339</v>
      </c>
      <c r="BU208" s="172">
        <f t="shared" si="278"/>
        <v>76.778344716978879</v>
      </c>
      <c r="BV208" s="155">
        <f t="shared" si="258"/>
        <v>70.828785298153107</v>
      </c>
    </row>
    <row r="209" spans="1:74" x14ac:dyDescent="0.25">
      <c r="A209" s="166">
        <f t="shared" si="154"/>
        <v>270</v>
      </c>
      <c r="B209" s="167">
        <v>44172</v>
      </c>
      <c r="C209" s="92">
        <v>14</v>
      </c>
      <c r="D209" s="168">
        <f>LN(SUM($C$2:C209))</f>
        <v>6.0935697700451357</v>
      </c>
      <c r="E209" s="169">
        <f t="shared" si="262"/>
        <v>33.744883841839055</v>
      </c>
      <c r="F209" s="155">
        <f>AVERAGE(E207:E209)</f>
        <v>32.614358068900941</v>
      </c>
      <c r="G209" s="92">
        <v>59</v>
      </c>
      <c r="H209" s="168">
        <f>LN(SUM($G$2:G209))</f>
        <v>7.8095413246534102</v>
      </c>
      <c r="I209" s="169">
        <f t="shared" si="263"/>
        <v>33.920732803177224</v>
      </c>
      <c r="J209" s="155">
        <f>AVERAGE(I207:I209)</f>
        <v>31.86278205385301</v>
      </c>
      <c r="K209" s="92">
        <v>9</v>
      </c>
      <c r="L209" s="168">
        <f>LN(SUM($K$2:K209))</f>
        <v>7.1428274011616208</v>
      </c>
      <c r="M209" s="169">
        <f t="shared" si="264"/>
        <v>167.1166303825797</v>
      </c>
      <c r="N209" s="155">
        <f>AVERAGE(M207:M209)</f>
        <v>167.2643664977619</v>
      </c>
      <c r="O209" s="92">
        <v>44</v>
      </c>
      <c r="P209" s="168">
        <f>LN(SUM($O$2:O209))</f>
        <v>7.2534703826845277</v>
      </c>
      <c r="Q209" s="169">
        <f t="shared" si="265"/>
        <v>58.133330663871916</v>
      </c>
      <c r="R209" s="155">
        <f>AVERAGE(Q207:Q209)</f>
        <v>53.569122750876168</v>
      </c>
      <c r="T209" s="168">
        <f>LN(SUM($S$2:S209))</f>
        <v>3.8286413964890951</v>
      </c>
      <c r="U209" s="170">
        <f t="shared" si="266"/>
        <v>35.446562063738732</v>
      </c>
      <c r="V209" s="155">
        <f>AVERAGE(U207:U209)</f>
        <v>30.334823343682416</v>
      </c>
      <c r="W209" s="92">
        <v>3</v>
      </c>
      <c r="X209" s="168">
        <f>LN(SUM($W$2:W209))</f>
        <v>3.3672958299864741</v>
      </c>
      <c r="Y209" s="115">
        <f t="shared" si="267"/>
        <v>59.243732892518757</v>
      </c>
      <c r="Z209" s="155" t="e">
        <f>AVERAGE(Y207:Y209)</f>
        <v>#DIV/0!</v>
      </c>
      <c r="AA209" s="112">
        <v>6</v>
      </c>
      <c r="AB209" s="168">
        <f>LN(SUM($AA$2:AA209))</f>
        <v>6.6463905148477291</v>
      </c>
      <c r="AC209" s="169">
        <f t="shared" si="268"/>
        <v>144.32170166368857</v>
      </c>
      <c r="AD209" s="155">
        <f>AVERAGE(AC207:AC209)</f>
        <v>145.63450604662626</v>
      </c>
      <c r="AE209" s="92">
        <v>44</v>
      </c>
      <c r="AF209" s="168">
        <f>LN(SUM($AE$2:AE209))</f>
        <v>8.0922394067242109</v>
      </c>
      <c r="AG209" s="169">
        <f t="shared" si="269"/>
        <v>96.389921750247723</v>
      </c>
      <c r="AH209" s="155">
        <f>AVERAGE(AG207:AG209)</f>
        <v>85.64477971535031</v>
      </c>
      <c r="AJ209" s="168">
        <f>LN(SUM($AI$2:AI209))</f>
        <v>5.4116460518550396</v>
      </c>
      <c r="AK209" s="169">
        <f t="shared" si="270"/>
        <v>721.33033076941319</v>
      </c>
      <c r="AL209" s="155">
        <f>AVERAGE(AK207:AK209)</f>
        <v>480.75689720974464</v>
      </c>
      <c r="AM209" s="92">
        <v>12</v>
      </c>
      <c r="AN209" s="168">
        <f>LN(SUM($AM$2:AM209))</f>
        <v>6.6174029779744776</v>
      </c>
      <c r="AO209" s="169">
        <f t="shared" si="271"/>
        <v>51.099781176527898</v>
      </c>
      <c r="AP209" s="155">
        <f>AVERAGE(AO207:AO209)</f>
        <v>49.913175844958793</v>
      </c>
      <c r="AQ209" s="112">
        <v>11</v>
      </c>
      <c r="AR209" s="168">
        <f>LN(SUM($AQ$2:AQ209))</f>
        <v>6.3243589623813108</v>
      </c>
      <c r="AS209" s="169">
        <f t="shared" si="211"/>
        <v>58.239075341283922</v>
      </c>
      <c r="AT209" s="155">
        <f t="shared" si="254"/>
        <v>51.390585381389663</v>
      </c>
      <c r="AU209" s="92">
        <v>39</v>
      </c>
      <c r="AV209" s="168">
        <f>LN(SUM($AU$2:AU209))</f>
        <v>9.3205391642742583</v>
      </c>
      <c r="AW209" s="169">
        <f t="shared" si="272"/>
        <v>220.13361327279188</v>
      </c>
      <c r="AX209" s="155">
        <f>AVERAGE(AW207:AW209)</f>
        <v>176.67451061247891</v>
      </c>
      <c r="AZ209" s="171">
        <f>LN(SUM($AY$2:AY209))</f>
        <v>4.3438054218536841</v>
      </c>
      <c r="BA209" s="169">
        <f t="shared" si="273"/>
        <v>30.145972937815184</v>
      </c>
      <c r="BB209" s="155">
        <f>AVERAGE(BA207:BA209)</f>
        <v>31.444711642501286</v>
      </c>
      <c r="BC209" s="112">
        <v>2</v>
      </c>
      <c r="BD209" s="171">
        <f>LN(SUM($BC$2:BC209))</f>
        <v>5.2781146592305168</v>
      </c>
      <c r="BE209" s="169">
        <f t="shared" si="274"/>
        <v>170.45432257011046</v>
      </c>
      <c r="BF209" s="155">
        <f>AVERAGE(BE207:BE209)</f>
        <v>181.02633924824684</v>
      </c>
      <c r="BG209" s="92">
        <v>50</v>
      </c>
      <c r="BH209" s="171">
        <f>LN(SUM($BG$2:BG209))</f>
        <v>7.4770384723196965</v>
      </c>
      <c r="BI209" s="115">
        <f t="shared" si="275"/>
        <v>28.924178860673191</v>
      </c>
      <c r="BJ209" s="155">
        <f>AVERAGE(BI207:BI209)</f>
        <v>26.874290535588685</v>
      </c>
      <c r="BK209" s="92">
        <v>6</v>
      </c>
      <c r="BL209" s="171">
        <f>LN(SUM($BK$2:BK209))</f>
        <v>6.5264948595707901</v>
      </c>
      <c r="BM209" s="115">
        <f t="shared" si="276"/>
        <v>107.39077171829753</v>
      </c>
      <c r="BN209" s="155">
        <f>AVERAGE(BM207:BM209)</f>
        <v>85.68273408205539</v>
      </c>
      <c r="BP209" s="171">
        <f>LN(SUM($BO$2:BO209))</f>
        <v>5.7037824746562009</v>
      </c>
      <c r="BQ209" s="115">
        <f t="shared" si="277"/>
        <v>100.40643975236114</v>
      </c>
      <c r="BR209" s="155">
        <f>AVERAGE(BQ207:BQ209)</f>
        <v>85.975060552811769</v>
      </c>
      <c r="BS209" s="96">
        <v>299</v>
      </c>
      <c r="BT209" s="171">
        <f>LN(SUM($BS$2:BS209))</f>
        <v>10.145609862448119</v>
      </c>
      <c r="BU209" s="172">
        <f t="shared" si="278"/>
        <v>84.205780269722638</v>
      </c>
      <c r="BV209" s="155">
        <f>AVERAGE(BU207:BU209)</f>
        <v>75.503136024194021</v>
      </c>
    </row>
    <row r="210" spans="1:74" x14ac:dyDescent="0.25">
      <c r="A210" s="166">
        <f t="shared" si="154"/>
        <v>271</v>
      </c>
      <c r="B210" s="167">
        <v>44173</v>
      </c>
      <c r="C210" s="92">
        <v>4</v>
      </c>
      <c r="D210" s="168">
        <f>LN(SUM($C$2:C210))</f>
        <v>6.1025585946135692</v>
      </c>
      <c r="E210" s="169">
        <f t="shared" si="262"/>
        <v>38.05541222087318</v>
      </c>
      <c r="F210" s="155">
        <f>AVERAGE(E208:E210)</f>
        <v>34.679708207991332</v>
      </c>
      <c r="G210" s="92">
        <v>18</v>
      </c>
      <c r="H210" s="168">
        <f>LN(SUM($G$2:G210))</f>
        <v>7.8168199657645525</v>
      </c>
      <c r="I210" s="169">
        <f t="shared" si="263"/>
        <v>40.5369229349145</v>
      </c>
      <c r="J210" s="155">
        <f>AVERAGE(I208:I210)</f>
        <v>35.141264529081724</v>
      </c>
      <c r="K210" s="92">
        <v>1</v>
      </c>
      <c r="L210" s="168">
        <f>LN(SUM($K$2:K210))</f>
        <v>7.1436176027041212</v>
      </c>
      <c r="M210" s="169">
        <f t="shared" si="264"/>
        <v>181.43308950646414</v>
      </c>
      <c r="N210" s="155">
        <f>AVERAGE(M208:M210)</f>
        <v>171.62771624328684</v>
      </c>
      <c r="O210" s="92">
        <v>1</v>
      </c>
      <c r="P210" s="168">
        <f>LN(SUM($O$2:O210))</f>
        <v>7.2541778464565176</v>
      </c>
      <c r="Q210" s="169">
        <f t="shared" si="265"/>
        <v>64.494240226609719</v>
      </c>
      <c r="R210" s="155">
        <f>AVERAGE(Q208:Q210)</f>
        <v>59.994615971185176</v>
      </c>
      <c r="T210" s="168">
        <f>LN(SUM($S$2:S210))</f>
        <v>3.8286413964890951</v>
      </c>
      <c r="U210" s="170">
        <f t="shared" si="266"/>
        <v>54.033727097712536</v>
      </c>
      <c r="V210" s="155">
        <f>AVERAGE(U208:U210)</f>
        <v>39.136729971367743</v>
      </c>
      <c r="X210" s="168">
        <f>LN(SUM($W$2:W210))</f>
        <v>3.3672958299864741</v>
      </c>
      <c r="Y210" s="115">
        <f t="shared" si="267"/>
        <v>35.54623973551125</v>
      </c>
      <c r="Z210" s="155" t="e">
        <f>AVERAGE(Y208:Y210)</f>
        <v>#DIV/0!</v>
      </c>
      <c r="AB210" s="168">
        <f>LN(SUM($AA$2:AA210))</f>
        <v>6.6463905148477291</v>
      </c>
      <c r="AC210" s="169">
        <f t="shared" si="268"/>
        <v>155.44561114649295</v>
      </c>
      <c r="AD210" s="155">
        <f>AVERAGE(AC208:AC210)</f>
        <v>152.4565132352177</v>
      </c>
      <c r="AE210" s="92">
        <v>10</v>
      </c>
      <c r="AF210" s="168">
        <f>LN(SUM($AE$2:AE210))</f>
        <v>8.0952937768446489</v>
      </c>
      <c r="AG210" s="169">
        <f t="shared" si="269"/>
        <v>101.78221010515527</v>
      </c>
      <c r="AH210" s="155">
        <f>AVERAGE(AG208:AG210)</f>
        <v>95.950461145976377</v>
      </c>
      <c r="AJ210" s="168">
        <f>LN(SUM($AI$2:AI210))</f>
        <v>5.4116460518550396</v>
      </c>
      <c r="AK210" s="169" t="e">
        <f t="shared" si="270"/>
        <v>#DIV/0!</v>
      </c>
      <c r="AL210" s="155" t="e">
        <f>AVERAGE(AK208:AK210)</f>
        <v>#DIV/0!</v>
      </c>
      <c r="AM210" s="92">
        <v>5</v>
      </c>
      <c r="AN210" s="168">
        <f>LN(SUM($AM$2:AM210))</f>
        <v>6.6240652277998935</v>
      </c>
      <c r="AO210" s="169">
        <f t="shared" si="271"/>
        <v>56.21394544365868</v>
      </c>
      <c r="AP210" s="155">
        <f>AVERAGE(AO208:AO210)</f>
        <v>52.803150626489014</v>
      </c>
      <c r="AQ210" s="112">
        <v>4</v>
      </c>
      <c r="AR210" s="168">
        <f>LN(SUM($AQ$2:AQ210))</f>
        <v>6.3315018498936908</v>
      </c>
      <c r="AS210" s="169">
        <f t="shared" si="211"/>
        <v>66.923696585110733</v>
      </c>
      <c r="AT210" s="155">
        <f t="shared" si="254"/>
        <v>61.596686290676097</v>
      </c>
      <c r="AU210" s="92">
        <v>12</v>
      </c>
      <c r="AV210" s="168">
        <f>LN(SUM($AU$2:AU210))</f>
        <v>9.3216133743856116</v>
      </c>
      <c r="AW210" s="169">
        <f t="shared" si="272"/>
        <v>286.47939178510973</v>
      </c>
      <c r="AX210" s="155">
        <f>AVERAGE(AW208:AW210)</f>
        <v>226.21116193432877</v>
      </c>
      <c r="AZ210" s="171">
        <f>LN(SUM($AY$2:AY210))</f>
        <v>4.3438054218536841</v>
      </c>
      <c r="BA210" s="169">
        <f t="shared" si="273"/>
        <v>34.690969620006591</v>
      </c>
      <c r="BB210" s="155">
        <f>AVERAGE(BA208:BA210)</f>
        <v>31.381099168964663</v>
      </c>
      <c r="BC210" s="112">
        <v>7</v>
      </c>
      <c r="BD210" s="171">
        <f>LN(SUM($BC$2:BC210))</f>
        <v>5.3132059790417872</v>
      </c>
      <c r="BE210" s="169">
        <f t="shared" si="274"/>
        <v>88.696660400747362</v>
      </c>
      <c r="BF210" s="155">
        <f>AVERAGE(BE208:BE210)</f>
        <v>148.53629749209259</v>
      </c>
      <c r="BG210" s="92">
        <v>17</v>
      </c>
      <c r="BH210" s="171">
        <f>LN(SUM($BG$2:BG210))</f>
        <v>7.486613313139955</v>
      </c>
      <c r="BI210" s="115">
        <f t="shared" si="275"/>
        <v>34.675029887566851</v>
      </c>
      <c r="BJ210" s="155">
        <f>AVERAGE(BI208:BI210)</f>
        <v>30.166607344319718</v>
      </c>
      <c r="BK210" s="92">
        <v>1</v>
      </c>
      <c r="BL210" s="171">
        <f>LN(SUM($BK$2:BK210))</f>
        <v>6.5279579176225502</v>
      </c>
      <c r="BM210" s="115">
        <f t="shared" si="276"/>
        <v>130.71642912366769</v>
      </c>
      <c r="BN210" s="155">
        <f>AVERAGE(BM208:BM210)</f>
        <v>107.204520948157</v>
      </c>
      <c r="BO210" s="92">
        <v>5</v>
      </c>
      <c r="BP210" s="171">
        <f>LN(SUM($BO$2:BO210))</f>
        <v>5.7203117766074119</v>
      </c>
      <c r="BQ210" s="115">
        <f t="shared" si="277"/>
        <v>103.32265286315118</v>
      </c>
      <c r="BR210" s="155">
        <f>AVERAGE(BQ208:BQ210)</f>
        <v>94.986020237222689</v>
      </c>
      <c r="BS210" s="96">
        <v>85</v>
      </c>
      <c r="BT210" s="171">
        <f>LN(SUM($BS$2:BS210))</f>
        <v>10.148940390770173</v>
      </c>
      <c r="BU210" s="172">
        <f t="shared" si="278"/>
        <v>97.664066273969524</v>
      </c>
      <c r="BV210" s="155">
        <f>AVERAGE(BU208:BU210)</f>
        <v>86.216063753557023</v>
      </c>
    </row>
    <row r="211" spans="1:74" x14ac:dyDescent="0.25">
      <c r="A211" s="166">
        <f t="shared" si="154"/>
        <v>272</v>
      </c>
      <c r="B211" s="167">
        <v>44174</v>
      </c>
      <c r="C211" s="92">
        <v>12</v>
      </c>
      <c r="D211" s="168">
        <f>LN(SUM($C$2:C211))</f>
        <v>6.1290502100605453</v>
      </c>
      <c r="E211" s="169">
        <f t="shared" si="262"/>
        <v>41.370090918653268</v>
      </c>
      <c r="F211" s="155">
        <f>AVERAGE(E209:E211)</f>
        <v>37.723462327121837</v>
      </c>
      <c r="G211" s="92">
        <v>46</v>
      </c>
      <c r="H211" s="168">
        <f>LN(SUM($G$2:G211))</f>
        <v>7.8351837552667485</v>
      </c>
      <c r="I211" s="169">
        <f t="shared" si="263"/>
        <v>47.321635837245069</v>
      </c>
      <c r="J211" s="155">
        <f>AVERAGE(I209:I211)</f>
        <v>40.593097191778931</v>
      </c>
      <c r="K211" s="92">
        <v>4</v>
      </c>
      <c r="L211" s="168">
        <f>LN(SUM($K$2:K211))</f>
        <v>7.1467721794526371</v>
      </c>
      <c r="M211" s="169">
        <f t="shared" si="264"/>
        <v>193.54620751325848</v>
      </c>
      <c r="N211" s="155">
        <f>AVERAGE(M209:M211)</f>
        <v>180.6986424674341</v>
      </c>
      <c r="O211" s="92">
        <v>10</v>
      </c>
      <c r="P211" s="168">
        <f>LN(SUM($O$2:O211))</f>
        <v>7.2612250919719212</v>
      </c>
      <c r="Q211" s="169">
        <f t="shared" si="265"/>
        <v>67.012684673703461</v>
      </c>
      <c r="R211" s="155">
        <f>AVERAGE(Q209:Q211)</f>
        <v>63.213418521395035</v>
      </c>
      <c r="T211" s="168">
        <f>LN(SUM($S$2:S211))</f>
        <v>3.8286413964890951</v>
      </c>
      <c r="U211" s="170">
        <f t="shared" si="266"/>
        <v>78.804574342866758</v>
      </c>
      <c r="V211" s="155">
        <f>AVERAGE(U209:U211)</f>
        <v>56.094954501439339</v>
      </c>
      <c r="X211" s="168">
        <f>LN(SUM($W$2:W211))</f>
        <v>3.3672958299864741</v>
      </c>
      <c r="Y211" s="115">
        <f t="shared" si="267"/>
        <v>29.621866446259379</v>
      </c>
      <c r="Z211" s="155">
        <f>AVERAGE(Y209:Y211)</f>
        <v>41.470613024763125</v>
      </c>
      <c r="AB211" s="168">
        <f>LN(SUM($AA$2:AA211))</f>
        <v>6.6463905148477291</v>
      </c>
      <c r="AC211" s="169">
        <f t="shared" si="268"/>
        <v>200.23923894423731</v>
      </c>
      <c r="AD211" s="155">
        <f>AVERAGE(AC209:AC211)</f>
        <v>166.66885058480628</v>
      </c>
      <c r="AE211" s="92">
        <v>13</v>
      </c>
      <c r="AF211" s="168">
        <f>LN(SUM($AE$2:AE211))</f>
        <v>8.0992505617969606</v>
      </c>
      <c r="AG211" s="169">
        <f t="shared" si="269"/>
        <v>114.84894775490424</v>
      </c>
      <c r="AH211" s="155">
        <f>AVERAGE(AG209:AG211)</f>
        <v>104.34035987010242</v>
      </c>
      <c r="AI211" s="92">
        <v>1</v>
      </c>
      <c r="AJ211" s="168">
        <f>LN(SUM($AI$2:AI211))</f>
        <v>5.4161004022044201</v>
      </c>
      <c r="AK211" s="169">
        <f t="shared" si="270"/>
        <v>1452.3719909292249</v>
      </c>
      <c r="AL211" s="155" t="e">
        <f>AVERAGE(AK209:AK211)</f>
        <v>#DIV/0!</v>
      </c>
      <c r="AM211" s="92">
        <v>1</v>
      </c>
      <c r="AN211" s="168">
        <f>LN(SUM($AM$2:AM211))</f>
        <v>6.6253923680079563</v>
      </c>
      <c r="AO211" s="169">
        <f t="shared" si="271"/>
        <v>68.131286972444215</v>
      </c>
      <c r="AP211" s="155">
        <f>AVERAGE(AO209:AO211)</f>
        <v>58.481671197543598</v>
      </c>
      <c r="AQ211" s="112">
        <v>2</v>
      </c>
      <c r="AR211" s="168">
        <f>LN(SUM($AQ$2:AQ211))</f>
        <v>6.3350542514980592</v>
      </c>
      <c r="AS211" s="169">
        <f t="shared" si="211"/>
        <v>71.472392789435602</v>
      </c>
      <c r="AT211" s="155">
        <f t="shared" si="254"/>
        <v>65.545054905276757</v>
      </c>
      <c r="AU211" s="92">
        <v>22</v>
      </c>
      <c r="AV211" s="168">
        <f>LN(SUM($AU$2:AU211))</f>
        <v>9.323579767582693</v>
      </c>
      <c r="AW211" s="169">
        <f t="shared" si="272"/>
        <v>324.7579738920013</v>
      </c>
      <c r="AX211" s="155">
        <f>AVERAGE(AW209:AW211)</f>
        <v>277.12365964996764</v>
      </c>
      <c r="AZ211" s="171">
        <f>LN(SUM($AY$2:AY211))</f>
        <v>4.3438054218536841</v>
      </c>
      <c r="BA211" s="169">
        <f t="shared" si="273"/>
        <v>53.113098969911768</v>
      </c>
      <c r="BB211" s="155">
        <f>AVERAGE(BA209:BA211)</f>
        <v>39.316680509244513</v>
      </c>
      <c r="BD211" s="171">
        <f>LN(SUM($BC$2:BC211))</f>
        <v>5.3132059790417872</v>
      </c>
      <c r="BE211" s="169">
        <f t="shared" si="274"/>
        <v>73.841336824191984</v>
      </c>
      <c r="BF211" s="155">
        <f>AVERAGE(BE209:BE211)</f>
        <v>110.99743993168329</v>
      </c>
      <c r="BG211" s="92">
        <v>34</v>
      </c>
      <c r="BH211" s="171">
        <f>LN(SUM($BG$2:BG211))</f>
        <v>7.5054922747374242</v>
      </c>
      <c r="BI211" s="115">
        <f t="shared" si="275"/>
        <v>39.142550396949105</v>
      </c>
      <c r="BJ211" s="155">
        <f>AVERAGE(BI209:BI211)</f>
        <v>34.247253048396381</v>
      </c>
      <c r="BK211" s="92">
        <v>12</v>
      </c>
      <c r="BL211" s="171">
        <f>LN(SUM($BK$2:BK211))</f>
        <v>6.5453496603344199</v>
      </c>
      <c r="BM211" s="115">
        <f t="shared" si="276"/>
        <v>123.63750490159055</v>
      </c>
      <c r="BN211" s="155">
        <f>AVERAGE(BM209:BM211)</f>
        <v>120.58156858118525</v>
      </c>
      <c r="BO211" s="92">
        <v>1</v>
      </c>
      <c r="BP211" s="171">
        <f>LN(SUM($BO$2:BO211))</f>
        <v>5.7235851019523807</v>
      </c>
      <c r="BQ211" s="115">
        <f t="shared" si="277"/>
        <v>95.277262606274633</v>
      </c>
      <c r="BR211" s="155">
        <f>AVERAGE(BQ209:BQ211)</f>
        <v>99.668785073928987</v>
      </c>
      <c r="BS211" s="96">
        <v>158</v>
      </c>
      <c r="BT211" s="171">
        <f>LN(SUM($BS$2:BS211))</f>
        <v>10.155101935826032</v>
      </c>
      <c r="BU211" s="172">
        <f t="shared" si="278"/>
        <v>108.8902544672782</v>
      </c>
      <c r="BV211" s="155">
        <f>AVERAGE(BU209:BU211)</f>
        <v>96.920033670323463</v>
      </c>
    </row>
    <row r="212" spans="1:74" x14ac:dyDescent="0.25">
      <c r="A212" s="166">
        <f t="shared" si="154"/>
        <v>273</v>
      </c>
      <c r="B212" s="167">
        <v>44175</v>
      </c>
      <c r="C212" s="92">
        <v>3</v>
      </c>
      <c r="D212" s="168">
        <f>LN(SUM($C$2:C212))</f>
        <v>6.1355648910817386</v>
      </c>
      <c r="E212" s="169">
        <f t="shared" si="262"/>
        <v>44.741588526753809</v>
      </c>
      <c r="F212" s="155">
        <f>AVERAGE(E210:E212)</f>
        <v>41.389030555426757</v>
      </c>
      <c r="G212" s="92">
        <v>60</v>
      </c>
      <c r="H212" s="168">
        <f>LN(SUM($G$2:G212))</f>
        <v>7.8586406556207908</v>
      </c>
      <c r="I212" s="169">
        <f t="shared" si="263"/>
        <v>48.945605312455541</v>
      </c>
      <c r="J212" s="155">
        <f>AVERAGE(I210:I212)</f>
        <v>45.601388028205037</v>
      </c>
      <c r="L212" s="168">
        <f>LN(SUM($K$2:K212))</f>
        <v>7.1467721794526371</v>
      </c>
      <c r="M212" s="169">
        <f t="shared" si="264"/>
        <v>257.67235885777393</v>
      </c>
      <c r="N212" s="155">
        <f>AVERAGE(M210:M212)</f>
        <v>210.88388529249883</v>
      </c>
      <c r="O212" s="92">
        <v>12</v>
      </c>
      <c r="P212" s="168">
        <f>LN(SUM($O$2:O212))</f>
        <v>7.2696167496081694</v>
      </c>
      <c r="Q212" s="169">
        <f t="shared" si="265"/>
        <v>69.098581676804272</v>
      </c>
      <c r="R212" s="155">
        <f>AVERAGE(Q210:Q212)</f>
        <v>66.868502192372489</v>
      </c>
      <c r="S212" s="92">
        <v>1</v>
      </c>
      <c r="T212" s="168">
        <f>LN(SUM($S$2:S212))</f>
        <v>3.8501476017100584</v>
      </c>
      <c r="U212" s="170">
        <f t="shared" si="266"/>
        <v>148.77215204577013</v>
      </c>
      <c r="V212" s="155">
        <f>AVERAGE(U210:U212)</f>
        <v>93.870151162116485</v>
      </c>
      <c r="W212" s="92">
        <v>1</v>
      </c>
      <c r="X212" s="168">
        <f>LN(SUM($W$2:W212))</f>
        <v>3.4011973816621555</v>
      </c>
      <c r="Y212" s="115">
        <f t="shared" si="267"/>
        <v>25.641578311862343</v>
      </c>
      <c r="Z212" s="155">
        <f>AVERAGE(Y210:Y212)</f>
        <v>30.269894831210991</v>
      </c>
      <c r="AA212" s="112">
        <v>8</v>
      </c>
      <c r="AB212" s="168">
        <f>LN(SUM($AA$2:AA212))</f>
        <v>6.6567265241783913</v>
      </c>
      <c r="AC212" s="169">
        <f t="shared" si="268"/>
        <v>183.86217083661663</v>
      </c>
      <c r="AD212" s="155">
        <f>AVERAGE(AC210:AC212)</f>
        <v>179.84900697578232</v>
      </c>
      <c r="AE212" s="92">
        <v>25</v>
      </c>
      <c r="AF212" s="168">
        <f>LN(SUM($AE$2:AE212))</f>
        <v>8.106816038947052</v>
      </c>
      <c r="AG212" s="169">
        <f t="shared" si="269"/>
        <v>115.33650247828037</v>
      </c>
      <c r="AH212" s="155">
        <f>AVERAGE(AG210:AG212)</f>
        <v>110.65588677944663</v>
      </c>
      <c r="AI212" s="92">
        <v>2</v>
      </c>
      <c r="AJ212" s="168">
        <f>LN(SUM($AI$2:AI212))</f>
        <v>5.4249500174814029</v>
      </c>
      <c r="AK212" s="169">
        <f t="shared" si="270"/>
        <v>397.53960456402643</v>
      </c>
      <c r="AL212" s="155" t="e">
        <f>AVERAGE(AK210:AK212)</f>
        <v>#DIV/0!</v>
      </c>
      <c r="AM212" s="92">
        <v>7</v>
      </c>
      <c r="AN212" s="168">
        <f>LN(SUM($AM$2:AM212))</f>
        <v>6.6346333578616861</v>
      </c>
      <c r="AO212" s="169">
        <f t="shared" si="271"/>
        <v>84.757444338048998</v>
      </c>
      <c r="AP212" s="155">
        <f>AVERAGE(AO210:AO212)</f>
        <v>69.700892251383962</v>
      </c>
      <c r="AQ212" s="112">
        <v>5</v>
      </c>
      <c r="AR212" s="168">
        <f>LN(SUM($AQ$2:AQ212))</f>
        <v>6.3438804341263308</v>
      </c>
      <c r="AS212" s="169">
        <f t="shared" si="211"/>
        <v>87.009494900463437</v>
      </c>
      <c r="AT212" s="155">
        <f t="shared" si="254"/>
        <v>75.135194758336596</v>
      </c>
      <c r="AU212" s="92">
        <v>59</v>
      </c>
      <c r="AV212" s="168">
        <f>LN(SUM($AU$2:AU212))</f>
        <v>9.3288342660239714</v>
      </c>
      <c r="AW212" s="169">
        <f t="shared" si="272"/>
        <v>307.92356904200756</v>
      </c>
      <c r="AX212" s="155">
        <f>AVERAGE(AW210:AW212)</f>
        <v>306.3869782397062</v>
      </c>
      <c r="AY212" s="92">
        <v>4</v>
      </c>
      <c r="AZ212" s="171">
        <f>LN(SUM($AY$2:AY212))</f>
        <v>4.3944491546724391</v>
      </c>
      <c r="BA212" s="169">
        <f t="shared" si="273"/>
        <v>71.576487935291041</v>
      </c>
      <c r="BB212" s="155">
        <f>AVERAGE(BA210:BA212)</f>
        <v>53.126852175069793</v>
      </c>
      <c r="BC212" s="112">
        <v>1</v>
      </c>
      <c r="BD212" s="171">
        <f>LN(SUM($BC$2:BC212))</f>
        <v>5.3181199938442161</v>
      </c>
      <c r="BE212" s="169">
        <f t="shared" si="274"/>
        <v>64.194544081621558</v>
      </c>
      <c r="BF212" s="155">
        <f>AVERAGE(BE210:BE212)</f>
        <v>75.577513768853635</v>
      </c>
      <c r="BG212" s="92">
        <v>9</v>
      </c>
      <c r="BH212" s="171">
        <f>LN(SUM($BG$2:BG212))</f>
        <v>7.5104305563780063</v>
      </c>
      <c r="BI212" s="115">
        <f t="shared" si="275"/>
        <v>47.176697792461312</v>
      </c>
      <c r="BJ212" s="155">
        <f>AVERAGE(BI210:BI212)</f>
        <v>40.331426025659091</v>
      </c>
      <c r="BK212" s="92">
        <v>1</v>
      </c>
      <c r="BL212" s="171">
        <f>LN(SUM($BK$2:BK212))</f>
        <v>6.5467854107605241</v>
      </c>
      <c r="BM212" s="115">
        <f t="shared" si="276"/>
        <v>116.69893882555083</v>
      </c>
      <c r="BN212" s="155">
        <f>AVERAGE(BM210:BM212)</f>
        <v>123.6842909502697</v>
      </c>
      <c r="BO212" s="92">
        <v>1</v>
      </c>
      <c r="BP212" s="171">
        <f>LN(SUM($BO$2:BO212))</f>
        <v>5.7268477475871968</v>
      </c>
      <c r="BQ212" s="115">
        <f t="shared" si="277"/>
        <v>104.37925087401715</v>
      </c>
      <c r="BR212" s="155">
        <f>AVERAGE(BQ210:BQ212)</f>
        <v>100.99305544781431</v>
      </c>
      <c r="BS212" s="96">
        <v>203</v>
      </c>
      <c r="BT212" s="171">
        <f>LN(SUM($BS$2:BS212))</f>
        <v>10.162963033097729</v>
      </c>
      <c r="BU212" s="172">
        <f t="shared" si="278"/>
        <v>114.59326226545936</v>
      </c>
      <c r="BV212" s="155">
        <f>AVERAGE(BU210:BU212)</f>
        <v>107.04919433556903</v>
      </c>
    </row>
    <row r="213" spans="1:74" x14ac:dyDescent="0.25">
      <c r="A213" s="166">
        <f t="shared" si="154"/>
        <v>274</v>
      </c>
      <c r="B213" s="167">
        <v>44176</v>
      </c>
      <c r="C213" s="92">
        <v>5</v>
      </c>
      <c r="D213" s="168">
        <f>LN(SUM($C$2:C213))</f>
        <v>6.1463292576688975</v>
      </c>
      <c r="E213" s="169">
        <f t="shared" ref="E213:E223" si="279">LN(2)/(SLOPE(D207:D213,A207:A213))</f>
        <v>44.279095805705381</v>
      </c>
      <c r="F213" s="155">
        <f t="shared" ref="F213:F223" si="280">AVERAGE(E211:E213)</f>
        <v>43.463591750370824</v>
      </c>
      <c r="G213" s="92">
        <v>45</v>
      </c>
      <c r="H213" s="168">
        <f>LN(SUM($G$2:G213))</f>
        <v>7.8758791594963098</v>
      </c>
      <c r="I213" s="169">
        <f t="shared" ref="I213:I223" si="281">LN(2)/(SLOPE(H207:H213,A207:A213))</f>
        <v>43.708508583770183</v>
      </c>
      <c r="J213" s="155">
        <f t="shared" ref="J213:J223" si="282">AVERAGE(I211:I213)</f>
        <v>46.658583244490266</v>
      </c>
      <c r="K213" s="92">
        <v>4</v>
      </c>
      <c r="L213" s="168">
        <f>LN(SUM($K$2:K213))</f>
        <v>7.1499168361321086</v>
      </c>
      <c r="M213" s="169">
        <f t="shared" ref="M213:M223" si="283">LN(2)/(SLOPE(L207:L213,$A207:$A213))</f>
        <v>282.08284981269151</v>
      </c>
      <c r="N213" s="155">
        <f t="shared" ref="N213:N223" si="284">AVERAGE(M211:M213)</f>
        <v>244.43380539457462</v>
      </c>
      <c r="O213" s="92">
        <v>20</v>
      </c>
      <c r="P213" s="168">
        <f>LN(SUM($O$2:O213))</f>
        <v>7.2834482287566313</v>
      </c>
      <c r="Q213" s="169">
        <f t="shared" ref="Q213:Q223" si="285">LN(2)/(SLOPE(P207:P213,A207:A213))</f>
        <v>67.353348068517107</v>
      </c>
      <c r="R213" s="155">
        <f t="shared" ref="R213:R223" si="286">AVERAGE(Q211:Q213)</f>
        <v>67.821538139674942</v>
      </c>
      <c r="T213" s="168">
        <f>LN(SUM($S$2:S213))</f>
        <v>3.8501476017100584</v>
      </c>
      <c r="U213" s="170">
        <f t="shared" ref="U213:U223" si="287">LN(2)/(SLOPE(T207:T213,$A207:$A213))</f>
        <v>180.48856928753042</v>
      </c>
      <c r="V213" s="155">
        <f t="shared" ref="V213:V223" si="288">AVERAGE(U211:U213)</f>
        <v>136.02176522538909</v>
      </c>
      <c r="W213" s="92">
        <v>5</v>
      </c>
      <c r="X213" s="168">
        <f>LN(SUM($W$2:W213))</f>
        <v>3.5553480614894135</v>
      </c>
      <c r="Y213" s="115">
        <f t="shared" ref="Y213:Y223" si="289">LN(2)/(SLOPE(X207:X213,$A207:$A213))</f>
        <v>16.476096569000205</v>
      </c>
      <c r="Z213" s="155">
        <f t="shared" ref="Z213:Z223" si="290">AVERAGE(Y211:Y213)</f>
        <v>23.913180442373974</v>
      </c>
      <c r="AA213" s="112">
        <v>3</v>
      </c>
      <c r="AB213" s="168">
        <f>LN(SUM($AA$2:AA213))</f>
        <v>6.6605751498396861</v>
      </c>
      <c r="AC213" s="169">
        <f t="shared" ref="AC213:AC223" si="291">LN(2)/(SLOPE(AB207:AB213,$A207:$A213))</f>
        <v>189.64438155326997</v>
      </c>
      <c r="AD213" s="155">
        <f t="shared" ref="AD213:AD223" si="292">AVERAGE(AC211:AC213)</f>
        <v>191.24859711137461</v>
      </c>
      <c r="AE213" s="92">
        <v>26</v>
      </c>
      <c r="AF213" s="168">
        <f>LN(SUM($AE$2:AE213))</f>
        <v>8.1146238864200981</v>
      </c>
      <c r="AG213" s="169">
        <f t="shared" ref="AG213:AG223" si="293">LN(2)/(SLOPE(AF207:AF213,$A207:$A213))</f>
        <v>113.44885758714567</v>
      </c>
      <c r="AH213" s="155">
        <f t="shared" ref="AH213:AH223" si="294">AVERAGE(AG211:AG213)</f>
        <v>114.54476927344342</v>
      </c>
      <c r="AI213" s="92">
        <v>1</v>
      </c>
      <c r="AJ213" s="168">
        <f>LN(SUM($AI$2:AI213))</f>
        <v>5.4293456289544411</v>
      </c>
      <c r="AK213" s="169">
        <f t="shared" ref="AK213:AK223" si="295">LN(2)/(SLOPE(AJ207:AJ213,$A207:$A213))</f>
        <v>230.60702796753711</v>
      </c>
      <c r="AL213" s="155">
        <f t="shared" ref="AL213:AL223" si="296">AVERAGE(AK211:AK213)</f>
        <v>693.50620782026283</v>
      </c>
      <c r="AM213" s="92">
        <v>19</v>
      </c>
      <c r="AN213" s="168">
        <f>LN(SUM($AM$2:AM213))</f>
        <v>6.6592939196836376</v>
      </c>
      <c r="AO213" s="169">
        <f t="shared" ref="AO213:AO223" si="297">LN(2)/(SLOPE(AN207:AN213,$A207:$A213))</f>
        <v>77.948245968538941</v>
      </c>
      <c r="AP213" s="155">
        <f t="shared" ref="AP213:AP223" si="298">AVERAGE(AO211:AO213)</f>
        <v>76.945659093010718</v>
      </c>
      <c r="AQ213" s="112">
        <v>11</v>
      </c>
      <c r="AR213" s="168">
        <f>LN(SUM($AQ$2:AQ213))</f>
        <v>6.363028103540465</v>
      </c>
      <c r="AS213" s="169">
        <f t="shared" ref="AS213:AS223" si="299">LN(2)/(SLOPE(AR207:AR213,$A207:$A213))</f>
        <v>73.156352546192437</v>
      </c>
      <c r="AT213" s="155">
        <f t="shared" ref="AT213:AT223" si="300">AVERAGE(AS211:AS213)</f>
        <v>77.21274674536383</v>
      </c>
      <c r="AU213" s="92">
        <v>28</v>
      </c>
      <c r="AV213" s="168">
        <f>LN(SUM($AU$2:AU213))</f>
        <v>9.3313182985290855</v>
      </c>
      <c r="AW213" s="169">
        <f t="shared" ref="AW213:AW223" si="301">LN(2)/(SLOPE(AV207:AV213,$A207:$A213))</f>
        <v>279.39795185441926</v>
      </c>
      <c r="AX213" s="155">
        <f t="shared" ref="AX213:AX223" si="302">AVERAGE(AW211:AW213)</f>
        <v>304.02649826280935</v>
      </c>
      <c r="AZ213" s="171">
        <f>LN(SUM($AY$2:AY213))</f>
        <v>4.3944491546724391</v>
      </c>
      <c r="BA213" s="169">
        <f t="shared" ref="BA213:BA223" si="303">LN(2)/(SLOPE(AZ207:AZ213,$A207:$A213))</f>
        <v>76.645697208524155</v>
      </c>
      <c r="BB213" s="155">
        <f t="shared" ref="BB213:BB223" si="304">AVERAGE(BA211:BA213)</f>
        <v>67.111761371242324</v>
      </c>
      <c r="BC213" s="112">
        <v>3</v>
      </c>
      <c r="BD213" s="171">
        <f>LN(SUM($BC$2:BC213))</f>
        <v>5.3327187932653688</v>
      </c>
      <c r="BE213" s="169">
        <f t="shared" ref="BE213:BE223" si="305">LN(2)/(SLOPE(BD207:BD213,$A207:$A213))</f>
        <v>58.777418949488272</v>
      </c>
      <c r="BF213" s="155">
        <f t="shared" ref="BF213:BF223" si="306">AVERAGE(BE211:BE213)</f>
        <v>65.604433285100598</v>
      </c>
      <c r="BG213" s="92">
        <v>64</v>
      </c>
      <c r="BH213" s="171">
        <f>LN(SUM($BG$2:BG213))</f>
        <v>7.5448610686584576</v>
      </c>
      <c r="BI213" s="115">
        <f t="shared" ref="BI213:BI223" si="307">LN(2)/(SLOPE(BH207:BH213,$A207:$A213))</f>
        <v>43.887056483982981</v>
      </c>
      <c r="BJ213" s="155">
        <f t="shared" ref="BJ213:BJ223" si="308">AVERAGE(BI211:BI213)</f>
        <v>43.402101557797799</v>
      </c>
      <c r="BK213" s="92">
        <v>17</v>
      </c>
      <c r="BL213" s="171">
        <f>LN(SUM($BK$2:BK213))</f>
        <v>6.5708829623395841</v>
      </c>
      <c r="BM213" s="115">
        <f t="shared" ref="BM213:BM223" si="309">LN(2)/(SLOPE(BL207:BL213,$A207:$A213))</f>
        <v>81.98831178246563</v>
      </c>
      <c r="BN213" s="155">
        <f t="shared" ref="BN213:BN223" si="310">AVERAGE(BM211:BM213)</f>
        <v>107.44158516986901</v>
      </c>
      <c r="BO213" s="92">
        <v>2</v>
      </c>
      <c r="BP213" s="171">
        <f>LN(SUM($BO$2:BO213))</f>
        <v>5.7333412768977459</v>
      </c>
      <c r="BQ213" s="115">
        <f t="shared" ref="BQ213:BQ223" si="311">LN(2)/(SLOPE(BP207:BP213,$A207:$A213))</f>
        <v>125.52987383052047</v>
      </c>
      <c r="BR213" s="155">
        <f t="shared" ref="BR213:BR223" si="312">AVERAGE(BQ211:BQ213)</f>
        <v>108.39546243693742</v>
      </c>
      <c r="BS213" s="96">
        <v>253</v>
      </c>
      <c r="BT213" s="171">
        <f>LN(SUM($BS$2:BS213))</f>
        <v>10.172674642351664</v>
      </c>
      <c r="BU213" s="172">
        <f t="shared" ref="BU213:BU223" si="313">LN(2)/(SLOPE(BT207:BT213,$A207:$A213))</f>
        <v>105.24125164055883</v>
      </c>
      <c r="BV213" s="155">
        <f t="shared" ref="BV213:BV223" si="314">AVERAGE(BU211:BU213)</f>
        <v>109.57492279109879</v>
      </c>
    </row>
    <row r="214" spans="1:74" x14ac:dyDescent="0.25">
      <c r="A214" s="166">
        <f t="shared" si="154"/>
        <v>275</v>
      </c>
      <c r="B214" s="167">
        <v>44177</v>
      </c>
      <c r="C214" s="92">
        <v>13</v>
      </c>
      <c r="D214" s="168">
        <f>LN(SUM($C$2:C214))</f>
        <v>6.1737861039019366</v>
      </c>
      <c r="E214" s="169">
        <f t="shared" si="279"/>
        <v>40.815136771223024</v>
      </c>
      <c r="F214" s="155">
        <f t="shared" si="280"/>
        <v>43.278607034560736</v>
      </c>
      <c r="G214" s="92">
        <v>71</v>
      </c>
      <c r="H214" s="168">
        <f>LN(SUM($G$2:G214))</f>
        <v>7.9024874371628551</v>
      </c>
      <c r="I214" s="169">
        <f t="shared" si="281"/>
        <v>36.89454379677187</v>
      </c>
      <c r="J214" s="155">
        <f t="shared" si="282"/>
        <v>43.182885897665869</v>
      </c>
      <c r="K214" s="92">
        <v>5</v>
      </c>
      <c r="L214" s="168">
        <f>LN(SUM($K$2:K214))</f>
        <v>7.153833801578843</v>
      </c>
      <c r="M214" s="169">
        <f t="shared" si="283"/>
        <v>270.41049337916837</v>
      </c>
      <c r="N214" s="155">
        <f t="shared" si="284"/>
        <v>270.0552340165446</v>
      </c>
      <c r="O214" s="92">
        <v>42</v>
      </c>
      <c r="P214" s="168">
        <f>LN(SUM($O$2:O214))</f>
        <v>7.3118861640771646</v>
      </c>
      <c r="Q214" s="169">
        <f t="shared" si="285"/>
        <v>56.1665968273456</v>
      </c>
      <c r="R214" s="155">
        <f t="shared" si="286"/>
        <v>64.206175524222317</v>
      </c>
      <c r="S214" s="92">
        <v>1</v>
      </c>
      <c r="T214" s="168">
        <f>LN(SUM($S$2:S214))</f>
        <v>3.8712010109078911</v>
      </c>
      <c r="U214" s="170">
        <f t="shared" si="287"/>
        <v>100.98011266543203</v>
      </c>
      <c r="V214" s="155">
        <f t="shared" si="288"/>
        <v>143.41361133291088</v>
      </c>
      <c r="W214" s="92">
        <v>2</v>
      </c>
      <c r="X214" s="168">
        <f>LN(SUM($W$2:W214))</f>
        <v>3.6109179126442243</v>
      </c>
      <c r="Y214" s="115">
        <f t="shared" si="289"/>
        <v>13.216558203114227</v>
      </c>
      <c r="Z214" s="155">
        <f t="shared" si="290"/>
        <v>18.444744361325593</v>
      </c>
      <c r="AA214" s="112">
        <v>2</v>
      </c>
      <c r="AB214" s="168">
        <f>LN(SUM($AA$2:AA214))</f>
        <v>6.6631326959908028</v>
      </c>
      <c r="AC214" s="169">
        <f t="shared" si="291"/>
        <v>172.67011648028685</v>
      </c>
      <c r="AD214" s="155">
        <f t="shared" si="292"/>
        <v>182.05888962339114</v>
      </c>
      <c r="AE214" s="92">
        <v>31</v>
      </c>
      <c r="AF214" s="168">
        <f>LN(SUM($AE$2:AE214))</f>
        <v>8.1238542631059136</v>
      </c>
      <c r="AG214" s="169">
        <f t="shared" si="293"/>
        <v>101.19500261910875</v>
      </c>
      <c r="AH214" s="155">
        <f t="shared" si="294"/>
        <v>109.99345422817827</v>
      </c>
      <c r="AI214" s="92">
        <v>3</v>
      </c>
      <c r="AJ214" s="168">
        <f>LN(SUM($AI$2:AI214))</f>
        <v>5.4424177105217932</v>
      </c>
      <c r="AK214" s="169">
        <f t="shared" si="295"/>
        <v>137.6285854810055</v>
      </c>
      <c r="AL214" s="155">
        <f t="shared" si="296"/>
        <v>255.25840600418971</v>
      </c>
      <c r="AM214" s="92">
        <v>8</v>
      </c>
      <c r="AN214" s="168">
        <f>LN(SUM($AM$2:AM214))</f>
        <v>6.6694980898578793</v>
      </c>
      <c r="AO214" s="169">
        <f t="shared" si="297"/>
        <v>64.876704975693869</v>
      </c>
      <c r="AP214" s="155">
        <f t="shared" si="298"/>
        <v>75.86079842742727</v>
      </c>
      <c r="AQ214" s="112">
        <v>9</v>
      </c>
      <c r="AR214" s="168">
        <f>LN(SUM($AQ$2:AQ214))</f>
        <v>6.3784261836515865</v>
      </c>
      <c r="AS214" s="169">
        <f t="shared" si="299"/>
        <v>62.275574181182179</v>
      </c>
      <c r="AT214" s="155">
        <f t="shared" si="300"/>
        <v>74.147140542612689</v>
      </c>
      <c r="AU214" s="92">
        <v>45</v>
      </c>
      <c r="AV214" s="168">
        <f>LN(SUM($AU$2:AU214))</f>
        <v>9.3352976113805664</v>
      </c>
      <c r="AW214" s="169">
        <f t="shared" si="301"/>
        <v>232.28786691099879</v>
      </c>
      <c r="AX214" s="155">
        <f t="shared" si="302"/>
        <v>273.20312926914187</v>
      </c>
      <c r="AZ214" s="171">
        <f>LN(SUM($AY$2:AY214))</f>
        <v>4.3944491546724391</v>
      </c>
      <c r="BA214" s="169">
        <f t="shared" si="303"/>
        <v>63.8714143404368</v>
      </c>
      <c r="BB214" s="155">
        <f t="shared" si="304"/>
        <v>70.697866494750656</v>
      </c>
      <c r="BC214" s="112">
        <v>2</v>
      </c>
      <c r="BD214" s="171">
        <f>LN(SUM($BC$2:BC214))</f>
        <v>5.3423342519648109</v>
      </c>
      <c r="BE214" s="169">
        <f t="shared" si="305"/>
        <v>57.496930134051318</v>
      </c>
      <c r="BF214" s="155">
        <f t="shared" si="306"/>
        <v>60.156297721720385</v>
      </c>
      <c r="BG214" s="92">
        <v>63</v>
      </c>
      <c r="BH214" s="171">
        <f>LN(SUM($BG$2:BG214))</f>
        <v>7.5776338326027277</v>
      </c>
      <c r="BI214" s="115">
        <f t="shared" si="307"/>
        <v>35.457537441349558</v>
      </c>
      <c r="BJ214" s="155">
        <f t="shared" si="308"/>
        <v>42.173763905931281</v>
      </c>
      <c r="BK214" s="92">
        <v>8</v>
      </c>
      <c r="BL214" s="171">
        <f>LN(SUM($BK$2:BK214))</f>
        <v>6.5820251388928259</v>
      </c>
      <c r="BM214" s="115">
        <f t="shared" si="309"/>
        <v>64.55058589747216</v>
      </c>
      <c r="BN214" s="155">
        <f t="shared" si="310"/>
        <v>87.745945501829553</v>
      </c>
      <c r="BO214" s="92">
        <v>6</v>
      </c>
      <c r="BP214" s="171">
        <f>LN(SUM($BO$2:BO214))</f>
        <v>5.7525726388256331</v>
      </c>
      <c r="BQ214" s="115">
        <f t="shared" si="311"/>
        <v>91.53734876135556</v>
      </c>
      <c r="BR214" s="155">
        <f t="shared" si="312"/>
        <v>107.14882448863106</v>
      </c>
      <c r="BS214" s="96">
        <v>311</v>
      </c>
      <c r="BT214" s="171">
        <f>LN(SUM($BS$2:BS214))</f>
        <v>10.184484831459187</v>
      </c>
      <c r="BU214" s="172">
        <f t="shared" si="313"/>
        <v>88.142299189183092</v>
      </c>
      <c r="BV214" s="155">
        <f t="shared" si="314"/>
        <v>102.65893769840041</v>
      </c>
    </row>
    <row r="215" spans="1:74" x14ac:dyDescent="0.25">
      <c r="A215" s="166">
        <f t="shared" si="154"/>
        <v>276</v>
      </c>
      <c r="B215" s="167">
        <v>44178</v>
      </c>
      <c r="D215" s="168">
        <f>LN(SUM($C$2:C215))</f>
        <v>6.1737861039019366</v>
      </c>
      <c r="E215" s="169">
        <f t="shared" si="279"/>
        <v>48.473880687509059</v>
      </c>
      <c r="F215" s="155">
        <f t="shared" si="280"/>
        <v>44.522704421479155</v>
      </c>
      <c r="H215" s="168">
        <f>LN(SUM($G$2:G215))</f>
        <v>7.9024874371628551</v>
      </c>
      <c r="I215" s="169">
        <f t="shared" si="281"/>
        <v>39.538315778470874</v>
      </c>
      <c r="J215" s="155">
        <f t="shared" si="282"/>
        <v>40.047122719670973</v>
      </c>
      <c r="L215" s="168">
        <f>LN(SUM($K$2:K215))</f>
        <v>7.153833801578843</v>
      </c>
      <c r="M215" s="169">
        <f t="shared" si="283"/>
        <v>342.92235099816895</v>
      </c>
      <c r="N215" s="155">
        <f t="shared" si="284"/>
        <v>298.47189806334291</v>
      </c>
      <c r="P215" s="168">
        <f>LN(SUM($O$2:O215))</f>
        <v>7.3118861640771646</v>
      </c>
      <c r="Q215" s="169">
        <f t="shared" si="285"/>
        <v>62.029147416315489</v>
      </c>
      <c r="R215" s="155">
        <f t="shared" si="286"/>
        <v>61.849697437392734</v>
      </c>
      <c r="T215" s="168">
        <f>LN(SUM($S$2:S215))</f>
        <v>3.8712010109078911</v>
      </c>
      <c r="U215" s="170">
        <f t="shared" si="287"/>
        <v>82.832978032196735</v>
      </c>
      <c r="V215" s="155">
        <f t="shared" si="288"/>
        <v>121.43388666171973</v>
      </c>
      <c r="X215" s="168">
        <f>LN(SUM($W$2:W215))</f>
        <v>3.6109179126442243</v>
      </c>
      <c r="Y215" s="115">
        <f t="shared" si="289"/>
        <v>13.802187910171369</v>
      </c>
      <c r="Z215" s="155">
        <f t="shared" si="290"/>
        <v>14.498280894095267</v>
      </c>
      <c r="AB215" s="168">
        <f>LN(SUM($AA$2:AA215))</f>
        <v>6.6631326959908028</v>
      </c>
      <c r="AC215" s="169">
        <f t="shared" si="291"/>
        <v>198.25337206831708</v>
      </c>
      <c r="AD215" s="155">
        <f t="shared" si="292"/>
        <v>186.8559567006246</v>
      </c>
      <c r="AF215" s="168">
        <f>LN(SUM($AE$2:AE215))</f>
        <v>8.1238542631059136</v>
      </c>
      <c r="AG215" s="169">
        <f t="shared" si="293"/>
        <v>115.98095221915807</v>
      </c>
      <c r="AH215" s="155">
        <f t="shared" si="294"/>
        <v>110.20827080847084</v>
      </c>
      <c r="AJ215" s="168">
        <f>LN(SUM($AI$2:AI215))</f>
        <v>5.4424177105217932</v>
      </c>
      <c r="AK215" s="169">
        <f t="shared" si="295"/>
        <v>116.1442981329586</v>
      </c>
      <c r="AL215" s="155">
        <f t="shared" si="296"/>
        <v>161.45997052716709</v>
      </c>
      <c r="AN215" s="168">
        <f>LN(SUM($AM$2:AM215))</f>
        <v>6.6694980898578793</v>
      </c>
      <c r="AO215" s="169">
        <f t="shared" si="297"/>
        <v>69.055117318109239</v>
      </c>
      <c r="AP215" s="155">
        <f t="shared" si="298"/>
        <v>70.626689420780679</v>
      </c>
      <c r="AR215" s="168">
        <f>LN(SUM($AQ$2:AQ215))</f>
        <v>6.3784261836515865</v>
      </c>
      <c r="AS215" s="169">
        <f t="shared" si="299"/>
        <v>68.332635712438801</v>
      </c>
      <c r="AT215" s="155">
        <f t="shared" si="300"/>
        <v>67.92152081327113</v>
      </c>
      <c r="AV215" s="168">
        <f>LN(SUM($AU$2:AU215))</f>
        <v>9.3352976113805664</v>
      </c>
      <c r="AW215" s="169">
        <f t="shared" si="301"/>
        <v>244.48913355720751</v>
      </c>
      <c r="AX215" s="155">
        <f t="shared" si="302"/>
        <v>252.05831744087519</v>
      </c>
      <c r="AZ215" s="171">
        <f>LN(SUM($AY$2:AY215))</f>
        <v>4.3944491546724391</v>
      </c>
      <c r="BA215" s="169">
        <f t="shared" si="303"/>
        <v>63.8714143404368</v>
      </c>
      <c r="BB215" s="155">
        <f t="shared" si="304"/>
        <v>68.129508629799247</v>
      </c>
      <c r="BD215" s="171">
        <f>LN(SUM($BC$2:BC215))</f>
        <v>5.3423342519648109</v>
      </c>
      <c r="BE215" s="169">
        <f t="shared" si="305"/>
        <v>71.768127309743278</v>
      </c>
      <c r="BF215" s="155">
        <f t="shared" si="306"/>
        <v>62.68082546442762</v>
      </c>
      <c r="BH215" s="171">
        <f>LN(SUM($BG$2:BG215))</f>
        <v>7.5776338326027277</v>
      </c>
      <c r="BI215" s="115">
        <f t="shared" si="307"/>
        <v>37.095322321205288</v>
      </c>
      <c r="BJ215" s="155">
        <f t="shared" si="308"/>
        <v>38.813305415512609</v>
      </c>
      <c r="BL215" s="171">
        <f>LN(SUM($BK$2:BK215))</f>
        <v>6.5820251388928259</v>
      </c>
      <c r="BM215" s="115">
        <f t="shared" si="309"/>
        <v>64.638022644745703</v>
      </c>
      <c r="BN215" s="155">
        <f t="shared" si="310"/>
        <v>70.392306774894507</v>
      </c>
      <c r="BP215" s="171">
        <f>LN(SUM($BO$2:BO215))</f>
        <v>5.7525726388256331</v>
      </c>
      <c r="BQ215" s="115">
        <f t="shared" si="311"/>
        <v>87.959494693914905</v>
      </c>
      <c r="BR215" s="155">
        <f t="shared" si="312"/>
        <v>101.67557242859698</v>
      </c>
      <c r="BS215" s="96">
        <v>0</v>
      </c>
      <c r="BT215" s="171">
        <f>LN(SUM($BS$2:BS215))</f>
        <v>10.184484831459187</v>
      </c>
      <c r="BU215" s="172">
        <f t="shared" si="313"/>
        <v>94.541635881343666</v>
      </c>
      <c r="BV215" s="155">
        <f t="shared" si="314"/>
        <v>95.975062237028524</v>
      </c>
    </row>
    <row r="216" spans="1:74" x14ac:dyDescent="0.25">
      <c r="A216" s="166">
        <f t="shared" si="154"/>
        <v>277</v>
      </c>
      <c r="B216" s="167">
        <v>44179</v>
      </c>
      <c r="C216" s="92">
        <v>20</v>
      </c>
      <c r="D216" s="168">
        <f>LN(SUM($C$2:C216))</f>
        <v>6.2146080984221914</v>
      </c>
      <c r="E216" s="169">
        <f t="shared" si="279"/>
        <v>41.842139085334068</v>
      </c>
      <c r="F216" s="155">
        <f t="shared" si="280"/>
        <v>43.71038551468871</v>
      </c>
      <c r="G216" s="92">
        <v>127</v>
      </c>
      <c r="H216" s="168">
        <f>LN(SUM($G$2:G216))</f>
        <v>7.9483852851118995</v>
      </c>
      <c r="I216" s="169">
        <f t="shared" si="281"/>
        <v>33.862195856458747</v>
      </c>
      <c r="J216" s="155">
        <f t="shared" si="282"/>
        <v>36.765018477233831</v>
      </c>
      <c r="K216" s="92">
        <v>1</v>
      </c>
      <c r="L216" s="168">
        <f>LN(SUM($K$2:K216))</f>
        <v>7.1546153569136628</v>
      </c>
      <c r="M216" s="169">
        <f t="shared" si="283"/>
        <v>358.2279678407499</v>
      </c>
      <c r="N216" s="155">
        <f t="shared" si="284"/>
        <v>323.85360407269576</v>
      </c>
      <c r="O216" s="92">
        <v>58</v>
      </c>
      <c r="P216" s="168">
        <f>LN(SUM($O$2:O216))</f>
        <v>7.3498737047383367</v>
      </c>
      <c r="Q216" s="169">
        <f t="shared" si="285"/>
        <v>45.063992064882825</v>
      </c>
      <c r="R216" s="155">
        <f t="shared" si="286"/>
        <v>54.419912102847974</v>
      </c>
      <c r="S216" s="92">
        <v>1</v>
      </c>
      <c r="T216" s="168">
        <f>LN(SUM($S$2:S216))</f>
        <v>3.8918202981106265</v>
      </c>
      <c r="U216" s="170">
        <f t="shared" si="287"/>
        <v>65.632424276295055</v>
      </c>
      <c r="V216" s="155">
        <f t="shared" si="288"/>
        <v>83.148504991307945</v>
      </c>
      <c r="X216" s="168">
        <f>LN(SUM($W$2:W216))</f>
        <v>3.6109179126442243</v>
      </c>
      <c r="Y216" s="115">
        <f t="shared" si="289"/>
        <v>13.592730381389805</v>
      </c>
      <c r="Z216" s="155">
        <f t="shared" si="290"/>
        <v>13.537158831558466</v>
      </c>
      <c r="AA216" s="112">
        <v>42</v>
      </c>
      <c r="AB216" s="168">
        <f>LN(SUM($AA$2:AA216))</f>
        <v>6.7153833863346808</v>
      </c>
      <c r="AC216" s="169">
        <f t="shared" si="291"/>
        <v>78.617037280409804</v>
      </c>
      <c r="AD216" s="155">
        <f t="shared" si="292"/>
        <v>149.84684194300459</v>
      </c>
      <c r="AF216" s="168">
        <f>LN(SUM($AE$2:AE216))</f>
        <v>8.1238542631059136</v>
      </c>
      <c r="AG216" s="169">
        <f t="shared" si="293"/>
        <v>127.74628687221089</v>
      </c>
      <c r="AH216" s="155">
        <f t="shared" si="294"/>
        <v>114.97408057015923</v>
      </c>
      <c r="AI216" s="92">
        <v>1</v>
      </c>
      <c r="AJ216" s="168">
        <f>LN(SUM($AI$2:AI216))</f>
        <v>5.4467373716663099</v>
      </c>
      <c r="AK216" s="169">
        <f t="shared" si="295"/>
        <v>110.66560575320327</v>
      </c>
      <c r="AL216" s="155">
        <f t="shared" si="296"/>
        <v>121.47949645572244</v>
      </c>
      <c r="AM216" s="92">
        <v>5</v>
      </c>
      <c r="AN216" s="168">
        <f>LN(SUM($AM$2:AM216))</f>
        <v>6.6758232216348476</v>
      </c>
      <c r="AO216" s="169">
        <f t="shared" si="297"/>
        <v>69.725561684057112</v>
      </c>
      <c r="AP216" s="155">
        <f t="shared" si="298"/>
        <v>67.885794659286745</v>
      </c>
      <c r="AQ216" s="112">
        <v>6</v>
      </c>
      <c r="AR216" s="168">
        <f>LN(SUM($AQ$2:AQ216))</f>
        <v>6.3885614055456301</v>
      </c>
      <c r="AS216" s="169">
        <f t="shared" si="299"/>
        <v>66.35974678477433</v>
      </c>
      <c r="AT216" s="155">
        <f t="shared" si="300"/>
        <v>65.655985559465108</v>
      </c>
      <c r="AU216" s="92">
        <v>26</v>
      </c>
      <c r="AV216" s="168">
        <f>LN(SUM($AU$2:AU216))</f>
        <v>9.3375895728916465</v>
      </c>
      <c r="AW216" s="169">
        <f t="shared" si="301"/>
        <v>249.37315240240594</v>
      </c>
      <c r="AX216" s="155">
        <f t="shared" si="302"/>
        <v>242.05005095687076</v>
      </c>
      <c r="AY216" s="92">
        <v>1</v>
      </c>
      <c r="AZ216" s="171">
        <f>LN(SUM($AY$2:AY216))</f>
        <v>4.4067192472642533</v>
      </c>
      <c r="BA216" s="169">
        <f t="shared" si="303"/>
        <v>66.917876990463057</v>
      </c>
      <c r="BB216" s="155">
        <f t="shared" si="304"/>
        <v>64.886901890445543</v>
      </c>
      <c r="BD216" s="171">
        <f>LN(SUM($BC$2:BC216))</f>
        <v>5.3423342519648109</v>
      </c>
      <c r="BE216" s="169">
        <f t="shared" si="305"/>
        <v>114.26245856974934</v>
      </c>
      <c r="BF216" s="155">
        <f t="shared" si="306"/>
        <v>81.175838671181324</v>
      </c>
      <c r="BG216" s="92">
        <v>56</v>
      </c>
      <c r="BH216" s="171">
        <f>LN(SUM($BG$2:BG216))</f>
        <v>7.6058900010531216</v>
      </c>
      <c r="BI216" s="115">
        <f t="shared" si="307"/>
        <v>34.090216190908485</v>
      </c>
      <c r="BJ216" s="155">
        <f t="shared" si="308"/>
        <v>35.547691984487777</v>
      </c>
      <c r="BK216" s="92">
        <v>18</v>
      </c>
      <c r="BL216" s="171">
        <f>LN(SUM($BK$2:BK216))</f>
        <v>6.6066501861982152</v>
      </c>
      <c r="BM216" s="115">
        <f t="shared" si="309"/>
        <v>56.309694310635656</v>
      </c>
      <c r="BN216" s="155">
        <f t="shared" si="310"/>
        <v>61.83276761761784</v>
      </c>
      <c r="BO216" s="92">
        <v>3</v>
      </c>
      <c r="BP216" s="171">
        <f>LN(SUM($BO$2:BO216))</f>
        <v>5.7620513827801769</v>
      </c>
      <c r="BQ216" s="115">
        <f t="shared" si="311"/>
        <v>92.897922964297891</v>
      </c>
      <c r="BR216" s="155">
        <f t="shared" si="312"/>
        <v>90.798255473189442</v>
      </c>
      <c r="BS216" s="96">
        <v>365</v>
      </c>
      <c r="BT216" s="171">
        <f>LN(SUM($BS$2:BS216))</f>
        <v>10.198170064632654</v>
      </c>
      <c r="BU216" s="172">
        <f t="shared" si="313"/>
        <v>85.132071014763213</v>
      </c>
      <c r="BV216" s="155">
        <f t="shared" si="314"/>
        <v>89.272002028429995</v>
      </c>
    </row>
    <row r="217" spans="1:74" s="213" customFormat="1" x14ac:dyDescent="0.25">
      <c r="A217" s="211">
        <f t="shared" si="154"/>
        <v>278</v>
      </c>
      <c r="B217" s="212">
        <v>44180</v>
      </c>
      <c r="C217" s="213">
        <v>6</v>
      </c>
      <c r="D217" s="214">
        <f>LN(SUM($C$2:C217))</f>
        <v>6.2265366692874657</v>
      </c>
      <c r="E217" s="215">
        <f t="shared" si="279"/>
        <v>40.602539585841974</v>
      </c>
      <c r="F217" s="216">
        <f t="shared" si="280"/>
        <v>43.639519786228369</v>
      </c>
      <c r="G217" s="213">
        <v>48</v>
      </c>
      <c r="H217" s="214">
        <f>LN(SUM($G$2:G217))</f>
        <v>7.9651982906121761</v>
      </c>
      <c r="I217" s="215">
        <f t="shared" si="281"/>
        <v>32.556251642460801</v>
      </c>
      <c r="J217" s="216">
        <f t="shared" si="282"/>
        <v>35.318921092463476</v>
      </c>
      <c r="K217" s="213">
        <v>2</v>
      </c>
      <c r="L217" s="214">
        <f>LN(SUM($K$2:K217))</f>
        <v>7.1561766374806153</v>
      </c>
      <c r="M217" s="215">
        <f t="shared" si="283"/>
        <v>405.88587893436738</v>
      </c>
      <c r="N217" s="216">
        <f t="shared" si="284"/>
        <v>369.01206592442873</v>
      </c>
      <c r="O217" s="213">
        <v>10</v>
      </c>
      <c r="P217" s="214">
        <f>LN(SUM($O$2:O217))</f>
        <v>7.3562798765507482</v>
      </c>
      <c r="Q217" s="215">
        <f t="shared" si="285"/>
        <v>40.935367919558637</v>
      </c>
      <c r="R217" s="216">
        <f t="shared" si="286"/>
        <v>49.342835800252317</v>
      </c>
      <c r="S217" s="213">
        <v>4</v>
      </c>
      <c r="T217" s="214">
        <f>LN(SUM($S$2:S217))</f>
        <v>3.970291913552122</v>
      </c>
      <c r="U217" s="218">
        <f t="shared" si="287"/>
        <v>36.664037227502924</v>
      </c>
      <c r="V217" s="216">
        <f>AVERAGE(U215:U217)</f>
        <v>61.709813178664895</v>
      </c>
      <c r="W217" s="213">
        <v>4</v>
      </c>
      <c r="X217" s="214">
        <f>LN(SUM($W$2:W217))</f>
        <v>3.713572066704308</v>
      </c>
      <c r="Y217" s="219">
        <f t="shared" si="289"/>
        <v>12.820460475016603</v>
      </c>
      <c r="Z217" s="216">
        <f t="shared" si="290"/>
        <v>13.405126255525927</v>
      </c>
      <c r="AA217" s="220">
        <v>2</v>
      </c>
      <c r="AB217" s="214">
        <f>LN(SUM($AA$2:AA217))</f>
        <v>6.7178046950236912</v>
      </c>
      <c r="AC217" s="215">
        <f t="shared" si="291"/>
        <v>58.088353181447708</v>
      </c>
      <c r="AD217" s="216">
        <f t="shared" si="292"/>
        <v>111.65292084339153</v>
      </c>
      <c r="AE217" s="213">
        <v>35</v>
      </c>
      <c r="AF217" s="214">
        <f>LN(SUM($AE$2:AE217))</f>
        <v>8.1341742721379031</v>
      </c>
      <c r="AG217" s="215">
        <f t="shared" si="293"/>
        <v>131.06691621420489</v>
      </c>
      <c r="AH217" s="216">
        <f t="shared" si="294"/>
        <v>124.93138510185797</v>
      </c>
      <c r="AI217" s="213">
        <v>1</v>
      </c>
      <c r="AJ217" s="214">
        <f>LN(SUM($AI$2:AI217))</f>
        <v>5.4510384535657002</v>
      </c>
      <c r="AK217" s="215">
        <f t="shared" si="295"/>
        <v>120.20319324500826</v>
      </c>
      <c r="AL217" s="216">
        <f t="shared" si="296"/>
        <v>115.6710323770567</v>
      </c>
      <c r="AM217" s="213">
        <v>5</v>
      </c>
      <c r="AN217" s="214">
        <f>LN(SUM($AM$2:AM217))</f>
        <v>6.6821085974498091</v>
      </c>
      <c r="AO217" s="215">
        <f t="shared" si="297"/>
        <v>73.870247112291295</v>
      </c>
      <c r="AP217" s="216">
        <f t="shared" si="298"/>
        <v>70.883642038152558</v>
      </c>
      <c r="AQ217" s="220">
        <v>9</v>
      </c>
      <c r="AR217" s="214">
        <f>LN(SUM($AQ$2:AQ217))</f>
        <v>6.4035741979348151</v>
      </c>
      <c r="AS217" s="215">
        <f t="shared" si="299"/>
        <v>62.54231010008067</v>
      </c>
      <c r="AT217" s="216">
        <f t="shared" si="300"/>
        <v>65.744897532431267</v>
      </c>
      <c r="AU217" s="213">
        <v>48</v>
      </c>
      <c r="AV217" s="214">
        <f>LN(SUM($AU$2:AU217))</f>
        <v>9.3418071347184881</v>
      </c>
      <c r="AW217" s="215">
        <f t="shared" si="301"/>
        <v>254.79328260962265</v>
      </c>
      <c r="AX217" s="216">
        <f t="shared" si="302"/>
        <v>249.55185618974539</v>
      </c>
      <c r="AZ217" s="221">
        <f>LN(SUM($AY$2:AY217))</f>
        <v>4.4067192472642533</v>
      </c>
      <c r="BA217" s="215">
        <f t="shared" si="303"/>
        <v>90.997608171683723</v>
      </c>
      <c r="BB217" s="216">
        <f t="shared" si="304"/>
        <v>73.928966500861193</v>
      </c>
      <c r="BC217" s="220">
        <v>1</v>
      </c>
      <c r="BD217" s="221">
        <f>LN(SUM($BC$2:BC217))</f>
        <v>5.3471075307174685</v>
      </c>
      <c r="BE217" s="215">
        <f t="shared" si="305"/>
        <v>121.4916275626626</v>
      </c>
      <c r="BF217" s="216">
        <f t="shared" si="306"/>
        <v>102.50740448071839</v>
      </c>
      <c r="BG217" s="213">
        <v>54</v>
      </c>
      <c r="BH217" s="221">
        <f>LN(SUM($BG$2:BG217))</f>
        <v>7.6324011266014535</v>
      </c>
      <c r="BI217" s="219">
        <f t="shared" si="307"/>
        <v>32.110417539257405</v>
      </c>
      <c r="BJ217" s="216">
        <f t="shared" si="308"/>
        <v>34.431985350457062</v>
      </c>
      <c r="BK217" s="213">
        <v>5</v>
      </c>
      <c r="BL217" s="221">
        <f>LN(SUM($BK$2:BK217))</f>
        <v>6.6133842183795597</v>
      </c>
      <c r="BM217" s="219">
        <f t="shared" si="309"/>
        <v>57.938944068906096</v>
      </c>
      <c r="BN217" s="216">
        <f t="shared" si="310"/>
        <v>59.628887008095823</v>
      </c>
      <c r="BO217" s="213">
        <v>3</v>
      </c>
      <c r="BP217" s="221">
        <f>LN(SUM($BO$2:BO217))</f>
        <v>5.7714411231300158</v>
      </c>
      <c r="BQ217" s="219">
        <f t="shared" si="311"/>
        <v>83.222829366924103</v>
      </c>
      <c r="BR217" s="216">
        <f t="shared" si="312"/>
        <v>88.026749008378957</v>
      </c>
      <c r="BS217" s="222">
        <v>237</v>
      </c>
      <c r="BT217" s="221">
        <f>LN(SUM($BS$2:BS217))</f>
        <v>10.206956848388238</v>
      </c>
      <c r="BU217" s="223">
        <f t="shared" si="313"/>
        <v>81.619090382525016</v>
      </c>
      <c r="BV217" s="216">
        <f t="shared" si="314"/>
        <v>87.097599092877303</v>
      </c>
    </row>
    <row r="218" spans="1:74" x14ac:dyDescent="0.25">
      <c r="A218" s="166">
        <f t="shared" si="154"/>
        <v>279</v>
      </c>
      <c r="B218" s="167">
        <v>44181</v>
      </c>
      <c r="C218" s="92">
        <v>4</v>
      </c>
      <c r="D218" s="168">
        <f>LN(SUM($C$2:C218))</f>
        <v>6.2344107257183712</v>
      </c>
      <c r="E218" s="169">
        <f t="shared" si="279"/>
        <v>38.98979961576002</v>
      </c>
      <c r="F218" s="155">
        <f t="shared" si="280"/>
        <v>40.478159428978685</v>
      </c>
      <c r="G218" s="92">
        <v>59</v>
      </c>
      <c r="H218" s="168">
        <f>LN(SUM($G$2:G218))</f>
        <v>7.9854843567338225</v>
      </c>
      <c r="I218" s="169">
        <f t="shared" si="281"/>
        <v>32.075975399121596</v>
      </c>
      <c r="J218" s="155">
        <f t="shared" si="282"/>
        <v>32.831474299347043</v>
      </c>
      <c r="K218" s="92">
        <v>6</v>
      </c>
      <c r="L218" s="168">
        <f>LN(SUM($K$2:K218))</f>
        <v>7.1608459066642993</v>
      </c>
      <c r="M218" s="169">
        <f t="shared" si="283"/>
        <v>349.55517314549985</v>
      </c>
      <c r="N218" s="155">
        <f t="shared" si="284"/>
        <v>371.22300664020571</v>
      </c>
      <c r="O218" s="92">
        <v>22</v>
      </c>
      <c r="P218" s="168">
        <f>LN(SUM($O$2:O218))</f>
        <v>7.3702306418070807</v>
      </c>
      <c r="Q218" s="169">
        <f t="shared" si="285"/>
        <v>39.976149048933351</v>
      </c>
      <c r="R218" s="155">
        <f t="shared" si="286"/>
        <v>41.991836344458271</v>
      </c>
      <c r="S218" s="92">
        <v>4</v>
      </c>
      <c r="T218" s="168">
        <f>LN(SUM($S$2:S218))</f>
        <v>4.0430512678345503</v>
      </c>
      <c r="U218" s="170">
        <f t="shared" si="287"/>
        <v>23.115392997492215</v>
      </c>
      <c r="V218" s="155">
        <f t="shared" si="288"/>
        <v>41.803951500430067</v>
      </c>
      <c r="W218" s="92">
        <v>5</v>
      </c>
      <c r="X218" s="168">
        <f>LN(SUM($W$2:W218))</f>
        <v>3.8286413964890951</v>
      </c>
      <c r="Y218" s="115">
        <f t="shared" si="289"/>
        <v>12.139331483443875</v>
      </c>
      <c r="Z218" s="155">
        <f t="shared" si="290"/>
        <v>12.850840779950095</v>
      </c>
      <c r="AB218" s="168">
        <f>LN(SUM($AA$2:AA218))</f>
        <v>6.7178046950236912</v>
      </c>
      <c r="AC218" s="169">
        <f t="shared" si="291"/>
        <v>55.46060167335267</v>
      </c>
      <c r="AD218" s="155">
        <f t="shared" si="292"/>
        <v>64.05533071173673</v>
      </c>
      <c r="AE218" s="92">
        <v>31</v>
      </c>
      <c r="AF218" s="168">
        <f>LN(SUM($AE$2:AE218))</f>
        <v>8.1432267503674449</v>
      </c>
      <c r="AG218" s="169">
        <f t="shared" si="293"/>
        <v>130.84164275289766</v>
      </c>
      <c r="AH218" s="155">
        <f t="shared" si="294"/>
        <v>129.88494861310448</v>
      </c>
      <c r="AI218" s="92">
        <v>1</v>
      </c>
      <c r="AJ218" s="168">
        <f>LN(SUM($AI$2:AI218))</f>
        <v>5.4553211153577017</v>
      </c>
      <c r="AK218" s="169">
        <f t="shared" si="295"/>
        <v>139.80922222966115</v>
      </c>
      <c r="AL218" s="155">
        <f t="shared" si="296"/>
        <v>123.5593404092909</v>
      </c>
      <c r="AM218" s="92">
        <v>6</v>
      </c>
      <c r="AN218" s="168">
        <f>LN(SUM($AM$2:AM218))</f>
        <v>6.6895992691789665</v>
      </c>
      <c r="AO218" s="169">
        <f t="shared" si="297"/>
        <v>89.499295616185918</v>
      </c>
      <c r="AP218" s="155">
        <f t="shared" si="298"/>
        <v>77.698368137511451</v>
      </c>
      <c r="AQ218" s="112">
        <v>2</v>
      </c>
      <c r="AR218" s="168">
        <f>LN(SUM($AQ$2:AQ218))</f>
        <v>6.4068799860693142</v>
      </c>
      <c r="AS218" s="169">
        <f t="shared" si="299"/>
        <v>69.25879985853696</v>
      </c>
      <c r="AT218" s="155">
        <f t="shared" si="300"/>
        <v>66.053618914463982</v>
      </c>
      <c r="AU218" s="92">
        <v>80</v>
      </c>
      <c r="AV218" s="168">
        <f>LN(SUM($AU$2:AU218))</f>
        <v>9.3487971151231992</v>
      </c>
      <c r="AW218" s="169">
        <f t="shared" si="301"/>
        <v>233.38799356255893</v>
      </c>
      <c r="AX218" s="155">
        <f t="shared" si="302"/>
        <v>245.85147619152917</v>
      </c>
      <c r="AZ218" s="171">
        <f>LN(SUM($AY$2:AY218))</f>
        <v>4.4067192472642533</v>
      </c>
      <c r="BA218" s="169">
        <f t="shared" si="303"/>
        <v>263.62367018901256</v>
      </c>
      <c r="BB218" s="155">
        <f t="shared" si="304"/>
        <v>140.51305178371979</v>
      </c>
      <c r="BC218" s="112">
        <v>8</v>
      </c>
      <c r="BD218" s="171">
        <f>LN(SUM($BC$2:BC218))</f>
        <v>5.3844950627890888</v>
      </c>
      <c r="BE218" s="169">
        <f t="shared" si="305"/>
        <v>85.159687054146531</v>
      </c>
      <c r="BF218" s="155">
        <f t="shared" si="306"/>
        <v>106.97125772885283</v>
      </c>
      <c r="BG218" s="92">
        <v>31</v>
      </c>
      <c r="BH218" s="171">
        <f>LN(SUM($BG$2:BG218))</f>
        <v>7.6473088323562379</v>
      </c>
      <c r="BI218" s="115">
        <f t="shared" si="307"/>
        <v>31.610804918634983</v>
      </c>
      <c r="BJ218" s="155">
        <f t="shared" si="308"/>
        <v>32.603812882933624</v>
      </c>
      <c r="BK218" s="92">
        <v>8</v>
      </c>
      <c r="BL218" s="171">
        <f>LN(SUM($BK$2:BK218))</f>
        <v>6.6240652277998935</v>
      </c>
      <c r="BM218" s="115">
        <f t="shared" si="309"/>
        <v>56.837470264151513</v>
      </c>
      <c r="BN218" s="155">
        <f t="shared" si="310"/>
        <v>57.028702881231084</v>
      </c>
      <c r="BO218" s="92">
        <v>2</v>
      </c>
      <c r="BP218" s="171">
        <f>LN(SUM($BO$2:BO218))</f>
        <v>5.7776523232226564</v>
      </c>
      <c r="BQ218" s="115">
        <f t="shared" si="311"/>
        <v>81.515161123335005</v>
      </c>
      <c r="BR218" s="155">
        <f t="shared" si="312"/>
        <v>85.878637818185666</v>
      </c>
      <c r="BS218" s="96">
        <v>269</v>
      </c>
      <c r="BT218" s="171">
        <f>LN(SUM($BS$2:BS218))</f>
        <v>10.216837371736487</v>
      </c>
      <c r="BU218" s="172">
        <f t="shared" si="313"/>
        <v>79.583012557177284</v>
      </c>
      <c r="BV218" s="155">
        <f t="shared" si="314"/>
        <v>82.111391318155171</v>
      </c>
    </row>
    <row r="219" spans="1:74" x14ac:dyDescent="0.25">
      <c r="A219" s="166">
        <f t="shared" si="154"/>
        <v>280</v>
      </c>
      <c r="B219" s="167">
        <v>44182</v>
      </c>
      <c r="C219" s="92">
        <v>5</v>
      </c>
      <c r="D219" s="168">
        <f>LN(SUM($C$2:C219))</f>
        <v>6.2441669006637364</v>
      </c>
      <c r="E219" s="169">
        <f t="shared" si="279"/>
        <v>41.513566322459134</v>
      </c>
      <c r="F219" s="155">
        <f t="shared" si="280"/>
        <v>40.368635174687036</v>
      </c>
      <c r="G219" s="92">
        <v>90</v>
      </c>
      <c r="H219" s="168">
        <f>LN(SUM($G$2:G219))</f>
        <v>8.0156576145573393</v>
      </c>
      <c r="I219" s="169">
        <f t="shared" si="281"/>
        <v>29.94895272729671</v>
      </c>
      <c r="J219" s="155">
        <f t="shared" si="282"/>
        <v>31.527059922959705</v>
      </c>
      <c r="K219" s="92">
        <v>3</v>
      </c>
      <c r="L219" s="168">
        <f>LN(SUM($K$2:K219))</f>
        <v>7.1631723908466425</v>
      </c>
      <c r="M219" s="169">
        <f t="shared" si="283"/>
        <v>345.7480537256094</v>
      </c>
      <c r="N219" s="155">
        <f t="shared" si="284"/>
        <v>367.06303526849223</v>
      </c>
      <c r="O219" s="92">
        <v>20</v>
      </c>
      <c r="P219" s="168">
        <f>LN(SUM($O$2:O219))</f>
        <v>7.3827464497389119</v>
      </c>
      <c r="Q219" s="169">
        <f t="shared" si="285"/>
        <v>42.285576541343069</v>
      </c>
      <c r="R219" s="155">
        <f t="shared" si="286"/>
        <v>41.065697836611683</v>
      </c>
      <c r="S219" s="92">
        <v>3</v>
      </c>
      <c r="T219" s="168">
        <f>LN(SUM($S$2:S219))</f>
        <v>4.0943445622221004</v>
      </c>
      <c r="U219" s="170">
        <f t="shared" si="287"/>
        <v>16.512177432097435</v>
      </c>
      <c r="V219" s="155">
        <f t="shared" si="288"/>
        <v>25.430535885697523</v>
      </c>
      <c r="W219" s="92">
        <v>2</v>
      </c>
      <c r="X219" s="168">
        <f>LN(SUM($W$2:W219))</f>
        <v>3.8712010109078911</v>
      </c>
      <c r="Y219" s="115">
        <f t="shared" si="289"/>
        <v>13.063635991760469</v>
      </c>
      <c r="Z219" s="155">
        <f t="shared" si="290"/>
        <v>12.674475983406984</v>
      </c>
      <c r="AA219" s="112">
        <v>4</v>
      </c>
      <c r="AB219" s="168">
        <f>LN(SUM($AA$2:AA219))</f>
        <v>6.7226297948554485</v>
      </c>
      <c r="AC219" s="169">
        <f t="shared" si="291"/>
        <v>55.423281787573472</v>
      </c>
      <c r="AD219" s="155">
        <f t="shared" si="292"/>
        <v>56.324078880791284</v>
      </c>
      <c r="AE219" s="92">
        <v>17</v>
      </c>
      <c r="AF219" s="168">
        <f>LN(SUM($AE$2:AE219))</f>
        <v>8.1481564399216246</v>
      </c>
      <c r="AG219" s="169">
        <f t="shared" si="293"/>
        <v>129.67912719720155</v>
      </c>
      <c r="AH219" s="155">
        <f t="shared" si="294"/>
        <v>130.52922872143469</v>
      </c>
      <c r="AI219" s="92">
        <v>1</v>
      </c>
      <c r="AJ219" s="168">
        <f>LN(SUM($AI$2:AI219))</f>
        <v>5.4595855141441589</v>
      </c>
      <c r="AK219" s="169">
        <f t="shared" si="295"/>
        <v>155.08233321113329</v>
      </c>
      <c r="AL219" s="155">
        <f t="shared" si="296"/>
        <v>138.36491622860089</v>
      </c>
      <c r="AM219" s="92">
        <v>5</v>
      </c>
      <c r="AN219" s="168">
        <f>LN(SUM($AM$2:AM219))</f>
        <v>6.6957989170584913</v>
      </c>
      <c r="AO219" s="169">
        <f t="shared" si="297"/>
        <v>119.56124630681684</v>
      </c>
      <c r="AP219" s="155">
        <f t="shared" si="298"/>
        <v>94.310263011764675</v>
      </c>
      <c r="AQ219" s="112">
        <v>2</v>
      </c>
      <c r="AR219" s="168">
        <f>LN(SUM($AQ$2:AQ219))</f>
        <v>6.4101748819661672</v>
      </c>
      <c r="AS219" s="169">
        <f t="shared" si="299"/>
        <v>86.838802555273489</v>
      </c>
      <c r="AT219" s="155">
        <f t="shared" si="300"/>
        <v>72.879970837963711</v>
      </c>
      <c r="AU219" s="92">
        <v>43</v>
      </c>
      <c r="AV219" s="168">
        <f>LN(SUM($AU$2:AU219))</f>
        <v>9.352534137679358</v>
      </c>
      <c r="AW219" s="169">
        <f t="shared" si="301"/>
        <v>199.762355514322</v>
      </c>
      <c r="AX219" s="155">
        <f t="shared" si="302"/>
        <v>229.31454389550117</v>
      </c>
      <c r="AZ219" s="171">
        <f>LN(SUM($AY$2:AY219))</f>
        <v>4.4067192472642533</v>
      </c>
      <c r="BA219" s="169">
        <f t="shared" si="303"/>
        <v>263.62367018901256</v>
      </c>
      <c r="BB219" s="155">
        <f t="shared" si="304"/>
        <v>206.08164951656963</v>
      </c>
      <c r="BC219" s="112">
        <v>1</v>
      </c>
      <c r="BD219" s="171">
        <f>LN(SUM($BC$2:BC219))</f>
        <v>5.389071729816501</v>
      </c>
      <c r="BE219" s="169">
        <f t="shared" si="305"/>
        <v>75.18048472583591</v>
      </c>
      <c r="BF219" s="155">
        <f t="shared" si="306"/>
        <v>93.943933114215028</v>
      </c>
      <c r="BG219" s="92">
        <v>67</v>
      </c>
      <c r="BH219" s="171">
        <f>LN(SUM($BG$2:BG219))</f>
        <v>7.6787889981991535</v>
      </c>
      <c r="BI219" s="115">
        <f t="shared" si="307"/>
        <v>32.569367027118439</v>
      </c>
      <c r="BJ219" s="155">
        <f t="shared" si="308"/>
        <v>32.096863161670278</v>
      </c>
      <c r="BK219" s="92">
        <v>7</v>
      </c>
      <c r="BL219" s="171">
        <f>LN(SUM($BK$2:BK219))</f>
        <v>6.633318433280377</v>
      </c>
      <c r="BM219" s="115">
        <f t="shared" si="309"/>
        <v>64.107014471181202</v>
      </c>
      <c r="BN219" s="155">
        <f t="shared" si="310"/>
        <v>59.627809601412935</v>
      </c>
      <c r="BO219" s="92">
        <v>4</v>
      </c>
      <c r="BP219" s="171">
        <f>LN(SUM($BO$2:BO219))</f>
        <v>5.7899601708972535</v>
      </c>
      <c r="BQ219" s="115">
        <f t="shared" si="311"/>
        <v>81.244778142719071</v>
      </c>
      <c r="BR219" s="155">
        <f t="shared" si="312"/>
        <v>81.994256210992731</v>
      </c>
      <c r="BS219" s="96">
        <v>274</v>
      </c>
      <c r="BT219" s="171">
        <f>LN(SUM($BS$2:BS219))</f>
        <v>10.226802177616614</v>
      </c>
      <c r="BU219" s="172">
        <f t="shared" si="313"/>
        <v>77.769450759522982</v>
      </c>
      <c r="BV219" s="155">
        <f t="shared" si="314"/>
        <v>79.657184566408418</v>
      </c>
    </row>
    <row r="220" spans="1:74" x14ac:dyDescent="0.25">
      <c r="A220" s="166">
        <f t="shared" si="154"/>
        <v>281</v>
      </c>
      <c r="B220" s="167">
        <v>44183</v>
      </c>
      <c r="C220" s="92">
        <v>11</v>
      </c>
      <c r="D220" s="168">
        <f>LN(SUM($C$2:C220))</f>
        <v>6.2653012127377101</v>
      </c>
      <c r="E220" s="169">
        <f t="shared" si="279"/>
        <v>44.605137200283345</v>
      </c>
      <c r="F220" s="155">
        <f t="shared" si="280"/>
        <v>41.702834379500835</v>
      </c>
      <c r="G220" s="92">
        <v>59</v>
      </c>
      <c r="H220" s="168">
        <f>LN(SUM($G$2:G220))</f>
        <v>8.0349550245021586</v>
      </c>
      <c r="I220" s="169">
        <f t="shared" si="281"/>
        <v>29.368768210490035</v>
      </c>
      <c r="J220" s="155">
        <f t="shared" si="282"/>
        <v>30.464565445636111</v>
      </c>
      <c r="K220" s="92">
        <v>3</v>
      </c>
      <c r="L220" s="168">
        <f>LN(SUM($K$2:K220))</f>
        <v>7.1654934750608454</v>
      </c>
      <c r="M220" s="169">
        <f t="shared" si="283"/>
        <v>324.08039285039945</v>
      </c>
      <c r="N220" s="155">
        <f t="shared" si="284"/>
        <v>339.79453990716956</v>
      </c>
      <c r="O220" s="92">
        <v>25</v>
      </c>
      <c r="P220" s="168">
        <f>LN(SUM($O$2:O220))</f>
        <v>7.3981740929704651</v>
      </c>
      <c r="Q220" s="169">
        <f t="shared" si="285"/>
        <v>46.106479176276451</v>
      </c>
      <c r="R220" s="155">
        <f t="shared" si="286"/>
        <v>42.789401588850957</v>
      </c>
      <c r="T220" s="168">
        <f>LN(SUM($S$2:S220))</f>
        <v>4.0943445622221004</v>
      </c>
      <c r="U220" s="170">
        <f t="shared" si="287"/>
        <v>15.31878966596781</v>
      </c>
      <c r="V220" s="155">
        <f t="shared" si="288"/>
        <v>18.315453365185821</v>
      </c>
      <c r="W220" s="239">
        <v>11</v>
      </c>
      <c r="X220" s="168">
        <f>LN(SUM($W$2:W220))</f>
        <v>4.0775374439057197</v>
      </c>
      <c r="Y220" s="115">
        <f t="shared" si="289"/>
        <v>9.0770697665171269</v>
      </c>
      <c r="Z220" s="155">
        <f t="shared" si="290"/>
        <v>11.426679080573825</v>
      </c>
      <c r="AA220" s="112">
        <v>7</v>
      </c>
      <c r="AB220" s="168">
        <f>LN(SUM($AA$2:AA220))</f>
        <v>6.7310181004820828</v>
      </c>
      <c r="AC220" s="169">
        <f t="shared" si="291"/>
        <v>59.704120254195125</v>
      </c>
      <c r="AD220" s="155">
        <f t="shared" si="292"/>
        <v>56.862667905040418</v>
      </c>
      <c r="AE220" s="92">
        <v>28</v>
      </c>
      <c r="AF220" s="168">
        <f>LN(SUM($AE$2:AE220))</f>
        <v>8.1562233231946237</v>
      </c>
      <c r="AG220" s="169">
        <f t="shared" si="293"/>
        <v>117.56510969026971</v>
      </c>
      <c r="AH220" s="155">
        <f t="shared" si="294"/>
        <v>126.02862654678962</v>
      </c>
      <c r="AJ220" s="168">
        <f>LN(SUM($AI$2:AI220))</f>
        <v>5.4595855141441589</v>
      </c>
      <c r="AK220" s="169">
        <f t="shared" si="295"/>
        <v>205.54494154836883</v>
      </c>
      <c r="AL220" s="155">
        <f t="shared" si="296"/>
        <v>166.81216566305443</v>
      </c>
      <c r="AM220" s="92">
        <v>13</v>
      </c>
      <c r="AN220" s="168">
        <f>LN(SUM($AM$2:AM220))</f>
        <v>6.7117403950561796</v>
      </c>
      <c r="AO220" s="169">
        <f t="shared" si="297"/>
        <v>100.50573260700894</v>
      </c>
      <c r="AP220" s="155">
        <f t="shared" si="298"/>
        <v>103.18875817667056</v>
      </c>
      <c r="AQ220" s="112">
        <v>12</v>
      </c>
      <c r="AR220" s="168">
        <f>LN(SUM($AQ$2:AQ220))</f>
        <v>6.4297194780391376</v>
      </c>
      <c r="AS220" s="169">
        <f t="shared" si="299"/>
        <v>82.343919955569348</v>
      </c>
      <c r="AT220" s="155">
        <f t="shared" si="300"/>
        <v>79.480507456459932</v>
      </c>
      <c r="AU220" s="92">
        <v>38</v>
      </c>
      <c r="AV220" s="168">
        <f>LN(SUM($AU$2:AU220))</f>
        <v>9.3558250387181641</v>
      </c>
      <c r="AW220" s="169">
        <f t="shared" si="301"/>
        <v>180.93977736845295</v>
      </c>
      <c r="AX220" s="155">
        <f t="shared" si="302"/>
        <v>204.69670881511129</v>
      </c>
      <c r="AZ220" s="171">
        <f>LN(SUM($AY$2:AY220))</f>
        <v>4.4067192472642533</v>
      </c>
      <c r="BA220" s="169">
        <f t="shared" si="303"/>
        <v>316.34840422681509</v>
      </c>
      <c r="BB220" s="155">
        <f t="shared" si="304"/>
        <v>281.19858153494675</v>
      </c>
      <c r="BC220" s="112">
        <v>3</v>
      </c>
      <c r="BD220" s="171">
        <f>LN(SUM($BC$2:BC220))</f>
        <v>5.4026773818722793</v>
      </c>
      <c r="BE220" s="169">
        <f t="shared" si="305"/>
        <v>61.289095666566887</v>
      </c>
      <c r="BF220" s="155">
        <f t="shared" si="306"/>
        <v>73.876422482183102</v>
      </c>
      <c r="BG220" s="92">
        <v>56</v>
      </c>
      <c r="BH220" s="171">
        <f>LN(SUM($BG$2:BG220))</f>
        <v>7.7043611679103128</v>
      </c>
      <c r="BI220" s="115">
        <f t="shared" si="307"/>
        <v>31.107186468335779</v>
      </c>
      <c r="BJ220" s="155">
        <f t="shared" si="308"/>
        <v>31.762452804696398</v>
      </c>
      <c r="BK220" s="92">
        <v>11</v>
      </c>
      <c r="BL220" s="171">
        <f>LN(SUM($BK$2:BK220))</f>
        <v>6.6476883735633292</v>
      </c>
      <c r="BM220" s="115">
        <f t="shared" si="309"/>
        <v>61.226030336542259</v>
      </c>
      <c r="BN220" s="155">
        <f t="shared" si="310"/>
        <v>60.723505023958325</v>
      </c>
      <c r="BO220" s="92">
        <v>3</v>
      </c>
      <c r="BP220" s="171">
        <f>LN(SUM($BO$2:BO220))</f>
        <v>5.7990926544605257</v>
      </c>
      <c r="BQ220" s="115">
        <f t="shared" si="311"/>
        <v>84.406603183272168</v>
      </c>
      <c r="BR220" s="155">
        <f t="shared" si="312"/>
        <v>82.388847483108748</v>
      </c>
      <c r="BS220" s="96">
        <v>280</v>
      </c>
      <c r="BT220" s="171">
        <f>LN(SUM($BS$2:BS220))</f>
        <v>10.23688363406859</v>
      </c>
      <c r="BU220" s="172">
        <f t="shared" si="313"/>
        <v>74.503799316069461</v>
      </c>
      <c r="BV220" s="155">
        <f t="shared" si="314"/>
        <v>77.285420877589914</v>
      </c>
    </row>
    <row r="221" spans="1:74" x14ac:dyDescent="0.25">
      <c r="A221" s="166">
        <f t="shared" si="154"/>
        <v>282</v>
      </c>
      <c r="B221" s="167">
        <v>44184</v>
      </c>
      <c r="C221" s="92">
        <v>8</v>
      </c>
      <c r="D221" s="168">
        <f>LN(SUM($C$2:C221))</f>
        <v>6.280395838960195</v>
      </c>
      <c r="E221" s="169">
        <f t="shared" si="279"/>
        <v>44.225390827606233</v>
      </c>
      <c r="F221" s="155">
        <f t="shared" si="280"/>
        <v>43.44803145011624</v>
      </c>
      <c r="G221" s="92">
        <v>88</v>
      </c>
      <c r="H221" s="168">
        <f>LN(SUM($G$2:G221))</f>
        <v>8.0630629113267922</v>
      </c>
      <c r="I221" s="169">
        <f t="shared" si="281"/>
        <v>27.516555996836516</v>
      </c>
      <c r="J221" s="155">
        <f t="shared" si="282"/>
        <v>28.944758978207755</v>
      </c>
      <c r="K221" s="92">
        <v>4</v>
      </c>
      <c r="L221" s="168">
        <f>LN(SUM($K$2:K221))</f>
        <v>7.1685798972640349</v>
      </c>
      <c r="M221" s="169">
        <f t="shared" si="283"/>
        <v>265.90008873651124</v>
      </c>
      <c r="N221" s="155">
        <f t="shared" si="284"/>
        <v>311.90951177084003</v>
      </c>
      <c r="O221" s="92">
        <v>23</v>
      </c>
      <c r="P221" s="168">
        <f>LN(SUM($O$2:O221))</f>
        <v>7.412160334945205</v>
      </c>
      <c r="Q221" s="169">
        <f t="shared" si="285"/>
        <v>45.785763670687913</v>
      </c>
      <c r="R221" s="155">
        <f t="shared" si="286"/>
        <v>44.725939796102473</v>
      </c>
      <c r="T221" s="168">
        <f>LN(SUM($S$2:S221))</f>
        <v>4.0943445622221004</v>
      </c>
      <c r="U221" s="170">
        <f t="shared" si="287"/>
        <v>16.193246233725919</v>
      </c>
      <c r="V221" s="155">
        <f t="shared" si="288"/>
        <v>16.008071110597054</v>
      </c>
      <c r="W221" s="92">
        <v>1</v>
      </c>
      <c r="X221" s="168">
        <f>LN(SUM($W$2:W221))</f>
        <v>4.0943445622221004</v>
      </c>
      <c r="Y221" s="115">
        <f t="shared" si="289"/>
        <v>7.6375407476671917</v>
      </c>
      <c r="Z221" s="155">
        <f t="shared" si="290"/>
        <v>9.9260821686482625</v>
      </c>
      <c r="AA221" s="112">
        <v>6</v>
      </c>
      <c r="AB221" s="168">
        <f>LN(SUM($AA$2:AA221))</f>
        <v>6.7381524945959574</v>
      </c>
      <c r="AC221" s="169">
        <f t="shared" si="291"/>
        <v>74.316788975328436</v>
      </c>
      <c r="AD221" s="155">
        <f t="shared" si="292"/>
        <v>63.148063672365673</v>
      </c>
      <c r="AE221" s="92">
        <v>32</v>
      </c>
      <c r="AF221" s="168">
        <f>LN(SUM($AE$2:AE221))</f>
        <v>8.1653636324739818</v>
      </c>
      <c r="AG221" s="169">
        <f t="shared" si="293"/>
        <v>95.489664033750032</v>
      </c>
      <c r="AH221" s="155">
        <f t="shared" si="294"/>
        <v>114.24463364040709</v>
      </c>
      <c r="AJ221" s="168">
        <f>LN(SUM($AI$2:AI221))</f>
        <v>5.4595855141441589</v>
      </c>
      <c r="AK221" s="169">
        <f t="shared" si="295"/>
        <v>226.34233492002554</v>
      </c>
      <c r="AL221" s="155">
        <f t="shared" si="296"/>
        <v>195.65653655984258</v>
      </c>
      <c r="AM221" s="92">
        <v>1</v>
      </c>
      <c r="AN221" s="168">
        <f>LN(SUM($AM$2:AM221))</f>
        <v>6.7129562006770698</v>
      </c>
      <c r="AO221" s="169">
        <f t="shared" si="297"/>
        <v>89.894446726296678</v>
      </c>
      <c r="AP221" s="155">
        <f t="shared" si="298"/>
        <v>103.32047521337415</v>
      </c>
      <c r="AQ221" s="112">
        <v>3</v>
      </c>
      <c r="AR221" s="168">
        <f>LN(SUM($AQ$2:AQ221))</f>
        <v>6.4345465187874531</v>
      </c>
      <c r="AS221" s="169">
        <f t="shared" si="299"/>
        <v>75.436428866798749</v>
      </c>
      <c r="AT221" s="155">
        <f t="shared" si="300"/>
        <v>81.539717125880529</v>
      </c>
      <c r="AU221" s="92">
        <v>33</v>
      </c>
      <c r="AV221" s="168">
        <f>LN(SUM($AU$2:AU221))</f>
        <v>9.358674166481876</v>
      </c>
      <c r="AW221" s="169">
        <f t="shared" si="301"/>
        <v>165.41820568451254</v>
      </c>
      <c r="AX221" s="155">
        <f t="shared" si="302"/>
        <v>182.04011285576249</v>
      </c>
      <c r="AY221" s="92">
        <v>2</v>
      </c>
      <c r="AZ221" s="171">
        <f>LN(SUM($AY$2:AY221))</f>
        <v>4.4308167988433134</v>
      </c>
      <c r="BA221" s="169">
        <f t="shared" si="303"/>
        <v>177.88817045254982</v>
      </c>
      <c r="BB221" s="155">
        <f t="shared" si="304"/>
        <v>252.62008162279247</v>
      </c>
      <c r="BC221" s="112">
        <v>3</v>
      </c>
      <c r="BD221" s="171">
        <f>LN(SUM($BC$2:BC221))</f>
        <v>5.4161004022044201</v>
      </c>
      <c r="BE221" s="169">
        <f t="shared" si="305"/>
        <v>50.548707311710075</v>
      </c>
      <c r="BF221" s="155">
        <f t="shared" si="306"/>
        <v>62.339429234704291</v>
      </c>
      <c r="BG221" s="92">
        <v>85</v>
      </c>
      <c r="BH221" s="171">
        <f>LN(SUM($BG$2:BG221))</f>
        <v>7.7419678998206853</v>
      </c>
      <c r="BI221" s="115">
        <f t="shared" si="307"/>
        <v>26.357825449580975</v>
      </c>
      <c r="BJ221" s="155">
        <f t="shared" si="308"/>
        <v>30.011459648345063</v>
      </c>
      <c r="BK221" s="92">
        <v>8</v>
      </c>
      <c r="BL221" s="171">
        <f>LN(SUM($BK$2:BK221))</f>
        <v>6.6580110458707482</v>
      </c>
      <c r="BM221" s="115">
        <f t="shared" si="309"/>
        <v>58.818136270289926</v>
      </c>
      <c r="BN221" s="155">
        <f t="shared" si="310"/>
        <v>61.383727026004465</v>
      </c>
      <c r="BO221" s="92">
        <v>4</v>
      </c>
      <c r="BP221" s="171">
        <f>LN(SUM($BO$2:BO221))</f>
        <v>5.8111409929767008</v>
      </c>
      <c r="BQ221" s="115">
        <f t="shared" si="311"/>
        <v>72.335593607667533</v>
      </c>
      <c r="BR221" s="155">
        <f t="shared" si="312"/>
        <v>79.328991644552914</v>
      </c>
      <c r="BS221" s="96">
        <v>301</v>
      </c>
      <c r="BT221" s="171">
        <f>LN(SUM($BS$2:BS221))</f>
        <v>10.24760903040324</v>
      </c>
      <c r="BU221" s="172">
        <f t="shared" si="313"/>
        <v>67.707849986027497</v>
      </c>
      <c r="BV221" s="155">
        <f t="shared" si="314"/>
        <v>73.327033353873318</v>
      </c>
    </row>
    <row r="222" spans="1:74" x14ac:dyDescent="0.25">
      <c r="A222" s="166">
        <f t="shared" si="154"/>
        <v>283</v>
      </c>
      <c r="B222" s="167">
        <v>44185</v>
      </c>
      <c r="D222" s="168">
        <f>LN(SUM($C$2:C222))</f>
        <v>6.280395838960195</v>
      </c>
      <c r="E222" s="169">
        <f t="shared" si="279"/>
        <v>57.767070720426851</v>
      </c>
      <c r="F222" s="155">
        <f t="shared" si="280"/>
        <v>48.865866249438817</v>
      </c>
      <c r="H222" s="168">
        <f>LN(SUM($G$2:G222))</f>
        <v>8.0630629113267922</v>
      </c>
      <c r="I222" s="169">
        <f t="shared" si="281"/>
        <v>32.937951614590979</v>
      </c>
      <c r="J222" s="155">
        <f t="shared" si="282"/>
        <v>29.941091940639172</v>
      </c>
      <c r="L222" s="168">
        <f>LN(SUM($K$2:K222))</f>
        <v>7.1685798972640349</v>
      </c>
      <c r="M222" s="169">
        <f t="shared" si="283"/>
        <v>272.02164335415057</v>
      </c>
      <c r="N222" s="155">
        <f t="shared" si="284"/>
        <v>287.3340416470204</v>
      </c>
      <c r="P222" s="168">
        <f>LN(SUM($O$2:O222))</f>
        <v>7.412160334945205</v>
      </c>
      <c r="Q222" s="169">
        <f t="shared" si="285"/>
        <v>59.431246825640464</v>
      </c>
      <c r="R222" s="155">
        <f t="shared" si="286"/>
        <v>50.44116322420161</v>
      </c>
      <c r="T222" s="168">
        <f>LN(SUM($S$2:S222))</f>
        <v>4.0943445622221004</v>
      </c>
      <c r="U222" s="170">
        <f t="shared" si="287"/>
        <v>21.398824038701164</v>
      </c>
      <c r="V222" s="155">
        <f t="shared" si="288"/>
        <v>17.636953312798298</v>
      </c>
      <c r="X222" s="168">
        <f>LN(SUM($W$2:W222))</f>
        <v>4.0943445622221004</v>
      </c>
      <c r="Y222" s="115">
        <f t="shared" si="289"/>
        <v>7.8871684992918434</v>
      </c>
      <c r="Z222" s="155">
        <f t="shared" si="290"/>
        <v>8.2005930044920543</v>
      </c>
      <c r="AB222" s="168">
        <f>LN(SUM($AA$2:AA222))</f>
        <v>6.7381524945959574</v>
      </c>
      <c r="AC222" s="169">
        <f t="shared" si="291"/>
        <v>158.80137419494386</v>
      </c>
      <c r="AD222" s="155">
        <f t="shared" si="292"/>
        <v>97.607427808155805</v>
      </c>
      <c r="AF222" s="168">
        <f>LN(SUM($AE$2:AE222))</f>
        <v>8.1653636324739818</v>
      </c>
      <c r="AG222" s="169">
        <f t="shared" si="293"/>
        <v>97.08749776139237</v>
      </c>
      <c r="AH222" s="155">
        <f t="shared" si="294"/>
        <v>103.38075716180406</v>
      </c>
      <c r="AJ222" s="168">
        <f>LN(SUM($AI$2:AI222))</f>
        <v>5.4595855141441589</v>
      </c>
      <c r="AK222" s="169">
        <f t="shared" si="295"/>
        <v>323.99275670959054</v>
      </c>
      <c r="AL222" s="155">
        <f t="shared" si="296"/>
        <v>251.96001105932828</v>
      </c>
      <c r="AN222" s="168">
        <f>LN(SUM($AM$2:AM222))</f>
        <v>6.7129562006770698</v>
      </c>
      <c r="AO222" s="169">
        <f t="shared" si="297"/>
        <v>99.40888810468644</v>
      </c>
      <c r="AP222" s="155">
        <f t="shared" si="298"/>
        <v>96.603022479330704</v>
      </c>
      <c r="AR222" s="168">
        <f>LN(SUM($AQ$2:AQ222))</f>
        <v>6.4345465187874531</v>
      </c>
      <c r="AS222" s="169">
        <f t="shared" si="299"/>
        <v>87.133729641065713</v>
      </c>
      <c r="AT222" s="155">
        <f t="shared" si="300"/>
        <v>81.638026154477942</v>
      </c>
      <c r="AV222" s="168">
        <f>LN(SUM($AU$2:AU222))</f>
        <v>9.358674166481876</v>
      </c>
      <c r="AW222" s="169">
        <f t="shared" si="301"/>
        <v>186.58825915461128</v>
      </c>
      <c r="AX222" s="155">
        <f t="shared" si="302"/>
        <v>177.6487474025256</v>
      </c>
      <c r="AZ222" s="171">
        <f>LN(SUM($AY$2:AY222))</f>
        <v>4.4308167988433134</v>
      </c>
      <c r="BA222" s="169">
        <f t="shared" si="303"/>
        <v>161.07961003426993</v>
      </c>
      <c r="BB222" s="155">
        <f t="shared" si="304"/>
        <v>218.43872823787828</v>
      </c>
      <c r="BD222" s="171">
        <f>LN(SUM($BC$2:BC222))</f>
        <v>5.4161004022044201</v>
      </c>
      <c r="BE222" s="169">
        <f t="shared" si="305"/>
        <v>51.41680228253751</v>
      </c>
      <c r="BF222" s="155">
        <f t="shared" si="306"/>
        <v>54.418201753604819</v>
      </c>
      <c r="BH222" s="171">
        <f>LN(SUM($BG$2:BG222))</f>
        <v>7.7419678998206853</v>
      </c>
      <c r="BI222" s="115">
        <f t="shared" si="307"/>
        <v>28.357051246284815</v>
      </c>
      <c r="BJ222" s="155">
        <f t="shared" si="308"/>
        <v>28.60735438806719</v>
      </c>
      <c r="BL222" s="171">
        <f>LN(SUM($BK$2:BK222))</f>
        <v>6.6580110458707482</v>
      </c>
      <c r="BM222" s="115">
        <f t="shared" si="309"/>
        <v>72.700652334743154</v>
      </c>
      <c r="BN222" s="155">
        <f t="shared" si="310"/>
        <v>64.248272980525115</v>
      </c>
      <c r="BP222" s="171">
        <f>LN(SUM($BO$2:BO222))</f>
        <v>5.8111409929767008</v>
      </c>
      <c r="BQ222" s="115">
        <f t="shared" si="311"/>
        <v>78.224202907329129</v>
      </c>
      <c r="BR222" s="155">
        <f t="shared" si="312"/>
        <v>78.322133232756286</v>
      </c>
      <c r="BS222" s="96">
        <v>0</v>
      </c>
      <c r="BT222" s="171">
        <f>LN(SUM($BS$2:BS222))</f>
        <v>10.24760903040324</v>
      </c>
      <c r="BU222" s="172">
        <f t="shared" si="313"/>
        <v>77.735865562679038</v>
      </c>
      <c r="BV222" s="155">
        <f t="shared" si="314"/>
        <v>73.315838288258661</v>
      </c>
    </row>
    <row r="223" spans="1:74" x14ac:dyDescent="0.25">
      <c r="A223" s="166">
        <f t="shared" si="154"/>
        <v>284</v>
      </c>
      <c r="B223" s="167">
        <v>44186</v>
      </c>
      <c r="C223" s="92">
        <v>22</v>
      </c>
      <c r="D223" s="168">
        <f>LN(SUM($C$2:C223))</f>
        <v>6.3207682942505823</v>
      </c>
      <c r="E223" s="169">
        <f t="shared" si="279"/>
        <v>47.233883147322707</v>
      </c>
      <c r="F223" s="155">
        <f t="shared" si="280"/>
        <v>49.742114898451923</v>
      </c>
      <c r="G223" s="92">
        <v>84</v>
      </c>
      <c r="H223" s="168">
        <f>LN(SUM($G$2:G223))</f>
        <v>8.0891756788375613</v>
      </c>
      <c r="I223" s="169">
        <f t="shared" si="281"/>
        <v>33.782949479127225</v>
      </c>
      <c r="J223" s="155">
        <f t="shared" si="282"/>
        <v>31.412485696851576</v>
      </c>
      <c r="K223" s="92">
        <v>4</v>
      </c>
      <c r="L223" s="168">
        <f>LN(SUM($K$2:K223))</f>
        <v>7.1716568227685142</v>
      </c>
      <c r="M223" s="169">
        <f t="shared" si="283"/>
        <v>288.31345474549704</v>
      </c>
      <c r="N223" s="155">
        <f t="shared" si="284"/>
        <v>275.4117289453863</v>
      </c>
      <c r="O223" s="92">
        <v>24</v>
      </c>
      <c r="P223" s="168">
        <f>LN(SUM($O$2:O223))</f>
        <v>7.4265490723973047</v>
      </c>
      <c r="Q223" s="169">
        <f t="shared" si="285"/>
        <v>59.886662588574296</v>
      </c>
      <c r="R223" s="155">
        <f t="shared" si="286"/>
        <v>55.03455769496756</v>
      </c>
      <c r="S223" s="92">
        <v>2</v>
      </c>
      <c r="T223" s="168">
        <f>LN(SUM($S$2:S223))</f>
        <v>4.1271343850450917</v>
      </c>
      <c r="U223" s="170">
        <f t="shared" si="287"/>
        <v>33.864328816751332</v>
      </c>
      <c r="V223" s="155">
        <f t="shared" si="288"/>
        <v>23.818799696392801</v>
      </c>
      <c r="W223" s="92">
        <v>1</v>
      </c>
      <c r="X223" s="168">
        <f>LN(SUM($W$2:W223))</f>
        <v>4.1108738641733114</v>
      </c>
      <c r="Y223" s="115">
        <f t="shared" si="289"/>
        <v>9.9710079666801459</v>
      </c>
      <c r="Z223" s="155">
        <f t="shared" si="290"/>
        <v>8.498572404546394</v>
      </c>
      <c r="AA223" s="112">
        <v>5</v>
      </c>
      <c r="AB223" s="168">
        <f>LN(SUM($AA$2:AA223))</f>
        <v>6.7440591863113477</v>
      </c>
      <c r="AC223" s="169">
        <f t="shared" si="291"/>
        <v>143.78327281202812</v>
      </c>
      <c r="AD223" s="155">
        <f t="shared" si="292"/>
        <v>125.63381199410014</v>
      </c>
      <c r="AE223" s="92">
        <v>38</v>
      </c>
      <c r="AF223" s="168">
        <f>LN(SUM($AE$2:AE223))</f>
        <v>8.176110342237342</v>
      </c>
      <c r="AG223" s="169">
        <f t="shared" si="293"/>
        <v>103.62650098749455</v>
      </c>
      <c r="AH223" s="155">
        <f t="shared" si="294"/>
        <v>98.734554260878966</v>
      </c>
      <c r="AI223" s="92">
        <v>2</v>
      </c>
      <c r="AJ223" s="168">
        <f>LN(SUM($AI$2:AI223))</f>
        <v>5.4680601411351315</v>
      </c>
      <c r="AK223" s="169">
        <f t="shared" si="295"/>
        <v>325.67316438465986</v>
      </c>
      <c r="AL223" s="155">
        <f t="shared" si="296"/>
        <v>292.00275200475863</v>
      </c>
      <c r="AM223" s="92">
        <v>2</v>
      </c>
      <c r="AN223" s="168">
        <f>LN(SUM($AM$2:AM223))</f>
        <v>6.7153833863346808</v>
      </c>
      <c r="AO223" s="169">
        <f t="shared" si="297"/>
        <v>118.56232750703298</v>
      </c>
      <c r="AP223" s="155">
        <f t="shared" si="298"/>
        <v>102.62188744600536</v>
      </c>
      <c r="AQ223" s="112">
        <v>26</v>
      </c>
      <c r="AR223" s="168">
        <f>LN(SUM($AQ$2:AQ223))</f>
        <v>6.4754327167040904</v>
      </c>
      <c r="AS223" s="169">
        <f t="shared" si="299"/>
        <v>65.727797550612607</v>
      </c>
      <c r="AT223" s="155">
        <f t="shared" si="300"/>
        <v>76.099318686159009</v>
      </c>
      <c r="AU223" s="92">
        <v>41</v>
      </c>
      <c r="AV223" s="168">
        <f>LN(SUM($AU$2:AU223))</f>
        <v>9.3622027212854295</v>
      </c>
      <c r="AW223" s="169">
        <f t="shared" si="301"/>
        <v>222.8746259209841</v>
      </c>
      <c r="AX223" s="155">
        <f t="shared" si="302"/>
        <v>191.62703025336933</v>
      </c>
      <c r="AY223" s="92">
        <v>2</v>
      </c>
      <c r="AZ223" s="171">
        <f>LN(SUM($AY$2:AY223))</f>
        <v>4.4543472962535073</v>
      </c>
      <c r="BA223" s="169">
        <f t="shared" si="303"/>
        <v>90.196159167248723</v>
      </c>
      <c r="BB223" s="155">
        <f t="shared" si="304"/>
        <v>143.05464655135614</v>
      </c>
      <c r="BC223" s="112">
        <v>1</v>
      </c>
      <c r="BD223" s="171">
        <f>LN(SUM($BC$2:BC223))</f>
        <v>5.4205349992722862</v>
      </c>
      <c r="BE223" s="169">
        <f t="shared" si="305"/>
        <v>62.501646424050648</v>
      </c>
      <c r="BF223" s="155">
        <f t="shared" si="306"/>
        <v>54.822385339432742</v>
      </c>
      <c r="BG223" s="92">
        <v>41</v>
      </c>
      <c r="BH223" s="171">
        <f>LN(SUM($BG$2:BG223))</f>
        <v>7.759614150696903</v>
      </c>
      <c r="BI223" s="115">
        <f t="shared" si="307"/>
        <v>30.60560782649592</v>
      </c>
      <c r="BJ223" s="155">
        <f t="shared" si="308"/>
        <v>28.440161507453904</v>
      </c>
      <c r="BK223" s="92">
        <v>8</v>
      </c>
      <c r="BL223" s="171">
        <f>LN(SUM($BK$2:BK223))</f>
        <v>6.6682282484174031</v>
      </c>
      <c r="BM223" s="115">
        <f t="shared" si="309"/>
        <v>75.483810724810979</v>
      </c>
      <c r="BN223" s="155">
        <f t="shared" si="310"/>
        <v>69.000866443281353</v>
      </c>
      <c r="BO223" s="92">
        <v>4</v>
      </c>
      <c r="BP223" s="171">
        <f>LN(SUM($BO$2:BO223))</f>
        <v>5.8230458954830189</v>
      </c>
      <c r="BQ223" s="115">
        <f t="shared" si="311"/>
        <v>79.877857623174108</v>
      </c>
      <c r="BR223" s="155">
        <f t="shared" si="312"/>
        <v>76.812551379390257</v>
      </c>
      <c r="BS223" s="96">
        <v>307</v>
      </c>
      <c r="BT223" s="171">
        <f>LN(SUM($BS$2:BS223))</f>
        <v>10.258430998296712</v>
      </c>
      <c r="BU223" s="172">
        <f t="shared" si="313"/>
        <v>81.969448445256958</v>
      </c>
      <c r="BV223" s="155">
        <f t="shared" si="314"/>
        <v>75.804387997987831</v>
      </c>
    </row>
    <row r="224" spans="1:74" x14ac:dyDescent="0.25">
      <c r="A224" s="166">
        <f t="shared" si="154"/>
        <v>285</v>
      </c>
      <c r="B224" s="167">
        <v>44187</v>
      </c>
      <c r="C224" s="92">
        <v>2</v>
      </c>
      <c r="D224" s="168">
        <f>LN(SUM($C$2:C224))</f>
        <v>6.3243589623813108</v>
      </c>
      <c r="E224" s="169">
        <f>LN(2)/(SLOPE(D218:D224,A218:A224))</f>
        <v>44.296405252558998</v>
      </c>
      <c r="F224" s="155">
        <f>AVERAGE(E222:E224)</f>
        <v>49.765786373436185</v>
      </c>
      <c r="G224" s="92">
        <v>54</v>
      </c>
      <c r="H224" s="168">
        <f>LN(SUM($G$2:G224))</f>
        <v>8.1056094022998959</v>
      </c>
      <c r="I224" s="169">
        <f>LN(2)/(SLOPE(H218:H224,A218:A224))</f>
        <v>36.241693654048085</v>
      </c>
      <c r="J224" s="155">
        <f>AVERAGE(I222:I224)</f>
        <v>34.320864915922094</v>
      </c>
      <c r="K224" s="92">
        <v>3</v>
      </c>
      <c r="L224" s="168">
        <f>LN(SUM($K$2:K224))</f>
        <v>7.1739583197567942</v>
      </c>
      <c r="M224" s="169">
        <f>LN(2)/(SLOPE(L218:L224,$A218:$A224))</f>
        <v>326.7771651342689</v>
      </c>
      <c r="N224" s="155">
        <f>AVERAGE(M222:M224)</f>
        <v>295.70408774463885</v>
      </c>
      <c r="O224" s="92">
        <v>38</v>
      </c>
      <c r="P224" s="168">
        <f>LN(SUM($O$2:O224))</f>
        <v>7.4489161025442003</v>
      </c>
      <c r="Q224" s="169">
        <f>LN(2)/(SLOPE(P218:P224,A218:A224))</f>
        <v>57.480359891661244</v>
      </c>
      <c r="R224" s="155">
        <f>AVERAGE(Q222:Q224)</f>
        <v>58.932756435291999</v>
      </c>
      <c r="S224" s="92">
        <v>3</v>
      </c>
      <c r="T224" s="168">
        <f>LN(SUM($S$2:S224))</f>
        <v>4.1743872698956368</v>
      </c>
      <c r="U224" s="170">
        <f>LN(2)/(SLOPE(T218:T224,$A218:$A224))</f>
        <v>42.229422349426997</v>
      </c>
      <c r="V224" s="155">
        <f>AVERAGE(U222:U224)</f>
        <v>32.497525068293164</v>
      </c>
      <c r="W224" s="92">
        <v>3</v>
      </c>
      <c r="X224" s="168">
        <f>LN(SUM($W$2:W224))</f>
        <v>4.1588830833596715</v>
      </c>
      <c r="Y224" s="115">
        <f>LN(2)/(SLOPE(X218:X224,$A218:$A224))</f>
        <v>13.052935446469311</v>
      </c>
      <c r="Z224" s="155">
        <f>AVERAGE(Y222:Y224)</f>
        <v>10.303703970813766</v>
      </c>
      <c r="AB224" s="168">
        <f>LN(SUM($AA$2:AA224))</f>
        <v>6.7440591863113477</v>
      </c>
      <c r="AC224" s="169">
        <f>LN(2)/(SLOPE(AB218:AB224,$A218:$A224))</f>
        <v>150.73490123988944</v>
      </c>
      <c r="AD224" s="155">
        <f>AVERAGE(AC222:AC224)</f>
        <v>151.10651608228713</v>
      </c>
      <c r="AE224" s="92">
        <v>21</v>
      </c>
      <c r="AF224" s="168">
        <f>LN(SUM($AE$2:AE224))</f>
        <v>8.1820001362934054</v>
      </c>
      <c r="AG224" s="169">
        <f>LN(2)/(SLOPE(AF218:AF224,$A218:$A224))</f>
        <v>107.00946132956085</v>
      </c>
      <c r="AH224" s="155">
        <f>AVERAGE(AG222:AG224)</f>
        <v>102.57448669281592</v>
      </c>
      <c r="AI224" s="92">
        <v>2</v>
      </c>
      <c r="AJ224" s="168">
        <f>LN(SUM($AI$2:AI224))</f>
        <v>5.476463551931511</v>
      </c>
      <c r="AK224" s="169">
        <f>LN(2)/(SLOPE(AJ218:AJ224,$A218:$A224))</f>
        <v>241.46492660850075</v>
      </c>
      <c r="AL224" s="155">
        <f>AVERAGE(AK222:AK224)</f>
        <v>297.04361590091702</v>
      </c>
      <c r="AM224" s="92">
        <v>8</v>
      </c>
      <c r="AN224" s="168">
        <f>LN(SUM($AM$2:AM224))</f>
        <v>6.7250336421668431</v>
      </c>
      <c r="AO224" s="169">
        <f>LN(2)/(SLOPE(AN218:AN224,$A218:$A224))</f>
        <v>132.30897662995827</v>
      </c>
      <c r="AP224" s="155">
        <f>AVERAGE(AO222:AO224)</f>
        <v>116.76006408055923</v>
      </c>
      <c r="AQ224" s="112">
        <v>7</v>
      </c>
      <c r="AR224" s="168">
        <f>LN(SUM($AQ$2:AQ224))</f>
        <v>6.4861607889440887</v>
      </c>
      <c r="AS224" s="169">
        <f>LN(2)/(SLOPE(AR218:AR224,$A218:$A224))</f>
        <v>52.006685356492618</v>
      </c>
      <c r="AT224" s="155">
        <f>AVERAGE(AS222:AS224)</f>
        <v>68.289404182723644</v>
      </c>
      <c r="AU224" s="92">
        <v>40</v>
      </c>
      <c r="AV224" s="168">
        <f>LN(SUM($AU$2:AU224))</f>
        <v>9.3656332563822176</v>
      </c>
      <c r="AW224" s="169">
        <f>LN(2)/(SLOPE(AV218:AV224,$A218:$A224))</f>
        <v>266.9811698652673</v>
      </c>
      <c r="AX224" s="155">
        <f>AVERAGE(AW222:AW224)</f>
        <v>225.48135164695427</v>
      </c>
      <c r="AZ224" s="171">
        <f>LN(SUM($AY$2:AY224))</f>
        <v>4.4543472962535073</v>
      </c>
      <c r="BA224" s="169">
        <f>LN(2)/(SLOPE(AZ218:AZ224,$A218:$A224))</f>
        <v>74.009625282234282</v>
      </c>
      <c r="BB224" s="155">
        <f>AVERAGE(BA222:BA224)</f>
        <v>108.42846482791765</v>
      </c>
      <c r="BC224" s="112">
        <v>6</v>
      </c>
      <c r="BD224" s="171">
        <f>LN(SUM($BC$2:BC224))</f>
        <v>5.4467373716663099</v>
      </c>
      <c r="BE224" s="169">
        <f>LN(2)/(SLOPE(BD218:BD224,$A218:$A224))</f>
        <v>73.773682171171131</v>
      </c>
      <c r="BF224" s="155">
        <f>AVERAGE(BE222:BE224)</f>
        <v>62.564043625919759</v>
      </c>
      <c r="BG224" s="92">
        <v>49</v>
      </c>
      <c r="BH224" s="171">
        <f>LN(SUM($BG$2:BG224))</f>
        <v>7.780303087908373</v>
      </c>
      <c r="BI224" s="115">
        <f>LN(2)/(SLOPE(BH218:BH224,$A218:$A224))</f>
        <v>32.442042371823035</v>
      </c>
      <c r="BJ224" s="155">
        <f>AVERAGE(BI222:BI224)</f>
        <v>30.468233814867926</v>
      </c>
      <c r="BK224" s="92">
        <v>2</v>
      </c>
      <c r="BL224" s="171">
        <f>LN(SUM($BK$2:BK224))</f>
        <v>6.6707663208458738</v>
      </c>
      <c r="BM224" s="115">
        <f>LN(2)/(SLOPE(BL218:BL224,$A218:$A224))</f>
        <v>88.120365022368276</v>
      </c>
      <c r="BN224" s="155">
        <f>AVERAGE(BM222:BM224)</f>
        <v>78.768276027307465</v>
      </c>
      <c r="BO224" s="92">
        <v>2</v>
      </c>
      <c r="BP224" s="171">
        <f>LN(SUM($BO$2:BO224))</f>
        <v>5.8289456176102075</v>
      </c>
      <c r="BQ224" s="115">
        <f>LN(2)/(SLOPE(BP218:BP224,$A218:$A224))</f>
        <v>83.619769836689713</v>
      </c>
      <c r="BR224" s="155">
        <f>AVERAGE(BQ222:BQ224)</f>
        <v>80.573943455730998</v>
      </c>
      <c r="BS224" s="96">
        <v>240</v>
      </c>
      <c r="BT224" s="171">
        <f>LN(SUM($BS$2:BS224))</f>
        <v>10.266810350446326</v>
      </c>
      <c r="BU224" s="172">
        <f>LN(2)/(SLOPE(BT218:BT224,$A218:$A224))</f>
        <v>86.681330781402878</v>
      </c>
      <c r="BV224" s="155">
        <f>AVERAGE(BU222:BU224)</f>
        <v>82.128881596446305</v>
      </c>
    </row>
    <row r="225" spans="1:75" x14ac:dyDescent="0.25">
      <c r="A225" s="166">
        <f t="shared" si="154"/>
        <v>286</v>
      </c>
      <c r="B225" s="167">
        <v>44188</v>
      </c>
      <c r="C225" s="92">
        <v>7</v>
      </c>
      <c r="D225" s="168">
        <f>LN(SUM($C$2:C225))</f>
        <v>6.3368257311464413</v>
      </c>
      <c r="E225" s="169">
        <f>LN(2)/(SLOPE(D219:D225,A219:A225))</f>
        <v>44.466671300267883</v>
      </c>
      <c r="F225" s="155">
        <f>AVERAGE(E223:E225)</f>
        <v>45.33231990004986</v>
      </c>
      <c r="G225" s="92">
        <v>73</v>
      </c>
      <c r="H225" s="168">
        <f>LN(SUM($G$2:G225))</f>
        <v>8.12740456269308</v>
      </c>
      <c r="I225" s="169">
        <f>LN(2)/(SLOPE(H219:H225,A219:A225))</f>
        <v>38.610650627547813</v>
      </c>
      <c r="J225" s="155">
        <f>AVERAGE(I223:I225)</f>
        <v>36.211764586907712</v>
      </c>
      <c r="K225" s="92">
        <v>4</v>
      </c>
      <c r="L225" s="168">
        <f>LN(SUM($K$2:K225))</f>
        <v>7.1770187659099003</v>
      </c>
      <c r="M225" s="169">
        <f>LN(2)/(SLOPE(L219:L225,$A219:$A225))</f>
        <v>315.34466932254651</v>
      </c>
      <c r="N225" s="155">
        <f>AVERAGE(M223:M225)</f>
        <v>310.1450964007708</v>
      </c>
      <c r="O225" s="92">
        <v>42</v>
      </c>
      <c r="P225" s="168">
        <f>LN(SUM($O$2:O225))</f>
        <v>7.4730690880321973</v>
      </c>
      <c r="Q225" s="169">
        <f>LN(2)/(SLOPE(P219:P225,A219:A225))</f>
        <v>50.17083902128082</v>
      </c>
      <c r="R225" s="155">
        <f>AVERAGE(Q223:Q225)</f>
        <v>55.845953833838784</v>
      </c>
      <c r="S225" s="92">
        <v>1</v>
      </c>
      <c r="T225" s="168">
        <f>LN(SUM($S$2:S225))</f>
        <v>4.1896547420264252</v>
      </c>
      <c r="U225" s="170">
        <f>LN(2)/(SLOPE(T219:T225,$A219:$A225))</f>
        <v>40.534433718925946</v>
      </c>
      <c r="V225" s="155">
        <f>AVERAGE(U223:U225)</f>
        <v>38.876061628368092</v>
      </c>
      <c r="X225" s="168">
        <f>LN(SUM($W$2:W225))</f>
        <v>4.1588830833596715</v>
      </c>
      <c r="Y225" s="115">
        <f>LN(2)/(SLOPE(X219:X225,$A219:$A225))</f>
        <v>18.621068126632466</v>
      </c>
      <c r="Z225" s="155">
        <f>AVERAGE(Y223:Y225)</f>
        <v>13.881670513260639</v>
      </c>
      <c r="AA225" s="112">
        <v>6</v>
      </c>
      <c r="AB225" s="168">
        <f>LN(SUM($AA$2:AA225))</f>
        <v>6.7511014689367599</v>
      </c>
      <c r="AC225" s="169">
        <f>LN(2)/(SLOPE(AB219:AB225,$A219:$A225))</f>
        <v>165.31072164724841</v>
      </c>
      <c r="AD225" s="155">
        <f>AVERAGE(AC223:AC225)</f>
        <v>153.27629856638865</v>
      </c>
      <c r="AE225" s="92">
        <v>28</v>
      </c>
      <c r="AF225" s="168">
        <f>LN(SUM($AE$2:AE225))</f>
        <v>8.1897996187282285</v>
      </c>
      <c r="AG225" s="169">
        <f>LN(2)/(SLOPE(AF219:AF225,$A219:$A225))</f>
        <v>103.65931893716046</v>
      </c>
      <c r="AH225" s="155">
        <f>AVERAGE(AG223:AG225)</f>
        <v>104.76509375140529</v>
      </c>
      <c r="AJ225" s="168">
        <f>LN(SUM($AI$2:AI225))</f>
        <v>5.476463551931511</v>
      </c>
      <c r="AK225" s="169">
        <f>LN(2)/(SLOPE(AJ219:AJ225,$A219:$A225))</f>
        <v>208.99326469113754</v>
      </c>
      <c r="AL225" s="155">
        <f>AVERAGE(AK223:AK225)</f>
        <v>258.71045189476604</v>
      </c>
      <c r="AM225" s="92">
        <v>7</v>
      </c>
      <c r="AN225" s="168">
        <f>LN(SUM($AM$2:AM225))</f>
        <v>6.7334018918373593</v>
      </c>
      <c r="AO225" s="169">
        <f>LN(2)/(SLOPE(AN219:AN225,$A219:$A225))</f>
        <v>136.84786824378159</v>
      </c>
      <c r="AP225" s="155">
        <f>AVERAGE(AO223:AO225)</f>
        <v>129.23972412692427</v>
      </c>
      <c r="AQ225" s="112">
        <v>2</v>
      </c>
      <c r="AR225" s="168">
        <f>LN(SUM($AQ$2:AQ225))</f>
        <v>6.4892049313253173</v>
      </c>
      <c r="AS225" s="169">
        <f>LN(2)/(SLOPE(AR219:AR225,$A219:$A225))</f>
        <v>49.655048634860485</v>
      </c>
      <c r="AT225" s="155">
        <f>AVERAGE(AS223:AS225)</f>
        <v>55.796510513988572</v>
      </c>
      <c r="AU225" s="92">
        <v>47</v>
      </c>
      <c r="AV225" s="168">
        <f>LN(SUM($AU$2:AU225))</f>
        <v>9.3696491544610652</v>
      </c>
      <c r="AW225" s="169">
        <f>LN(2)/(SLOPE(AV219:AV225,$A219:$A225))</f>
        <v>260.54652315201611</v>
      </c>
      <c r="AX225" s="155">
        <f>AVERAGE(AW223:AW225)</f>
        <v>250.13410631275585</v>
      </c>
      <c r="AZ225" s="171">
        <f>LN(SUM($AY$2:AY225))</f>
        <v>4.4543472962535073</v>
      </c>
      <c r="BA225" s="169">
        <f>LN(2)/(SLOPE(AZ219:AZ225,$A219:$A225))</f>
        <v>74.17000800662511</v>
      </c>
      <c r="BB225" s="155">
        <f>AVERAGE(BA223:BA225)</f>
        <v>79.458597485369367</v>
      </c>
      <c r="BC225" s="112">
        <v>2</v>
      </c>
      <c r="BD225" s="171">
        <f>LN(SUM($BC$2:BC225))</f>
        <v>5.4553211153577017</v>
      </c>
      <c r="BE225" s="169">
        <f>LN(2)/(SLOPE(BD219:BD225,$A219:$A225))</f>
        <v>66.625262444945008</v>
      </c>
      <c r="BF225" s="155">
        <f>AVERAGE(BE223:BE225)</f>
        <v>67.633530346722253</v>
      </c>
      <c r="BG225" s="92">
        <v>53</v>
      </c>
      <c r="BH225" s="171">
        <f>LN(SUM($BG$2:BG225))</f>
        <v>7.8022093162471178</v>
      </c>
      <c r="BI225" s="115">
        <f>LN(2)/(SLOPE(BH219:BH225,$A219:$A225))</f>
        <v>35.95487778996943</v>
      </c>
      <c r="BJ225" s="155">
        <f>AVERAGE(BI223:BI225)</f>
        <v>33.0008426627628</v>
      </c>
      <c r="BK225" s="92">
        <v>15</v>
      </c>
      <c r="BL225" s="171">
        <f>LN(SUM($BK$2:BK225))</f>
        <v>6.6895992691789665</v>
      </c>
      <c r="BM225" s="115">
        <f>LN(2)/(SLOPE(BL219:BL225,$A219:$A225))</f>
        <v>86.175738454119042</v>
      </c>
      <c r="BN225" s="155">
        <f>AVERAGE(BM223:BM225)</f>
        <v>83.259971400432775</v>
      </c>
      <c r="BO225" s="92">
        <v>12</v>
      </c>
      <c r="BP225" s="171">
        <f>LN(SUM($BO$2:BO225))</f>
        <v>5.8636311755980968</v>
      </c>
      <c r="BQ225" s="115">
        <f>LN(2)/(SLOPE(BP219:BP225,$A219:$A225))</f>
        <v>66.324469198384122</v>
      </c>
      <c r="BR225" s="155">
        <f>AVERAGE(BQ223:BQ225)</f>
        <v>76.607365552749314</v>
      </c>
      <c r="BS225" s="96">
        <v>299</v>
      </c>
      <c r="BT225" s="171">
        <f>LN(SUM($BS$2:BS225))</f>
        <v>10.277152348094495</v>
      </c>
      <c r="BU225" s="172">
        <f>LN(2)/(SLOPE(BT219:BT225,$A219:$A225))</f>
        <v>87.532038422508123</v>
      </c>
      <c r="BV225" s="155">
        <f>AVERAGE(BU223:BU225)</f>
        <v>85.394272549722658</v>
      </c>
    </row>
    <row r="226" spans="1:75" x14ac:dyDescent="0.25">
      <c r="A226" s="166">
        <f t="shared" si="154"/>
        <v>287</v>
      </c>
      <c r="B226" s="167">
        <v>44189</v>
      </c>
      <c r="C226" s="92">
        <v>7</v>
      </c>
      <c r="D226" s="168">
        <f>LN(SUM($C$2:C226))</f>
        <v>6.3491389913797978</v>
      </c>
      <c r="E226" s="169">
        <f>LN(2)/(SLOPE(D220:D226,A220:A226))</f>
        <v>47.529753614016492</v>
      </c>
      <c r="F226" s="155">
        <f>AVERAGE(E224:E226)</f>
        <v>45.430943388947789</v>
      </c>
      <c r="G226" s="92">
        <v>75</v>
      </c>
      <c r="H226" s="168">
        <f>LN(SUM($G$2:G226))</f>
        <v>8.1493128436353448</v>
      </c>
      <c r="I226" s="169">
        <f>LN(2)/(SLOPE(H220:H226,A220:A226))</f>
        <v>37.736726365175429</v>
      </c>
      <c r="J226" s="155">
        <f>AVERAGE(I224:I226)</f>
        <v>37.529690215590442</v>
      </c>
      <c r="K226" s="92">
        <v>8</v>
      </c>
      <c r="L226" s="168">
        <f>LN(SUM($K$2:K226))</f>
        <v>7.1831117017432806</v>
      </c>
      <c r="M226" s="169">
        <f>LN(2)/(SLOPE(L220:L226,$A220:$A226))</f>
        <v>258.3930774724567</v>
      </c>
      <c r="N226" s="155">
        <f>AVERAGE(M224:M226)</f>
        <v>300.17163730975739</v>
      </c>
      <c r="O226" s="92">
        <v>21</v>
      </c>
      <c r="P226" s="168">
        <f>LN(SUM($O$2:O226))</f>
        <v>7.4849302832896614</v>
      </c>
      <c r="Q226" s="169">
        <f>LN(2)/(SLOPE(P220:P226,A220:A226))</f>
        <v>46.337588519034597</v>
      </c>
      <c r="R226" s="155">
        <f>AVERAGE(Q224:Q226)</f>
        <v>51.329595810658894</v>
      </c>
      <c r="S226" s="92">
        <v>1</v>
      </c>
      <c r="T226" s="168">
        <f>LN(SUM($S$2:S226))</f>
        <v>4.2046926193909657</v>
      </c>
      <c r="U226" s="170">
        <f>LN(2)/(SLOPE(T220:T226,$A220:$A226))</f>
        <v>32.255089858560481</v>
      </c>
      <c r="V226" s="155">
        <f>AVERAGE(U224:U226)</f>
        <v>38.339648642304475</v>
      </c>
      <c r="W226" s="92">
        <v>0</v>
      </c>
      <c r="X226" s="168">
        <f>LN(SUM($W$2:W226))</f>
        <v>4.1588830833596715</v>
      </c>
      <c r="Y226" s="115">
        <f>LN(2)/(SLOPE(X220:X226,$A220:$A226))</f>
        <v>44.345963667299479</v>
      </c>
      <c r="Z226" s="155">
        <f>AVERAGE(Y224:Y226)</f>
        <v>25.339989080133751</v>
      </c>
      <c r="AA226" s="112">
        <v>2</v>
      </c>
      <c r="AB226" s="168">
        <f>LN(SUM($AA$2:AA226))</f>
        <v>6.75343791859778</v>
      </c>
      <c r="AC226" s="169">
        <f>LN(2)/(SLOPE(AB220:AB226,$A220:$A226))</f>
        <v>195.91478734869261</v>
      </c>
      <c r="AD226" s="155">
        <f>AVERAGE(AC224:AC226)</f>
        <v>170.65347007861013</v>
      </c>
      <c r="AE226" s="92">
        <v>46</v>
      </c>
      <c r="AF226" s="168">
        <f>LN(SUM($AE$2:AE226))</f>
        <v>8.2024824465765374</v>
      </c>
      <c r="AG226" s="169">
        <f>LN(2)/(SLOPE(AF220:AF226,$A220:$A226))</f>
        <v>95.004726909365658</v>
      </c>
      <c r="AH226" s="155">
        <f>AVERAGE(AG224:AG226)</f>
        <v>101.89116905869565</v>
      </c>
      <c r="AI226" s="92">
        <v>2</v>
      </c>
      <c r="AJ226" s="168">
        <f>LN(SUM($AI$2:AI226))</f>
        <v>5.4847969334906548</v>
      </c>
      <c r="AK226" s="169">
        <f>LN(2)/(SLOPE(AJ220:AJ226,$A220:$A226))</f>
        <v>153.70532493809591</v>
      </c>
      <c r="AL226" s="155">
        <f>AVERAGE(AK224:AK226)</f>
        <v>201.38783874591141</v>
      </c>
      <c r="AM226" s="92">
        <v>2</v>
      </c>
      <c r="AN226" s="168">
        <f>LN(SUM($AM$2:AM226))</f>
        <v>6.7357800142423265</v>
      </c>
      <c r="AO226" s="169">
        <f>LN(2)/(SLOPE(AN220:AN226,$A220:$A226))</f>
        <v>155.15613402776214</v>
      </c>
      <c r="AP226" s="155">
        <f>AVERAGE(AO224:AO226)</f>
        <v>141.43765963383399</v>
      </c>
      <c r="AQ226" s="112">
        <v>5</v>
      </c>
      <c r="AR226" s="168">
        <f>LN(SUM($AQ$2:AQ226))</f>
        <v>6.4967749901858625</v>
      </c>
      <c r="AS226" s="169">
        <f>LN(2)/(SLOPE(AR220:AR226,$A220:$A226))</f>
        <v>53.599138348494137</v>
      </c>
      <c r="AT226" s="155">
        <f>AVERAGE(AS224:AS226)</f>
        <v>51.75362411328242</v>
      </c>
      <c r="AU226" s="92">
        <v>27</v>
      </c>
      <c r="AV226" s="168">
        <f>LN(SUM($AU$2:AU226))</f>
        <v>9.3719488871725964</v>
      </c>
      <c r="AW226" s="169">
        <f>LN(2)/(SLOPE(AV220:AV226,$A220:$A226))</f>
        <v>251.13829651167603</v>
      </c>
      <c r="AX226" s="155">
        <f>AVERAGE(AW224:AW226)</f>
        <v>259.55532984298645</v>
      </c>
      <c r="AY226" s="92">
        <v>3</v>
      </c>
      <c r="AZ226" s="171">
        <f>LN(SUM($AY$2:AY226))</f>
        <v>4.4886363697321396</v>
      </c>
      <c r="BA226" s="169">
        <f>LN(2)/(SLOPE(AZ220:AZ226,$A220:$A226))</f>
        <v>61.351538258579183</v>
      </c>
      <c r="BB226" s="155">
        <f>AVERAGE(BA224:BA226)</f>
        <v>69.843723849146201</v>
      </c>
      <c r="BC226" s="112">
        <v>1</v>
      </c>
      <c r="BD226" s="171">
        <f>LN(SUM($BC$2:BC226))</f>
        <v>5.4595855141441589</v>
      </c>
      <c r="BE226" s="169">
        <f>LN(2)/(SLOPE(BD220:BD226,$A220:$A226))</f>
        <v>69.363571665731541</v>
      </c>
      <c r="BF226" s="155">
        <f>AVERAGE(BE224:BE226)</f>
        <v>69.920838760615894</v>
      </c>
      <c r="BG226" s="92">
        <v>44</v>
      </c>
      <c r="BH226" s="171">
        <f>LN(SUM($BG$2:BG226))</f>
        <v>7.8200379894587533</v>
      </c>
      <c r="BI226" s="115">
        <f>LN(2)/(SLOPE(BH220:BH226,$A220:$A226))</f>
        <v>38.367459048928396</v>
      </c>
      <c r="BJ226" s="155">
        <f>AVERAGE(BI224:BI226)</f>
        <v>35.588126403573618</v>
      </c>
      <c r="BK226" s="92">
        <v>9</v>
      </c>
      <c r="BL226" s="171">
        <f>LN(SUM($BK$2:BK226))</f>
        <v>6.7007311095478101</v>
      </c>
      <c r="BM226" s="115">
        <f>LN(2)/(SLOPE(BL220:BL226,$A220:$A226))</f>
        <v>82.56669306949037</v>
      </c>
      <c r="BN226" s="155">
        <f>AVERAGE(BM224:BM226)</f>
        <v>85.620932181992558</v>
      </c>
      <c r="BO226" s="92">
        <v>0</v>
      </c>
      <c r="BP226" s="171">
        <f>LN(SUM($BO$2:BO226))</f>
        <v>5.8636311755980968</v>
      </c>
      <c r="BQ226" s="115">
        <f>LN(2)/(SLOPE(BP220:BP226,$A220:$A226))</f>
        <v>61.340351190695891</v>
      </c>
      <c r="BR226" s="155">
        <f>AVERAGE(BQ224:BQ226)</f>
        <v>70.428196741923244</v>
      </c>
      <c r="BS226" s="96">
        <v>253</v>
      </c>
      <c r="BT226" s="171">
        <f>LN(SUM($BS$2:BS226))</f>
        <v>10.285820496587245</v>
      </c>
      <c r="BU226" s="172">
        <f>LN(2)/(SLOPE(BT220:BT226,$A220:$A226))</f>
        <v>86.220553889894717</v>
      </c>
      <c r="BV226" s="155">
        <f>AVERAGE(BU224:BU226)</f>
        <v>86.81130769793522</v>
      </c>
    </row>
    <row r="227" spans="1:75" x14ac:dyDescent="0.25">
      <c r="A227" s="166">
        <f t="shared" si="154"/>
        <v>288</v>
      </c>
      <c r="B227" s="167">
        <v>44190</v>
      </c>
      <c r="D227" s="168">
        <f>LN(SUM($C$2:C227))</f>
        <v>6.3491389913797978</v>
      </c>
      <c r="E227" s="169">
        <f t="shared" ref="E227:E233" si="315">LN(2)/(SLOPE(D221:D227,A221:A227))</f>
        <v>53.945433150536083</v>
      </c>
      <c r="F227" s="155">
        <f t="shared" ref="F227:F233" si="316">AVERAGE(E225:E227)</f>
        <v>48.647286021606817</v>
      </c>
      <c r="H227" s="168">
        <f>LN(SUM($G$2:G227))</f>
        <v>8.1493128436353448</v>
      </c>
      <c r="I227" s="169">
        <f>LN(2)/(SLOPE(H221:H227,A221:A227))</f>
        <v>41.339740113605423</v>
      </c>
      <c r="J227" s="155">
        <f>AVERAGE(I225:I227)</f>
        <v>39.229039035442888</v>
      </c>
      <c r="L227" s="168">
        <f>LN(SUM($K$2:K227))</f>
        <v>7.1831117017432806</v>
      </c>
      <c r="M227" s="169">
        <f t="shared" ref="M227:M239" si="317">LN(2)/(SLOPE(L221:L227,$A221:$A227))</f>
        <v>248.75520216834036</v>
      </c>
      <c r="N227" s="155">
        <f t="shared" ref="N227:N239" si="318">AVERAGE(M225:M227)</f>
        <v>274.16431632111454</v>
      </c>
      <c r="P227" s="168">
        <f>LN(SUM($O$2:O227))</f>
        <v>7.4849302832896614</v>
      </c>
      <c r="Q227" s="169">
        <f t="shared" ref="Q227:Q233" si="319">LN(2)/(SLOPE(P221:P227,A221:A227))</f>
        <v>47.294228455500381</v>
      </c>
      <c r="R227" s="155">
        <f t="shared" ref="R227:R233" si="320">AVERAGE(Q225:Q227)</f>
        <v>47.934218665271935</v>
      </c>
      <c r="T227" s="168">
        <f>LN(SUM($S$2:S227))</f>
        <v>4.2046926193909657</v>
      </c>
      <c r="U227" s="170">
        <f t="shared" ref="U227:U233" si="321">LN(2)/(SLOPE(T221:T227,$A221:$A227))</f>
        <v>31.595905227460413</v>
      </c>
      <c r="V227" s="155">
        <f t="shared" ref="V227:V233" si="322">AVERAGE(U225:U227)</f>
        <v>34.795142934982273</v>
      </c>
      <c r="X227" s="168">
        <f>LN(SUM($W$2:W227))</f>
        <v>4.1588830833596715</v>
      </c>
      <c r="Y227" s="115">
        <f t="shared" ref="Y227:Y233" si="323">LN(2)/(SLOPE(X221:X227,$A221:$A227))</f>
        <v>52.355072873633475</v>
      </c>
      <c r="Z227" s="155">
        <f t="shared" ref="Z227:Z233" si="324">AVERAGE(Y225:Y227)</f>
        <v>38.440701555855135</v>
      </c>
      <c r="AB227" s="168">
        <f>LN(SUM($AA$2:AA227))</f>
        <v>6.75343791859778</v>
      </c>
      <c r="AC227" s="169">
        <f t="shared" ref="AC227:AC233" si="325">LN(2)/(SLOPE(AB221:AB227,$A221:$A227))</f>
        <v>232.51779026930316</v>
      </c>
      <c r="AD227" s="155">
        <f t="shared" ref="AD227:AD233" si="326">AVERAGE(AC225:AC227)</f>
        <v>197.91443308841474</v>
      </c>
      <c r="AF227" s="168">
        <f>LN(SUM($AE$2:AE227))</f>
        <v>8.2024824465765374</v>
      </c>
      <c r="AG227" s="169">
        <f t="shared" ref="AG227:AG233" si="327">LN(2)/(SLOPE(AF221:AF227,$A221:$A227))</f>
        <v>97.389577942614537</v>
      </c>
      <c r="AH227" s="155">
        <f t="shared" ref="AH227:AH233" si="328">AVERAGE(AG225:AG227)</f>
        <v>98.684541263046881</v>
      </c>
      <c r="AJ227" s="168">
        <f>LN(SUM($AI$2:AI227))</f>
        <v>5.4847969334906548</v>
      </c>
      <c r="AK227" s="169">
        <f t="shared" ref="AK227:AK233" si="329">LN(2)/(SLOPE(AJ221:AJ227,$A221:$A227))</f>
        <v>144.34067974578318</v>
      </c>
      <c r="AL227" s="155">
        <f t="shared" ref="AL227:AL233" si="330">AVERAGE(AK225:AK227)</f>
        <v>169.0130897916722</v>
      </c>
      <c r="AN227" s="168">
        <f>LN(SUM($AM$2:AM227))</f>
        <v>6.7357800142423265</v>
      </c>
      <c r="AO227" s="169">
        <f t="shared" ref="AO227:AO233" si="331">LN(2)/(SLOPE(AN221:AN227,$A221:$A227))</f>
        <v>146.87814046169217</v>
      </c>
      <c r="AP227" s="155">
        <f t="shared" ref="AP227:AP233" si="332">AVERAGE(AO225:AO227)</f>
        <v>146.29404757774532</v>
      </c>
      <c r="AR227" s="168">
        <f>LN(SUM($AQ$2:AQ227))</f>
        <v>6.4967749901858625</v>
      </c>
      <c r="AS227" s="169">
        <f t="shared" ref="AS227:AS233" si="333">LN(2)/(SLOPE(AR221:AR227,$A221:$A227))</f>
        <v>59.732996766851031</v>
      </c>
      <c r="AT227" s="155">
        <f t="shared" ref="AT227:AT233" si="334">AVERAGE(AS225:AS227)</f>
        <v>54.329061250068548</v>
      </c>
      <c r="AV227" s="168">
        <f>LN(SUM($AU$2:AU227))</f>
        <v>9.3719488871725964</v>
      </c>
      <c r="AW227" s="169">
        <f t="shared" ref="AW227:AW233" si="335">LN(2)/(SLOPE(AV221:AV227,$A221:$A227))</f>
        <v>262.91128996800722</v>
      </c>
      <c r="AX227" s="155">
        <f t="shared" ref="AX227:AX233" si="336">AVERAGE(AW225:AW227)</f>
        <v>258.19870321056646</v>
      </c>
      <c r="AZ227" s="171">
        <f>LN(SUM($AY$2:AY227))</f>
        <v>4.4886363697321396</v>
      </c>
      <c r="BA227" s="169">
        <f t="shared" ref="BA227:BA233" si="337">LN(2)/(SLOPE(AZ221:AZ227,$A221:$A227))</f>
        <v>67.133397074135388</v>
      </c>
      <c r="BB227" s="155">
        <f t="shared" ref="BB227:BB233" si="338">AVERAGE(BA225:BA227)</f>
        <v>67.551647779779884</v>
      </c>
      <c r="BD227" s="171">
        <f>LN(SUM($BC$2:BC227))</f>
        <v>5.4595855141441589</v>
      </c>
      <c r="BE227" s="169">
        <f t="shared" ref="BE227:BE233" si="339">LN(2)/(SLOPE(BD221:BD227,$A221:$A227))</f>
        <v>76.951715242127051</v>
      </c>
      <c r="BF227" s="155">
        <f t="shared" ref="BF227:BF233" si="340">AVERAGE(BE225:BE227)</f>
        <v>70.9801831176012</v>
      </c>
      <c r="BH227" s="171">
        <f>LN(SUM($BG$2:BG227))</f>
        <v>7.8200379894587533</v>
      </c>
      <c r="BI227" s="115">
        <f t="shared" ref="BI227:BI233" si="341">LN(2)/(SLOPE(BH221:BH227,$A221:$A227))</f>
        <v>44.828081033080778</v>
      </c>
      <c r="BJ227" s="155">
        <f t="shared" ref="BJ227:BJ233" si="342">AVERAGE(BI225:BI227)</f>
        <v>39.716805957326201</v>
      </c>
      <c r="BL227" s="171">
        <f>LN(SUM($BK$2:BK227))</f>
        <v>6.7007311095478101</v>
      </c>
      <c r="BM227" s="115">
        <f t="shared" ref="BM227:BM233" si="343">LN(2)/(SLOPE(BL221:BL227,$A221:$A227))</f>
        <v>82.597822892548919</v>
      </c>
      <c r="BN227" s="155">
        <f t="shared" ref="BN227:BN233" si="344">AVERAGE(BM225:BM227)</f>
        <v>83.78008480538611</v>
      </c>
      <c r="BP227" s="171">
        <f>LN(SUM($BO$2:BO227))</f>
        <v>5.8636311755980968</v>
      </c>
      <c r="BQ227" s="115">
        <f t="shared" ref="BQ227:BQ233" si="345">LN(2)/(SLOPE(BP221:BP227,$A221:$A227))</f>
        <v>64.045554589767008</v>
      </c>
      <c r="BR227" s="155">
        <f t="shared" ref="BR227:BR233" si="346">AVERAGE(BQ225:BQ227)</f>
        <v>63.90345832628234</v>
      </c>
      <c r="BT227" s="171">
        <f>LN(SUM($BS$2:BS227))</f>
        <v>10.285820496587245</v>
      </c>
      <c r="BU227" s="172">
        <f t="shared" ref="BU227:BU233" si="347">LN(2)/(SLOPE(BT221:BT227,$A221:$A227))</f>
        <v>92.517128000179298</v>
      </c>
      <c r="BV227" s="155">
        <f t="shared" ref="BV227:BV233" si="348">AVERAGE(BU225:BU227)</f>
        <v>88.756573437527379</v>
      </c>
    </row>
    <row r="228" spans="1:75" x14ac:dyDescent="0.25">
      <c r="A228" s="166">
        <f t="shared" si="154"/>
        <v>289</v>
      </c>
      <c r="B228" s="167">
        <v>44191</v>
      </c>
      <c r="C228" s="92">
        <v>16</v>
      </c>
      <c r="D228" s="168">
        <f>LN(SUM($C$2:C228))</f>
        <v>6.3767269478986268</v>
      </c>
      <c r="E228" s="169">
        <f t="shared" si="315"/>
        <v>52.381507219067068</v>
      </c>
      <c r="F228" s="155">
        <f t="shared" si="316"/>
        <v>51.285564661206543</v>
      </c>
      <c r="G228" s="92">
        <v>110</v>
      </c>
      <c r="H228" s="168">
        <f>LN(SUM($G$2:G228))</f>
        <v>8.1806009475944492</v>
      </c>
      <c r="I228" s="169">
        <f t="shared" ref="I228:I233" si="349">LN(2)/(SLOPE(H222:H228,A222:A228))</f>
        <v>37.569543419212195</v>
      </c>
      <c r="J228" s="155">
        <f t="shared" ref="J228:J233" si="350">AVERAGE(I226:I228)</f>
        <v>38.882003299331011</v>
      </c>
      <c r="K228" s="91">
        <v>4</v>
      </c>
      <c r="L228" s="168">
        <f>LN(SUM($K$2:K228))</f>
        <v>7.1861443045223252</v>
      </c>
      <c r="M228" s="169">
        <f t="shared" si="317"/>
        <v>228.98718944403149</v>
      </c>
      <c r="N228" s="155">
        <f t="shared" si="318"/>
        <v>245.37848969494283</v>
      </c>
      <c r="O228" s="92">
        <v>14</v>
      </c>
      <c r="P228" s="168">
        <f>LN(SUM($O$2:O228))</f>
        <v>7.4927603009223791</v>
      </c>
      <c r="Q228" s="169">
        <f t="shared" si="319"/>
        <v>49.187219798870146</v>
      </c>
      <c r="R228" s="155">
        <f t="shared" si="320"/>
        <v>47.606345591135039</v>
      </c>
      <c r="S228" s="92">
        <v>2</v>
      </c>
      <c r="T228" s="168">
        <f>LN(SUM($S$2:S228))</f>
        <v>4.2341065045972597</v>
      </c>
      <c r="U228" s="170">
        <f t="shared" si="321"/>
        <v>32.095048253684645</v>
      </c>
      <c r="V228" s="155">
        <f t="shared" si="322"/>
        <v>31.982014446568513</v>
      </c>
      <c r="W228" s="92">
        <v>0</v>
      </c>
      <c r="X228" s="168">
        <f>LN(SUM($W$2:W228))</f>
        <v>4.1588830833596715</v>
      </c>
      <c r="Y228" s="115">
        <f t="shared" si="323"/>
        <v>67.009125089036957</v>
      </c>
      <c r="Z228" s="155">
        <f t="shared" si="324"/>
        <v>54.570053876656637</v>
      </c>
      <c r="AA228" s="112">
        <v>7</v>
      </c>
      <c r="AB228" s="168">
        <f>LN(SUM($AA$2:AA228))</f>
        <v>6.7615727688040552</v>
      </c>
      <c r="AC228" s="169">
        <f t="shared" si="325"/>
        <v>197.24297704886476</v>
      </c>
      <c r="AD228" s="155">
        <f t="shared" si="326"/>
        <v>208.55851822228684</v>
      </c>
      <c r="AE228" s="92">
        <v>47</v>
      </c>
      <c r="AF228" s="168">
        <f>LN(SUM($AE$2:AE228))</f>
        <v>8.2152769589366326</v>
      </c>
      <c r="AG228" s="169">
        <f t="shared" si="327"/>
        <v>87.04500989766818</v>
      </c>
      <c r="AH228" s="155">
        <f t="shared" si="328"/>
        <v>93.146438249882792</v>
      </c>
      <c r="AI228" s="92">
        <v>4</v>
      </c>
      <c r="AJ228" s="168">
        <f>LN(SUM($AI$2:AI228))</f>
        <v>5.5012582105447274</v>
      </c>
      <c r="AK228" s="169">
        <f t="shared" si="329"/>
        <v>116.33816635504171</v>
      </c>
      <c r="AL228" s="155">
        <f t="shared" si="330"/>
        <v>138.12805701297361</v>
      </c>
      <c r="AM228" s="92">
        <v>6</v>
      </c>
      <c r="AN228" s="168">
        <f>LN(SUM($AM$2:AM228))</f>
        <v>6.7428806357919031</v>
      </c>
      <c r="AO228" s="169">
        <f t="shared" si="331"/>
        <v>137.34143514921928</v>
      </c>
      <c r="AP228" s="155">
        <f t="shared" si="332"/>
        <v>146.45856987955787</v>
      </c>
      <c r="AQ228" s="112">
        <v>3</v>
      </c>
      <c r="AR228" s="168">
        <f>LN(SUM($AQ$2:AQ228))</f>
        <v>6.5012896705403893</v>
      </c>
      <c r="AS228" s="169">
        <f t="shared" si="333"/>
        <v>76.55211842505976</v>
      </c>
      <c r="AT228" s="155">
        <f t="shared" si="334"/>
        <v>63.294751180134973</v>
      </c>
      <c r="AU228" s="92">
        <v>33</v>
      </c>
      <c r="AV228" s="168">
        <f>LN(SUM($AU$2:AU228))</f>
        <v>9.3747525082265692</v>
      </c>
      <c r="AW228" s="169">
        <f t="shared" si="335"/>
        <v>262.11963661459623</v>
      </c>
      <c r="AX228" s="155">
        <f t="shared" si="336"/>
        <v>258.72307436475984</v>
      </c>
      <c r="AY228" s="92">
        <v>1</v>
      </c>
      <c r="AZ228" s="171">
        <f>LN(SUM($AY$2:AY228))</f>
        <v>4.499809670330265</v>
      </c>
      <c r="BA228" s="169">
        <f t="shared" si="337"/>
        <v>62.637992413697354</v>
      </c>
      <c r="BB228" s="155">
        <f t="shared" si="338"/>
        <v>63.707642582137311</v>
      </c>
      <c r="BC228" s="112">
        <v>2</v>
      </c>
      <c r="BD228" s="171">
        <f>LN(SUM($BC$2:BC228))</f>
        <v>5.4680601411351315</v>
      </c>
      <c r="BE228" s="169">
        <f t="shared" si="339"/>
        <v>78.630019558240477</v>
      </c>
      <c r="BF228" s="155">
        <f t="shared" si="340"/>
        <v>74.981768822033018</v>
      </c>
      <c r="BG228" s="92">
        <v>36</v>
      </c>
      <c r="BH228" s="171">
        <f>LN(SUM($BG$2:BG228))</f>
        <v>7.8343923029104365</v>
      </c>
      <c r="BI228" s="115">
        <f t="shared" si="341"/>
        <v>44.325372810784998</v>
      </c>
      <c r="BJ228" s="155">
        <f t="shared" si="342"/>
        <v>42.506970964264724</v>
      </c>
      <c r="BK228" s="92">
        <v>15</v>
      </c>
      <c r="BL228" s="171">
        <f>LN(SUM($BK$2:BK228))</f>
        <v>6.7190131543852596</v>
      </c>
      <c r="BM228" s="115">
        <f t="shared" si="343"/>
        <v>69.819202562367778</v>
      </c>
      <c r="BN228" s="155">
        <f t="shared" si="344"/>
        <v>78.327906174802351</v>
      </c>
      <c r="BO228" s="92">
        <v>9</v>
      </c>
      <c r="BP228" s="171">
        <f>LN(SUM($BO$2:BO228))</f>
        <v>5.8888779583328805</v>
      </c>
      <c r="BQ228" s="115">
        <f t="shared" si="345"/>
        <v>55.599985851841019</v>
      </c>
      <c r="BR228" s="155">
        <f t="shared" si="346"/>
        <v>60.328630544101308</v>
      </c>
      <c r="BS228" s="96">
        <v>309</v>
      </c>
      <c r="BT228" s="171">
        <f>LN(SUM($BS$2:BS228))</f>
        <v>10.29630636560997</v>
      </c>
      <c r="BU228" s="172">
        <f t="shared" si="347"/>
        <v>88.266416661948639</v>
      </c>
      <c r="BV228" s="155">
        <f t="shared" si="348"/>
        <v>89.001366184007551</v>
      </c>
    </row>
    <row r="229" spans="1:75" x14ac:dyDescent="0.25">
      <c r="A229" s="166">
        <f t="shared" si="154"/>
        <v>290</v>
      </c>
      <c r="B229" s="167">
        <v>44192</v>
      </c>
      <c r="D229" s="168">
        <f>LN(SUM($C$2:C229))</f>
        <v>6.3767269478986268</v>
      </c>
      <c r="E229" s="169">
        <f t="shared" si="315"/>
        <v>68.116549838911553</v>
      </c>
      <c r="F229" s="155">
        <f t="shared" si="316"/>
        <v>58.147830069504899</v>
      </c>
      <c r="H229" s="168">
        <f>LN(SUM($G$2:G229))</f>
        <v>8.1806009475944492</v>
      </c>
      <c r="I229" s="169">
        <f t="shared" si="349"/>
        <v>43.499661161292025</v>
      </c>
      <c r="J229" s="155">
        <f t="shared" si="350"/>
        <v>40.802981564703217</v>
      </c>
      <c r="L229" s="168">
        <f>LN(SUM($K$2:K229))</f>
        <v>7.1861443045223252</v>
      </c>
      <c r="M229" s="169">
        <f t="shared" si="317"/>
        <v>262.52964418943259</v>
      </c>
      <c r="N229" s="155">
        <f t="shared" si="318"/>
        <v>246.75734526726816</v>
      </c>
      <c r="P229" s="168">
        <f>LN(SUM($O$2:O229))</f>
        <v>7.4927603009223791</v>
      </c>
      <c r="Q229" s="169">
        <f t="shared" si="319"/>
        <v>65.087892294304538</v>
      </c>
      <c r="R229" s="155">
        <f t="shared" si="320"/>
        <v>53.856446849558353</v>
      </c>
      <c r="T229" s="168">
        <f>LN(SUM($S$2:S229))</f>
        <v>4.2341065045972597</v>
      </c>
      <c r="U229" s="170">
        <f t="shared" si="321"/>
        <v>42.618427621926621</v>
      </c>
      <c r="V229" s="155">
        <f t="shared" si="322"/>
        <v>35.436460367690557</v>
      </c>
      <c r="X229" s="168">
        <f>LN(SUM($W$2:W229))</f>
        <v>4.1588830833596715</v>
      </c>
      <c r="Y229" s="115">
        <f t="shared" si="323"/>
        <v>134.7527369714891</v>
      </c>
      <c r="Z229" s="155">
        <f t="shared" si="324"/>
        <v>84.705644978053172</v>
      </c>
      <c r="AB229" s="168">
        <f>LN(SUM($AA$2:AA229))</f>
        <v>6.7615727688040552</v>
      </c>
      <c r="AC229" s="169">
        <f t="shared" si="325"/>
        <v>215.87518777775833</v>
      </c>
      <c r="AD229" s="155">
        <f t="shared" si="326"/>
        <v>215.21198503197544</v>
      </c>
      <c r="AF229" s="168">
        <f>LN(SUM($AE$2:AE229))</f>
        <v>8.2152769589366326</v>
      </c>
      <c r="AG229" s="169">
        <f t="shared" si="327"/>
        <v>98.650420709189206</v>
      </c>
      <c r="AH229" s="155">
        <f t="shared" si="328"/>
        <v>94.361669516490636</v>
      </c>
      <c r="AJ229" s="168">
        <f>LN(SUM($AI$2:AI229))</f>
        <v>5.5012582105447274</v>
      </c>
      <c r="AK229" s="169">
        <f t="shared" si="329"/>
        <v>123.21293900158034</v>
      </c>
      <c r="AL229" s="155">
        <f t="shared" si="330"/>
        <v>127.96392836746843</v>
      </c>
      <c r="AN229" s="168">
        <f>LN(SUM($AM$2:AM229))</f>
        <v>6.7428806357919031</v>
      </c>
      <c r="AO229" s="169">
        <f t="shared" si="331"/>
        <v>160.97793628478294</v>
      </c>
      <c r="AP229" s="155">
        <f t="shared" si="332"/>
        <v>148.3991706318981</v>
      </c>
      <c r="AR229" s="168">
        <f>LN(SUM($AQ$2:AQ229))</f>
        <v>6.5012896705403893</v>
      </c>
      <c r="AS229" s="169">
        <f t="shared" si="333"/>
        <v>168.18321021178568</v>
      </c>
      <c r="AT229" s="155">
        <f t="shared" si="334"/>
        <v>101.48944180123215</v>
      </c>
      <c r="AV229" s="168">
        <f>LN(SUM($AU$2:AU229))</f>
        <v>9.3747525082265692</v>
      </c>
      <c r="AW229" s="169">
        <f t="shared" si="335"/>
        <v>333.5439506305799</v>
      </c>
      <c r="AX229" s="155">
        <f t="shared" si="336"/>
        <v>286.19162573772775</v>
      </c>
      <c r="AZ229" s="171">
        <f>LN(SUM($AY$2:AY229))</f>
        <v>4.499809670330265</v>
      </c>
      <c r="BA229" s="169">
        <f t="shared" si="337"/>
        <v>74.189797518029778</v>
      </c>
      <c r="BB229" s="155">
        <f t="shared" si="338"/>
        <v>67.987062335287519</v>
      </c>
      <c r="BD229" s="171">
        <f>LN(SUM($BC$2:BC229))</f>
        <v>5.4680601411351315</v>
      </c>
      <c r="BE229" s="169">
        <f t="shared" si="339"/>
        <v>102.42543654232837</v>
      </c>
      <c r="BF229" s="155">
        <f t="shared" si="340"/>
        <v>86.002390447565304</v>
      </c>
      <c r="BH229" s="171">
        <f>LN(SUM($BG$2:BG229))</f>
        <v>7.8343923029104365</v>
      </c>
      <c r="BI229" s="115">
        <f t="shared" si="341"/>
        <v>55.397712631169462</v>
      </c>
      <c r="BJ229" s="155">
        <f t="shared" si="342"/>
        <v>48.183722158345084</v>
      </c>
      <c r="BL229" s="171">
        <f>LN(SUM($BK$2:BK229))</f>
        <v>6.7190131543852596</v>
      </c>
      <c r="BM229" s="115">
        <f t="shared" si="343"/>
        <v>74.65229722553606</v>
      </c>
      <c r="BN229" s="155">
        <f t="shared" si="344"/>
        <v>75.68977422681759</v>
      </c>
      <c r="BP229" s="171">
        <f>LN(SUM($BO$2:BO229))</f>
        <v>5.8888779583328805</v>
      </c>
      <c r="BQ229" s="115">
        <f t="shared" si="345"/>
        <v>61.154738629209263</v>
      </c>
      <c r="BR229" s="155">
        <f t="shared" si="346"/>
        <v>60.26675969027243</v>
      </c>
      <c r="BT229" s="171">
        <f>LN(SUM($BS$2:BS229))</f>
        <v>10.29630636560997</v>
      </c>
      <c r="BU229" s="172">
        <f t="shared" si="347"/>
        <v>107.05785884256797</v>
      </c>
      <c r="BV229" s="155">
        <f t="shared" si="348"/>
        <v>95.947134501565301</v>
      </c>
    </row>
    <row r="230" spans="1:75" x14ac:dyDescent="0.25">
      <c r="A230" s="166">
        <f t="shared" si="154"/>
        <v>291</v>
      </c>
      <c r="B230" s="167">
        <v>44193</v>
      </c>
      <c r="C230" s="92">
        <v>11</v>
      </c>
      <c r="D230" s="168">
        <f>LN(SUM($C$2:C230))</f>
        <v>6.3952615981154493</v>
      </c>
      <c r="E230" s="169">
        <f t="shared" si="315"/>
        <v>60.631753507888881</v>
      </c>
      <c r="F230" s="155">
        <f t="shared" si="316"/>
        <v>60.376603521955836</v>
      </c>
      <c r="G230" s="92">
        <v>73</v>
      </c>
      <c r="H230" s="168">
        <f>LN(SUM($G$2:G230))</f>
        <v>8.200837258379849</v>
      </c>
      <c r="I230" s="169">
        <f t="shared" si="349"/>
        <v>45.842586505175689</v>
      </c>
      <c r="J230" s="155">
        <f t="shared" si="350"/>
        <v>42.3039303618933</v>
      </c>
      <c r="K230" s="91">
        <v>1</v>
      </c>
      <c r="L230" s="168">
        <f>LN(SUM($K$2:K230))</f>
        <v>7.1869010204116313</v>
      </c>
      <c r="M230" s="169">
        <f t="shared" si="317"/>
        <v>322.86717212740859</v>
      </c>
      <c r="N230" s="155">
        <f t="shared" si="318"/>
        <v>271.46133525362421</v>
      </c>
      <c r="O230" s="92">
        <v>24</v>
      </c>
      <c r="P230" s="168">
        <f>LN(SUM($O$2:O230))</f>
        <v>7.5060421785181219</v>
      </c>
      <c r="Q230" s="169">
        <f t="shared" si="319"/>
        <v>88.787508346814619</v>
      </c>
      <c r="R230" s="155">
        <f t="shared" si="320"/>
        <v>67.687540146663096</v>
      </c>
      <c r="S230" s="92">
        <v>4</v>
      </c>
      <c r="T230" s="168">
        <f>LN(SUM($S$2:S230))</f>
        <v>4.290459441148391</v>
      </c>
      <c r="U230" s="170">
        <f t="shared" si="321"/>
        <v>41.600664073593542</v>
      </c>
      <c r="V230" s="155">
        <f t="shared" si="322"/>
        <v>38.771379983068272</v>
      </c>
      <c r="X230" s="168">
        <f>LN(SUM($W$2:W230))</f>
        <v>4.1588830833596715</v>
      </c>
      <c r="Y230" s="115" t="e">
        <f t="shared" si="323"/>
        <v>#DIV/0!</v>
      </c>
      <c r="Z230" s="155" t="e">
        <f t="shared" si="324"/>
        <v>#DIV/0!</v>
      </c>
      <c r="AA230" s="112">
        <v>4</v>
      </c>
      <c r="AB230" s="168">
        <f>LN(SUM($AA$2:AA230))</f>
        <v>6.7661917146603505</v>
      </c>
      <c r="AC230" s="169">
        <f t="shared" si="325"/>
        <v>203.27953855312401</v>
      </c>
      <c r="AD230" s="155">
        <f t="shared" si="326"/>
        <v>205.46590112658237</v>
      </c>
      <c r="AE230" s="92">
        <v>54</v>
      </c>
      <c r="AF230" s="168">
        <f>LN(SUM($AE$2:AE230))</f>
        <v>8.2297777500818867</v>
      </c>
      <c r="AG230" s="169">
        <f t="shared" si="327"/>
        <v>93.721896909402588</v>
      </c>
      <c r="AH230" s="155">
        <f t="shared" si="328"/>
        <v>93.139109172086648</v>
      </c>
      <c r="AI230" s="92">
        <v>4</v>
      </c>
      <c r="AJ230" s="168">
        <f>LN(SUM($AI$2:AI230))</f>
        <v>5.5174528964647074</v>
      </c>
      <c r="AK230" s="169">
        <f t="shared" si="329"/>
        <v>102.6783511939901</v>
      </c>
      <c r="AL230" s="155">
        <f t="shared" si="330"/>
        <v>114.0764855168707</v>
      </c>
      <c r="AM230" s="92">
        <v>7</v>
      </c>
      <c r="AN230" s="168">
        <f>LN(SUM($AM$2:AM230))</f>
        <v>6.7511014689367599</v>
      </c>
      <c r="AO230" s="169">
        <f t="shared" si="331"/>
        <v>186.14833227449998</v>
      </c>
      <c r="AP230" s="155">
        <f t="shared" si="332"/>
        <v>161.48923456950072</v>
      </c>
      <c r="AQ230" s="112">
        <v>5</v>
      </c>
      <c r="AR230" s="168">
        <f>LN(SUM($AQ$2:AQ230))</f>
        <v>6.508769136971682</v>
      </c>
      <c r="AS230" s="169">
        <f t="shared" si="333"/>
        <v>201.1012471249424</v>
      </c>
      <c r="AT230" s="155">
        <f t="shared" si="334"/>
        <v>148.61219192059596</v>
      </c>
      <c r="AU230" s="92">
        <v>48</v>
      </c>
      <c r="AV230" s="168">
        <f>LN(SUM($AU$2:AU230))</f>
        <v>9.3788165219480835</v>
      </c>
      <c r="AW230" s="169">
        <f t="shared" si="335"/>
        <v>369.25560872114937</v>
      </c>
      <c r="AX230" s="155">
        <f t="shared" si="336"/>
        <v>321.63973198877517</v>
      </c>
      <c r="AY230" s="92">
        <v>1</v>
      </c>
      <c r="AZ230" s="171">
        <f>LN(SUM($AY$2:AY230))</f>
        <v>4.5108595065168497</v>
      </c>
      <c r="BA230" s="169">
        <f t="shared" si="337"/>
        <v>71.449349134749639</v>
      </c>
      <c r="BB230" s="155">
        <f t="shared" si="338"/>
        <v>69.425713022158916</v>
      </c>
      <c r="BC230" s="112">
        <v>3</v>
      </c>
      <c r="BD230" s="171">
        <f>LN(SUM($BC$2:BC230))</f>
        <v>5.4806389233419912</v>
      </c>
      <c r="BE230" s="169">
        <f t="shared" si="339"/>
        <v>143.06724557026828</v>
      </c>
      <c r="BF230" s="155">
        <f t="shared" si="340"/>
        <v>108.04090055694572</v>
      </c>
      <c r="BG230" s="92">
        <v>40</v>
      </c>
      <c r="BH230" s="171">
        <f>LN(SUM($BG$2:BG230))</f>
        <v>7.8501035451755818</v>
      </c>
      <c r="BI230" s="115">
        <f t="shared" si="341"/>
        <v>67.360854270152501</v>
      </c>
      <c r="BJ230" s="155">
        <f t="shared" si="342"/>
        <v>55.694646570702311</v>
      </c>
      <c r="BK230" s="92">
        <v>6</v>
      </c>
      <c r="BL230" s="171">
        <f>LN(SUM($BK$2:BK230))</f>
        <v>6.7262334023587469</v>
      </c>
      <c r="BM230" s="115">
        <f t="shared" si="343"/>
        <v>79.701189229445831</v>
      </c>
      <c r="BN230" s="155">
        <f t="shared" si="344"/>
        <v>74.724229672449894</v>
      </c>
      <c r="BO230" s="92">
        <v>6</v>
      </c>
      <c r="BP230" s="171">
        <f>LN(SUM($BO$2:BO230))</f>
        <v>5.9053618480545707</v>
      </c>
      <c r="BQ230" s="115">
        <f t="shared" si="345"/>
        <v>63.635470589741978</v>
      </c>
      <c r="BR230" s="155">
        <f t="shared" si="346"/>
        <v>60.130065023597417</v>
      </c>
      <c r="BS230" s="96">
        <v>291</v>
      </c>
      <c r="BT230" s="171">
        <f>LN(SUM($BS$2:BS230))</f>
        <v>10.306081877219272</v>
      </c>
      <c r="BU230" s="172">
        <f t="shared" si="347"/>
        <v>116.48939205451484</v>
      </c>
      <c r="BV230" s="155">
        <f t="shared" si="348"/>
        <v>103.93788918634381</v>
      </c>
    </row>
    <row r="231" spans="1:75" x14ac:dyDescent="0.25">
      <c r="A231" s="166">
        <f t="shared" si="154"/>
        <v>292</v>
      </c>
      <c r="B231" s="167">
        <v>44194</v>
      </c>
      <c r="C231" s="92">
        <v>22</v>
      </c>
      <c r="D231" s="168">
        <f>LN(SUM($C$2:C231))</f>
        <v>6.4313310819334788</v>
      </c>
      <c r="E231" s="169">
        <f t="shared" si="315"/>
        <v>48.117412852670611</v>
      </c>
      <c r="F231" s="155">
        <f t="shared" si="316"/>
        <v>58.955238733157017</v>
      </c>
      <c r="G231" s="92">
        <v>74</v>
      </c>
      <c r="H231" s="168">
        <f>LN(SUM($G$2:G231))</f>
        <v>8.2209411682813887</v>
      </c>
      <c r="I231" s="169">
        <f t="shared" si="349"/>
        <v>46.772558275764531</v>
      </c>
      <c r="J231" s="155">
        <f t="shared" si="350"/>
        <v>45.371601980744082</v>
      </c>
      <c r="K231" s="91">
        <v>3</v>
      </c>
      <c r="L231" s="168">
        <f>LN(SUM($K$2:K231))</f>
        <v>7.1891677384203225</v>
      </c>
      <c r="M231" s="169">
        <f t="shared" si="317"/>
        <v>412.4284082955499</v>
      </c>
      <c r="N231" s="155">
        <f t="shared" si="318"/>
        <v>332.6084082041304</v>
      </c>
      <c r="O231" s="92">
        <v>10</v>
      </c>
      <c r="P231" s="168">
        <f>LN(SUM($O$2:O231))</f>
        <v>7.511524648390866</v>
      </c>
      <c r="Q231" s="169">
        <f t="shared" si="319"/>
        <v>117.32598031579997</v>
      </c>
      <c r="R231" s="155">
        <f t="shared" si="320"/>
        <v>90.400460318973046</v>
      </c>
      <c r="S231" s="92">
        <v>3</v>
      </c>
      <c r="T231" s="168">
        <f>LN(SUM($S$2:S231))</f>
        <v>4.3307333402863311</v>
      </c>
      <c r="U231" s="170">
        <f t="shared" si="321"/>
        <v>31.093623179203156</v>
      </c>
      <c r="V231" s="155">
        <f t="shared" si="322"/>
        <v>38.437571624907775</v>
      </c>
      <c r="X231" s="168">
        <f>LN(SUM($W$2:W231))</f>
        <v>4.1588830833596715</v>
      </c>
      <c r="Y231" s="115" t="e">
        <f t="shared" si="323"/>
        <v>#DIV/0!</v>
      </c>
      <c r="Z231" s="155" t="e">
        <f t="shared" si="324"/>
        <v>#DIV/0!</v>
      </c>
      <c r="AA231" s="112">
        <v>9</v>
      </c>
      <c r="AB231" s="168">
        <f>LN(SUM($AA$2:AA231))</f>
        <v>6.776506992372183</v>
      </c>
      <c r="AC231" s="169">
        <f t="shared" si="325"/>
        <v>176.66389483843554</v>
      </c>
      <c r="AD231" s="155">
        <f t="shared" si="326"/>
        <v>198.6062070564393</v>
      </c>
      <c r="AE231" s="92">
        <v>66</v>
      </c>
      <c r="AF231" s="168">
        <f>LN(SUM($AE$2:AE231))</f>
        <v>8.2472200527452291</v>
      </c>
      <c r="AG231" s="169">
        <f t="shared" si="327"/>
        <v>80.986483922990516</v>
      </c>
      <c r="AH231" s="155">
        <f t="shared" si="328"/>
        <v>91.119600513860789</v>
      </c>
      <c r="AI231" s="92">
        <v>1</v>
      </c>
      <c r="AJ231" s="168">
        <f>LN(SUM($AI$2:AI231))</f>
        <v>5.521460917862246</v>
      </c>
      <c r="AK231" s="169">
        <f t="shared" si="329"/>
        <v>89.535183835019964</v>
      </c>
      <c r="AL231" s="155">
        <f t="shared" si="330"/>
        <v>105.14215801019679</v>
      </c>
      <c r="AM231" s="92">
        <v>16</v>
      </c>
      <c r="AN231" s="168">
        <f>LN(SUM($AM$2:AM231))</f>
        <v>6.7696419768525029</v>
      </c>
      <c r="AO231" s="169">
        <f t="shared" si="331"/>
        <v>132.5113981268743</v>
      </c>
      <c r="AP231" s="155">
        <f t="shared" si="332"/>
        <v>159.87922222871907</v>
      </c>
      <c r="AQ231" s="112">
        <v>7</v>
      </c>
      <c r="AR231" s="168">
        <f>LN(SUM($AQ$2:AQ231))</f>
        <v>6.5191472879403953</v>
      </c>
      <c r="AS231" s="169">
        <f t="shared" si="333"/>
        <v>164.0168501346345</v>
      </c>
      <c r="AT231" s="155">
        <f t="shared" si="334"/>
        <v>177.76710249045422</v>
      </c>
      <c r="AU231" s="92">
        <v>56</v>
      </c>
      <c r="AV231" s="168">
        <f>LN(SUM($AU$2:AU231))</f>
        <v>9.3835370904375797</v>
      </c>
      <c r="AW231" s="169">
        <f t="shared" si="335"/>
        <v>333.45740909551483</v>
      </c>
      <c r="AX231" s="155">
        <f t="shared" si="336"/>
        <v>345.4189894824147</v>
      </c>
      <c r="AZ231" s="171">
        <f>LN(SUM($AY$2:AY231))</f>
        <v>4.5108595065168497</v>
      </c>
      <c r="BA231" s="169">
        <f t="shared" si="337"/>
        <v>86.198473008263875</v>
      </c>
      <c r="BB231" s="155">
        <f t="shared" si="338"/>
        <v>77.279206553681092</v>
      </c>
      <c r="BC231" s="112">
        <v>3</v>
      </c>
      <c r="BD231" s="171">
        <f>LN(SUM($BC$2:BC231))</f>
        <v>5.4930614433405482</v>
      </c>
      <c r="BE231" s="169">
        <f t="shared" si="339"/>
        <v>118.48494026889597</v>
      </c>
      <c r="BF231" s="155">
        <f t="shared" si="340"/>
        <v>121.3258741271642</v>
      </c>
      <c r="BG231" s="92">
        <v>64</v>
      </c>
      <c r="BH231" s="171">
        <f>LN(SUM($BG$2:BG231))</f>
        <v>7.8747391251718106</v>
      </c>
      <c r="BI231" s="115">
        <f t="shared" si="341"/>
        <v>66.4491343414591</v>
      </c>
      <c r="BJ231" s="155">
        <f t="shared" si="342"/>
        <v>63.069233747593692</v>
      </c>
      <c r="BK231" s="92">
        <v>5</v>
      </c>
      <c r="BL231" s="171">
        <f>LN(SUM($BK$2:BK231))</f>
        <v>6.7322107064672059</v>
      </c>
      <c r="BM231" s="115">
        <f t="shared" si="343"/>
        <v>98.457935655431598</v>
      </c>
      <c r="BN231" s="155">
        <f t="shared" si="344"/>
        <v>84.270474036804501</v>
      </c>
      <c r="BP231" s="171">
        <f>LN(SUM($BO$2:BO231))</f>
        <v>5.9053618480545707</v>
      </c>
      <c r="BQ231" s="115">
        <f t="shared" si="345"/>
        <v>82.976096719628643</v>
      </c>
      <c r="BR231" s="155">
        <f t="shared" si="346"/>
        <v>69.255435312859959</v>
      </c>
      <c r="BS231" s="96">
        <v>339</v>
      </c>
      <c r="BT231" s="171">
        <f>LN(SUM($BS$2:BS231))</f>
        <v>10.317350632095335</v>
      </c>
      <c r="BU231" s="172">
        <f t="shared" si="347"/>
        <v>113.09864343521249</v>
      </c>
      <c r="BV231" s="155">
        <f t="shared" si="348"/>
        <v>112.21529811076509</v>
      </c>
    </row>
    <row r="232" spans="1:75" x14ac:dyDescent="0.25">
      <c r="A232" s="166">
        <f t="shared" si="154"/>
        <v>293</v>
      </c>
      <c r="B232" s="167">
        <v>44195</v>
      </c>
      <c r="C232" s="92">
        <v>16</v>
      </c>
      <c r="D232" s="168">
        <f>LN(SUM($C$2:C232))</f>
        <v>6.4567696555721632</v>
      </c>
      <c r="E232" s="169">
        <f t="shared" si="315"/>
        <v>38.370315814883298</v>
      </c>
      <c r="F232" s="155">
        <f t="shared" si="316"/>
        <v>49.039827391814264</v>
      </c>
      <c r="G232" s="92">
        <v>70</v>
      </c>
      <c r="H232" s="168">
        <f>LN(SUM($G$2:G232))</f>
        <v>8.2395934543059681</v>
      </c>
      <c r="I232" s="169">
        <f t="shared" si="349"/>
        <v>44.684702697465589</v>
      </c>
      <c r="J232" s="155">
        <f t="shared" si="350"/>
        <v>45.766615826135272</v>
      </c>
      <c r="K232" s="91">
        <v>5</v>
      </c>
      <c r="L232" s="168">
        <f>LN(SUM($K$2:K232))</f>
        <v>7.1929342212157996</v>
      </c>
      <c r="M232" s="169">
        <f t="shared" si="317"/>
        <v>458.4269103964649</v>
      </c>
      <c r="N232" s="155">
        <f t="shared" si="318"/>
        <v>397.9074969398078</v>
      </c>
      <c r="O232" s="92">
        <v>36</v>
      </c>
      <c r="P232" s="168">
        <f>LN(SUM($O$2:O232))</f>
        <v>7.5310163320779155</v>
      </c>
      <c r="Q232" s="169">
        <f t="shared" si="319"/>
        <v>94.799194842138775</v>
      </c>
      <c r="R232" s="155">
        <f t="shared" si="320"/>
        <v>100.3042278349178</v>
      </c>
      <c r="S232" s="92">
        <v>3</v>
      </c>
      <c r="T232" s="168">
        <f>LN(SUM($S$2:S232))</f>
        <v>4.3694478524670215</v>
      </c>
      <c r="U232" s="170">
        <f t="shared" si="321"/>
        <v>24.178546381148522</v>
      </c>
      <c r="V232" s="155">
        <f t="shared" si="322"/>
        <v>32.290944544648404</v>
      </c>
      <c r="X232" s="168">
        <f>LN(SUM($W$2:W232))</f>
        <v>4.1588830833596715</v>
      </c>
      <c r="Y232" s="115" t="e">
        <f t="shared" si="323"/>
        <v>#DIV/0!</v>
      </c>
      <c r="Z232" s="155" t="e">
        <f t="shared" si="324"/>
        <v>#DIV/0!</v>
      </c>
      <c r="AA232" s="112">
        <v>8</v>
      </c>
      <c r="AB232" s="168">
        <f>LN(SUM($AA$2:AA232))</f>
        <v>6.7855876450079293</v>
      </c>
      <c r="AC232" s="169">
        <f t="shared" si="325"/>
        <v>131.84303024728257</v>
      </c>
      <c r="AD232" s="155">
        <f t="shared" si="326"/>
        <v>170.59548787961404</v>
      </c>
      <c r="AE232" s="92">
        <v>51</v>
      </c>
      <c r="AF232" s="168">
        <f>LN(SUM($AE$2:AE232))</f>
        <v>8.260492856573185</v>
      </c>
      <c r="AG232" s="169">
        <f t="shared" si="327"/>
        <v>69.811568617306008</v>
      </c>
      <c r="AH232" s="155">
        <f t="shared" si="328"/>
        <v>81.50664981656638</v>
      </c>
      <c r="AJ232" s="168">
        <f>LN(SUM($AI$2:AI232))</f>
        <v>5.521460917862246</v>
      </c>
      <c r="AK232" s="169">
        <f t="shared" si="329"/>
        <v>97.276692026882074</v>
      </c>
      <c r="AL232" s="155">
        <f t="shared" si="330"/>
        <v>96.496742351964045</v>
      </c>
      <c r="AM232" s="92">
        <v>8</v>
      </c>
      <c r="AN232" s="168">
        <f>LN(SUM($AM$2:AM232))</f>
        <v>6.7787848976851768</v>
      </c>
      <c r="AO232" s="169">
        <f t="shared" si="331"/>
        <v>94.69251096775497</v>
      </c>
      <c r="AP232" s="155">
        <f t="shared" si="332"/>
        <v>137.78408045637642</v>
      </c>
      <c r="AQ232" s="112">
        <v>4</v>
      </c>
      <c r="AR232" s="168">
        <f>LN(SUM($AQ$2:AQ232))</f>
        <v>6.5250296578434623</v>
      </c>
      <c r="AS232" s="169">
        <f t="shared" si="333"/>
        <v>141.67745976981288</v>
      </c>
      <c r="AT232" s="155">
        <f t="shared" si="334"/>
        <v>168.93185234312992</v>
      </c>
      <c r="AU232" s="92">
        <v>78</v>
      </c>
      <c r="AV232" s="168">
        <f>LN(SUM($AU$2:AU232))</f>
        <v>9.3900752528733697</v>
      </c>
      <c r="AW232" s="169">
        <f t="shared" si="335"/>
        <v>237.7877459327409</v>
      </c>
      <c r="AX232" s="155">
        <f t="shared" si="336"/>
        <v>313.50025458313502</v>
      </c>
      <c r="AY232" s="92">
        <v>5</v>
      </c>
      <c r="AZ232" s="171">
        <f>LN(SUM($AY$2:AY232))</f>
        <v>4.5643481914678361</v>
      </c>
      <c r="BA232" s="169">
        <f t="shared" si="337"/>
        <v>68.669330587754601</v>
      </c>
      <c r="BB232" s="155">
        <f t="shared" si="338"/>
        <v>75.439050910256029</v>
      </c>
      <c r="BC232" s="112">
        <v>4</v>
      </c>
      <c r="BD232" s="171">
        <f>LN(SUM($BC$2:BC232))</f>
        <v>5.5093883366279774</v>
      </c>
      <c r="BE232" s="169">
        <f t="shared" si="339"/>
        <v>84.774162094433549</v>
      </c>
      <c r="BF232" s="155">
        <f t="shared" si="340"/>
        <v>115.44211597786595</v>
      </c>
      <c r="BG232" s="92">
        <v>33</v>
      </c>
      <c r="BH232" s="171">
        <f>LN(SUM($BG$2:BG232))</f>
        <v>7.8872085858139318</v>
      </c>
      <c r="BI232" s="115">
        <f t="shared" si="341"/>
        <v>59.420139505020863</v>
      </c>
      <c r="BJ232" s="155">
        <f t="shared" si="342"/>
        <v>64.410042705544157</v>
      </c>
      <c r="BK232" s="92">
        <v>17</v>
      </c>
      <c r="BL232" s="171">
        <f>LN(SUM($BK$2:BK232))</f>
        <v>6.752270376141742</v>
      </c>
      <c r="BM232" s="115">
        <f t="shared" si="343"/>
        <v>86.336117463240612</v>
      </c>
      <c r="BN232" s="155">
        <f t="shared" si="344"/>
        <v>88.165080782706013</v>
      </c>
      <c r="BO232" s="92">
        <v>10</v>
      </c>
      <c r="BP232" s="171">
        <f>LN(SUM($BO$2:BO232))</f>
        <v>5.9322451874480109</v>
      </c>
      <c r="BQ232" s="115">
        <f t="shared" si="345"/>
        <v>63.46935581712075</v>
      </c>
      <c r="BR232" s="155">
        <f t="shared" si="346"/>
        <v>70.026974375497119</v>
      </c>
      <c r="BS232" s="96">
        <v>348</v>
      </c>
      <c r="BT232" s="171">
        <f>LN(SUM($BS$2:BS232))</f>
        <v>10.328787967145063</v>
      </c>
      <c r="BU232" s="172">
        <f t="shared" si="347"/>
        <v>96.204494756801409</v>
      </c>
      <c r="BV232" s="155">
        <f t="shared" si="348"/>
        <v>108.59751008217624</v>
      </c>
    </row>
    <row r="233" spans="1:75" x14ac:dyDescent="0.25">
      <c r="A233" s="166">
        <f t="shared" si="154"/>
        <v>294</v>
      </c>
      <c r="B233" s="167">
        <v>44196</v>
      </c>
      <c r="C233" s="92">
        <v>15</v>
      </c>
      <c r="D233" s="168">
        <f>LN(SUM($C$2:C233))</f>
        <v>6.4800445619266531</v>
      </c>
      <c r="E233" s="169">
        <f t="shared" si="315"/>
        <v>31.952454726112592</v>
      </c>
      <c r="F233" s="155">
        <f t="shared" si="316"/>
        <v>39.480061131222165</v>
      </c>
      <c r="G233" s="92">
        <v>98</v>
      </c>
      <c r="H233" s="168">
        <f>LN(SUM($G$2:G233))</f>
        <v>8.2651356299373848</v>
      </c>
      <c r="I233" s="169">
        <f t="shared" si="349"/>
        <v>38.371622977558729</v>
      </c>
      <c r="J233" s="155">
        <f t="shared" si="350"/>
        <v>43.276294650262948</v>
      </c>
      <c r="K233" s="92">
        <v>1</v>
      </c>
      <c r="L233" s="168">
        <f>LN(SUM($K$2:K233))</f>
        <v>7.193685818395112</v>
      </c>
      <c r="M233" s="169">
        <f t="shared" si="317"/>
        <v>401.61144676362653</v>
      </c>
      <c r="N233" s="155">
        <f t="shared" si="318"/>
        <v>424.15558848521385</v>
      </c>
      <c r="O233" s="92">
        <v>33</v>
      </c>
      <c r="P233" s="168">
        <f>LN(SUM($O$2:O233))</f>
        <v>7.5485559791698735</v>
      </c>
      <c r="Q233" s="169">
        <f t="shared" si="319"/>
        <v>67.82416161483782</v>
      </c>
      <c r="R233" s="155">
        <f t="shared" si="320"/>
        <v>93.316445590925525</v>
      </c>
      <c r="T233" s="168">
        <f>LN(SUM($S$2:S233))</f>
        <v>4.3694478524670215</v>
      </c>
      <c r="U233" s="170">
        <f t="shared" si="321"/>
        <v>22.526321979897251</v>
      </c>
      <c r="V233" s="155">
        <f t="shared" si="322"/>
        <v>25.93283051341631</v>
      </c>
      <c r="X233" s="168">
        <f>LN(SUM($W$2:W233))</f>
        <v>4.1588830833596715</v>
      </c>
      <c r="Y233" s="115" t="e">
        <f t="shared" si="323"/>
        <v>#DIV/0!</v>
      </c>
      <c r="Z233" s="155" t="e">
        <f t="shared" si="324"/>
        <v>#DIV/0!</v>
      </c>
      <c r="AA233" s="112">
        <v>10</v>
      </c>
      <c r="AB233" s="168">
        <f>LN(SUM($AA$2:AA233))</f>
        <v>6.7968237182748554</v>
      </c>
      <c r="AC233" s="169">
        <f t="shared" si="325"/>
        <v>100.49701155537393</v>
      </c>
      <c r="AD233" s="155">
        <f t="shared" si="326"/>
        <v>136.33464554703068</v>
      </c>
      <c r="AE233" s="92">
        <v>53</v>
      </c>
      <c r="AF233" s="168">
        <f>LN(SUM($AE$2:AE233))</f>
        <v>8.2741020022923308</v>
      </c>
      <c r="AG233" s="169">
        <f t="shared" si="327"/>
        <v>57.550978238045168</v>
      </c>
      <c r="AH233" s="155">
        <f t="shared" si="328"/>
        <v>69.449676926113895</v>
      </c>
      <c r="AJ233" s="168">
        <f>LN(SUM($AI$2:AI233))</f>
        <v>5.521460917862246</v>
      </c>
      <c r="AK233" s="169">
        <f t="shared" si="329"/>
        <v>113.76384827508898</v>
      </c>
      <c r="AL233" s="155">
        <f t="shared" si="330"/>
        <v>100.19190804566365</v>
      </c>
      <c r="AM233" s="92">
        <v>18</v>
      </c>
      <c r="AN233" s="168">
        <f>LN(SUM($AM$2:AM233))</f>
        <v>6.799055862058796</v>
      </c>
      <c r="AO233" s="169">
        <f t="shared" si="331"/>
        <v>67.296447531599654</v>
      </c>
      <c r="AP233" s="155">
        <f t="shared" si="332"/>
        <v>98.166785542076312</v>
      </c>
      <c r="AQ233" s="112">
        <v>2</v>
      </c>
      <c r="AR233" s="168">
        <f>LN(SUM($AQ$2:AQ233))</f>
        <v>6.5279579176225502</v>
      </c>
      <c r="AS233" s="169">
        <f t="shared" si="333"/>
        <v>122.15094679580565</v>
      </c>
      <c r="AT233" s="155">
        <f t="shared" si="334"/>
        <v>142.61508556675099</v>
      </c>
      <c r="AU233" s="92">
        <v>79</v>
      </c>
      <c r="AV233" s="168">
        <f>LN(SUM($AU$2:AU233))</f>
        <v>9.3966539500396742</v>
      </c>
      <c r="AW233" s="169">
        <f t="shared" si="335"/>
        <v>170.92850056080368</v>
      </c>
      <c r="AX233" s="155">
        <f t="shared" si="336"/>
        <v>247.39121852968651</v>
      </c>
      <c r="AY233" s="92">
        <v>6</v>
      </c>
      <c r="AZ233" s="171">
        <f>LN(SUM($AY$2:AY233))</f>
        <v>4.6249728132842707</v>
      </c>
      <c r="BA233" s="169">
        <f t="shared" si="337"/>
        <v>35.343000030624012</v>
      </c>
      <c r="BB233" s="155">
        <f t="shared" si="338"/>
        <v>63.403601208880822</v>
      </c>
      <c r="BC233" s="112">
        <v>6</v>
      </c>
      <c r="BD233" s="171">
        <f>LN(SUM($BC$2:BC233))</f>
        <v>5.5333894887275203</v>
      </c>
      <c r="BE233" s="169">
        <f t="shared" si="339"/>
        <v>58.9787694047331</v>
      </c>
      <c r="BF233" s="155">
        <f t="shared" si="340"/>
        <v>87.412623922687544</v>
      </c>
      <c r="BG233" s="92">
        <v>51</v>
      </c>
      <c r="BH233" s="171">
        <f>LN(SUM($BG$2:BG233))</f>
        <v>7.9061788403948148</v>
      </c>
      <c r="BI233" s="115">
        <f t="shared" si="341"/>
        <v>47.992156055460526</v>
      </c>
      <c r="BJ233" s="155">
        <f t="shared" si="342"/>
        <v>57.953809967313497</v>
      </c>
      <c r="BK233" s="92">
        <v>19</v>
      </c>
      <c r="BL233" s="171">
        <f>LN(SUM($BK$2:BK233))</f>
        <v>6.7742238863576141</v>
      </c>
      <c r="BM233" s="115">
        <f t="shared" si="343"/>
        <v>64.652719868480801</v>
      </c>
      <c r="BN233" s="155">
        <f t="shared" si="344"/>
        <v>83.148924329050999</v>
      </c>
      <c r="BP233" s="171">
        <f>LN(SUM($BO$2:BO233))</f>
        <v>5.9322451874480109</v>
      </c>
      <c r="BQ233" s="115">
        <f t="shared" si="345"/>
        <v>62.7971816891638</v>
      </c>
      <c r="BR233" s="155">
        <f t="shared" si="346"/>
        <v>69.747544741971069</v>
      </c>
      <c r="BS233" s="96">
        <v>391</v>
      </c>
      <c r="BT233" s="171">
        <f>LN(SUM($BS$2:BS233))</f>
        <v>10.341484385646778</v>
      </c>
      <c r="BU233" s="172">
        <f t="shared" si="347"/>
        <v>76.712202682622305</v>
      </c>
      <c r="BV233" s="155">
        <f t="shared" si="348"/>
        <v>95.33844695821206</v>
      </c>
      <c r="BW233" s="92">
        <f>MAX(BS$12:BS233)</f>
        <v>479</v>
      </c>
    </row>
    <row r="234" spans="1:75" s="213" customFormat="1" x14ac:dyDescent="0.25">
      <c r="A234" s="211">
        <f t="shared" si="154"/>
        <v>295</v>
      </c>
      <c r="B234" s="212">
        <v>44197</v>
      </c>
      <c r="C234" s="213">
        <v>0</v>
      </c>
      <c r="D234" s="214">
        <f>LN(SUM($C$2:C234))</f>
        <v>6.4800445619266531</v>
      </c>
      <c r="E234" s="215">
        <f t="shared" ref="E234:E242" si="351">LN(2)/(SLOPE(D228:D234,A228:A234))</f>
        <v>33.572480646702012</v>
      </c>
      <c r="F234" s="216">
        <f t="shared" ref="F234:F242" si="352">AVERAGE(E232:E234)</f>
        <v>34.631750395899303</v>
      </c>
      <c r="G234" s="213">
        <v>0</v>
      </c>
      <c r="H234" s="214">
        <f>LN(SUM($G$2:G234))</f>
        <v>8.2651356299373848</v>
      </c>
      <c r="I234" s="215">
        <f t="shared" ref="I234:I242" si="353">LN(2)/(SLOPE(H228:H234,A228:A234))</f>
        <v>42.060849009903258</v>
      </c>
      <c r="J234" s="216">
        <f t="shared" ref="J234:J242" si="354">AVERAGE(I232:I234)</f>
        <v>41.705724894975852</v>
      </c>
      <c r="K234" s="213">
        <v>0</v>
      </c>
      <c r="L234" s="214">
        <f>LN(SUM($K$2:K234))</f>
        <v>7.193685818395112</v>
      </c>
      <c r="M234" s="215">
        <f t="shared" si="317"/>
        <v>443.70780352266701</v>
      </c>
      <c r="N234" s="216">
        <f t="shared" si="318"/>
        <v>434.58205356091952</v>
      </c>
      <c r="O234" s="213">
        <v>0</v>
      </c>
      <c r="P234" s="214">
        <f>LN(SUM($O$2:O234))</f>
        <v>7.5485559791698735</v>
      </c>
      <c r="Q234" s="215">
        <f t="shared" ref="Q234:Q242" si="355">LN(2)/(SLOPE(P228:P234,A228:A234))</f>
        <v>63.852471011958627</v>
      </c>
      <c r="R234" s="216">
        <f t="shared" ref="R234:R242" si="356">AVERAGE(Q232:Q234)</f>
        <v>75.491942489645069</v>
      </c>
      <c r="S234" s="213">
        <v>0</v>
      </c>
      <c r="T234" s="214">
        <f>LN(SUM($S$2:S234))</f>
        <v>4.3694478524670215</v>
      </c>
      <c r="U234" s="218">
        <f t="shared" ref="U234:U242" si="357">LN(2)/(SLOPE(T228:T234,$A228:$A234))</f>
        <v>25.682473995680624</v>
      </c>
      <c r="V234" s="216">
        <f t="shared" ref="V234:V242" si="358">AVERAGE(U232:U234)</f>
        <v>24.129114118908799</v>
      </c>
      <c r="W234" s="213">
        <v>0</v>
      </c>
      <c r="X234" s="214">
        <f>LN(SUM($W$2:W234))</f>
        <v>4.1588830833596715</v>
      </c>
      <c r="Y234" s="219" t="e">
        <f t="shared" ref="Y234:Y242" si="359">LN(2)/(SLOPE(X228:X234,$A228:$A234))</f>
        <v>#DIV/0!</v>
      </c>
      <c r="Z234" s="216" t="e">
        <f t="shared" ref="Z234:Z242" si="360">AVERAGE(Y232:Y234)</f>
        <v>#DIV/0!</v>
      </c>
      <c r="AA234" s="220">
        <v>0</v>
      </c>
      <c r="AB234" s="214">
        <f>LN(SUM($AA$2:AA234))</f>
        <v>6.7968237182748554</v>
      </c>
      <c r="AC234" s="215">
        <f t="shared" ref="AC234:AC242" si="361">LN(2)/(SLOPE(AB228:AB234,$A228:$A234))</f>
        <v>99.197821769271343</v>
      </c>
      <c r="AD234" s="216">
        <f t="shared" ref="AD234:AD242" si="362">AVERAGE(AC232:AC234)</f>
        <v>110.51262119064262</v>
      </c>
      <c r="AE234" s="213">
        <v>0</v>
      </c>
      <c r="AF234" s="214">
        <f>LN(SUM($AE$2:AE234))</f>
        <v>8.2741020022923308</v>
      </c>
      <c r="AG234" s="215">
        <f t="shared" ref="AG234:AG242" si="363">LN(2)/(SLOPE(AF228:AF234,$A228:$A234))</f>
        <v>59.746649862675582</v>
      </c>
      <c r="AH234" s="216">
        <f t="shared" ref="AH234:AH242" si="364">AVERAGE(AG232:AG234)</f>
        <v>62.369732239342255</v>
      </c>
      <c r="AI234" s="213">
        <v>0</v>
      </c>
      <c r="AJ234" s="214">
        <f>LN(SUM($AI$2:AI234))</f>
        <v>5.521460917862246</v>
      </c>
      <c r="AK234" s="215">
        <f t="shared" ref="AK234:AK242" si="365">LN(2)/(SLOPE(AJ228:AJ234,$A228:$A234))</f>
        <v>184.80130582738215</v>
      </c>
      <c r="AL234" s="216">
        <f t="shared" ref="AL234:AL242" si="366">AVERAGE(AK232:AK234)</f>
        <v>131.94728204311772</v>
      </c>
      <c r="AM234" s="213">
        <v>0</v>
      </c>
      <c r="AN234" s="214">
        <f>LN(SUM($AM$2:AM234))</f>
        <v>6.799055862058796</v>
      </c>
      <c r="AO234" s="215">
        <f t="shared" ref="AO234:AO242" si="367">LN(2)/(SLOPE(AN228:AN234,$A228:$A234))</f>
        <v>62.899107875527541</v>
      </c>
      <c r="AP234" s="216">
        <f t="shared" ref="AP234:AP242" si="368">AVERAGE(AO232:AO234)</f>
        <v>74.962688791627386</v>
      </c>
      <c r="AQ234" s="220">
        <v>0</v>
      </c>
      <c r="AR234" s="214">
        <f>LN(SUM($AQ$2:AQ234))</f>
        <v>6.5279579176225502</v>
      </c>
      <c r="AS234" s="215">
        <f t="shared" ref="AS234:AS242" si="369">LN(2)/(SLOPE(AR228:AR234,$A228:$A234))</f>
        <v>129.73190648255641</v>
      </c>
      <c r="AT234" s="216">
        <f t="shared" ref="AT234:AT242" si="370">AVERAGE(AS232:AS234)</f>
        <v>131.18677101605832</v>
      </c>
      <c r="AU234" s="213">
        <v>0</v>
      </c>
      <c r="AV234" s="214">
        <f>LN(SUM($AU$2:AU234))</f>
        <v>9.3966539500396742</v>
      </c>
      <c r="AW234" s="215">
        <f t="shared" ref="AW234:AW242" si="371">LN(2)/(SLOPE(AV228:AV234,$A228:$A234))</f>
        <v>160.70856614998584</v>
      </c>
      <c r="AX234" s="216">
        <f t="shared" ref="AX234:AX242" si="372">AVERAGE(AW232:AW234)</f>
        <v>189.80827088117681</v>
      </c>
      <c r="AY234" s="213">
        <v>0</v>
      </c>
      <c r="AZ234" s="221">
        <f>LN(SUM($AY$2:AY234))</f>
        <v>4.6249728132842707</v>
      </c>
      <c r="BA234" s="215">
        <f t="shared" ref="BA234:BA242" si="373">LN(2)/(SLOPE(AZ228:AZ234,$A228:$A234))</f>
        <v>28.57058052862493</v>
      </c>
      <c r="BB234" s="216">
        <f t="shared" ref="BB234:BB242" si="374">AVERAGE(BA232:BA234)</f>
        <v>44.194303715667843</v>
      </c>
      <c r="BC234" s="220">
        <v>0</v>
      </c>
      <c r="BD234" s="221">
        <f>LN(SUM($BC$2:BC234))</f>
        <v>5.5333894887275203</v>
      </c>
      <c r="BE234" s="215">
        <f t="shared" ref="BE234:BE242" si="375">LN(2)/(SLOPE(BD228:BD234,$A228:$A234))</f>
        <v>54.60982339715612</v>
      </c>
      <c r="BF234" s="216">
        <f t="shared" ref="BF234:BF242" si="376">AVERAGE(BE232:BE234)</f>
        <v>66.120918298774257</v>
      </c>
      <c r="BG234" s="213">
        <v>0</v>
      </c>
      <c r="BH234" s="221">
        <f>LN(SUM($BG$2:BG234))</f>
        <v>7.9061788403948148</v>
      </c>
      <c r="BI234" s="219">
        <f t="shared" ref="BI234:BI242" si="377">LN(2)/(SLOPE(BH228:BH234,$A228:$A234))</f>
        <v>49.005737788512675</v>
      </c>
      <c r="BJ234" s="216">
        <f t="shared" ref="BJ234:BJ242" si="378">AVERAGE(BI232:BI234)</f>
        <v>52.139344449664691</v>
      </c>
      <c r="BK234" s="213">
        <v>0</v>
      </c>
      <c r="BL234" s="221">
        <f>LN(SUM($BK$2:BK234))</f>
        <v>6.7742238863576141</v>
      </c>
      <c r="BM234" s="219">
        <f t="shared" ref="BM234:BM242" si="379">LN(2)/(SLOPE(BL228:BL234,$A228:$A234))</f>
        <v>64.246020545280274</v>
      </c>
      <c r="BN234" s="216">
        <f t="shared" ref="BN234:BN242" si="380">AVERAGE(BM232:BM234)</f>
        <v>71.744952625667224</v>
      </c>
      <c r="BO234" s="213">
        <v>0</v>
      </c>
      <c r="BP234" s="221">
        <f>LN(SUM($BO$2:BO234))</f>
        <v>5.9322451874480109</v>
      </c>
      <c r="BQ234" s="219">
        <f t="shared" ref="BQ234:BQ242" si="381">LN(2)/(SLOPE(BP228:BP234,$A228:$A234))</f>
        <v>79.633029989948341</v>
      </c>
      <c r="BR234" s="216">
        <f t="shared" ref="BR234:BR242" si="382">AVERAGE(BQ232:BQ234)</f>
        <v>68.633189165410968</v>
      </c>
      <c r="BS234" s="222">
        <v>0</v>
      </c>
      <c r="BT234" s="221">
        <f>LN(SUM($BS$2:BS234))</f>
        <v>10.341484385646778</v>
      </c>
      <c r="BU234" s="223">
        <f t="shared" ref="BU234:BU242" si="383">LN(2)/(SLOPE(BT228:BT234,$A228:$A234))</f>
        <v>78.070870865333859</v>
      </c>
      <c r="BV234" s="216">
        <f t="shared" ref="BV234:BV242" si="384">AVERAGE(BU232:BU234)</f>
        <v>83.662522768252529</v>
      </c>
      <c r="BW234" s="213">
        <f>MAX(BS$12:BS234)</f>
        <v>479</v>
      </c>
    </row>
    <row r="235" spans="1:75" x14ac:dyDescent="0.25">
      <c r="A235" s="166">
        <f t="shared" si="154"/>
        <v>296</v>
      </c>
      <c r="B235" s="167">
        <v>44198</v>
      </c>
      <c r="C235" s="92">
        <v>35</v>
      </c>
      <c r="D235" s="168">
        <f>LN(SUM($C$2:C235))</f>
        <v>6.5323342922223491</v>
      </c>
      <c r="E235" s="169">
        <f t="shared" si="351"/>
        <v>28.328828266740416</v>
      </c>
      <c r="F235" s="155">
        <f t="shared" si="352"/>
        <v>31.284587879851674</v>
      </c>
      <c r="G235" s="92">
        <v>168</v>
      </c>
      <c r="H235" s="168">
        <f>LN(SUM($G$2:G235))</f>
        <v>8.3074593270119461</v>
      </c>
      <c r="I235" s="169">
        <f t="shared" si="353"/>
        <v>35.072825263700956</v>
      </c>
      <c r="J235" s="155">
        <f t="shared" si="354"/>
        <v>38.501765750387648</v>
      </c>
      <c r="K235" s="92">
        <v>3</v>
      </c>
      <c r="L235" s="168">
        <f>LN(SUM($K$2:K235))</f>
        <v>7.1959372264755688</v>
      </c>
      <c r="M235" s="169">
        <f>LN(2)/(SLOPE(L229:L235,$A229:$A235))</f>
        <v>408.88089182772194</v>
      </c>
      <c r="N235" s="155">
        <f t="shared" si="318"/>
        <v>418.0667140380051</v>
      </c>
      <c r="O235" s="92">
        <v>55</v>
      </c>
      <c r="P235" s="168">
        <f>LN(SUM($O$2:O235))</f>
        <v>7.5771219308766788</v>
      </c>
      <c r="Q235" s="169">
        <f t="shared" si="355"/>
        <v>51.735147749554812</v>
      </c>
      <c r="R235" s="155">
        <f t="shared" si="356"/>
        <v>61.137260125450418</v>
      </c>
      <c r="S235" s="92">
        <v>3</v>
      </c>
      <c r="T235" s="168">
        <f>LN(SUM($S$2:S235))</f>
        <v>4.4067192472642533</v>
      </c>
      <c r="U235" s="170">
        <f t="shared" si="357"/>
        <v>27.162096665546418</v>
      </c>
      <c r="V235" s="155">
        <f t="shared" si="358"/>
        <v>25.123630880374762</v>
      </c>
      <c r="W235" s="92">
        <v>7</v>
      </c>
      <c r="X235" s="168">
        <f>LN(SUM($W$2:W235))</f>
        <v>4.2626798770413155</v>
      </c>
      <c r="Y235" s="115">
        <f t="shared" si="359"/>
        <v>62.327297942058088</v>
      </c>
      <c r="Z235" s="155" t="e">
        <f t="shared" si="360"/>
        <v>#DIV/0!</v>
      </c>
      <c r="AA235" s="112">
        <v>11</v>
      </c>
      <c r="AB235" s="168">
        <f>LN(SUM($AA$2:AA235))</f>
        <v>6.8090393060429797</v>
      </c>
      <c r="AC235" s="169">
        <f t="shared" si="361"/>
        <v>86.651000867107058</v>
      </c>
      <c r="AD235" s="155">
        <f t="shared" si="362"/>
        <v>95.448611397250787</v>
      </c>
      <c r="AE235" s="92">
        <v>63</v>
      </c>
      <c r="AF235" s="168">
        <f>LN(SUM($AE$2:AE235))</f>
        <v>8.290041618704489</v>
      </c>
      <c r="AG235" s="169">
        <f t="shared" si="363"/>
        <v>57.112200170048176</v>
      </c>
      <c r="AH235" s="155">
        <f t="shared" si="364"/>
        <v>58.13660942358964</v>
      </c>
      <c r="AI235" s="92">
        <v>3</v>
      </c>
      <c r="AJ235" s="168">
        <f>LN(SUM($AI$2:AI235))</f>
        <v>5.5333894887275203</v>
      </c>
      <c r="AK235" s="169">
        <f t="shared" si="365"/>
        <v>185.88395609196525</v>
      </c>
      <c r="AL235" s="155">
        <f t="shared" si="366"/>
        <v>161.48303673147879</v>
      </c>
      <c r="AM235" s="92">
        <v>13</v>
      </c>
      <c r="AN235" s="168">
        <f>LN(SUM($AM$2:AM235))</f>
        <v>6.8134445995108956</v>
      </c>
      <c r="AO235" s="169">
        <f t="shared" si="367"/>
        <v>57.58837512992266</v>
      </c>
      <c r="AP235" s="155">
        <f t="shared" si="368"/>
        <v>62.594643512349954</v>
      </c>
      <c r="AQ235" s="112">
        <v>1</v>
      </c>
      <c r="AR235" s="168">
        <f>LN(SUM($AQ$2:AQ235))</f>
        <v>6.5294188382622256</v>
      </c>
      <c r="AS235" s="169">
        <f t="shared" si="369"/>
        <v>147.50536701437557</v>
      </c>
      <c r="AT235" s="155">
        <f t="shared" si="370"/>
        <v>133.12940676424589</v>
      </c>
      <c r="AU235" s="92">
        <v>91</v>
      </c>
      <c r="AV235" s="168">
        <f>LN(SUM($AU$2:AU235))</f>
        <v>9.4041786888978045</v>
      </c>
      <c r="AW235" s="169">
        <f t="shared" si="371"/>
        <v>141.59250421883021</v>
      </c>
      <c r="AX235" s="155">
        <f t="shared" si="372"/>
        <v>157.74319030987326</v>
      </c>
      <c r="AY235" s="92">
        <v>0</v>
      </c>
      <c r="AZ235" s="171">
        <f>LN(SUM($AY$2:AY235))</f>
        <v>4.6249728132842707</v>
      </c>
      <c r="BA235" s="169">
        <f t="shared" si="373"/>
        <v>27.037235351652914</v>
      </c>
      <c r="BB235" s="155">
        <f t="shared" si="374"/>
        <v>30.316938636967283</v>
      </c>
      <c r="BC235" s="112">
        <v>3</v>
      </c>
      <c r="BD235" s="171">
        <f>LN(SUM($BC$2:BC235))</f>
        <v>5.5451774444795623</v>
      </c>
      <c r="BE235" s="169">
        <f t="shared" si="375"/>
        <v>51.455711238484056</v>
      </c>
      <c r="BF235" s="155">
        <f t="shared" si="376"/>
        <v>55.014768013457761</v>
      </c>
      <c r="BG235" s="92">
        <v>63</v>
      </c>
      <c r="BH235" s="171">
        <f>LN(SUM($BG$2:BG235))</f>
        <v>7.9291264873067995</v>
      </c>
      <c r="BI235" s="115">
        <f t="shared" si="377"/>
        <v>45.368034211291778</v>
      </c>
      <c r="BJ235" s="155">
        <f t="shared" si="378"/>
        <v>47.455309351754998</v>
      </c>
      <c r="BK235" s="92">
        <v>42</v>
      </c>
      <c r="BL235" s="171">
        <f>LN(SUM($BK$2:BK235))</f>
        <v>6.8211074722564646</v>
      </c>
      <c r="BM235" s="115">
        <f t="shared" si="379"/>
        <v>43.684720617098208</v>
      </c>
      <c r="BN235" s="155">
        <f t="shared" si="380"/>
        <v>57.527820343619759</v>
      </c>
      <c r="BO235" s="92">
        <v>17</v>
      </c>
      <c r="BP235" s="171">
        <f>LN(SUM($BO$2:BO235))</f>
        <v>5.9763509092979339</v>
      </c>
      <c r="BQ235" s="115">
        <f t="shared" si="381"/>
        <v>56.572084184835184</v>
      </c>
      <c r="BR235" s="155">
        <f t="shared" si="382"/>
        <v>66.334098621315775</v>
      </c>
      <c r="BS235" s="96">
        <v>578</v>
      </c>
      <c r="BT235" s="171">
        <f>LN(SUM($BS$2:BS235))</f>
        <v>10.359962581552038</v>
      </c>
      <c r="BU235" s="172">
        <f t="shared" si="383"/>
        <v>67.882537555863976</v>
      </c>
      <c r="BV235" s="155">
        <f t="shared" si="384"/>
        <v>74.221870367940042</v>
      </c>
      <c r="BW235" s="92">
        <f>MAX(BS$12:BS235)</f>
        <v>578</v>
      </c>
    </row>
    <row r="236" spans="1:75" x14ac:dyDescent="0.25">
      <c r="A236" s="166">
        <f t="shared" si="154"/>
        <v>297</v>
      </c>
      <c r="B236" s="167">
        <v>44199</v>
      </c>
      <c r="C236" s="92">
        <v>0</v>
      </c>
      <c r="D236" s="168">
        <f>LN(SUM($C$2:C237))</f>
        <v>6.6437897331476723</v>
      </c>
      <c r="E236" s="169">
        <f t="shared" si="351"/>
        <v>19.990530528994661</v>
      </c>
      <c r="F236" s="155">
        <f t="shared" si="352"/>
        <v>27.297279814145696</v>
      </c>
      <c r="G236" s="92">
        <v>0</v>
      </c>
      <c r="H236" s="168">
        <f>LN(SUM($G$2:G237))</f>
        <v>8.343315881404946</v>
      </c>
      <c r="I236" s="169">
        <f t="shared" si="353"/>
        <v>31.002676980876554</v>
      </c>
      <c r="J236" s="155">
        <f t="shared" si="354"/>
        <v>36.045450418160257</v>
      </c>
      <c r="K236" s="92">
        <v>0</v>
      </c>
      <c r="L236" s="168">
        <f>LN(SUM($K$2:K236))</f>
        <v>7.1959372264755688</v>
      </c>
      <c r="M236" s="169">
        <f t="shared" si="317"/>
        <v>468.80435006312393</v>
      </c>
      <c r="N236" s="155">
        <f t="shared" si="318"/>
        <v>440.46434847117098</v>
      </c>
      <c r="O236" s="92">
        <v>0</v>
      </c>
      <c r="P236" s="168">
        <f>LN(SUM($O$2:O236))</f>
        <v>7.5771219308766788</v>
      </c>
      <c r="Q236" s="169">
        <f t="shared" si="355"/>
        <v>53.61752368710755</v>
      </c>
      <c r="R236" s="155">
        <f t="shared" si="356"/>
        <v>56.401714149540332</v>
      </c>
      <c r="S236" s="92">
        <v>0</v>
      </c>
      <c r="T236" s="168">
        <f>LN(SUM($S$2:S236))</f>
        <v>4.4067192472642533</v>
      </c>
      <c r="U236" s="170">
        <f t="shared" si="357"/>
        <v>38.758009573739912</v>
      </c>
      <c r="V236" s="155">
        <f t="shared" si="358"/>
        <v>30.53419341165565</v>
      </c>
      <c r="W236" s="92">
        <v>0</v>
      </c>
      <c r="X236" s="168">
        <f>LN(SUM($W$2:W236))</f>
        <v>4.2626798770413155</v>
      </c>
      <c r="Y236" s="115">
        <f t="shared" si="359"/>
        <v>37.39637876523485</v>
      </c>
      <c r="Z236" s="155" t="e">
        <f t="shared" si="360"/>
        <v>#DIV/0!</v>
      </c>
      <c r="AA236" s="112">
        <v>0</v>
      </c>
      <c r="AB236" s="168">
        <f>LN(SUM($AA$2:AA236))</f>
        <v>6.8090393060429797</v>
      </c>
      <c r="AC236" s="169">
        <f t="shared" si="361"/>
        <v>94.746103476119799</v>
      </c>
      <c r="AD236" s="155">
        <f t="shared" si="362"/>
        <v>93.53164203749941</v>
      </c>
      <c r="AE236" s="92">
        <v>0</v>
      </c>
      <c r="AF236" s="168">
        <f>LN(SUM($AE$2:AE236))</f>
        <v>8.290041618704489</v>
      </c>
      <c r="AG236" s="169">
        <f t="shared" si="363"/>
        <v>69.30385628400704</v>
      </c>
      <c r="AH236" s="155">
        <f t="shared" si="364"/>
        <v>62.054235438910268</v>
      </c>
      <c r="AI236" s="92">
        <v>0</v>
      </c>
      <c r="AJ236" s="168">
        <f>LN(SUM($AI$2:AI236))</f>
        <v>5.5333894887275203</v>
      </c>
      <c r="AK236" s="169">
        <f t="shared" si="365"/>
        <v>270.81003978895018</v>
      </c>
      <c r="AL236" s="155">
        <f t="shared" si="366"/>
        <v>213.83176723609918</v>
      </c>
      <c r="AM236" s="92">
        <v>0</v>
      </c>
      <c r="AN236" s="168">
        <f>LN(SUM($AM$2:AM236))</f>
        <v>6.8134445995108956</v>
      </c>
      <c r="AO236" s="169">
        <f t="shared" si="367"/>
        <v>65.811300167577272</v>
      </c>
      <c r="AP236" s="155">
        <f t="shared" si="368"/>
        <v>62.099594391009155</v>
      </c>
      <c r="AQ236" s="112">
        <v>0</v>
      </c>
      <c r="AR236" s="168">
        <f>LN(SUM($AQ$2:AQ236))</f>
        <v>6.5294188382622256</v>
      </c>
      <c r="AS236" s="169">
        <f t="shared" si="369"/>
        <v>227.20692536619237</v>
      </c>
      <c r="AT236" s="155">
        <f t="shared" si="370"/>
        <v>168.1480662877081</v>
      </c>
      <c r="AU236" s="92">
        <v>0</v>
      </c>
      <c r="AV236" s="168">
        <f>LN(SUM($AU$2:AU236))</f>
        <v>9.4041786888978045</v>
      </c>
      <c r="AW236" s="169">
        <f t="shared" si="371"/>
        <v>156.58227011098199</v>
      </c>
      <c r="AX236" s="155">
        <f t="shared" si="372"/>
        <v>152.96111349326603</v>
      </c>
      <c r="AY236" s="92">
        <v>0</v>
      </c>
      <c r="AZ236" s="171">
        <f>LN(SUM($AY$2:AY236))</f>
        <v>4.6249728132842707</v>
      </c>
      <c r="BA236" s="169">
        <f t="shared" si="373"/>
        <v>30.7484046343824</v>
      </c>
      <c r="BB236" s="155">
        <f t="shared" si="374"/>
        <v>28.78540683822008</v>
      </c>
      <c r="BC236" s="112">
        <v>0</v>
      </c>
      <c r="BD236" s="171">
        <f>LN(SUM($BC$2:BC236))</f>
        <v>5.5451774444795623</v>
      </c>
      <c r="BE236" s="169">
        <f t="shared" si="375"/>
        <v>60.301998991727373</v>
      </c>
      <c r="BF236" s="155">
        <f t="shared" si="376"/>
        <v>55.45584454245585</v>
      </c>
      <c r="BG236" s="92">
        <v>0</v>
      </c>
      <c r="BH236" s="171">
        <f>LN(SUM($BG$2:BG236))</f>
        <v>7.9291264873067995</v>
      </c>
      <c r="BI236" s="115">
        <f t="shared" si="377"/>
        <v>53.200072959602856</v>
      </c>
      <c r="BJ236" s="155">
        <f t="shared" si="378"/>
        <v>49.191281653135775</v>
      </c>
      <c r="BK236" s="92">
        <v>0</v>
      </c>
      <c r="BL236" s="171">
        <f>LN(SUM($BK$2:BK236))</f>
        <v>6.8211074722564646</v>
      </c>
      <c r="BM236" s="115">
        <f t="shared" si="379"/>
        <v>40.068854486684138</v>
      </c>
      <c r="BN236" s="155">
        <f t="shared" si="380"/>
        <v>49.333198549687545</v>
      </c>
      <c r="BO236" s="92">
        <v>0</v>
      </c>
      <c r="BP236" s="171">
        <f>LN(SUM($BO$2:BO236))</f>
        <v>5.9763509092979339</v>
      </c>
      <c r="BQ236" s="115">
        <f t="shared" si="381"/>
        <v>54.67918779526876</v>
      </c>
      <c r="BR236" s="155">
        <f t="shared" si="382"/>
        <v>63.62810065668409</v>
      </c>
      <c r="BS236" s="96">
        <v>0</v>
      </c>
      <c r="BT236" s="171">
        <f>LN(SUM($BS$2:BS236))</f>
        <v>10.359962581552038</v>
      </c>
      <c r="BU236" s="172">
        <f t="shared" si="383"/>
        <v>74.772458497811925</v>
      </c>
      <c r="BV236" s="155">
        <f t="shared" si="384"/>
        <v>73.575288973003254</v>
      </c>
      <c r="BW236" s="92">
        <f>MAX(BS$12:BS236)</f>
        <v>578</v>
      </c>
    </row>
    <row r="237" spans="1:75" x14ac:dyDescent="0.25">
      <c r="A237" s="166">
        <f t="shared" si="154"/>
        <v>298</v>
      </c>
      <c r="B237" s="167">
        <v>44200</v>
      </c>
      <c r="C237" s="92">
        <v>81</v>
      </c>
      <c r="D237" s="168">
        <f>LN(SUM($C$2:C238))</f>
        <v>6.6694980898578793</v>
      </c>
      <c r="E237" s="169">
        <f t="shared" si="351"/>
        <v>17.012267899499211</v>
      </c>
      <c r="F237" s="155">
        <f t="shared" si="352"/>
        <v>21.77720889841143</v>
      </c>
      <c r="G237" s="92">
        <v>148</v>
      </c>
      <c r="H237" s="168">
        <f>LN(SUM($G$2:G238))</f>
        <v>8.3596032708414665</v>
      </c>
      <c r="I237" s="169">
        <f t="shared" si="353"/>
        <v>29.152053183972164</v>
      </c>
      <c r="J237" s="155">
        <f t="shared" si="354"/>
        <v>31.742518476183221</v>
      </c>
      <c r="K237" s="92">
        <v>6</v>
      </c>
      <c r="L237" s="168">
        <f>LN(SUM($K$2:K237))</f>
        <v>7.200424892944957</v>
      </c>
      <c r="M237" s="169">
        <f t="shared" si="317"/>
        <v>461.78056735783497</v>
      </c>
      <c r="N237" s="155">
        <f t="shared" si="318"/>
        <v>446.48860308289363</v>
      </c>
      <c r="O237" s="92">
        <v>21</v>
      </c>
      <c r="P237" s="168">
        <f>LN(SUM($O$2:O237))</f>
        <v>7.5878172199934273</v>
      </c>
      <c r="Q237" s="169">
        <f t="shared" si="355"/>
        <v>55.506509554692933</v>
      </c>
      <c r="R237" s="155">
        <f t="shared" si="356"/>
        <v>53.619726997118427</v>
      </c>
      <c r="S237" s="92">
        <v>3</v>
      </c>
      <c r="T237" s="168">
        <f>LN(SUM($S$2:S237))</f>
        <v>4.4426512564903167</v>
      </c>
      <c r="U237" s="170">
        <f t="shared" si="357"/>
        <v>43.363520092758947</v>
      </c>
      <c r="V237" s="155">
        <f t="shared" si="358"/>
        <v>36.427875444015093</v>
      </c>
      <c r="W237" s="92">
        <v>6</v>
      </c>
      <c r="X237" s="168">
        <f>LN(SUM($W$2:W237))</f>
        <v>4.3438054218536841</v>
      </c>
      <c r="Y237" s="115">
        <f t="shared" si="359"/>
        <v>22.40715271092666</v>
      </c>
      <c r="Z237" s="155">
        <f t="shared" si="360"/>
        <v>40.710276472739871</v>
      </c>
      <c r="AA237" s="112">
        <v>7</v>
      </c>
      <c r="AB237" s="168">
        <f>LN(SUM($AA$2:AA237))</f>
        <v>6.816735880594968</v>
      </c>
      <c r="AC237" s="169">
        <f t="shared" si="361"/>
        <v>107.93948468470991</v>
      </c>
      <c r="AD237" s="155">
        <f t="shared" si="362"/>
        <v>96.445529675978932</v>
      </c>
      <c r="AE237" s="92">
        <v>92</v>
      </c>
      <c r="AF237" s="168">
        <f>LN(SUM($AE$2:AE237))</f>
        <v>8.3128713943426149</v>
      </c>
      <c r="AG237" s="169">
        <f t="shared" si="363"/>
        <v>71.355703860310342</v>
      </c>
      <c r="AH237" s="155">
        <f t="shared" si="364"/>
        <v>65.923920104788522</v>
      </c>
      <c r="AI237" s="92">
        <v>1</v>
      </c>
      <c r="AJ237" s="168">
        <f>LN(SUM($AI$2:AI237))</f>
        <v>5.5373342670185366</v>
      </c>
      <c r="AK237" s="169">
        <f t="shared" si="365"/>
        <v>232.69521242446953</v>
      </c>
      <c r="AL237" s="155">
        <f t="shared" si="366"/>
        <v>229.79640276846166</v>
      </c>
      <c r="AM237" s="92">
        <v>24</v>
      </c>
      <c r="AN237" s="168">
        <f>LN(SUM($AM$2:AM237))</f>
        <v>6.8394764382288429</v>
      </c>
      <c r="AO237" s="169">
        <f t="shared" si="367"/>
        <v>66.191535412140226</v>
      </c>
      <c r="AP237" s="155">
        <f t="shared" si="368"/>
        <v>63.197070236546722</v>
      </c>
      <c r="AQ237" s="112">
        <v>8</v>
      </c>
      <c r="AR237" s="168">
        <f>LN(SUM($AQ$2:AQ237))</f>
        <v>6.5410299991899032</v>
      </c>
      <c r="AS237" s="169">
        <f t="shared" si="369"/>
        <v>255.74887480288263</v>
      </c>
      <c r="AT237" s="155">
        <f t="shared" si="370"/>
        <v>210.15372239448354</v>
      </c>
      <c r="AU237" s="92">
        <v>47</v>
      </c>
      <c r="AV237" s="168">
        <f>LN(SUM($AU$2:AU237))</f>
        <v>9.4080430308084395</v>
      </c>
      <c r="AW237" s="169">
        <f t="shared" si="371"/>
        <v>177.64962889875892</v>
      </c>
      <c r="AX237" s="155">
        <f t="shared" si="372"/>
        <v>158.6081344095237</v>
      </c>
      <c r="AY237" s="92">
        <v>8</v>
      </c>
      <c r="AZ237" s="171">
        <f>LN(SUM($AY$2:AY237))</f>
        <v>4.7004803657924166</v>
      </c>
      <c r="BA237" s="169">
        <f t="shared" si="373"/>
        <v>28.123154034125609</v>
      </c>
      <c r="BB237" s="155">
        <f t="shared" si="374"/>
        <v>28.636264673386975</v>
      </c>
      <c r="BC237" s="112">
        <v>2</v>
      </c>
      <c r="BD237" s="171">
        <f>LN(SUM($BC$2:BC237))</f>
        <v>5.5529595849216173</v>
      </c>
      <c r="BE237" s="169">
        <f t="shared" si="375"/>
        <v>73.778138330681386</v>
      </c>
      <c r="BF237" s="155">
        <f t="shared" si="376"/>
        <v>61.845282853630941</v>
      </c>
      <c r="BG237" s="92">
        <v>38</v>
      </c>
      <c r="BH237" s="171">
        <f>LN(SUM($BG$2:BG237))</f>
        <v>7.9427175405737911</v>
      </c>
      <c r="BI237" s="115">
        <f t="shared" si="377"/>
        <v>62.462031731761535</v>
      </c>
      <c r="BJ237" s="155">
        <f t="shared" si="378"/>
        <v>53.676712967552056</v>
      </c>
      <c r="BK237" s="92">
        <v>13</v>
      </c>
      <c r="BL237" s="171">
        <f>LN(SUM($BK$2:BK237))</f>
        <v>6.8351845861473013</v>
      </c>
      <c r="BM237" s="115">
        <f t="shared" si="379"/>
        <v>39.329139940700458</v>
      </c>
      <c r="BN237" s="155">
        <f t="shared" si="380"/>
        <v>41.027571681494265</v>
      </c>
      <c r="BO237" s="92">
        <v>14</v>
      </c>
      <c r="BP237" s="171">
        <f>LN(SUM($BO$2:BO237))</f>
        <v>6.0112671744041615</v>
      </c>
      <c r="BQ237" s="115">
        <f t="shared" si="381"/>
        <v>43.125981471857507</v>
      </c>
      <c r="BR237" s="155">
        <f t="shared" si="382"/>
        <v>51.459084483987148</v>
      </c>
      <c r="BS237" s="96">
        <v>519</v>
      </c>
      <c r="BT237" s="171">
        <f>LN(SUM($BS$2:BS237))</f>
        <v>10.376268571262472</v>
      </c>
      <c r="BU237" s="172">
        <f t="shared" si="383"/>
        <v>75.347571462736326</v>
      </c>
      <c r="BV237" s="155">
        <f t="shared" si="384"/>
        <v>72.667522505470743</v>
      </c>
      <c r="BW237" s="92">
        <f>MAX(BS$12:BS237)</f>
        <v>578</v>
      </c>
    </row>
    <row r="238" spans="1:75" x14ac:dyDescent="0.25">
      <c r="A238" s="166">
        <f t="shared" si="154"/>
        <v>299</v>
      </c>
      <c r="B238" s="167">
        <v>44201</v>
      </c>
      <c r="C238" s="92">
        <v>20</v>
      </c>
      <c r="D238" s="168">
        <f>LN(SUM($C$2:C238))</f>
        <v>6.6694980898578793</v>
      </c>
      <c r="E238" s="169">
        <f t="shared" si="351"/>
        <v>16.435894493169126</v>
      </c>
      <c r="F238" s="155">
        <f t="shared" si="352"/>
        <v>17.812897640554336</v>
      </c>
      <c r="G238" s="92">
        <v>69</v>
      </c>
      <c r="H238" s="168">
        <f>LN(SUM($G$2:G238))</f>
        <v>8.3596032708414665</v>
      </c>
      <c r="I238" s="169">
        <f t="shared" si="353"/>
        <v>30.94678516996666</v>
      </c>
      <c r="J238" s="155">
        <f t="shared" si="354"/>
        <v>30.367171778271793</v>
      </c>
      <c r="K238" s="92">
        <v>1</v>
      </c>
      <c r="L238" s="168">
        <f>LN(SUM($K$2:K238))</f>
        <v>7.2011708832816783</v>
      </c>
      <c r="M238" s="169">
        <f t="shared" si="317"/>
        <v>479.92928293896398</v>
      </c>
      <c r="N238" s="155">
        <f t="shared" si="318"/>
        <v>470.17140011997429</v>
      </c>
      <c r="O238" s="92">
        <v>17</v>
      </c>
      <c r="P238" s="168">
        <f>LN(SUM($O$2:O238))</f>
        <v>7.5963923040641959</v>
      </c>
      <c r="Q238" s="169">
        <f t="shared" si="355"/>
        <v>64.007501903071471</v>
      </c>
      <c r="R238" s="155">
        <f t="shared" si="356"/>
        <v>57.710511714957313</v>
      </c>
      <c r="S238" s="92">
        <v>3</v>
      </c>
      <c r="T238" s="168">
        <f>LN(SUM($S$2:S238))</f>
        <v>4.4773368144782069</v>
      </c>
      <c r="U238" s="170">
        <f t="shared" si="357"/>
        <v>38.25427993917031</v>
      </c>
      <c r="V238" s="155">
        <f t="shared" si="358"/>
        <v>40.125269868556387</v>
      </c>
      <c r="W238" s="92">
        <v>1</v>
      </c>
      <c r="X238" s="168">
        <f>LN(SUM($W$2:W238))</f>
        <v>4.3567088266895917</v>
      </c>
      <c r="Y238" s="115">
        <f t="shared" si="359"/>
        <v>18.187405996807243</v>
      </c>
      <c r="Z238" s="155">
        <f t="shared" si="360"/>
        <v>25.996979157656252</v>
      </c>
      <c r="AA238" s="112">
        <v>0</v>
      </c>
      <c r="AB238" s="168">
        <f>LN(SUM($AA$2:AA238))</f>
        <v>6.816735880594968</v>
      </c>
      <c r="AC238" s="169">
        <f t="shared" si="361"/>
        <v>133.40325022998616</v>
      </c>
      <c r="AD238" s="155">
        <f t="shared" si="362"/>
        <v>112.02961279693862</v>
      </c>
      <c r="AE238" s="92">
        <v>56</v>
      </c>
      <c r="AF238" s="168">
        <f>LN(SUM($AE$2:AE238))</f>
        <v>8.3265168302395285</v>
      </c>
      <c r="AG238" s="169">
        <f t="shared" si="363"/>
        <v>66.568683426733372</v>
      </c>
      <c r="AH238" s="155">
        <f t="shared" si="364"/>
        <v>69.076081190350251</v>
      </c>
      <c r="AI238" s="92">
        <v>1</v>
      </c>
      <c r="AJ238" s="168">
        <f>LN(SUM($AI$2:AI238))</f>
        <v>5.5412635451584258</v>
      </c>
      <c r="AK238" s="169">
        <f t="shared" si="365"/>
        <v>188.27636577754498</v>
      </c>
      <c r="AL238" s="155">
        <f t="shared" si="366"/>
        <v>230.59387266365488</v>
      </c>
      <c r="AM238" s="92">
        <v>27</v>
      </c>
      <c r="AN238" s="168">
        <f>LN(SUM($AM$2:AM238))</f>
        <v>6.8679744089702925</v>
      </c>
      <c r="AO238" s="169">
        <f t="shared" si="367"/>
        <v>53.495604695717994</v>
      </c>
      <c r="AP238" s="155">
        <f t="shared" si="368"/>
        <v>61.832813425145162</v>
      </c>
      <c r="AQ238" s="112">
        <v>9</v>
      </c>
      <c r="AR238" s="168">
        <f>LN(SUM($AQ$2:AQ238))</f>
        <v>6.5539334040258108</v>
      </c>
      <c r="AS238" s="169">
        <f t="shared" si="369"/>
        <v>169.77558988565093</v>
      </c>
      <c r="AT238" s="155">
        <f t="shared" si="370"/>
        <v>217.57713001824197</v>
      </c>
      <c r="AU238" s="92">
        <v>107</v>
      </c>
      <c r="AV238" s="168">
        <f>LN(SUM($AU$2:AU238))</f>
        <v>9.4167852736673403</v>
      </c>
      <c r="AW238" s="169">
        <f t="shared" si="371"/>
        <v>175.74572453307374</v>
      </c>
      <c r="AX238" s="155">
        <f t="shared" si="372"/>
        <v>169.99254118093822</v>
      </c>
      <c r="AY238" s="92">
        <v>7</v>
      </c>
      <c r="AZ238" s="171">
        <f>LN(SUM($AY$2:AY238))</f>
        <v>4.7621739347977563</v>
      </c>
      <c r="BA238" s="169">
        <f t="shared" si="373"/>
        <v>26.068933343041994</v>
      </c>
      <c r="BB238" s="155">
        <f t="shared" si="374"/>
        <v>28.313497337183335</v>
      </c>
      <c r="BC238" s="112">
        <v>7</v>
      </c>
      <c r="BD238" s="171">
        <f>LN(SUM($BC$2:BC238))</f>
        <v>5.579729825986222</v>
      </c>
      <c r="BE238" s="169">
        <f t="shared" si="375"/>
        <v>74.090197441476676</v>
      </c>
      <c r="BF238" s="155">
        <f t="shared" si="376"/>
        <v>69.390111587961812</v>
      </c>
      <c r="BG238" s="92">
        <v>44</v>
      </c>
      <c r="BH238" s="171">
        <f>LN(SUM($BG$2:BG238))</f>
        <v>7.9582271923223118</v>
      </c>
      <c r="BI238" s="115">
        <f t="shared" si="377"/>
        <v>62.79302001746418</v>
      </c>
      <c r="BJ238" s="155">
        <f t="shared" si="378"/>
        <v>59.485041569609528</v>
      </c>
      <c r="BK238" s="92">
        <v>4</v>
      </c>
      <c r="BL238" s="171">
        <f>LN(SUM($BK$2:BK238))</f>
        <v>6.8394764382288429</v>
      </c>
      <c r="BM238" s="115">
        <f t="shared" si="379"/>
        <v>45.090790482403143</v>
      </c>
      <c r="BN238" s="155">
        <f t="shared" si="380"/>
        <v>41.496261636595911</v>
      </c>
      <c r="BO238" s="92">
        <v>13</v>
      </c>
      <c r="BP238" s="171">
        <f>LN(SUM($BO$2:BO238))</f>
        <v>6.0426328336823811</v>
      </c>
      <c r="BQ238" s="115">
        <f t="shared" si="381"/>
        <v>36.391639352658139</v>
      </c>
      <c r="BR238" s="155">
        <f t="shared" si="382"/>
        <v>44.732269539928133</v>
      </c>
      <c r="BS238" s="96">
        <v>386</v>
      </c>
      <c r="BT238" s="171">
        <f>LN(SUM($BS$2:BS238))</f>
        <v>10.3882258415388</v>
      </c>
      <c r="BU238" s="172">
        <f t="shared" si="383"/>
        <v>72.864195781351555</v>
      </c>
      <c r="BV238" s="155">
        <f t="shared" si="384"/>
        <v>74.328075247299935</v>
      </c>
      <c r="BW238" s="92">
        <f>MAX(BS$12:BS238)</f>
        <v>578</v>
      </c>
    </row>
    <row r="239" spans="1:75" x14ac:dyDescent="0.25">
      <c r="A239" s="166">
        <f t="shared" si="154"/>
        <v>300</v>
      </c>
      <c r="B239" s="167">
        <v>44202</v>
      </c>
      <c r="C239" s="92">
        <v>43</v>
      </c>
      <c r="D239" s="168">
        <f>LN(SUM($C$2:C239))</f>
        <v>6.7226297948554485</v>
      </c>
      <c r="E239" s="169">
        <f t="shared" si="351"/>
        <v>15.603559049317756</v>
      </c>
      <c r="F239" s="155">
        <f t="shared" si="352"/>
        <v>16.350573813995364</v>
      </c>
      <c r="G239" s="92">
        <v>163</v>
      </c>
      <c r="H239" s="168">
        <f>LN(SUM($G$2:G239))</f>
        <v>8.397057390176256</v>
      </c>
      <c r="I239" s="169">
        <f t="shared" si="353"/>
        <v>30.475447086421287</v>
      </c>
      <c r="J239" s="155">
        <f t="shared" si="354"/>
        <v>30.191428480120038</v>
      </c>
      <c r="K239" s="92">
        <v>8</v>
      </c>
      <c r="L239" s="168">
        <f>LN(SUM($K$2:K239))</f>
        <v>7.2071188562077557</v>
      </c>
      <c r="M239" s="169">
        <f t="shared" si="317"/>
        <v>324.7845505977923</v>
      </c>
      <c r="N239" s="155">
        <f t="shared" si="318"/>
        <v>422.16480029819712</v>
      </c>
      <c r="O239" s="92">
        <v>44</v>
      </c>
      <c r="P239" s="168">
        <f>LN(SUM($O$2:O239))</f>
        <v>7.6182510978766951</v>
      </c>
      <c r="Q239" s="169">
        <f t="shared" si="355"/>
        <v>61.5245469351892</v>
      </c>
      <c r="R239" s="155">
        <f t="shared" si="356"/>
        <v>60.346186130984535</v>
      </c>
      <c r="S239" s="92">
        <v>2</v>
      </c>
      <c r="T239" s="168">
        <f>LN(SUM($S$2:S239))</f>
        <v>4.499809670330265</v>
      </c>
      <c r="U239" s="170">
        <f t="shared" si="357"/>
        <v>30.193311049017865</v>
      </c>
      <c r="V239" s="155">
        <f t="shared" si="358"/>
        <v>37.270370360315702</v>
      </c>
      <c r="W239" s="92">
        <v>12</v>
      </c>
      <c r="X239" s="168">
        <f>LN(SUM($W$2:W239))</f>
        <v>4.499809670330265</v>
      </c>
      <c r="Y239" s="115">
        <f t="shared" si="359"/>
        <v>12.942571534635585</v>
      </c>
      <c r="Z239" s="155">
        <f t="shared" si="360"/>
        <v>17.845710080789829</v>
      </c>
      <c r="AA239" s="112">
        <v>22</v>
      </c>
      <c r="AB239" s="168">
        <f>LN(SUM($AA$2:AA239))</f>
        <v>6.8405465292886873</v>
      </c>
      <c r="AC239" s="169">
        <f t="shared" si="361"/>
        <v>108.61376453236963</v>
      </c>
      <c r="AD239" s="155">
        <f t="shared" si="362"/>
        <v>116.65216648235521</v>
      </c>
      <c r="AE239" s="92">
        <v>48</v>
      </c>
      <c r="AF239" s="168">
        <f>LN(SUM($AE$2:AE239))</f>
        <v>8.3380665255188013</v>
      </c>
      <c r="AG239" s="169">
        <f t="shared" si="363"/>
        <v>60.735217576024851</v>
      </c>
      <c r="AH239" s="155">
        <f t="shared" si="364"/>
        <v>66.219868287689522</v>
      </c>
      <c r="AI239" s="92">
        <v>4</v>
      </c>
      <c r="AJ239" s="168">
        <f>LN(SUM($AI$2:AI239))</f>
        <v>5.5568280616995374</v>
      </c>
      <c r="AK239" s="169">
        <f t="shared" si="365"/>
        <v>129.68881483457449</v>
      </c>
      <c r="AL239" s="155">
        <f t="shared" si="366"/>
        <v>183.55346434552965</v>
      </c>
      <c r="AM239" s="92">
        <v>35</v>
      </c>
      <c r="AN239" s="168">
        <f>LN(SUM($AM$2:AM239))</f>
        <v>6.9037472575845982</v>
      </c>
      <c r="AO239" s="169">
        <f t="shared" si="367"/>
        <v>40.607595923716353</v>
      </c>
      <c r="AP239" s="155">
        <f t="shared" si="368"/>
        <v>53.431578677191531</v>
      </c>
      <c r="AQ239" s="112">
        <v>13</v>
      </c>
      <c r="AR239" s="168">
        <f>LN(SUM($AQ$2:AQ239))</f>
        <v>6.5722825426940075</v>
      </c>
      <c r="AS239" s="169">
        <f t="shared" si="369"/>
        <v>98.750967619155986</v>
      </c>
      <c r="AT239" s="155">
        <f t="shared" si="370"/>
        <v>174.75847743589654</v>
      </c>
      <c r="AU239" s="92">
        <v>130</v>
      </c>
      <c r="AV239" s="168">
        <f>LN(SUM($AU$2:AU239))</f>
        <v>9.4273048722136767</v>
      </c>
      <c r="AW239" s="169">
        <f t="shared" si="371"/>
        <v>142.62313271770168</v>
      </c>
      <c r="AX239" s="155">
        <f t="shared" si="372"/>
        <v>165.3394953831781</v>
      </c>
      <c r="AY239" s="92">
        <v>1</v>
      </c>
      <c r="AZ239" s="171">
        <f>LN(SUM($AY$2:AY239))</f>
        <v>4.7706846244656651</v>
      </c>
      <c r="BA239" s="169">
        <f t="shared" si="373"/>
        <v>24.659473609137347</v>
      </c>
      <c r="BB239" s="155">
        <f t="shared" si="374"/>
        <v>26.283853662101649</v>
      </c>
      <c r="BC239" s="112">
        <v>7</v>
      </c>
      <c r="BD239" s="171">
        <f>LN(SUM($BC$2:BC239))</f>
        <v>5.6058020662959978</v>
      </c>
      <c r="BE239" s="169">
        <f t="shared" si="375"/>
        <v>61.089353475556749</v>
      </c>
      <c r="BF239" s="155">
        <f t="shared" si="376"/>
        <v>69.652563082571604</v>
      </c>
      <c r="BG239" s="92">
        <v>60</v>
      </c>
      <c r="BH239" s="171">
        <f>LN(SUM($BG$2:BG239))</f>
        <v>7.978996370854115</v>
      </c>
      <c r="BI239" s="115">
        <f t="shared" si="377"/>
        <v>57.738147599037909</v>
      </c>
      <c r="BJ239" s="155">
        <f t="shared" si="378"/>
        <v>60.997733116087879</v>
      </c>
      <c r="BK239" s="92">
        <v>28</v>
      </c>
      <c r="BL239" s="171">
        <f>LN(SUM($BK$2:BK239))</f>
        <v>6.8690144506657065</v>
      </c>
      <c r="BM239" s="115">
        <f t="shared" si="379"/>
        <v>45.245236324925941</v>
      </c>
      <c r="BN239" s="155">
        <f t="shared" si="380"/>
        <v>43.221722249343181</v>
      </c>
      <c r="BO239" s="92">
        <v>12</v>
      </c>
      <c r="BP239" s="171">
        <f>LN(SUM($BO$2:BO239))</f>
        <v>6.0707377280024897</v>
      </c>
      <c r="BQ239" s="115">
        <f t="shared" si="381"/>
        <v>28.916883635362158</v>
      </c>
      <c r="BR239" s="155">
        <f t="shared" si="382"/>
        <v>36.144834819959264</v>
      </c>
      <c r="BS239" s="96">
        <v>632</v>
      </c>
      <c r="BT239" s="171">
        <f>LN(SUM($BS$2:BS239))</f>
        <v>10.407500019368872</v>
      </c>
      <c r="BU239" s="172">
        <f t="shared" si="383"/>
        <v>63.046990921542175</v>
      </c>
      <c r="BV239" s="155">
        <f t="shared" si="384"/>
        <v>70.419586055210019</v>
      </c>
      <c r="BW239" s="92">
        <f>MAX(BS$12:BS239)</f>
        <v>632</v>
      </c>
    </row>
    <row r="240" spans="1:75" x14ac:dyDescent="0.25">
      <c r="A240" s="166">
        <f t="shared" si="154"/>
        <v>301</v>
      </c>
      <c r="B240" s="167">
        <v>44203</v>
      </c>
      <c r="C240" s="92">
        <v>29</v>
      </c>
      <c r="D240" s="168">
        <f>LN(SUM($C$2:C240))</f>
        <v>6.7569323892475532</v>
      </c>
      <c r="E240" s="169">
        <f t="shared" si="351"/>
        <v>15.69014069482745</v>
      </c>
      <c r="F240" s="155">
        <f t="shared" si="352"/>
        <v>15.909864745771443</v>
      </c>
      <c r="G240" s="92">
        <v>142</v>
      </c>
      <c r="H240" s="168">
        <f>LN(SUM($G$2:G240))</f>
        <v>8.428580533059634</v>
      </c>
      <c r="I240" s="169">
        <f t="shared" si="353"/>
        <v>28.299220324665697</v>
      </c>
      <c r="J240" s="155">
        <f t="shared" si="354"/>
        <v>29.907150860351212</v>
      </c>
      <c r="K240" s="92">
        <v>6</v>
      </c>
      <c r="L240" s="168">
        <f>LN(SUM($K$2:K240))</f>
        <v>7.2115567333138015</v>
      </c>
      <c r="M240" s="169">
        <f>LN(2)/(SLOPE(L234:L240,$A234:$A240))</f>
        <v>238.98783482586953</v>
      </c>
      <c r="N240" s="155">
        <f>AVERAGE(M238:M240)</f>
        <v>347.90055612087525</v>
      </c>
      <c r="O240" s="92">
        <v>36</v>
      </c>
      <c r="P240" s="168">
        <f>LN(SUM($O$2:O240))</f>
        <v>7.6357868613955846</v>
      </c>
      <c r="Q240" s="169">
        <f t="shared" si="355"/>
        <v>53.433315109851506</v>
      </c>
      <c r="R240" s="155">
        <f t="shared" si="356"/>
        <v>59.655121316037388</v>
      </c>
      <c r="S240" s="92">
        <v>13</v>
      </c>
      <c r="T240" s="168">
        <f>LN(SUM($S$2:S240))</f>
        <v>4.6347289882296359</v>
      </c>
      <c r="U240" s="170">
        <f t="shared" si="357"/>
        <v>18.437535613008791</v>
      </c>
      <c r="V240" s="155">
        <f t="shared" si="358"/>
        <v>28.961708867065656</v>
      </c>
      <c r="W240" s="92">
        <v>9</v>
      </c>
      <c r="X240" s="168">
        <f>LN(SUM($W$2:W240))</f>
        <v>4.5951198501345898</v>
      </c>
      <c r="Y240" s="115">
        <f t="shared" si="359"/>
        <v>10.339975005707389</v>
      </c>
      <c r="Z240" s="155">
        <f t="shared" si="360"/>
        <v>13.823317512383404</v>
      </c>
      <c r="AA240" s="112">
        <v>9</v>
      </c>
      <c r="AB240" s="168">
        <f>LN(SUM($AA$2:AA240))</f>
        <v>6.8501261661455004</v>
      </c>
      <c r="AC240" s="169">
        <f t="shared" si="361"/>
        <v>84.156875731401939</v>
      </c>
      <c r="AD240" s="155">
        <f t="shared" si="362"/>
        <v>108.7246301645859</v>
      </c>
      <c r="AE240" s="92">
        <v>90</v>
      </c>
      <c r="AF240" s="168">
        <f>LN(SUM($AE$2:AE240))</f>
        <v>8.3593691062226707</v>
      </c>
      <c r="AG240" s="169">
        <f t="shared" si="363"/>
        <v>49.978894575835369</v>
      </c>
      <c r="AH240" s="155">
        <f t="shared" si="364"/>
        <v>59.094265192864533</v>
      </c>
      <c r="AI240" s="92">
        <v>11</v>
      </c>
      <c r="AJ240" s="168">
        <f>LN(SUM($AI$2:AI240))</f>
        <v>5.598421958998375</v>
      </c>
      <c r="AK240" s="169">
        <f t="shared" si="365"/>
        <v>67.947439448859797</v>
      </c>
      <c r="AL240" s="155">
        <f t="shared" si="366"/>
        <v>128.63754002032644</v>
      </c>
      <c r="AM240" s="92">
        <v>22</v>
      </c>
      <c r="AN240" s="168">
        <f>LN(SUM($AM$2:AM240))</f>
        <v>6.9255951971104679</v>
      </c>
      <c r="AO240" s="169">
        <f t="shared" si="367"/>
        <v>31.570593274779146</v>
      </c>
      <c r="AP240" s="155">
        <f t="shared" si="368"/>
        <v>41.891264631404496</v>
      </c>
      <c r="AQ240" s="112">
        <v>4</v>
      </c>
      <c r="AR240" s="168">
        <f>LN(SUM($AQ$2:AQ240))</f>
        <v>6.577861357721047</v>
      </c>
      <c r="AS240" s="169">
        <f t="shared" si="369"/>
        <v>74.660318199745987</v>
      </c>
      <c r="AT240" s="155">
        <f t="shared" si="370"/>
        <v>114.39562523485097</v>
      </c>
      <c r="AU240" s="92">
        <v>99</v>
      </c>
      <c r="AV240" s="168">
        <f>LN(SUM($AU$2:AU240))</f>
        <v>9.435242376305256</v>
      </c>
      <c r="AW240" s="169">
        <f t="shared" si="371"/>
        <v>111.142199645888</v>
      </c>
      <c r="AX240" s="155">
        <f t="shared" si="372"/>
        <v>143.17035229888782</v>
      </c>
      <c r="AY240" s="92">
        <v>7</v>
      </c>
      <c r="AZ240" s="171">
        <f>LN(SUM($AY$2:AY240))</f>
        <v>4.8283137373023015</v>
      </c>
      <c r="BA240" s="169">
        <f t="shared" si="373"/>
        <v>18.685955300527215</v>
      </c>
      <c r="BB240" s="155">
        <f t="shared" si="374"/>
        <v>23.138120750902186</v>
      </c>
      <c r="BC240" s="112">
        <v>2</v>
      </c>
      <c r="BD240" s="171">
        <f>LN(SUM($BC$2:BC240))</f>
        <v>5.6131281063880705</v>
      </c>
      <c r="BE240" s="169">
        <f t="shared" si="375"/>
        <v>49.132309658775561</v>
      </c>
      <c r="BF240" s="155">
        <f t="shared" si="376"/>
        <v>61.437286858602995</v>
      </c>
      <c r="BG240" s="92">
        <v>37</v>
      </c>
      <c r="BH240" s="171">
        <f>LN(SUM($BG$2:BG240))</f>
        <v>7.9915922820680922</v>
      </c>
      <c r="BI240" s="115">
        <f t="shared" si="377"/>
        <v>50.400126935251137</v>
      </c>
      <c r="BJ240" s="155">
        <f t="shared" si="378"/>
        <v>56.977098183917747</v>
      </c>
      <c r="BK240" s="92">
        <v>10</v>
      </c>
      <c r="BL240" s="171">
        <f>LN(SUM($BK$2:BK240))</f>
        <v>6.879355804460439</v>
      </c>
      <c r="BM240" s="115">
        <f t="shared" si="379"/>
        <v>45.179432989385752</v>
      </c>
      <c r="BN240" s="155">
        <f t="shared" si="380"/>
        <v>45.171819932238286</v>
      </c>
      <c r="BO240" s="92">
        <v>13</v>
      </c>
      <c r="BP240" s="171">
        <f>LN(SUM($BO$2:BO240))</f>
        <v>6.1003189520200642</v>
      </c>
      <c r="BQ240" s="115">
        <f t="shared" si="381"/>
        <v>25.561323139040471</v>
      </c>
      <c r="BR240" s="155">
        <f t="shared" si="382"/>
        <v>30.289948709020255</v>
      </c>
      <c r="BS240" s="96">
        <v>539</v>
      </c>
      <c r="BT240" s="171">
        <f>LN(SUM($BS$2:BS240))</f>
        <v>10.423649457279106</v>
      </c>
      <c r="BU240" s="172">
        <f t="shared" si="383"/>
        <v>52.478017540942709</v>
      </c>
      <c r="BV240" s="155">
        <f t="shared" si="384"/>
        <v>62.796401414612149</v>
      </c>
      <c r="BW240" s="92">
        <f>MAX(BS$12:BS240)</f>
        <v>632</v>
      </c>
    </row>
    <row r="241" spans="1:76" x14ac:dyDescent="0.25">
      <c r="A241" s="166">
        <f t="shared" si="154"/>
        <v>302</v>
      </c>
      <c r="B241" s="167">
        <v>44204</v>
      </c>
      <c r="C241" s="92">
        <v>45</v>
      </c>
      <c r="D241" s="168">
        <f>LN(SUM($C$2:C241))</f>
        <v>6.8079349436999257</v>
      </c>
      <c r="E241" s="169">
        <f t="shared" si="351"/>
        <v>17.54455632511868</v>
      </c>
      <c r="F241" s="155">
        <f t="shared" si="352"/>
        <v>16.279418689754632</v>
      </c>
      <c r="G241" s="92">
        <v>138</v>
      </c>
      <c r="H241" s="168">
        <f>LN(SUM($G$2:G241))</f>
        <v>8.458292083496076</v>
      </c>
      <c r="I241" s="169">
        <f t="shared" si="353"/>
        <v>29.384797925392331</v>
      </c>
      <c r="J241" s="155">
        <f t="shared" si="354"/>
        <v>29.386488445493104</v>
      </c>
      <c r="K241" s="92">
        <v>8</v>
      </c>
      <c r="L241" s="168">
        <f>LN(SUM($K$2:K241))</f>
        <v>7.217443431696533</v>
      </c>
      <c r="M241" s="169">
        <f>LN(2)/(SLOPE(L235:L241,$A235:$A241))</f>
        <v>189.4369873882259</v>
      </c>
      <c r="N241" s="155">
        <f>AVERAGE(M239:M241)</f>
        <v>251.06979093729592</v>
      </c>
      <c r="O241" s="92">
        <v>44</v>
      </c>
      <c r="P241" s="168">
        <f>LN(SUM($O$2:O241))</f>
        <v>7.6568100914803781</v>
      </c>
      <c r="Q241" s="169">
        <f t="shared" si="355"/>
        <v>50.172453858054503</v>
      </c>
      <c r="R241" s="155">
        <f t="shared" si="356"/>
        <v>55.043438634365067</v>
      </c>
      <c r="S241" s="92">
        <v>4</v>
      </c>
      <c r="T241" s="168">
        <f>LN(SUM($S$2:S241))</f>
        <v>4.6728288344619058</v>
      </c>
      <c r="U241" s="170">
        <f t="shared" si="357"/>
        <v>14.798339716164129</v>
      </c>
      <c r="V241" s="155">
        <f t="shared" si="358"/>
        <v>21.143062126063594</v>
      </c>
      <c r="W241" s="92">
        <v>0</v>
      </c>
      <c r="X241" s="168">
        <f>LN(SUM($W$2:W241))</f>
        <v>4.5951198501345898</v>
      </c>
      <c r="Y241" s="115">
        <f t="shared" si="359"/>
        <v>10.674335684781875</v>
      </c>
      <c r="Z241" s="155">
        <f t="shared" si="360"/>
        <v>11.318960741708283</v>
      </c>
      <c r="AA241" s="112">
        <v>20</v>
      </c>
      <c r="AB241" s="168">
        <f>LN(SUM($AA$2:AA241))</f>
        <v>6.8710912946105456</v>
      </c>
      <c r="AC241" s="169">
        <f t="shared" si="361"/>
        <v>66.434239839408946</v>
      </c>
      <c r="AD241" s="155">
        <f t="shared" si="362"/>
        <v>86.401626701060152</v>
      </c>
      <c r="AE241" s="92">
        <v>99</v>
      </c>
      <c r="AF241" s="168">
        <f>LN(SUM($AE$2:AE241))</f>
        <v>8.3822894289514362</v>
      </c>
      <c r="AG241" s="169">
        <f t="shared" si="363"/>
        <v>44.049944967149074</v>
      </c>
      <c r="AH241" s="155">
        <f t="shared" si="364"/>
        <v>51.588019039669767</v>
      </c>
      <c r="AI241" s="92">
        <v>2</v>
      </c>
      <c r="AJ241" s="168">
        <f>LN(SUM($AI$2:AI241))</f>
        <v>5.6058020662959978</v>
      </c>
      <c r="AK241" s="169">
        <f t="shared" si="365"/>
        <v>52.912508032876246</v>
      </c>
      <c r="AL241" s="155">
        <f t="shared" si="366"/>
        <v>83.516254105436843</v>
      </c>
      <c r="AM241" s="92">
        <v>19</v>
      </c>
      <c r="AN241" s="168">
        <f>LN(SUM($AM$2:AM241))</f>
        <v>6.9440872082295275</v>
      </c>
      <c r="AO241" s="169">
        <f t="shared" si="367"/>
        <v>28.520390299292803</v>
      </c>
      <c r="AP241" s="155">
        <f t="shared" si="368"/>
        <v>33.566193165929434</v>
      </c>
      <c r="AQ241" s="112">
        <v>13</v>
      </c>
      <c r="AR241" s="168">
        <f>LN(SUM($AQ$2:AQ241))</f>
        <v>6.5957805139613113</v>
      </c>
      <c r="AS241" s="169">
        <f t="shared" si="369"/>
        <v>59.311674960991056</v>
      </c>
      <c r="AT241" s="155">
        <f t="shared" si="370"/>
        <v>77.574320259964338</v>
      </c>
      <c r="AU241" s="92">
        <v>133</v>
      </c>
      <c r="AV241" s="168">
        <f>LN(SUM($AU$2:AU241))</f>
        <v>9.4458076729792246</v>
      </c>
      <c r="AW241" s="169">
        <f t="shared" si="371"/>
        <v>94.088043229424002</v>
      </c>
      <c r="AX241" s="155">
        <f t="shared" si="372"/>
        <v>115.95112519767122</v>
      </c>
      <c r="AY241" s="92">
        <v>8</v>
      </c>
      <c r="AZ241" s="171">
        <f>LN(SUM($AY$2:AY241))</f>
        <v>4.8903491282217537</v>
      </c>
      <c r="BA241" s="169">
        <f t="shared" si="373"/>
        <v>15.245790717460915</v>
      </c>
      <c r="BB241" s="155">
        <f t="shared" si="374"/>
        <v>19.530406542375157</v>
      </c>
      <c r="BC241" s="112">
        <v>10</v>
      </c>
      <c r="BD241" s="171">
        <f>LN(SUM($BC$2:BC241))</f>
        <v>5.6489742381612063</v>
      </c>
      <c r="BE241" s="169">
        <f t="shared" si="375"/>
        <v>38.805827695424803</v>
      </c>
      <c r="BF241" s="155">
        <f t="shared" si="376"/>
        <v>49.675830276585707</v>
      </c>
      <c r="BG241" s="92">
        <v>29</v>
      </c>
      <c r="BH241" s="171">
        <f>LN(SUM($BG$2:BG241))</f>
        <v>8.0013550258267028</v>
      </c>
      <c r="BI241" s="115">
        <f t="shared" si="377"/>
        <v>51.35836113510674</v>
      </c>
      <c r="BJ241" s="155">
        <f t="shared" si="378"/>
        <v>53.165545223131936</v>
      </c>
      <c r="BK241" s="92">
        <v>17</v>
      </c>
      <c r="BL241" s="171">
        <f>LN(SUM($BK$2:BK241))</f>
        <v>6.8966943316227125</v>
      </c>
      <c r="BM241" s="115">
        <f t="shared" si="379"/>
        <v>51.468535237898578</v>
      </c>
      <c r="BN241" s="155">
        <f t="shared" si="380"/>
        <v>47.297734850736759</v>
      </c>
      <c r="BO241" s="92">
        <v>0</v>
      </c>
      <c r="BP241" s="171">
        <f>LN(SUM($BO$2:BO241))</f>
        <v>6.1003189520200642</v>
      </c>
      <c r="BQ241" s="115">
        <f t="shared" si="381"/>
        <v>28.570312723613647</v>
      </c>
      <c r="BR241" s="155">
        <f t="shared" si="382"/>
        <v>27.682839832672091</v>
      </c>
      <c r="BS241" s="96">
        <v>589</v>
      </c>
      <c r="BT241" s="171">
        <f>LN(SUM($BS$2:BS241))</f>
        <v>10.441003791555163</v>
      </c>
      <c r="BU241" s="172">
        <f t="shared" si="383"/>
        <v>48.31149677870188</v>
      </c>
      <c r="BV241" s="155">
        <f t="shared" si="384"/>
        <v>54.612168413728931</v>
      </c>
      <c r="BW241" s="92">
        <f>MAX(BS$12:BS241)</f>
        <v>632</v>
      </c>
      <c r="BX241" s="92">
        <f>SUM($BS$2:BS241)</f>
        <v>34235</v>
      </c>
    </row>
    <row r="242" spans="1:76" x14ac:dyDescent="0.25">
      <c r="A242" s="166">
        <f t="shared" si="154"/>
        <v>303</v>
      </c>
      <c r="B242" s="167">
        <v>44205</v>
      </c>
      <c r="C242" s="92">
        <v>25</v>
      </c>
      <c r="D242" s="168">
        <f>LN(SUM($C$2:C242))</f>
        <v>6.8351845861473013</v>
      </c>
      <c r="E242" s="169">
        <f t="shared" si="351"/>
        <v>20.68010100164819</v>
      </c>
      <c r="F242" s="155">
        <f t="shared" si="352"/>
        <v>17.971599340531441</v>
      </c>
      <c r="G242" s="92">
        <v>192</v>
      </c>
      <c r="H242" s="168">
        <f>LN(SUM($G$2:G242))</f>
        <v>8.4982142248184349</v>
      </c>
      <c r="I242" s="169">
        <f t="shared" si="353"/>
        <v>26.548284301758947</v>
      </c>
      <c r="J242" s="155">
        <f t="shared" si="354"/>
        <v>28.077434183938994</v>
      </c>
      <c r="K242" s="92">
        <v>7</v>
      </c>
      <c r="L242" s="168">
        <f>LN(SUM($K$2:K242))</f>
        <v>7.222566018822171</v>
      </c>
      <c r="M242" s="169">
        <f>LN(2)/(SLOPE(L236:L242,$A236:$A242))</f>
        <v>156.12766173875679</v>
      </c>
      <c r="N242" s="155">
        <f>AVERAGE(M240:M242)</f>
        <v>194.85082798428411</v>
      </c>
      <c r="O242" s="92">
        <v>50</v>
      </c>
      <c r="P242" s="168">
        <f>LN(SUM($O$2:O242))</f>
        <v>7.6801756404365902</v>
      </c>
      <c r="Q242" s="169">
        <f t="shared" si="355"/>
        <v>39.889965991520626</v>
      </c>
      <c r="R242" s="155">
        <f t="shared" si="356"/>
        <v>47.831911653142214</v>
      </c>
      <c r="S242" s="92">
        <v>7</v>
      </c>
      <c r="T242" s="168">
        <f>LN(SUM($S$2:S242))</f>
        <v>4.7361984483944957</v>
      </c>
      <c r="U242" s="170">
        <f t="shared" si="357"/>
        <v>12.083366401898219</v>
      </c>
      <c r="V242" s="155">
        <f t="shared" si="358"/>
        <v>15.106413910357047</v>
      </c>
      <c r="W242" s="92">
        <v>14</v>
      </c>
      <c r="X242" s="168">
        <f>LN(SUM($W$2:W242))</f>
        <v>4.7273878187123408</v>
      </c>
      <c r="Y242" s="115">
        <f t="shared" si="359"/>
        <v>9.0897578532498127</v>
      </c>
      <c r="Z242" s="155">
        <f t="shared" si="360"/>
        <v>10.034689514579691</v>
      </c>
      <c r="AA242" s="112">
        <v>15</v>
      </c>
      <c r="AB242" s="168">
        <f>LN(SUM($AA$2:AA242))</f>
        <v>6.8865316425305103</v>
      </c>
      <c r="AC242" s="169">
        <f t="shared" si="361"/>
        <v>51.813279691681863</v>
      </c>
      <c r="AD242" s="155">
        <f t="shared" si="362"/>
        <v>67.468131754164247</v>
      </c>
      <c r="AE242" s="92">
        <v>72</v>
      </c>
      <c r="AF242" s="168">
        <f>LN(SUM($AE$2:AE242))</f>
        <v>8.3986348552921015</v>
      </c>
      <c r="AG242" s="169">
        <f t="shared" si="363"/>
        <v>39.013803724739049</v>
      </c>
      <c r="AH242" s="155">
        <f t="shared" si="364"/>
        <v>44.347547755907833</v>
      </c>
      <c r="AI242" s="92">
        <v>4</v>
      </c>
      <c r="AJ242" s="168">
        <f>LN(SUM($AI$2:AI242))</f>
        <v>5.6204008657171496</v>
      </c>
      <c r="AK242" s="169">
        <f t="shared" si="365"/>
        <v>42.643201345970397</v>
      </c>
      <c r="AL242" s="155">
        <f t="shared" si="366"/>
        <v>54.50104960923548</v>
      </c>
      <c r="AM242" s="92">
        <v>38</v>
      </c>
      <c r="AN242" s="168">
        <f>LN(SUM($AM$2:AM242))</f>
        <v>6.9800759405617629</v>
      </c>
      <c r="AO242" s="169">
        <f t="shared" si="367"/>
        <v>25.312639765833723</v>
      </c>
      <c r="AP242" s="155">
        <f t="shared" si="368"/>
        <v>28.467874446635221</v>
      </c>
      <c r="AQ242" s="112">
        <v>11</v>
      </c>
      <c r="AR242" s="168">
        <f>LN(SUM($AQ$2:AQ242))</f>
        <v>6.6106960447177592</v>
      </c>
      <c r="AS242" s="169">
        <f t="shared" si="369"/>
        <v>51.444865755084003</v>
      </c>
      <c r="AT242" s="155">
        <f t="shared" si="370"/>
        <v>61.80561963860702</v>
      </c>
      <c r="AU242" s="92">
        <v>123</v>
      </c>
      <c r="AV242" s="168">
        <f>LN(SUM($AU$2:AU242))</f>
        <v>9.4554802211622881</v>
      </c>
      <c r="AW242" s="169">
        <f t="shared" si="371"/>
        <v>78.292968789280039</v>
      </c>
      <c r="AX242" s="155">
        <f t="shared" si="372"/>
        <v>94.507737221530689</v>
      </c>
      <c r="AY242" s="92">
        <v>19</v>
      </c>
      <c r="AZ242" s="171">
        <f>LN(SUM($AY$2:AY242))</f>
        <v>5.0238805208462765</v>
      </c>
      <c r="BA242" s="169">
        <f t="shared" si="373"/>
        <v>11.815485046955096</v>
      </c>
      <c r="BB242" s="155">
        <f t="shared" si="374"/>
        <v>15.249077021647743</v>
      </c>
      <c r="BC242" s="112">
        <v>10</v>
      </c>
      <c r="BD242" s="171">
        <f>LN(SUM($BC$2:BC242))</f>
        <v>5.6835797673386814</v>
      </c>
      <c r="BE242" s="169">
        <f t="shared" si="375"/>
        <v>30.295151721548436</v>
      </c>
      <c r="BF242" s="155">
        <f t="shared" si="376"/>
        <v>39.411096358582931</v>
      </c>
      <c r="BG242" s="92">
        <v>78</v>
      </c>
      <c r="BH242" s="171">
        <f>LN(SUM($BG$2:BG242))</f>
        <v>8.0271501068327744</v>
      </c>
      <c r="BI242" s="115">
        <f t="shared" si="377"/>
        <v>43.64210599272063</v>
      </c>
      <c r="BJ242" s="155">
        <f t="shared" si="378"/>
        <v>48.466864687692841</v>
      </c>
      <c r="BK242" s="92">
        <v>18</v>
      </c>
      <c r="BL242" s="171">
        <f>LN(SUM($BK$2:BK242))</f>
        <v>6.9147308927185627</v>
      </c>
      <c r="BM242" s="115">
        <f t="shared" si="379"/>
        <v>43.734726558430715</v>
      </c>
      <c r="BN242" s="155">
        <f t="shared" si="380"/>
        <v>46.794231595238351</v>
      </c>
      <c r="BO242" s="92">
        <v>23</v>
      </c>
      <c r="BP242" s="171">
        <f>LN(SUM($BO$2:BO242))</f>
        <v>6.1506027684462792</v>
      </c>
      <c r="BQ242" s="115">
        <f t="shared" si="381"/>
        <v>25.585976617374989</v>
      </c>
      <c r="BR242" s="155">
        <f t="shared" si="382"/>
        <v>26.572537493343038</v>
      </c>
      <c r="BS242" s="96">
        <v>706</v>
      </c>
      <c r="BT242" s="171">
        <f>LN(SUM($BS$2:BS242))</f>
        <v>10.461416203770762</v>
      </c>
      <c r="BU242" s="172">
        <f t="shared" si="383"/>
        <v>41.359440477151239</v>
      </c>
      <c r="BV242" s="155">
        <f t="shared" si="384"/>
        <v>47.382984932265266</v>
      </c>
      <c r="BW242" s="92">
        <f>MAX(BS$12:BS242)</f>
        <v>706</v>
      </c>
    </row>
    <row r="243" spans="1:76" x14ac:dyDescent="0.25">
      <c r="A243" s="166">
        <f t="shared" si="154"/>
        <v>304</v>
      </c>
      <c r="B243" s="167">
        <v>44206</v>
      </c>
      <c r="C243" s="92">
        <v>0</v>
      </c>
      <c r="D243" s="168">
        <f>LN(SUM($C$2:C243))</f>
        <v>6.8351845861473013</v>
      </c>
      <c r="E243" s="169">
        <f t="shared" ref="E243:E248" si="385">LN(2)/(SLOPE(D237:D243,A237:A243))</f>
        <v>21.240365299922093</v>
      </c>
      <c r="F243" s="155">
        <f t="shared" ref="F243:F248" si="386">AVERAGE(E241:E243)</f>
        <v>19.821674208896322</v>
      </c>
      <c r="G243" s="92">
        <v>0</v>
      </c>
      <c r="H243" s="168">
        <f>LN(SUM($G$2:G243))</f>
        <v>8.4982142248184349</v>
      </c>
      <c r="I243" s="169">
        <f t="shared" ref="I243:I248" si="387">LN(2)/(SLOPE(H237:H243,A237:A243))</f>
        <v>25.730335636960159</v>
      </c>
      <c r="J243" s="155">
        <f t="shared" ref="J243:J248" si="388">AVERAGE(I241:I243)</f>
        <v>27.221139288037147</v>
      </c>
      <c r="K243" s="92">
        <v>0</v>
      </c>
      <c r="L243" s="168">
        <f>LN(SUM($K$2:K243))</f>
        <v>7.222566018822171</v>
      </c>
      <c r="M243" s="169">
        <f t="shared" ref="M243:M248" si="389">LN(2)/(SLOPE(L237:L243,$A237:$A243))</f>
        <v>162.3591214052052</v>
      </c>
      <c r="N243" s="155">
        <f t="shared" ref="N243:N248" si="390">AVERAGE(M241:M243)</f>
        <v>169.3079235107293</v>
      </c>
      <c r="O243" s="92">
        <v>0</v>
      </c>
      <c r="P243" s="168">
        <f>LN(SUM($O$2:O243))</f>
        <v>7.6801756404365902</v>
      </c>
      <c r="Q243" s="169">
        <f t="shared" ref="Q243:Q248" si="391">LN(2)/(SLOPE(P237:P243,A237:A243))</f>
        <v>40.16573633031895</v>
      </c>
      <c r="R243" s="155">
        <f t="shared" ref="R243:R248" si="392">AVERAGE(Q241:Q243)</f>
        <v>43.409385393298031</v>
      </c>
      <c r="S243" s="92">
        <v>0</v>
      </c>
      <c r="T243" s="168">
        <f>LN(SUM($S$2:S243))</f>
        <v>4.7361984483944957</v>
      </c>
      <c r="U243" s="170">
        <f t="shared" ref="U243:U248" si="393">LN(2)/(SLOPE(T237:T243,$A237:$A243))</f>
        <v>12.350972748139903</v>
      </c>
      <c r="V243" s="155">
        <f t="shared" ref="V243:V248" si="394">AVERAGE(U241:U243)</f>
        <v>13.077559622067417</v>
      </c>
      <c r="W243" s="92">
        <v>0</v>
      </c>
      <c r="X243" s="168">
        <f>LN(SUM($W$2:W243))</f>
        <v>4.7273878187123408</v>
      </c>
      <c r="Y243" s="115">
        <f t="shared" ref="Y243:Y248" si="395">LN(2)/(SLOPE(X237:X243,$A237:$A243))</f>
        <v>9.7655082579785599</v>
      </c>
      <c r="Z243" s="155">
        <f t="shared" ref="Z243:Z248" si="396">AVERAGE(Y241:Y243)</f>
        <v>9.8432005986700819</v>
      </c>
      <c r="AA243" s="112">
        <v>0</v>
      </c>
      <c r="AB243" s="168">
        <f>LN(SUM($AA$2:AA243))</f>
        <v>6.8865316425305103</v>
      </c>
      <c r="AC243" s="169">
        <f t="shared" ref="AC243:AC248" si="397">LN(2)/(SLOPE(AB237:AB243,$A237:$A243))</f>
        <v>51.138117192589363</v>
      </c>
      <c r="AD243" s="155">
        <f t="shared" ref="AD243:AD248" si="398">AVERAGE(AC241:AC243)</f>
        <v>56.461878907893386</v>
      </c>
      <c r="AE243" s="92">
        <v>0</v>
      </c>
      <c r="AF243" s="168">
        <f>LN(SUM($AE$2:AE243))</f>
        <v>8.3986348552921015</v>
      </c>
      <c r="AG243" s="169">
        <f t="shared" ref="AG243:AG248" si="399">LN(2)/(SLOPE(AF237:AF243,$A237:$A243))</f>
        <v>43.540437352129615</v>
      </c>
      <c r="AH243" s="155">
        <f t="shared" ref="AH243:AH248" si="400">AVERAGE(AG241:AG243)</f>
        <v>42.20139534800591</v>
      </c>
      <c r="AI243" s="92">
        <v>0</v>
      </c>
      <c r="AJ243" s="168">
        <f>LN(SUM($AI$2:AI243))</f>
        <v>5.6204008657171496</v>
      </c>
      <c r="AK243" s="169">
        <f t="shared" ref="AK243:AK248" si="401">LN(2)/(SLOPE(AJ237:AJ243,$A237:$A243))</f>
        <v>42.519853893526928</v>
      </c>
      <c r="AL243" s="155">
        <f t="shared" ref="AL243:AL248" si="402">AVERAGE(AK241:AK243)</f>
        <v>46.025187757457864</v>
      </c>
      <c r="AM243" s="92">
        <v>0</v>
      </c>
      <c r="AN243" s="168">
        <f>LN(SUM($AM$2:AM243))</f>
        <v>6.9800759405617629</v>
      </c>
      <c r="AO243" s="169">
        <f t="shared" ref="AO243:AO248" si="403">LN(2)/(SLOPE(AN237:AN243,$A237:$A243))</f>
        <v>28.277643806691614</v>
      </c>
      <c r="AP243" s="155">
        <f t="shared" ref="AP243:AP248" si="404">AVERAGE(AO241:AO243)</f>
        <v>27.370224623939379</v>
      </c>
      <c r="AQ243" s="112">
        <v>0</v>
      </c>
      <c r="AR243" s="168">
        <f>LN(SUM($AQ$2:AQ243))</f>
        <v>6.6106960447177592</v>
      </c>
      <c r="AS243" s="169">
        <f t="shared" ref="AS243:AS248" si="405">LN(2)/(SLOPE(AR237:AR243,$A237:$A243))</f>
        <v>56.089368054962812</v>
      </c>
      <c r="AT243" s="155">
        <f t="shared" ref="AT243:AT248" si="406">AVERAGE(AS241:AS243)</f>
        <v>55.615302923679288</v>
      </c>
      <c r="AU243" s="92">
        <v>0</v>
      </c>
      <c r="AV243" s="168">
        <f>LN(SUM($AU$2:AU243))</f>
        <v>9.4554802211622881</v>
      </c>
      <c r="AW243" s="169">
        <f t="shared" ref="AW243:AW248" si="407">LN(2)/(SLOPE(AV237:AV243,$A237:$A243))</f>
        <v>81.476798526827309</v>
      </c>
      <c r="AX243" s="155">
        <f t="shared" ref="AX243:AX248" si="408">AVERAGE(AW241:AW243)</f>
        <v>84.619270181843788</v>
      </c>
      <c r="AY243" s="92">
        <v>0</v>
      </c>
      <c r="AZ243" s="171">
        <f>LN(SUM($AY$2:AY243))</f>
        <v>5.0238805208462765</v>
      </c>
      <c r="BA243" s="169">
        <f t="shared" ref="BA243:BA248" si="409">LN(2)/(SLOPE(AZ237:AZ243,$A237:$A243))</f>
        <v>12.030238656473262</v>
      </c>
      <c r="BB243" s="155">
        <f t="shared" ref="BB243:BB248" si="410">AVERAGE(BA241:BA243)</f>
        <v>13.030504806963089</v>
      </c>
      <c r="BC243" s="112">
        <v>0</v>
      </c>
      <c r="BD243" s="171">
        <f>LN(SUM($BC$2:BC243))</f>
        <v>5.6835797673386814</v>
      </c>
      <c r="BE243" s="169">
        <f t="shared" ref="BE243:BE248" si="411">LN(2)/(SLOPE(BD237:BD243,$A237:$A243))</f>
        <v>30.196260467699052</v>
      </c>
      <c r="BF243" s="155">
        <f t="shared" ref="BF243:BF248" si="412">AVERAGE(BE241:BE243)</f>
        <v>33.099079961557429</v>
      </c>
      <c r="BG243" s="92">
        <v>0</v>
      </c>
      <c r="BH243" s="171">
        <f>LN(SUM($BG$2:BG243))</f>
        <v>8.0271501068327744</v>
      </c>
      <c r="BI243" s="115">
        <f t="shared" ref="BI243:BI248" si="413">LN(2)/(SLOPE(BH237:BH243,$A237:$A243))</f>
        <v>46.935957932904081</v>
      </c>
      <c r="BJ243" s="155">
        <f t="shared" ref="BJ243:BJ248" si="414">AVERAGE(BI241:BI243)</f>
        <v>47.312141686910479</v>
      </c>
      <c r="BK243" s="92">
        <v>0</v>
      </c>
      <c r="BL243" s="171">
        <f>LN(SUM($BK$2:BK243))</f>
        <v>6.9147308927185627</v>
      </c>
      <c r="BM243" s="115">
        <f t="shared" ref="BM243:BM248" si="415">LN(2)/(SLOPE(BL237:BL243,$A237:$A243))</f>
        <v>46.561494368894749</v>
      </c>
      <c r="BN243" s="155">
        <f t="shared" ref="BN243:BN248" si="416">AVERAGE(BM241:BM243)</f>
        <v>47.254918721741348</v>
      </c>
      <c r="BO243" s="92">
        <v>0</v>
      </c>
      <c r="BP243" s="171">
        <f>LN(SUM($BO$2:BO243))</f>
        <v>6.1506027684462792</v>
      </c>
      <c r="BQ243" s="115">
        <f t="shared" ref="BQ243:BQ248" si="417">LN(2)/(SLOPE(BP237:BP243,$A237:$A243))</f>
        <v>29.2498955466349</v>
      </c>
      <c r="BR243" s="155">
        <f t="shared" ref="BR243:BR248" si="418">AVERAGE(BQ241:BQ243)</f>
        <v>27.802061629207845</v>
      </c>
      <c r="BS243" s="96">
        <v>0</v>
      </c>
      <c r="BT243" s="171">
        <f>LN(SUM($BS$2:BS243))</f>
        <v>10.461416203770762</v>
      </c>
      <c r="BU243" s="172">
        <f t="shared" ref="BU243:BU248" si="419">LN(2)/(SLOPE(BT237:BT243,$A237:$A243))</f>
        <v>44.582815865414219</v>
      </c>
      <c r="BV243" s="155">
        <f t="shared" ref="BV243:BV248" si="420">AVERAGE(BU241:BU243)</f>
        <v>44.751251040422439</v>
      </c>
      <c r="BW243" s="92">
        <f>MAX(BS$12:BS243)</f>
        <v>706</v>
      </c>
      <c r="BX243" s="300"/>
    </row>
    <row r="244" spans="1:76" x14ac:dyDescent="0.25">
      <c r="A244" s="166">
        <f>A243+1</f>
        <v>305</v>
      </c>
      <c r="B244" s="167">
        <v>44207</v>
      </c>
      <c r="C244" s="92">
        <v>68</v>
      </c>
      <c r="D244" s="168">
        <f>LN(SUM($C$2:C244))</f>
        <v>6.9057532763114642</v>
      </c>
      <c r="E244" s="169">
        <f t="shared" si="385"/>
        <v>19.175572391752048</v>
      </c>
      <c r="F244" s="155">
        <f t="shared" si="386"/>
        <v>20.365346231107445</v>
      </c>
      <c r="G244" s="92">
        <v>183</v>
      </c>
      <c r="H244" s="168">
        <f>LN(SUM($G$2:G244))</f>
        <v>8.5348366265888327</v>
      </c>
      <c r="I244" s="169">
        <f t="shared" si="387"/>
        <v>24.331703917608156</v>
      </c>
      <c r="J244" s="155">
        <f t="shared" si="388"/>
        <v>25.536774618775752</v>
      </c>
      <c r="K244" s="92">
        <v>6</v>
      </c>
      <c r="L244" s="168">
        <f>LN(SUM($K$2:K244))</f>
        <v>7.2269360184932889</v>
      </c>
      <c r="M244" s="169">
        <f t="shared" si="389"/>
        <v>162.82115109997071</v>
      </c>
      <c r="N244" s="155">
        <f t="shared" si="390"/>
        <v>160.43597808131088</v>
      </c>
      <c r="O244" s="92">
        <v>49</v>
      </c>
      <c r="P244" s="168">
        <f>LN(SUM($O$2:O244))</f>
        <v>7.7025561132685825</v>
      </c>
      <c r="Q244" s="169">
        <f t="shared" si="391"/>
        <v>39.87456967083849</v>
      </c>
      <c r="R244" s="155">
        <f t="shared" si="392"/>
        <v>39.976757330892688</v>
      </c>
      <c r="S244" s="92">
        <v>5</v>
      </c>
      <c r="T244" s="168">
        <f>LN(SUM($S$2:S244))</f>
        <v>4.7791234931115296</v>
      </c>
      <c r="U244" s="170">
        <f t="shared" si="393"/>
        <v>13.117077961279598</v>
      </c>
      <c r="V244" s="155">
        <f t="shared" si="394"/>
        <v>12.517139037105906</v>
      </c>
      <c r="W244" s="92">
        <v>3</v>
      </c>
      <c r="X244" s="168">
        <f>LN(SUM($W$2:W244))</f>
        <v>4.7535901911063645</v>
      </c>
      <c r="Y244" s="115">
        <f t="shared" si="395"/>
        <v>10.91528397200925</v>
      </c>
      <c r="Z244" s="155">
        <f t="shared" si="396"/>
        <v>9.923516694412541</v>
      </c>
      <c r="AA244" s="112">
        <v>8</v>
      </c>
      <c r="AB244" s="168">
        <f>LN(SUM($AA$2:AA244))</f>
        <v>6.8946700394334819</v>
      </c>
      <c r="AC244" s="169">
        <f t="shared" si="397"/>
        <v>53.58721800600361</v>
      </c>
      <c r="AD244" s="155">
        <f t="shared" si="398"/>
        <v>52.179538296758274</v>
      </c>
      <c r="AE244" s="92">
        <v>105</v>
      </c>
      <c r="AF244" s="168">
        <f>LN(SUM($AE$2:AE244))</f>
        <v>8.4220030044124883</v>
      </c>
      <c r="AG244" s="169">
        <f t="shared" si="399"/>
        <v>43.432127768222855</v>
      </c>
      <c r="AH244" s="155">
        <f t="shared" si="400"/>
        <v>41.995456281697173</v>
      </c>
      <c r="AI244" s="92">
        <v>10</v>
      </c>
      <c r="AJ244" s="168">
        <f>LN(SUM($AI$2:AI244))</f>
        <v>5.6559918108198524</v>
      </c>
      <c r="AK244" s="169">
        <f t="shared" si="401"/>
        <v>39.34270161511828</v>
      </c>
      <c r="AL244" s="155">
        <f t="shared" si="402"/>
        <v>41.501918951538535</v>
      </c>
      <c r="AM244" s="92">
        <v>21</v>
      </c>
      <c r="AN244" s="168">
        <f>LN(SUM($AM$2:AM244))</f>
        <v>6.9994224675079613</v>
      </c>
      <c r="AO244" s="169">
        <f t="shared" si="403"/>
        <v>32.267153229753568</v>
      </c>
      <c r="AP244" s="155">
        <f t="shared" si="404"/>
        <v>28.619145600759634</v>
      </c>
      <c r="AQ244" s="112">
        <v>10</v>
      </c>
      <c r="AR244" s="168">
        <f>LN(SUM($AQ$2:AQ244))</f>
        <v>6.6240652277998935</v>
      </c>
      <c r="AS244" s="169">
        <f t="shared" si="405"/>
        <v>60.639546111629521</v>
      </c>
      <c r="AT244" s="155">
        <f t="shared" si="406"/>
        <v>56.057926640558776</v>
      </c>
      <c r="AU244" s="92">
        <v>102</v>
      </c>
      <c r="AV244" s="168">
        <f>LN(SUM($AU$2:AU244))</f>
        <v>9.4634309996583443</v>
      </c>
      <c r="AW244" s="169">
        <f t="shared" si="407"/>
        <v>89.634252182560246</v>
      </c>
      <c r="AX244" s="155">
        <f t="shared" si="408"/>
        <v>83.134673166222527</v>
      </c>
      <c r="AY244" s="92">
        <v>8</v>
      </c>
      <c r="AZ244" s="171">
        <f>LN(SUM($AY$2:AY244))</f>
        <v>5.0751738152338266</v>
      </c>
      <c r="BA244" s="169">
        <f t="shared" si="409"/>
        <v>11.827309706828139</v>
      </c>
      <c r="BB244" s="155">
        <f t="shared" si="410"/>
        <v>11.891011136752164</v>
      </c>
      <c r="BC244" s="112">
        <v>12</v>
      </c>
      <c r="BD244" s="171">
        <f>LN(SUM($BC$2:BC244))</f>
        <v>5.7235851019523807</v>
      </c>
      <c r="BE244" s="169">
        <f t="shared" si="411"/>
        <v>29.514782806964948</v>
      </c>
      <c r="BF244" s="155">
        <f t="shared" si="412"/>
        <v>30.002064998737477</v>
      </c>
      <c r="BG244" s="92">
        <v>29</v>
      </c>
      <c r="BH244" s="171">
        <f>LN(SUM($BG$2:BG244))</f>
        <v>8.0365734097073123</v>
      </c>
      <c r="BI244" s="115">
        <f t="shared" si="413"/>
        <v>52.897007827475491</v>
      </c>
      <c r="BJ244" s="155">
        <f t="shared" si="414"/>
        <v>47.825023917700072</v>
      </c>
      <c r="BK244" s="92">
        <v>17</v>
      </c>
      <c r="BL244" s="171">
        <f>LN(SUM($BK$2:BK244))</f>
        <v>6.9314718055994531</v>
      </c>
      <c r="BM244" s="115">
        <f t="shared" si="415"/>
        <v>48.183730311680492</v>
      </c>
      <c r="BN244" s="155">
        <f t="shared" si="416"/>
        <v>46.159983746335321</v>
      </c>
      <c r="BO244" s="92">
        <v>6</v>
      </c>
      <c r="BP244" s="171">
        <f>LN(SUM($BO$2:BO244))</f>
        <v>6.1633148040346413</v>
      </c>
      <c r="BQ244" s="115">
        <f t="shared" si="417"/>
        <v>33.926734183545527</v>
      </c>
      <c r="BR244" s="155">
        <f t="shared" si="418"/>
        <v>29.58753544918514</v>
      </c>
      <c r="BS244" s="96">
        <v>642</v>
      </c>
      <c r="BT244" s="171">
        <f>LN(SUM($BS$2:BS244))</f>
        <v>10.479623274697385</v>
      </c>
      <c r="BU244" s="172">
        <f t="shared" si="419"/>
        <v>46.232772688447938</v>
      </c>
      <c r="BV244" s="155">
        <f t="shared" si="420"/>
        <v>44.058343010337801</v>
      </c>
      <c r="BW244" s="92">
        <f>MAX(BS$12:BS244)</f>
        <v>706</v>
      </c>
    </row>
    <row r="245" spans="1:76" x14ac:dyDescent="0.25">
      <c r="A245" s="166">
        <f>A244+1</f>
        <v>306</v>
      </c>
      <c r="B245" s="167">
        <v>44208</v>
      </c>
      <c r="C245" s="92">
        <v>28</v>
      </c>
      <c r="D245" s="168">
        <f>LN(SUM($C$2:C245))</f>
        <v>6.9334230257307148</v>
      </c>
      <c r="E245" s="169">
        <f t="shared" si="385"/>
        <v>20.27442473624615</v>
      </c>
      <c r="F245" s="155">
        <f t="shared" si="386"/>
        <v>20.230120809306765</v>
      </c>
      <c r="G245" s="92">
        <v>114</v>
      </c>
      <c r="H245" s="168">
        <f>LN(SUM($G$2:G245))</f>
        <v>8.5569906612903033</v>
      </c>
      <c r="I245" s="169">
        <f t="shared" si="387"/>
        <v>26.505348425863406</v>
      </c>
      <c r="J245" s="155">
        <f t="shared" si="388"/>
        <v>25.522462660143905</v>
      </c>
      <c r="K245" s="92">
        <v>0</v>
      </c>
      <c r="L245" s="168">
        <f>LN(SUM($K$2:K245))</f>
        <v>7.2269360184932889</v>
      </c>
      <c r="M245" s="169">
        <f t="shared" si="389"/>
        <v>203.58316072942839</v>
      </c>
      <c r="N245" s="155">
        <f t="shared" si="390"/>
        <v>176.25447774486813</v>
      </c>
      <c r="O245" s="92">
        <v>17</v>
      </c>
      <c r="P245" s="168">
        <f>LN(SUM($O$2:O245))</f>
        <v>7.7102051944325325</v>
      </c>
      <c r="Q245" s="169">
        <f t="shared" si="391"/>
        <v>44.846650849519534</v>
      </c>
      <c r="R245" s="155">
        <f t="shared" si="392"/>
        <v>41.628985616892322</v>
      </c>
      <c r="S245" s="92">
        <v>0</v>
      </c>
      <c r="T245" s="168">
        <f>LN(SUM($S$2:S245))</f>
        <v>4.7791234931115296</v>
      </c>
      <c r="U245" s="170">
        <f t="shared" si="393"/>
        <v>16.307973745643032</v>
      </c>
      <c r="V245" s="155">
        <f t="shared" si="394"/>
        <v>13.925341485020844</v>
      </c>
      <c r="W245" s="92">
        <v>7</v>
      </c>
      <c r="X245" s="168">
        <f>LN(SUM($W$2:W245))</f>
        <v>4.8121843553724171</v>
      </c>
      <c r="Y245" s="115">
        <f t="shared" si="395"/>
        <v>13.999612774489171</v>
      </c>
      <c r="Z245" s="155">
        <f t="shared" si="396"/>
        <v>11.560135001492327</v>
      </c>
      <c r="AA245" s="112">
        <v>0</v>
      </c>
      <c r="AB245" s="168">
        <f>LN(SUM($AA$2:AA245))</f>
        <v>6.8946700394334819</v>
      </c>
      <c r="AC245" s="169">
        <f t="shared" si="397"/>
        <v>72.717201374664384</v>
      </c>
      <c r="AD245" s="155">
        <f t="shared" si="398"/>
        <v>59.147512191085788</v>
      </c>
      <c r="AE245" s="92">
        <v>42</v>
      </c>
      <c r="AF245" s="168">
        <f>LN(SUM($AE$2:AE245))</f>
        <v>8.4311994782492619</v>
      </c>
      <c r="AG245" s="169">
        <f t="shared" si="399"/>
        <v>46.098727175835641</v>
      </c>
      <c r="AH245" s="155">
        <f t="shared" si="400"/>
        <v>44.357097432062709</v>
      </c>
      <c r="AI245" s="92">
        <v>31</v>
      </c>
      <c r="AJ245" s="168">
        <f>LN(SUM($AI$2:AI245))</f>
        <v>5.7589017738772803</v>
      </c>
      <c r="AK245" s="169">
        <f t="shared" si="401"/>
        <v>26.371175824665073</v>
      </c>
      <c r="AL245" s="155">
        <f t="shared" si="402"/>
        <v>36.07791044443676</v>
      </c>
      <c r="AM245" s="92">
        <v>2</v>
      </c>
      <c r="AN245" s="168">
        <f>LN(SUM($AM$2:AM245))</f>
        <v>7.0012456220694759</v>
      </c>
      <c r="AO245" s="169">
        <f t="shared" si="403"/>
        <v>40.761514756744397</v>
      </c>
      <c r="AP245" s="155">
        <f t="shared" si="404"/>
        <v>33.768770597729862</v>
      </c>
      <c r="AQ245" s="112">
        <v>1</v>
      </c>
      <c r="AR245" s="168">
        <f>LN(SUM($AQ$2:AQ245))</f>
        <v>6.6253923680079563</v>
      </c>
      <c r="AS245" s="169">
        <f t="shared" si="405"/>
        <v>72.784253245140263</v>
      </c>
      <c r="AT245" s="155">
        <f t="shared" si="406"/>
        <v>63.171055803910861</v>
      </c>
      <c r="AU245" s="92">
        <v>104</v>
      </c>
      <c r="AV245" s="168">
        <f>LN(SUM($AU$2:AU245))</f>
        <v>9.4714731091944273</v>
      </c>
      <c r="AW245" s="169">
        <f t="shared" si="407"/>
        <v>97.747069372223862</v>
      </c>
      <c r="AX245" s="155">
        <f t="shared" si="408"/>
        <v>89.619373360537125</v>
      </c>
      <c r="AY245" s="92">
        <v>10</v>
      </c>
      <c r="AZ245" s="171">
        <f>LN(SUM($AY$2:AY245))</f>
        <v>5.1357984370502621</v>
      </c>
      <c r="BA245" s="169">
        <f t="shared" si="409"/>
        <v>11.26680603641972</v>
      </c>
      <c r="BB245" s="155">
        <f t="shared" si="410"/>
        <v>11.708118133240374</v>
      </c>
      <c r="BC245" s="112">
        <v>5</v>
      </c>
      <c r="BD245" s="171">
        <f>LN(SUM($BC$2:BC245))</f>
        <v>5.7397929121792339</v>
      </c>
      <c r="BE245" s="169">
        <f t="shared" si="411"/>
        <v>29.518411394990661</v>
      </c>
      <c r="BF245" s="155">
        <f t="shared" si="412"/>
        <v>29.743151556551553</v>
      </c>
      <c r="BG245" s="92">
        <v>30</v>
      </c>
      <c r="BH245" s="171">
        <f>LN(SUM($BG$2:BG245))</f>
        <v>8.0462291010753777</v>
      </c>
      <c r="BI245" s="115">
        <f t="shared" si="413"/>
        <v>61.136503882130327</v>
      </c>
      <c r="BJ245" s="155">
        <f t="shared" si="414"/>
        <v>53.656489880836638</v>
      </c>
      <c r="BK245" s="92">
        <v>3</v>
      </c>
      <c r="BL245" s="171">
        <f>LN(SUM($BK$2:BK245))</f>
        <v>6.9343972099285578</v>
      </c>
      <c r="BM245" s="115">
        <f t="shared" si="415"/>
        <v>60.951930132922563</v>
      </c>
      <c r="BN245" s="155">
        <f t="shared" si="416"/>
        <v>51.89905160449927</v>
      </c>
      <c r="BO245" s="92">
        <v>4</v>
      </c>
      <c r="BP245" s="171">
        <f>LN(SUM($BO$2:BO245))</f>
        <v>6.1717005974109149</v>
      </c>
      <c r="BQ245" s="115">
        <f t="shared" si="417"/>
        <v>40.504119348661995</v>
      </c>
      <c r="BR245" s="155">
        <f t="shared" si="418"/>
        <v>34.560249692947473</v>
      </c>
      <c r="BS245" s="96">
        <v>398</v>
      </c>
      <c r="BT245" s="171">
        <f>LN(SUM($BS$2:BS245))</f>
        <v>10.490746300336754</v>
      </c>
      <c r="BU245" s="172">
        <f t="shared" si="419"/>
        <v>50.793450506813365</v>
      </c>
      <c r="BV245" s="155">
        <f t="shared" si="420"/>
        <v>47.203013020225171</v>
      </c>
      <c r="BW245" s="92">
        <f>MAX(BS$12:BS245)</f>
        <v>706</v>
      </c>
    </row>
    <row r="246" spans="1:76" x14ac:dyDescent="0.25">
      <c r="A246" s="166">
        <f>A245+1</f>
        <v>307</v>
      </c>
      <c r="B246" s="167">
        <v>44209</v>
      </c>
      <c r="C246" s="92">
        <v>32</v>
      </c>
      <c r="D246" s="168">
        <f>LN(SUM($C$2:C246))</f>
        <v>6.9641356124182447</v>
      </c>
      <c r="E246" s="169">
        <f t="shared" si="385"/>
        <v>20.577880471550031</v>
      </c>
      <c r="F246" s="155">
        <f t="shared" si="386"/>
        <v>20.009292533182744</v>
      </c>
      <c r="G246" s="92">
        <v>121</v>
      </c>
      <c r="H246" s="168">
        <f>LN(SUM($G$2:G246))</f>
        <v>8.5799801795150028</v>
      </c>
      <c r="I246" s="169">
        <f t="shared" si="387"/>
        <v>28.200522287669305</v>
      </c>
      <c r="J246" s="155">
        <f t="shared" si="388"/>
        <v>26.345858210380289</v>
      </c>
      <c r="K246" s="92">
        <v>4</v>
      </c>
      <c r="L246" s="168">
        <f>LN(SUM($K$2:K246))</f>
        <v>7.2298387781512501</v>
      </c>
      <c r="M246" s="169">
        <f t="shared" si="389"/>
        <v>248.18154078738749</v>
      </c>
      <c r="N246" s="155">
        <f t="shared" si="390"/>
        <v>204.86195087226221</v>
      </c>
      <c r="O246" s="92">
        <v>37</v>
      </c>
      <c r="P246" s="168">
        <f>LN(SUM($O$2:O246))</f>
        <v>7.7266536648476425</v>
      </c>
      <c r="Q246" s="169">
        <f t="shared" si="391"/>
        <v>48.306415226435917</v>
      </c>
      <c r="R246" s="155">
        <f t="shared" si="392"/>
        <v>44.342545248931316</v>
      </c>
      <c r="S246" s="92">
        <v>9</v>
      </c>
      <c r="T246" s="168">
        <f>LN(SUM($S$2:S246))</f>
        <v>4.8520302639196169</v>
      </c>
      <c r="U246" s="170">
        <f t="shared" si="393"/>
        <v>21.388287439138239</v>
      </c>
      <c r="V246" s="155">
        <f t="shared" si="394"/>
        <v>16.937779715353624</v>
      </c>
      <c r="W246" s="92">
        <v>1</v>
      </c>
      <c r="X246" s="168">
        <f>LN(SUM($W$2:W246))</f>
        <v>4.8202815656050371</v>
      </c>
      <c r="Y246" s="115">
        <f t="shared" si="395"/>
        <v>17.087373317206385</v>
      </c>
      <c r="Z246" s="155">
        <f t="shared" si="396"/>
        <v>14.000756687901601</v>
      </c>
      <c r="AA246" s="112">
        <v>8</v>
      </c>
      <c r="AB246" s="168">
        <f>LN(SUM($AA$2:AA246))</f>
        <v>6.9027427371585928</v>
      </c>
      <c r="AC246" s="169">
        <f t="shared" si="397"/>
        <v>91.055696637333213</v>
      </c>
      <c r="AD246" s="155">
        <f t="shared" si="398"/>
        <v>72.453372006000407</v>
      </c>
      <c r="AE246" s="92">
        <v>61</v>
      </c>
      <c r="AF246" s="168">
        <f>LN(SUM($AE$2:AE246))</f>
        <v>8.4444074216905847</v>
      </c>
      <c r="AG246" s="169">
        <f t="shared" si="399"/>
        <v>51.575754229449174</v>
      </c>
      <c r="AH246" s="155">
        <f t="shared" si="400"/>
        <v>47.035536391169217</v>
      </c>
      <c r="AI246" s="92">
        <v>24</v>
      </c>
      <c r="AJ246" s="168">
        <f>LN(SUM($AI$2:AI246))</f>
        <v>5.8318824772835169</v>
      </c>
      <c r="AK246" s="169">
        <f t="shared" si="401"/>
        <v>18.622763455903357</v>
      </c>
      <c r="AL246" s="155">
        <f t="shared" si="402"/>
        <v>28.112213631895568</v>
      </c>
      <c r="AM246" s="92">
        <v>41</v>
      </c>
      <c r="AN246" s="168">
        <f>LN(SUM($AM$2:AM246))</f>
        <v>7.0379059634471819</v>
      </c>
      <c r="AO246" s="169">
        <f t="shared" si="403"/>
        <v>41.241607111570644</v>
      </c>
      <c r="AP246" s="155">
        <f t="shared" si="404"/>
        <v>38.090091699356201</v>
      </c>
      <c r="AQ246" s="112">
        <v>14</v>
      </c>
      <c r="AR246" s="168">
        <f>LN(SUM($AQ$2:AQ246))</f>
        <v>6.6437897331476723</v>
      </c>
      <c r="AS246" s="169">
        <f t="shared" si="405"/>
        <v>71.781431191561552</v>
      </c>
      <c r="AT246" s="155">
        <f t="shared" si="406"/>
        <v>68.401743516110443</v>
      </c>
      <c r="AU246" s="92">
        <v>107</v>
      </c>
      <c r="AV246" s="168">
        <f>LN(SUM($AU$2:AU246))</f>
        <v>9.479680250180099</v>
      </c>
      <c r="AW246" s="169">
        <f t="shared" si="407"/>
        <v>100.77153399775209</v>
      </c>
      <c r="AX246" s="155">
        <f t="shared" si="408"/>
        <v>96.050951850845408</v>
      </c>
      <c r="AY246" s="92">
        <v>5</v>
      </c>
      <c r="AZ246" s="171">
        <f>LN(SUM($AY$2:AY246))</f>
        <v>5.1647859739235145</v>
      </c>
      <c r="BA246" s="169">
        <f t="shared" si="409"/>
        <v>12.508386961532795</v>
      </c>
      <c r="BB246" s="155">
        <f t="shared" si="410"/>
        <v>11.867500901593552</v>
      </c>
      <c r="BC246" s="112">
        <v>1</v>
      </c>
      <c r="BD246" s="171">
        <f>LN(SUM($BC$2:BC246))</f>
        <v>5.7430031878094825</v>
      </c>
      <c r="BE246" s="169">
        <f t="shared" si="411"/>
        <v>31.750596098933414</v>
      </c>
      <c r="BF246" s="155">
        <f t="shared" si="412"/>
        <v>30.261263433629676</v>
      </c>
      <c r="BG246" s="92">
        <v>9</v>
      </c>
      <c r="BH246" s="171">
        <f>LN(SUM($BG$2:BG246))</f>
        <v>8.049107721326406</v>
      </c>
      <c r="BI246" s="115">
        <f t="shared" si="413"/>
        <v>71.42749984207272</v>
      </c>
      <c r="BJ246" s="155">
        <f t="shared" si="414"/>
        <v>61.820337183892853</v>
      </c>
      <c r="BK246" s="92">
        <v>11</v>
      </c>
      <c r="BL246" s="171">
        <f>LN(SUM($BK$2:BK246))</f>
        <v>6.9450510637258338</v>
      </c>
      <c r="BM246" s="115">
        <f t="shared" si="415"/>
        <v>67.102156890100559</v>
      </c>
      <c r="BN246" s="155">
        <f t="shared" si="416"/>
        <v>58.745939111567871</v>
      </c>
      <c r="BO246" s="92">
        <v>2</v>
      </c>
      <c r="BP246" s="171">
        <f>LN(SUM($BO$2:BO246))</f>
        <v>6.1758672701057611</v>
      </c>
      <c r="BQ246" s="115">
        <f t="shared" si="417"/>
        <v>50.79060714554312</v>
      </c>
      <c r="BR246" s="155">
        <f t="shared" si="418"/>
        <v>41.740486892583547</v>
      </c>
      <c r="BS246" s="96">
        <v>487</v>
      </c>
      <c r="BT246" s="171">
        <f>LN(SUM($BS$2:BS246))</f>
        <v>10.504190442704793</v>
      </c>
      <c r="BU246" s="172">
        <f t="shared" si="419"/>
        <v>54.014217713235482</v>
      </c>
      <c r="BV246" s="155">
        <f t="shared" si="420"/>
        <v>50.346813636165599</v>
      </c>
      <c r="BW246" s="92">
        <f>MAX(BS$12:BS246)</f>
        <v>706</v>
      </c>
    </row>
    <row r="247" spans="1:76" x14ac:dyDescent="0.25">
      <c r="A247" s="166">
        <f>A246+1</f>
        <v>308</v>
      </c>
      <c r="B247" s="167">
        <v>44210</v>
      </c>
      <c r="C247" s="92">
        <v>75</v>
      </c>
      <c r="D247" s="168">
        <f>LN(SUM($C$2:C247))</f>
        <v>7.0326242610280065</v>
      </c>
      <c r="E247" s="169">
        <f t="shared" si="385"/>
        <v>18.839023468162125</v>
      </c>
      <c r="F247" s="155">
        <f t="shared" si="386"/>
        <v>19.897109558652769</v>
      </c>
      <c r="G247" s="92">
        <v>117</v>
      </c>
      <c r="H247" s="168">
        <f>LN(SUM($G$2:G247))</f>
        <v>8.6017181464859256</v>
      </c>
      <c r="I247" s="169">
        <f t="shared" si="387"/>
        <v>29.740302656718029</v>
      </c>
      <c r="J247" s="155">
        <f t="shared" si="388"/>
        <v>28.148724456750244</v>
      </c>
      <c r="K247" s="92">
        <v>6</v>
      </c>
      <c r="L247" s="168">
        <f>LN(SUM($K$2:K247))</f>
        <v>7.2341771797498486</v>
      </c>
      <c r="M247" s="169">
        <f t="shared" si="389"/>
        <v>280.80194089971531</v>
      </c>
      <c r="N247" s="155">
        <f t="shared" si="390"/>
        <v>244.18888080551039</v>
      </c>
      <c r="O247" s="92">
        <v>26</v>
      </c>
      <c r="P247" s="168">
        <f>LN(SUM($O$2:O247))</f>
        <v>7.7380522976893156</v>
      </c>
      <c r="Q247" s="169">
        <f t="shared" si="391"/>
        <v>52.92466386642301</v>
      </c>
      <c r="R247" s="155">
        <f t="shared" si="392"/>
        <v>48.692576647459482</v>
      </c>
      <c r="S247" s="92">
        <v>5</v>
      </c>
      <c r="T247" s="168">
        <f>LN(SUM($S$2:S247))</f>
        <v>4.8903491282217537</v>
      </c>
      <c r="U247" s="170">
        <f t="shared" si="393"/>
        <v>20.933107186609348</v>
      </c>
      <c r="V247" s="155">
        <f t="shared" si="394"/>
        <v>19.543122790463539</v>
      </c>
      <c r="W247" s="92">
        <v>2</v>
      </c>
      <c r="X247" s="168">
        <f>LN(SUM($W$2:W247))</f>
        <v>4.836281906951478</v>
      </c>
      <c r="Y247" s="115">
        <f t="shared" si="395"/>
        <v>19.5238938237787</v>
      </c>
      <c r="Z247" s="155">
        <f t="shared" si="396"/>
        <v>16.870293305158086</v>
      </c>
      <c r="AA247" s="112">
        <v>14</v>
      </c>
      <c r="AB247" s="168">
        <f>LN(SUM($AA$2:AA247))</f>
        <v>6.9167150203536085</v>
      </c>
      <c r="AC247" s="169">
        <f t="shared" si="397"/>
        <v>109.38357757963581</v>
      </c>
      <c r="AD247" s="155">
        <f t="shared" si="398"/>
        <v>91.052158530544475</v>
      </c>
      <c r="AE247" s="92">
        <v>77</v>
      </c>
      <c r="AF247" s="168">
        <f>LN(SUM($AE$2:AE247))</f>
        <v>8.4608344577468539</v>
      </c>
      <c r="AG247" s="169">
        <f t="shared" si="399"/>
        <v>53.94968539425237</v>
      </c>
      <c r="AH247" s="155">
        <f t="shared" si="400"/>
        <v>50.541388933179064</v>
      </c>
      <c r="AI247" s="92">
        <v>0</v>
      </c>
      <c r="AJ247" s="168">
        <f>LN(SUM($AI$2:AI247))</f>
        <v>5.8318824772835169</v>
      </c>
      <c r="AK247" s="169">
        <f t="shared" si="401"/>
        <v>15.655430407317098</v>
      </c>
      <c r="AL247" s="155">
        <f t="shared" si="402"/>
        <v>20.216456562628508</v>
      </c>
      <c r="AM247" s="92">
        <v>22</v>
      </c>
      <c r="AN247" s="168">
        <f>LN(SUM($AM$2:AM247))</f>
        <v>7.0570369816978911</v>
      </c>
      <c r="AO247" s="169">
        <f t="shared" si="403"/>
        <v>40.800874350442641</v>
      </c>
      <c r="AP247" s="155">
        <f t="shared" si="404"/>
        <v>40.934665406252563</v>
      </c>
      <c r="AQ247" s="112">
        <v>21</v>
      </c>
      <c r="AR247" s="168">
        <f>LN(SUM($AQ$2:AQ247))</f>
        <v>6.6707663208458738</v>
      </c>
      <c r="AS247" s="169">
        <f t="shared" si="405"/>
        <v>63.458180524176818</v>
      </c>
      <c r="AT247" s="155">
        <f t="shared" si="406"/>
        <v>69.341288320292875</v>
      </c>
      <c r="AU247" s="92">
        <v>134</v>
      </c>
      <c r="AV247" s="168">
        <f>LN(SUM($AU$2:AU247))</f>
        <v>9.4898642567265004</v>
      </c>
      <c r="AW247" s="169">
        <f t="shared" si="407"/>
        <v>98.737559675987285</v>
      </c>
      <c r="AX247" s="155">
        <f t="shared" si="408"/>
        <v>99.085387681987754</v>
      </c>
      <c r="AY247" s="92">
        <v>0</v>
      </c>
      <c r="AZ247" s="171">
        <f>LN(SUM($AY$2:AY247))</f>
        <v>5.1647859739235145</v>
      </c>
      <c r="BA247" s="169">
        <f t="shared" si="409"/>
        <v>15.946995390707942</v>
      </c>
      <c r="BB247" s="155">
        <f t="shared" si="410"/>
        <v>13.240729462886819</v>
      </c>
      <c r="BC247" s="112">
        <v>10</v>
      </c>
      <c r="BD247" s="171">
        <f>LN(SUM($BC$2:BC247))</f>
        <v>5.7745515455444085</v>
      </c>
      <c r="BE247" s="169">
        <f t="shared" si="411"/>
        <v>35.172899016269398</v>
      </c>
      <c r="BF247" s="155">
        <f t="shared" si="412"/>
        <v>32.147302170064492</v>
      </c>
      <c r="BG247" s="92">
        <v>51</v>
      </c>
      <c r="BH247" s="171">
        <f>LN(SUM($BG$2:BG247))</f>
        <v>8.065265208897733</v>
      </c>
      <c r="BI247" s="115">
        <f t="shared" si="413"/>
        <v>76.192515041012399</v>
      </c>
      <c r="BJ247" s="155">
        <f t="shared" si="414"/>
        <v>69.58550625507182</v>
      </c>
      <c r="BK247" s="92">
        <v>6</v>
      </c>
      <c r="BL247" s="171">
        <f>LN(SUM($BK$2:BK247))</f>
        <v>6.9508147684425836</v>
      </c>
      <c r="BM247" s="115">
        <f t="shared" si="415"/>
        <v>79.978091385276315</v>
      </c>
      <c r="BN247" s="155">
        <f t="shared" si="416"/>
        <v>69.344059469433148</v>
      </c>
      <c r="BO247" s="92">
        <v>11</v>
      </c>
      <c r="BP247" s="171">
        <f>LN(SUM($BO$2:BO247))</f>
        <v>6.1984787164923079</v>
      </c>
      <c r="BQ247" s="115">
        <f t="shared" si="417"/>
        <v>53.012281667105007</v>
      </c>
      <c r="BR247" s="155">
        <f t="shared" si="418"/>
        <v>48.102336053770046</v>
      </c>
      <c r="BS247" s="96">
        <v>577</v>
      </c>
      <c r="BT247" s="171">
        <f>LN(SUM($BS$2:BS247))</f>
        <v>10.519888668850758</v>
      </c>
      <c r="BU247" s="172">
        <f t="shared" si="419"/>
        <v>55.209922438920174</v>
      </c>
      <c r="BV247" s="155">
        <f t="shared" si="420"/>
        <v>53.339196886323009</v>
      </c>
      <c r="BW247" s="92">
        <f>MAX(BS$12:BS247)</f>
        <v>706</v>
      </c>
    </row>
    <row r="248" spans="1:76" x14ac:dyDescent="0.25">
      <c r="A248" s="166">
        <f>A247+1</f>
        <v>309</v>
      </c>
      <c r="B248" s="167">
        <v>44211</v>
      </c>
      <c r="D248" s="168">
        <f>LN(SUM($C$2:C248))</f>
        <v>7.0326242610280065</v>
      </c>
      <c r="E248" s="169">
        <f t="shared" si="385"/>
        <v>18.562049644360911</v>
      </c>
      <c r="F248" s="155">
        <f t="shared" si="386"/>
        <v>19.32631786135769</v>
      </c>
      <c r="H248" s="168">
        <f>LN(SUM($G$2:G248))</f>
        <v>8.6017181464859256</v>
      </c>
      <c r="I248" s="169">
        <f t="shared" si="387"/>
        <v>34.493321034367881</v>
      </c>
      <c r="J248" s="155">
        <f t="shared" si="388"/>
        <v>30.811381992918403</v>
      </c>
      <c r="L248" s="168">
        <f>LN(SUM($K$2:K248))</f>
        <v>7.2341771797498486</v>
      </c>
      <c r="M248" s="169">
        <f t="shared" si="389"/>
        <v>318.38218763365336</v>
      </c>
      <c r="N248" s="155">
        <f t="shared" si="390"/>
        <v>282.45522310691871</v>
      </c>
      <c r="P248" s="168">
        <f>LN(SUM($O$2:O248))</f>
        <v>7.7380522976893156</v>
      </c>
      <c r="Q248" s="169">
        <f t="shared" si="391"/>
        <v>61.911666401178813</v>
      </c>
      <c r="R248" s="155">
        <f t="shared" si="392"/>
        <v>54.380915164679244</v>
      </c>
      <c r="T248" s="168">
        <f>LN(SUM($S$2:S248))</f>
        <v>4.8903491282217537</v>
      </c>
      <c r="U248" s="170">
        <f t="shared" si="393"/>
        <v>23.00466674509245</v>
      </c>
      <c r="V248" s="155">
        <f t="shared" si="394"/>
        <v>21.775353790280011</v>
      </c>
      <c r="X248" s="168">
        <f>LN(SUM($W$2:W248))</f>
        <v>4.836281906951478</v>
      </c>
      <c r="Y248" s="115">
        <f t="shared" si="395"/>
        <v>31.756108705234389</v>
      </c>
      <c r="Z248" s="155">
        <f t="shared" si="396"/>
        <v>22.789125282073158</v>
      </c>
      <c r="AB248" s="168">
        <f>LN(SUM($AA$2:AA248))</f>
        <v>6.9167150203536085</v>
      </c>
      <c r="AC248" s="169">
        <f t="shared" si="397"/>
        <v>122.07164910200346</v>
      </c>
      <c r="AD248" s="155">
        <f t="shared" si="398"/>
        <v>107.50364110632415</v>
      </c>
      <c r="AF248" s="168">
        <f>LN(SUM($AE$2:AE248))</f>
        <v>8.4608344577468539</v>
      </c>
      <c r="AG248" s="169">
        <f t="shared" si="399"/>
        <v>58.21229641837288</v>
      </c>
      <c r="AH248" s="155">
        <f t="shared" si="400"/>
        <v>54.579245347358146</v>
      </c>
      <c r="AJ248" s="168">
        <f>LN(SUM($AI$2:AI248))</f>
        <v>5.8318824772835169</v>
      </c>
      <c r="AK248" s="169">
        <f t="shared" si="401"/>
        <v>15.736755964589998</v>
      </c>
      <c r="AL248" s="155">
        <f t="shared" si="402"/>
        <v>16.671649942603484</v>
      </c>
      <c r="AN248" s="168">
        <f>LN(SUM($AM$2:AM248))</f>
        <v>7.0570369816978911</v>
      </c>
      <c r="AO248" s="169">
        <f t="shared" si="403"/>
        <v>45.850789263702417</v>
      </c>
      <c r="AP248" s="155">
        <f t="shared" si="404"/>
        <v>42.631090241905234</v>
      </c>
      <c r="AR248" s="168">
        <f>LN(SUM($AQ$2:AQ248))</f>
        <v>6.6707663208458738</v>
      </c>
      <c r="AS248" s="169">
        <f t="shared" si="405"/>
        <v>60.635998853049337</v>
      </c>
      <c r="AT248" s="155">
        <f t="shared" si="406"/>
        <v>65.291870189595898</v>
      </c>
      <c r="AV248" s="168">
        <f>LN(SUM($AU$2:AU248))</f>
        <v>9.4898642567265004</v>
      </c>
      <c r="AW248" s="169">
        <f t="shared" si="407"/>
        <v>103.14173363124569</v>
      </c>
      <c r="AX248" s="155">
        <f t="shared" si="408"/>
        <v>100.88360910166169</v>
      </c>
      <c r="AZ248" s="171">
        <f>LN(SUM($AY$2:AY248))</f>
        <v>5.1647859739235145</v>
      </c>
      <c r="BA248" s="169">
        <f t="shared" si="409"/>
        <v>24.43918595058199</v>
      </c>
      <c r="BB248" s="155">
        <f t="shared" si="410"/>
        <v>17.631522767607574</v>
      </c>
      <c r="BD248" s="171">
        <f>LN(SUM($BC$2:BC248))</f>
        <v>5.7745515455444085</v>
      </c>
      <c r="BE248" s="169">
        <f t="shared" si="411"/>
        <v>40.921491030660476</v>
      </c>
      <c r="BF248" s="155">
        <f t="shared" si="412"/>
        <v>35.948328715287765</v>
      </c>
      <c r="BH248" s="171">
        <f>LN(SUM($BG$2:BG248))</f>
        <v>8.065265208897733</v>
      </c>
      <c r="BI248" s="115">
        <f t="shared" si="413"/>
        <v>95.554813006730726</v>
      </c>
      <c r="BJ248" s="155">
        <f t="shared" si="414"/>
        <v>81.058275963271953</v>
      </c>
      <c r="BL248" s="171">
        <f>LN(SUM($BK$2:BK248))</f>
        <v>6.9508147684425836</v>
      </c>
      <c r="BM248" s="115">
        <f t="shared" si="415"/>
        <v>100.04256411884334</v>
      </c>
      <c r="BN248" s="155">
        <f t="shared" si="416"/>
        <v>82.374270798073397</v>
      </c>
      <c r="BP248" s="171">
        <f>LN(SUM($BO$2:BO248))</f>
        <v>6.1984787164923079</v>
      </c>
      <c r="BQ248" s="115">
        <f t="shared" si="417"/>
        <v>77.037078111680685</v>
      </c>
      <c r="BR248" s="155">
        <f t="shared" si="418"/>
        <v>60.279988974776266</v>
      </c>
      <c r="BT248" s="171">
        <f>LN(SUM($BS$2:BS248))</f>
        <v>10.519888668850758</v>
      </c>
      <c r="BU248" s="172">
        <f t="shared" si="419"/>
        <v>61.23797708763842</v>
      </c>
      <c r="BV248" s="155">
        <f t="shared" si="420"/>
        <v>56.82070574659803</v>
      </c>
    </row>
    <row r="249" spans="1:76" x14ac:dyDescent="0.25">
      <c r="E249" s="111"/>
      <c r="F249" s="111"/>
      <c r="I249" s="111"/>
      <c r="J249" s="111"/>
      <c r="M249" s="111"/>
      <c r="N249" s="111"/>
      <c r="Q249" s="112"/>
      <c r="R249" s="111"/>
      <c r="U249" s="129"/>
      <c r="V249" s="111"/>
      <c r="Y249" s="112"/>
      <c r="Z249" s="111"/>
      <c r="AC249" s="112"/>
      <c r="AD249" s="111"/>
      <c r="AG249" s="112"/>
      <c r="AH249" s="111"/>
      <c r="AK249" s="112"/>
      <c r="AL249" s="111"/>
      <c r="AO249" s="112"/>
      <c r="AP249" s="111"/>
      <c r="AS249" s="112"/>
      <c r="AT249" s="111"/>
      <c r="AW249" s="112"/>
      <c r="AX249" s="111"/>
      <c r="BA249" s="112"/>
      <c r="BB249" s="111"/>
      <c r="BE249" s="112"/>
      <c r="BF249" s="111"/>
      <c r="BI249" s="112"/>
      <c r="BJ249" s="111"/>
      <c r="BM249" s="112"/>
      <c r="BN249" s="111"/>
      <c r="BQ249" s="112"/>
      <c r="BR249" s="111"/>
      <c r="BU249" s="102"/>
      <c r="BV249" s="111"/>
    </row>
    <row r="250" spans="1:76" x14ac:dyDescent="0.25">
      <c r="E250" s="111"/>
      <c r="F250" s="111"/>
      <c r="I250" s="111"/>
      <c r="J250" s="111"/>
      <c r="M250" s="111"/>
      <c r="N250" s="111"/>
      <c r="Q250" s="112"/>
      <c r="R250" s="111"/>
      <c r="U250" s="129"/>
      <c r="V250" s="111"/>
      <c r="Y250" s="112"/>
      <c r="Z250" s="111"/>
      <c r="AC250" s="112"/>
      <c r="AD250" s="111"/>
      <c r="AG250" s="112"/>
      <c r="AH250" s="111"/>
      <c r="AK250" s="112"/>
      <c r="AL250" s="111"/>
      <c r="AO250" s="112"/>
      <c r="AP250" s="111"/>
      <c r="AS250" s="112"/>
      <c r="AT250" s="111"/>
      <c r="AW250" s="112"/>
      <c r="AX250" s="111"/>
      <c r="BA250" s="112"/>
      <c r="BB250" s="111"/>
      <c r="BE250" s="112"/>
      <c r="BF250" s="111"/>
      <c r="BI250" s="112"/>
      <c r="BJ250" s="111"/>
      <c r="BM250" s="112"/>
      <c r="BN250" s="111"/>
      <c r="BQ250" s="112"/>
      <c r="BR250" s="111"/>
      <c r="BU250" s="102"/>
      <c r="BV250" s="111"/>
    </row>
    <row r="251" spans="1:76" x14ac:dyDescent="0.25">
      <c r="E251" s="111"/>
      <c r="F251" s="111"/>
      <c r="I251" s="111"/>
      <c r="J251" s="111"/>
      <c r="M251" s="111"/>
      <c r="N251" s="111"/>
      <c r="Q251" s="112"/>
      <c r="R251" s="111"/>
      <c r="U251" s="129"/>
      <c r="V251" s="111"/>
      <c r="Y251" s="112"/>
      <c r="Z251" s="111"/>
      <c r="AC251" s="112"/>
      <c r="AD251" s="111"/>
      <c r="AG251" s="112"/>
      <c r="AH251" s="111"/>
      <c r="AK251" s="112"/>
      <c r="AL251" s="111"/>
      <c r="AO251" s="112"/>
      <c r="AP251" s="111"/>
      <c r="AS251" s="112"/>
      <c r="AT251" s="111"/>
      <c r="AW251" s="112"/>
      <c r="AX251" s="111"/>
      <c r="BA251" s="112"/>
      <c r="BB251" s="111"/>
      <c r="BE251" s="112"/>
      <c r="BF251" s="111"/>
      <c r="BI251" s="112"/>
      <c r="BJ251" s="111"/>
      <c r="BM251" s="112"/>
      <c r="BN251" s="111"/>
      <c r="BQ251" s="112"/>
      <c r="BR251" s="111"/>
      <c r="BU251" s="102"/>
      <c r="BV251" s="111"/>
    </row>
    <row r="252" spans="1:76" x14ac:dyDescent="0.25">
      <c r="E252" s="111"/>
      <c r="F252" s="111"/>
      <c r="I252" s="111"/>
      <c r="J252" s="111"/>
      <c r="M252" s="111"/>
      <c r="N252" s="111"/>
      <c r="Q252" s="112"/>
      <c r="R252" s="111"/>
      <c r="U252" s="129"/>
      <c r="V252" s="111"/>
      <c r="Y252" s="112"/>
      <c r="Z252" s="111"/>
      <c r="AC252" s="112"/>
      <c r="AD252" s="111"/>
      <c r="AG252" s="112"/>
      <c r="AH252" s="111"/>
      <c r="AK252" s="112"/>
      <c r="AL252" s="111"/>
      <c r="AO252" s="112"/>
      <c r="AP252" s="111"/>
      <c r="AS252" s="112"/>
      <c r="AT252" s="111"/>
      <c r="AW252" s="112"/>
      <c r="AX252" s="111"/>
      <c r="BA252" s="112"/>
      <c r="BB252" s="111"/>
      <c r="BE252" s="112"/>
      <c r="BF252" s="111"/>
      <c r="BI252" s="112"/>
      <c r="BJ252" s="111"/>
      <c r="BM252" s="112"/>
      <c r="BN252" s="111"/>
      <c r="BQ252" s="112"/>
      <c r="BR252" s="111"/>
      <c r="BU252" s="102"/>
      <c r="BV252" s="111"/>
    </row>
    <row r="253" spans="1:76" x14ac:dyDescent="0.25">
      <c r="E253" s="111"/>
      <c r="F253" s="111"/>
      <c r="I253" s="111"/>
      <c r="J253" s="111"/>
      <c r="M253" s="111"/>
      <c r="N253" s="111"/>
      <c r="Q253" s="112"/>
      <c r="R253" s="111"/>
      <c r="U253" s="129"/>
      <c r="V253" s="111"/>
      <c r="Y253" s="112"/>
      <c r="Z253" s="111"/>
      <c r="AC253" s="112"/>
      <c r="AD253" s="111"/>
      <c r="AG253" s="112"/>
      <c r="AH253" s="111"/>
      <c r="AK253" s="112"/>
      <c r="AL253" s="111"/>
      <c r="AO253" s="112"/>
      <c r="AP253" s="111"/>
      <c r="AS253" s="112"/>
      <c r="AT253" s="111"/>
      <c r="AW253" s="112"/>
      <c r="AX253" s="111"/>
      <c r="BA253" s="112"/>
      <c r="BB253" s="111"/>
      <c r="BE253" s="112"/>
      <c r="BF253" s="111"/>
      <c r="BI253" s="112"/>
      <c r="BJ253" s="111"/>
      <c r="BM253" s="112"/>
      <c r="BN253" s="111"/>
      <c r="BQ253" s="112"/>
      <c r="BR253" s="111"/>
      <c r="BU253" s="102"/>
      <c r="BV253" s="111"/>
    </row>
    <row r="254" spans="1:76" x14ac:dyDescent="0.25">
      <c r="E254" s="111"/>
      <c r="F254" s="111"/>
      <c r="I254" s="111"/>
      <c r="J254" s="111"/>
      <c r="M254" s="111"/>
      <c r="N254" s="111"/>
      <c r="Q254" s="112"/>
      <c r="R254" s="111"/>
      <c r="U254" s="129"/>
      <c r="V254" s="111"/>
      <c r="Y254" s="112"/>
      <c r="Z254" s="111"/>
      <c r="AC254" s="112"/>
      <c r="AD254" s="111"/>
      <c r="AG254" s="112"/>
      <c r="AH254" s="111"/>
      <c r="AK254" s="112"/>
      <c r="AL254" s="111"/>
      <c r="AO254" s="112"/>
      <c r="AP254" s="111"/>
      <c r="AS254" s="112"/>
      <c r="AT254" s="111"/>
      <c r="AW254" s="112"/>
      <c r="AX254" s="111"/>
      <c r="BA254" s="112"/>
      <c r="BB254" s="111"/>
      <c r="BE254" s="112"/>
      <c r="BF254" s="111"/>
      <c r="BI254" s="112"/>
      <c r="BJ254" s="111"/>
      <c r="BM254" s="112"/>
      <c r="BN254" s="111"/>
      <c r="BQ254" s="112"/>
      <c r="BR254" s="111"/>
      <c r="BU254" s="102"/>
      <c r="BV254" s="111"/>
    </row>
    <row r="255" spans="1:76" x14ac:dyDescent="0.25">
      <c r="E255" s="111"/>
      <c r="F255" s="111"/>
      <c r="I255" s="111"/>
      <c r="J255" s="111"/>
      <c r="M255" s="111"/>
      <c r="N255" s="111"/>
      <c r="Q255" s="112"/>
      <c r="R255" s="111"/>
      <c r="U255" s="129"/>
      <c r="V255" s="111"/>
      <c r="Y255" s="112"/>
      <c r="Z255" s="111"/>
      <c r="AC255" s="112"/>
      <c r="AD255" s="111"/>
      <c r="AG255" s="112"/>
      <c r="AH255" s="111"/>
      <c r="AK255" s="112"/>
      <c r="AL255" s="111"/>
      <c r="AO255" s="112"/>
      <c r="AP255" s="111"/>
      <c r="AS255" s="112"/>
      <c r="AT255" s="111"/>
      <c r="AW255" s="112"/>
      <c r="AX255" s="111"/>
      <c r="BA255" s="112"/>
      <c r="BB255" s="111"/>
      <c r="BE255" s="112"/>
      <c r="BF255" s="111"/>
      <c r="BI255" s="112"/>
      <c r="BJ255" s="111"/>
      <c r="BM255" s="112"/>
      <c r="BN255" s="111"/>
      <c r="BQ255" s="112"/>
      <c r="BR255" s="111"/>
      <c r="BU255" s="102"/>
      <c r="BV255" s="111"/>
    </row>
    <row r="256" spans="1:76" x14ac:dyDescent="0.25">
      <c r="E256" s="111"/>
      <c r="F256" s="111"/>
      <c r="I256" s="111"/>
      <c r="J256" s="111"/>
      <c r="M256" s="111"/>
      <c r="N256" s="111"/>
      <c r="Q256" s="112"/>
      <c r="R256" s="111"/>
      <c r="U256" s="129"/>
      <c r="V256" s="111"/>
      <c r="Y256" s="112"/>
      <c r="Z256" s="111"/>
      <c r="AC256" s="112"/>
      <c r="AD256" s="111"/>
      <c r="AG256" s="112"/>
      <c r="AH256" s="111"/>
      <c r="AK256" s="112"/>
      <c r="AL256" s="111"/>
      <c r="AO256" s="112"/>
      <c r="AP256" s="111"/>
      <c r="AS256" s="112"/>
      <c r="AT256" s="111"/>
      <c r="AW256" s="112"/>
      <c r="AX256" s="111"/>
      <c r="BA256" s="112"/>
      <c r="BB256" s="111"/>
      <c r="BE256" s="112"/>
      <c r="BF256" s="111"/>
      <c r="BI256" s="112"/>
      <c r="BJ256" s="111"/>
      <c r="BM256" s="112"/>
      <c r="BN256" s="111"/>
      <c r="BQ256" s="112"/>
      <c r="BR256" s="111"/>
      <c r="BU256" s="102"/>
      <c r="BV256" s="111"/>
    </row>
    <row r="257" spans="5:74" x14ac:dyDescent="0.25">
      <c r="E257" s="111"/>
      <c r="F257" s="111"/>
      <c r="I257" s="111"/>
      <c r="J257" s="111"/>
      <c r="M257" s="111"/>
      <c r="N257" s="111"/>
      <c r="Q257" s="112"/>
      <c r="R257" s="111"/>
      <c r="U257" s="129"/>
      <c r="V257" s="111"/>
      <c r="Y257" s="112"/>
      <c r="Z257" s="111"/>
      <c r="AC257" s="112"/>
      <c r="AD257" s="111"/>
      <c r="AG257" s="112"/>
      <c r="AH257" s="111"/>
      <c r="AK257" s="112"/>
      <c r="AL257" s="111"/>
      <c r="AO257" s="112"/>
      <c r="AP257" s="111"/>
      <c r="AS257" s="112"/>
      <c r="AT257" s="111"/>
      <c r="AW257" s="112"/>
      <c r="AX257" s="111"/>
      <c r="BA257" s="112"/>
      <c r="BB257" s="111"/>
      <c r="BE257" s="112"/>
      <c r="BF257" s="111"/>
      <c r="BI257" s="112"/>
      <c r="BJ257" s="111"/>
      <c r="BM257" s="112"/>
      <c r="BN257" s="111"/>
      <c r="BQ257" s="112"/>
      <c r="BR257" s="111"/>
      <c r="BU257" s="102"/>
      <c r="BV257" s="111"/>
    </row>
    <row r="258" spans="5:74" x14ac:dyDescent="0.25">
      <c r="E258" s="111"/>
      <c r="F258" s="111"/>
      <c r="I258" s="111"/>
      <c r="J258" s="111"/>
      <c r="M258" s="111"/>
      <c r="N258" s="111"/>
      <c r="Q258" s="112"/>
      <c r="R258" s="111"/>
      <c r="U258" s="129"/>
      <c r="V258" s="111"/>
      <c r="Y258" s="112"/>
      <c r="Z258" s="111"/>
      <c r="AC258" s="112"/>
      <c r="AD258" s="111"/>
      <c r="AG258" s="112"/>
      <c r="AH258" s="111"/>
      <c r="AK258" s="112"/>
      <c r="AL258" s="111"/>
      <c r="AO258" s="112"/>
      <c r="AP258" s="111"/>
      <c r="AS258" s="112"/>
      <c r="AT258" s="111"/>
      <c r="AW258" s="112"/>
      <c r="AX258" s="111"/>
      <c r="BA258" s="112"/>
      <c r="BB258" s="111"/>
      <c r="BE258" s="112"/>
      <c r="BF258" s="111"/>
      <c r="BI258" s="112"/>
      <c r="BJ258" s="111"/>
      <c r="BM258" s="112"/>
      <c r="BN258" s="111"/>
      <c r="BQ258" s="112"/>
      <c r="BR258" s="111"/>
      <c r="BU258" s="102"/>
      <c r="BV258" s="111"/>
    </row>
    <row r="259" spans="5:74" x14ac:dyDescent="0.25">
      <c r="E259" s="111"/>
      <c r="F259" s="111"/>
      <c r="I259" s="111"/>
      <c r="J259" s="111"/>
      <c r="M259" s="111"/>
      <c r="N259" s="111"/>
      <c r="Q259" s="112"/>
      <c r="R259" s="111"/>
      <c r="U259" s="129"/>
      <c r="V259" s="111"/>
      <c r="Y259" s="112"/>
      <c r="Z259" s="111"/>
      <c r="AC259" s="112"/>
      <c r="AD259" s="111"/>
      <c r="AG259" s="112"/>
      <c r="AH259" s="111"/>
      <c r="AK259" s="112"/>
      <c r="AL259" s="111"/>
      <c r="AO259" s="112"/>
      <c r="AP259" s="111"/>
      <c r="AS259" s="112"/>
      <c r="AT259" s="111"/>
      <c r="AW259" s="112"/>
      <c r="AX259" s="111"/>
      <c r="BA259" s="112"/>
      <c r="BB259" s="111"/>
      <c r="BE259" s="112"/>
      <c r="BF259" s="111"/>
      <c r="BI259" s="112"/>
      <c r="BJ259" s="111"/>
      <c r="BM259" s="112"/>
      <c r="BN259" s="111"/>
      <c r="BQ259" s="112"/>
      <c r="BR259" s="111"/>
      <c r="BU259" s="102"/>
      <c r="BV259" s="111"/>
    </row>
    <row r="260" spans="5:74" x14ac:dyDescent="0.25">
      <c r="E260" s="111"/>
      <c r="F260" s="111"/>
      <c r="I260" s="111"/>
      <c r="J260" s="111"/>
      <c r="M260" s="111"/>
      <c r="N260" s="111"/>
      <c r="Q260" s="112"/>
      <c r="R260" s="111"/>
      <c r="U260" s="129"/>
      <c r="V260" s="111"/>
      <c r="Y260" s="112"/>
      <c r="Z260" s="111"/>
      <c r="AC260" s="112"/>
      <c r="AD260" s="111"/>
      <c r="AG260" s="112"/>
      <c r="AH260" s="111"/>
      <c r="AK260" s="112"/>
      <c r="AL260" s="111"/>
      <c r="AO260" s="112"/>
      <c r="AP260" s="111"/>
      <c r="AS260" s="112"/>
      <c r="AT260" s="111"/>
      <c r="AW260" s="112"/>
      <c r="AX260" s="111"/>
      <c r="BA260" s="112"/>
      <c r="BB260" s="111"/>
      <c r="BE260" s="112"/>
      <c r="BF260" s="111"/>
      <c r="BI260" s="112"/>
      <c r="BJ260" s="111"/>
      <c r="BM260" s="112"/>
      <c r="BN260" s="111"/>
      <c r="BQ260" s="112"/>
      <c r="BR260" s="111"/>
      <c r="BU260" s="102"/>
      <c r="BV260" s="111"/>
    </row>
    <row r="261" spans="5:74" x14ac:dyDescent="0.25">
      <c r="E261" s="111"/>
      <c r="F261" s="111"/>
      <c r="I261" s="111"/>
      <c r="J261" s="111"/>
      <c r="M261" s="111"/>
      <c r="N261" s="111"/>
      <c r="Q261" s="112"/>
      <c r="R261" s="111"/>
      <c r="U261" s="129"/>
      <c r="V261" s="111"/>
      <c r="Y261" s="112"/>
      <c r="Z261" s="111"/>
      <c r="AC261" s="112"/>
      <c r="AD261" s="111"/>
      <c r="AG261" s="112"/>
      <c r="AH261" s="111"/>
      <c r="AK261" s="112"/>
      <c r="AL261" s="111"/>
      <c r="AO261" s="112"/>
      <c r="AP261" s="111"/>
      <c r="AS261" s="112"/>
      <c r="AT261" s="111"/>
      <c r="AW261" s="112"/>
      <c r="AX261" s="111"/>
      <c r="BA261" s="112"/>
      <c r="BB261" s="111"/>
      <c r="BE261" s="112"/>
      <c r="BF261" s="111"/>
      <c r="BI261" s="112"/>
      <c r="BJ261" s="111"/>
      <c r="BM261" s="112"/>
      <c r="BN261" s="111"/>
      <c r="BQ261" s="112"/>
      <c r="BR261" s="111"/>
      <c r="BU261" s="102"/>
      <c r="BV261" s="111"/>
    </row>
    <row r="262" spans="5:74" x14ac:dyDescent="0.25">
      <c r="E262" s="111"/>
      <c r="F262" s="111"/>
      <c r="I262" s="111"/>
      <c r="J262" s="111"/>
      <c r="M262" s="111"/>
      <c r="N262" s="111"/>
      <c r="Q262" s="112"/>
      <c r="R262" s="111"/>
      <c r="U262" s="129"/>
      <c r="V262" s="111"/>
      <c r="Y262" s="112"/>
      <c r="Z262" s="111"/>
      <c r="AC262" s="112"/>
      <c r="AD262" s="111"/>
      <c r="AG262" s="112"/>
      <c r="AH262" s="111"/>
      <c r="AK262" s="112"/>
      <c r="AL262" s="111"/>
      <c r="AO262" s="112"/>
      <c r="AP262" s="111"/>
      <c r="AS262" s="112"/>
      <c r="AT262" s="111"/>
      <c r="AW262" s="112"/>
      <c r="AX262" s="111"/>
      <c r="BA262" s="112"/>
      <c r="BB262" s="111"/>
      <c r="BE262" s="112"/>
      <c r="BF262" s="111"/>
      <c r="BI262" s="112"/>
      <c r="BJ262" s="111"/>
      <c r="BM262" s="112"/>
      <c r="BN262" s="111"/>
      <c r="BQ262" s="112"/>
      <c r="BR262" s="111"/>
      <c r="BU262" s="102"/>
      <c r="BV262" s="111"/>
    </row>
    <row r="263" spans="5:74" x14ac:dyDescent="0.25">
      <c r="E263" s="111"/>
      <c r="F263" s="111"/>
      <c r="I263" s="111"/>
      <c r="J263" s="111"/>
      <c r="M263" s="111"/>
      <c r="N263" s="111"/>
      <c r="Q263" s="112"/>
      <c r="R263" s="111"/>
      <c r="U263" s="129"/>
      <c r="V263" s="111"/>
      <c r="Y263" s="112"/>
      <c r="Z263" s="111"/>
      <c r="AC263" s="112"/>
      <c r="AD263" s="111"/>
      <c r="AG263" s="112"/>
      <c r="AH263" s="111"/>
      <c r="AK263" s="112"/>
      <c r="AL263" s="111"/>
      <c r="AO263" s="112"/>
      <c r="AP263" s="111"/>
      <c r="AS263" s="112"/>
      <c r="AT263" s="111"/>
      <c r="AW263" s="112"/>
      <c r="AX263" s="111"/>
      <c r="BA263" s="112"/>
      <c r="BB263" s="111"/>
      <c r="BE263" s="112"/>
      <c r="BF263" s="111"/>
      <c r="BI263" s="112"/>
      <c r="BJ263" s="111"/>
      <c r="BM263" s="112"/>
      <c r="BN263" s="111"/>
      <c r="BQ263" s="112"/>
      <c r="BR263" s="111"/>
      <c r="BU263" s="102"/>
      <c r="BV263" s="111"/>
    </row>
    <row r="264" spans="5:74" x14ac:dyDescent="0.25">
      <c r="E264" s="111"/>
      <c r="F264" s="111"/>
      <c r="I264" s="111"/>
      <c r="J264" s="111"/>
      <c r="M264" s="111"/>
      <c r="N264" s="111"/>
      <c r="Q264" s="112"/>
      <c r="R264" s="111"/>
      <c r="U264" s="129"/>
      <c r="V264" s="111"/>
      <c r="Y264" s="112"/>
      <c r="Z264" s="111"/>
      <c r="AC264" s="112"/>
      <c r="AD264" s="111"/>
      <c r="AG264" s="112"/>
      <c r="AH264" s="111"/>
      <c r="AK264" s="112"/>
      <c r="AL264" s="111"/>
      <c r="AO264" s="112"/>
      <c r="AP264" s="111"/>
      <c r="AS264" s="112"/>
      <c r="AT264" s="111"/>
      <c r="AW264" s="112"/>
      <c r="AX264" s="111"/>
      <c r="BA264" s="112"/>
      <c r="BB264" s="111"/>
      <c r="BE264" s="112"/>
      <c r="BF264" s="111"/>
      <c r="BI264" s="112"/>
      <c r="BJ264" s="111"/>
      <c r="BM264" s="112"/>
      <c r="BN264" s="111"/>
      <c r="BQ264" s="112"/>
      <c r="BR264" s="111"/>
      <c r="BU264" s="102"/>
      <c r="BV264" s="111"/>
    </row>
    <row r="265" spans="5:74" x14ac:dyDescent="0.25">
      <c r="E265" s="111"/>
      <c r="F265" s="111"/>
      <c r="I265" s="111"/>
      <c r="J265" s="111"/>
      <c r="M265" s="111"/>
      <c r="N265" s="111"/>
      <c r="Q265" s="112"/>
      <c r="R265" s="111"/>
      <c r="U265" s="129"/>
      <c r="V265" s="111"/>
      <c r="Y265" s="112"/>
      <c r="Z265" s="111"/>
      <c r="AC265" s="112"/>
      <c r="AD265" s="111"/>
      <c r="AG265" s="112"/>
      <c r="AH265" s="111"/>
      <c r="AK265" s="112"/>
      <c r="AL265" s="111"/>
      <c r="AO265" s="112"/>
      <c r="AP265" s="111"/>
      <c r="AS265" s="112"/>
      <c r="AT265" s="111"/>
      <c r="AW265" s="112"/>
      <c r="AX265" s="111"/>
      <c r="BA265" s="112"/>
      <c r="BB265" s="111"/>
      <c r="BE265" s="112"/>
      <c r="BF265" s="111"/>
      <c r="BI265" s="112"/>
      <c r="BJ265" s="111"/>
      <c r="BM265" s="112"/>
      <c r="BN265" s="111"/>
      <c r="BQ265" s="112"/>
      <c r="BR265" s="111"/>
      <c r="BU265" s="102"/>
      <c r="BV265" s="111"/>
    </row>
    <row r="266" spans="5:74" x14ac:dyDescent="0.25">
      <c r="E266" s="111"/>
      <c r="F266" s="111"/>
      <c r="I266" s="111"/>
      <c r="J266" s="111"/>
      <c r="M266" s="111"/>
      <c r="N266" s="111"/>
      <c r="Q266" s="112"/>
      <c r="R266" s="111"/>
      <c r="U266" s="129"/>
      <c r="V266" s="111"/>
      <c r="Y266" s="112"/>
      <c r="Z266" s="111"/>
      <c r="AC266" s="112"/>
      <c r="AD266" s="111"/>
      <c r="AG266" s="112"/>
      <c r="AH266" s="111"/>
      <c r="AK266" s="112"/>
      <c r="AL266" s="111"/>
      <c r="AO266" s="112"/>
      <c r="AP266" s="111"/>
      <c r="AS266" s="112"/>
      <c r="AT266" s="111"/>
      <c r="AW266" s="112"/>
      <c r="AX266" s="111"/>
      <c r="BA266" s="112"/>
      <c r="BB266" s="111"/>
      <c r="BE266" s="112"/>
      <c r="BF266" s="111"/>
      <c r="BI266" s="112"/>
      <c r="BJ266" s="111"/>
      <c r="BM266" s="112"/>
      <c r="BN266" s="111"/>
      <c r="BQ266" s="112"/>
      <c r="BR266" s="111"/>
      <c r="BU266" s="102"/>
      <c r="BV266" s="111"/>
    </row>
    <row r="267" spans="5:74" x14ac:dyDescent="0.25">
      <c r="E267" s="111"/>
      <c r="F267" s="111"/>
      <c r="I267" s="111"/>
      <c r="J267" s="111"/>
      <c r="M267" s="111"/>
      <c r="N267" s="111"/>
      <c r="Q267" s="112"/>
      <c r="R267" s="111"/>
      <c r="U267" s="129"/>
      <c r="V267" s="111"/>
      <c r="Y267" s="112"/>
      <c r="Z267" s="111"/>
      <c r="AC267" s="112"/>
      <c r="AD267" s="111"/>
      <c r="AG267" s="112"/>
      <c r="AH267" s="111"/>
      <c r="AK267" s="112"/>
      <c r="AL267" s="111"/>
      <c r="AO267" s="112"/>
      <c r="AP267" s="111"/>
      <c r="AS267" s="112"/>
      <c r="AT267" s="111"/>
      <c r="AW267" s="112"/>
      <c r="AX267" s="111"/>
      <c r="BA267" s="112"/>
      <c r="BB267" s="111"/>
      <c r="BE267" s="112"/>
      <c r="BF267" s="111"/>
      <c r="BI267" s="112"/>
      <c r="BJ267" s="111"/>
      <c r="BM267" s="112"/>
      <c r="BN267" s="111"/>
      <c r="BQ267" s="112"/>
      <c r="BR267" s="111"/>
      <c r="BU267" s="102"/>
      <c r="BV267" s="111"/>
    </row>
    <row r="268" spans="5:74" x14ac:dyDescent="0.25">
      <c r="E268" s="111"/>
      <c r="F268" s="111"/>
      <c r="I268" s="111"/>
      <c r="J268" s="111"/>
      <c r="M268" s="111"/>
      <c r="N268" s="111"/>
      <c r="Q268" s="112"/>
      <c r="R268" s="111"/>
      <c r="U268" s="129"/>
      <c r="V268" s="111"/>
      <c r="Y268" s="112"/>
      <c r="Z268" s="111"/>
      <c r="AC268" s="112"/>
      <c r="AD268" s="111"/>
      <c r="AG268" s="112"/>
      <c r="AH268" s="111"/>
      <c r="AK268" s="112"/>
      <c r="AL268" s="111"/>
      <c r="AO268" s="112"/>
      <c r="AP268" s="111"/>
      <c r="AS268" s="112"/>
      <c r="AT268" s="111"/>
      <c r="AW268" s="112"/>
      <c r="AX268" s="111"/>
      <c r="BA268" s="112"/>
      <c r="BB268" s="111"/>
      <c r="BE268" s="112"/>
      <c r="BF268" s="111"/>
      <c r="BI268" s="112"/>
      <c r="BJ268" s="111"/>
      <c r="BM268" s="112"/>
      <c r="BN268" s="111"/>
      <c r="BQ268" s="112"/>
      <c r="BR268" s="111"/>
      <c r="BU268" s="102"/>
      <c r="BV268" s="111"/>
    </row>
    <row r="269" spans="5:74" x14ac:dyDescent="0.25">
      <c r="E269" s="111"/>
      <c r="F269" s="111"/>
      <c r="I269" s="111"/>
      <c r="J269" s="111"/>
      <c r="M269" s="111"/>
      <c r="N269" s="111"/>
      <c r="Q269" s="112"/>
      <c r="R269" s="111"/>
      <c r="U269" s="129"/>
      <c r="V269" s="111"/>
      <c r="Y269" s="112"/>
      <c r="Z269" s="111"/>
      <c r="AC269" s="112"/>
      <c r="AD269" s="111"/>
      <c r="AG269" s="112"/>
      <c r="AH269" s="111"/>
      <c r="AK269" s="112"/>
      <c r="AL269" s="111"/>
      <c r="AO269" s="112"/>
      <c r="AP269" s="111"/>
      <c r="AS269" s="112"/>
      <c r="AT269" s="111"/>
      <c r="AW269" s="112"/>
      <c r="AX269" s="111"/>
      <c r="BA269" s="112"/>
      <c r="BB269" s="111"/>
      <c r="BE269" s="112"/>
      <c r="BF269" s="111"/>
      <c r="BI269" s="112"/>
      <c r="BJ269" s="111"/>
      <c r="BM269" s="112"/>
      <c r="BN269" s="111"/>
      <c r="BQ269" s="112"/>
      <c r="BR269" s="111"/>
      <c r="BU269" s="102"/>
      <c r="BV269" s="111"/>
    </row>
    <row r="270" spans="5:74" x14ac:dyDescent="0.25">
      <c r="E270" s="111"/>
      <c r="F270" s="111"/>
      <c r="I270" s="111"/>
      <c r="J270" s="111"/>
      <c r="M270" s="111"/>
      <c r="N270" s="111"/>
      <c r="Q270" s="112"/>
      <c r="R270" s="111"/>
      <c r="U270" s="129"/>
      <c r="V270" s="111"/>
      <c r="Y270" s="112"/>
      <c r="Z270" s="111"/>
      <c r="AC270" s="112"/>
      <c r="AD270" s="111"/>
      <c r="AG270" s="112"/>
      <c r="AH270" s="111"/>
      <c r="AK270" s="112"/>
      <c r="AL270" s="111"/>
      <c r="AO270" s="112"/>
      <c r="AP270" s="111"/>
      <c r="AS270" s="112"/>
      <c r="AT270" s="111"/>
      <c r="AW270" s="112"/>
      <c r="AX270" s="111"/>
      <c r="BA270" s="112"/>
      <c r="BB270" s="111"/>
      <c r="BE270" s="112"/>
      <c r="BF270" s="111"/>
      <c r="BI270" s="112"/>
      <c r="BJ270" s="111"/>
      <c r="BM270" s="112"/>
      <c r="BN270" s="111"/>
      <c r="BQ270" s="112"/>
      <c r="BR270" s="111"/>
      <c r="BU270" s="102"/>
      <c r="BV270" s="111"/>
    </row>
    <row r="271" spans="5:74" x14ac:dyDescent="0.25">
      <c r="E271" s="111"/>
      <c r="F271" s="111"/>
      <c r="I271" s="111"/>
      <c r="J271" s="111"/>
      <c r="M271" s="111"/>
      <c r="N271" s="111"/>
      <c r="Q271" s="112"/>
      <c r="R271" s="111"/>
      <c r="U271" s="129"/>
      <c r="V271" s="111"/>
      <c r="Y271" s="112"/>
      <c r="Z271" s="111"/>
      <c r="AC271" s="112"/>
      <c r="AD271" s="111"/>
      <c r="AG271" s="112"/>
      <c r="AH271" s="111"/>
      <c r="AK271" s="112"/>
      <c r="AL271" s="111"/>
      <c r="AO271" s="112"/>
      <c r="AP271" s="111"/>
      <c r="AS271" s="112"/>
      <c r="AT271" s="111"/>
      <c r="AW271" s="112"/>
      <c r="AX271" s="111"/>
      <c r="BA271" s="112"/>
      <c r="BB271" s="111"/>
      <c r="BE271" s="112"/>
      <c r="BF271" s="111"/>
      <c r="BI271" s="112"/>
      <c r="BJ271" s="111"/>
      <c r="BM271" s="112"/>
      <c r="BN271" s="111"/>
      <c r="BQ271" s="112"/>
      <c r="BR271" s="111"/>
      <c r="BU271" s="102"/>
      <c r="BV271" s="111"/>
    </row>
    <row r="272" spans="5:74" x14ac:dyDescent="0.25">
      <c r="E272" s="111"/>
      <c r="F272" s="111"/>
      <c r="I272" s="111"/>
      <c r="J272" s="111"/>
      <c r="M272" s="111"/>
      <c r="N272" s="111"/>
      <c r="Q272" s="112"/>
      <c r="R272" s="111"/>
      <c r="U272" s="129"/>
      <c r="V272" s="111"/>
      <c r="Y272" s="112"/>
      <c r="Z272" s="111"/>
      <c r="AC272" s="112"/>
      <c r="AD272" s="111"/>
      <c r="AG272" s="112"/>
      <c r="AH272" s="111"/>
      <c r="AK272" s="112"/>
      <c r="AL272" s="111"/>
      <c r="AO272" s="112"/>
      <c r="AP272" s="111"/>
      <c r="AS272" s="112"/>
      <c r="AT272" s="111"/>
      <c r="AW272" s="112"/>
      <c r="AX272" s="111"/>
      <c r="BA272" s="112"/>
      <c r="BB272" s="111"/>
      <c r="BE272" s="112"/>
      <c r="BF272" s="111"/>
      <c r="BI272" s="112"/>
      <c r="BJ272" s="111"/>
      <c r="BM272" s="112"/>
      <c r="BN272" s="111"/>
      <c r="BQ272" s="112"/>
      <c r="BR272" s="111"/>
      <c r="BU272" s="102"/>
      <c r="BV272" s="111"/>
    </row>
    <row r="273" spans="5:74" x14ac:dyDescent="0.25">
      <c r="E273" s="111"/>
      <c r="F273" s="111"/>
      <c r="I273" s="111"/>
      <c r="J273" s="111"/>
      <c r="M273" s="111"/>
      <c r="N273" s="111"/>
      <c r="Q273" s="112"/>
      <c r="R273" s="111"/>
      <c r="U273" s="129"/>
      <c r="V273" s="111"/>
      <c r="Y273" s="112"/>
      <c r="Z273" s="111"/>
      <c r="AC273" s="112"/>
      <c r="AD273" s="111"/>
      <c r="AG273" s="112"/>
      <c r="AH273" s="111"/>
      <c r="AK273" s="112"/>
      <c r="AL273" s="111"/>
      <c r="AO273" s="112"/>
      <c r="AP273" s="111"/>
      <c r="AS273" s="112"/>
      <c r="AT273" s="111"/>
      <c r="AW273" s="112"/>
      <c r="AX273" s="111"/>
      <c r="BA273" s="112"/>
      <c r="BB273" s="111"/>
      <c r="BE273" s="112"/>
      <c r="BF273" s="111"/>
      <c r="BI273" s="112"/>
      <c r="BJ273" s="111"/>
      <c r="BM273" s="112"/>
      <c r="BN273" s="111"/>
      <c r="BQ273" s="112"/>
      <c r="BR273" s="111"/>
      <c r="BU273" s="102"/>
      <c r="BV273" s="111"/>
    </row>
    <row r="274" spans="5:74" x14ac:dyDescent="0.25">
      <c r="E274" s="111"/>
      <c r="F274" s="111"/>
      <c r="I274" s="111"/>
      <c r="J274" s="111"/>
      <c r="M274" s="111"/>
      <c r="N274" s="111"/>
      <c r="Q274" s="112"/>
      <c r="R274" s="111"/>
      <c r="U274" s="129"/>
      <c r="V274" s="111"/>
      <c r="Y274" s="112"/>
      <c r="Z274" s="111"/>
      <c r="AC274" s="112"/>
      <c r="AD274" s="111"/>
      <c r="AG274" s="112"/>
      <c r="AH274" s="111"/>
      <c r="AK274" s="112"/>
      <c r="AL274" s="111"/>
      <c r="AO274" s="112"/>
      <c r="AP274" s="111"/>
      <c r="AS274" s="112"/>
      <c r="AT274" s="111"/>
      <c r="AW274" s="112"/>
      <c r="AX274" s="111"/>
      <c r="BA274" s="112"/>
      <c r="BB274" s="111"/>
      <c r="BE274" s="112"/>
      <c r="BF274" s="111"/>
      <c r="BI274" s="112"/>
      <c r="BJ274" s="111"/>
      <c r="BM274" s="112"/>
      <c r="BN274" s="111"/>
      <c r="BQ274" s="112"/>
      <c r="BR274" s="111"/>
      <c r="BU274" s="102"/>
      <c r="BV274" s="111"/>
    </row>
    <row r="275" spans="5:74" x14ac:dyDescent="0.25">
      <c r="E275" s="111"/>
      <c r="F275" s="111"/>
      <c r="I275" s="111"/>
      <c r="J275" s="111"/>
      <c r="M275" s="111"/>
      <c r="N275" s="111"/>
      <c r="Q275" s="112"/>
      <c r="R275" s="111"/>
      <c r="U275" s="129"/>
      <c r="V275" s="111"/>
      <c r="Y275" s="112"/>
      <c r="Z275" s="111"/>
      <c r="AC275" s="112"/>
      <c r="AD275" s="111"/>
      <c r="AG275" s="112"/>
      <c r="AH275" s="111"/>
      <c r="AK275" s="112"/>
      <c r="AL275" s="111"/>
      <c r="AO275" s="112"/>
      <c r="AP275" s="111"/>
      <c r="AS275" s="112"/>
      <c r="AT275" s="111"/>
      <c r="AW275" s="112"/>
      <c r="AX275" s="111"/>
      <c r="BA275" s="112"/>
      <c r="BB275" s="111"/>
      <c r="BE275" s="112"/>
      <c r="BF275" s="111"/>
      <c r="BI275" s="112"/>
      <c r="BJ275" s="111"/>
      <c r="BM275" s="112"/>
      <c r="BN275" s="111"/>
      <c r="BQ275" s="112"/>
      <c r="BR275" s="111"/>
      <c r="BU275" s="102"/>
      <c r="BV275" s="111"/>
    </row>
    <row r="276" spans="5:74" x14ac:dyDescent="0.25">
      <c r="E276" s="111"/>
      <c r="F276" s="111"/>
      <c r="I276" s="111"/>
      <c r="J276" s="111"/>
      <c r="M276" s="111"/>
      <c r="N276" s="111"/>
      <c r="Q276" s="112"/>
      <c r="R276" s="111"/>
      <c r="U276" s="129"/>
      <c r="V276" s="111"/>
      <c r="Y276" s="112"/>
      <c r="Z276" s="111"/>
      <c r="AC276" s="112"/>
      <c r="AD276" s="111"/>
      <c r="AG276" s="112"/>
      <c r="AH276" s="111"/>
      <c r="AK276" s="112"/>
      <c r="AL276" s="111"/>
      <c r="AO276" s="112"/>
      <c r="AP276" s="111"/>
      <c r="AS276" s="112"/>
      <c r="AT276" s="111"/>
      <c r="AW276" s="112"/>
      <c r="AX276" s="111"/>
      <c r="BA276" s="112"/>
      <c r="BB276" s="111"/>
      <c r="BE276" s="112"/>
      <c r="BF276" s="111"/>
      <c r="BI276" s="112"/>
      <c r="BJ276" s="111"/>
      <c r="BM276" s="112"/>
      <c r="BN276" s="111"/>
      <c r="BQ276" s="112"/>
      <c r="BR276" s="111"/>
      <c r="BU276" s="102"/>
      <c r="BV276" s="111"/>
    </row>
    <row r="277" spans="5:74" x14ac:dyDescent="0.25">
      <c r="E277" s="111"/>
      <c r="F277" s="111"/>
      <c r="I277" s="111"/>
      <c r="J277" s="111"/>
      <c r="M277" s="111"/>
      <c r="N277" s="111"/>
      <c r="Q277" s="112"/>
      <c r="R277" s="111"/>
      <c r="U277" s="129"/>
      <c r="V277" s="111"/>
      <c r="Y277" s="112"/>
      <c r="Z277" s="111"/>
      <c r="AC277" s="112"/>
      <c r="AD277" s="111"/>
      <c r="AG277" s="112"/>
      <c r="AH277" s="111"/>
      <c r="AK277" s="112"/>
      <c r="AL277" s="111"/>
      <c r="AO277" s="112"/>
      <c r="AP277" s="111"/>
      <c r="AS277" s="112"/>
      <c r="AT277" s="111"/>
      <c r="AW277" s="112"/>
      <c r="AX277" s="111"/>
      <c r="BA277" s="112"/>
      <c r="BB277" s="111"/>
      <c r="BE277" s="112"/>
      <c r="BF277" s="111"/>
      <c r="BI277" s="112"/>
      <c r="BJ277" s="111"/>
      <c r="BM277" s="112"/>
      <c r="BN277" s="111"/>
      <c r="BQ277" s="112"/>
      <c r="BR277" s="111"/>
      <c r="BU277" s="102"/>
      <c r="BV277" s="111"/>
    </row>
    <row r="278" spans="5:74" x14ac:dyDescent="0.25">
      <c r="E278" s="111"/>
      <c r="F278" s="111"/>
      <c r="I278" s="111"/>
      <c r="J278" s="111"/>
      <c r="M278" s="111"/>
      <c r="N278" s="111"/>
      <c r="Q278" s="112"/>
      <c r="R278" s="111"/>
      <c r="U278" s="129"/>
      <c r="V278" s="111"/>
      <c r="Y278" s="112"/>
      <c r="Z278" s="111"/>
      <c r="AC278" s="112"/>
      <c r="AD278" s="111"/>
      <c r="AG278" s="112"/>
      <c r="AH278" s="111"/>
      <c r="AK278" s="112"/>
      <c r="AL278" s="111"/>
      <c r="AO278" s="112"/>
      <c r="AP278" s="111"/>
      <c r="AS278" s="112"/>
      <c r="AT278" s="111"/>
      <c r="AW278" s="112"/>
      <c r="AX278" s="111"/>
      <c r="BA278" s="112"/>
      <c r="BB278" s="111"/>
      <c r="BE278" s="112"/>
      <c r="BF278" s="111"/>
      <c r="BI278" s="112"/>
      <c r="BJ278" s="111"/>
      <c r="BM278" s="112"/>
      <c r="BN278" s="111"/>
      <c r="BQ278" s="112"/>
      <c r="BR278" s="111"/>
      <c r="BU278" s="102"/>
      <c r="BV278" s="111"/>
    </row>
    <row r="279" spans="5:74" x14ac:dyDescent="0.25">
      <c r="E279" s="111"/>
      <c r="F279" s="111"/>
      <c r="I279" s="111"/>
      <c r="J279" s="111"/>
      <c r="M279" s="111"/>
      <c r="N279" s="111"/>
      <c r="Q279" s="112"/>
      <c r="R279" s="111"/>
      <c r="U279" s="129"/>
      <c r="V279" s="111"/>
      <c r="Y279" s="112"/>
      <c r="Z279" s="111"/>
      <c r="AC279" s="112"/>
      <c r="AD279" s="111"/>
      <c r="AG279" s="112"/>
      <c r="AH279" s="111"/>
      <c r="AK279" s="112"/>
      <c r="AL279" s="111"/>
      <c r="AO279" s="112"/>
      <c r="AP279" s="111"/>
      <c r="AS279" s="112"/>
      <c r="AT279" s="111"/>
      <c r="AW279" s="112"/>
      <c r="AX279" s="111"/>
      <c r="BA279" s="112"/>
      <c r="BB279" s="111"/>
      <c r="BE279" s="112"/>
      <c r="BF279" s="111"/>
      <c r="BI279" s="112"/>
      <c r="BJ279" s="111"/>
      <c r="BM279" s="112"/>
      <c r="BN279" s="111"/>
      <c r="BQ279" s="112"/>
      <c r="BR279" s="111"/>
      <c r="BU279" s="102"/>
      <c r="BV279" s="111"/>
    </row>
    <row r="280" spans="5:74" x14ac:dyDescent="0.25">
      <c r="E280" s="111"/>
      <c r="F280" s="111"/>
      <c r="I280" s="111"/>
      <c r="J280" s="111"/>
      <c r="M280" s="111"/>
      <c r="N280" s="111"/>
      <c r="Q280" s="112"/>
      <c r="R280" s="111"/>
      <c r="U280" s="129"/>
      <c r="V280" s="111"/>
      <c r="Y280" s="112"/>
      <c r="Z280" s="111"/>
      <c r="AC280" s="112"/>
      <c r="AD280" s="111"/>
      <c r="AG280" s="112"/>
      <c r="AH280" s="111"/>
      <c r="AK280" s="112"/>
      <c r="AL280" s="111"/>
      <c r="AO280" s="112"/>
      <c r="AP280" s="111"/>
      <c r="AS280" s="112"/>
      <c r="AT280" s="111"/>
      <c r="AW280" s="112"/>
      <c r="AX280" s="111"/>
      <c r="BA280" s="112"/>
      <c r="BB280" s="111"/>
      <c r="BE280" s="112"/>
      <c r="BF280" s="111"/>
      <c r="BI280" s="112"/>
      <c r="BJ280" s="111"/>
      <c r="BM280" s="112"/>
      <c r="BN280" s="111"/>
      <c r="BQ280" s="112"/>
      <c r="BR280" s="111"/>
      <c r="BU280" s="102"/>
      <c r="BV280" s="111"/>
    </row>
    <row r="281" spans="5:74" x14ac:dyDescent="0.25">
      <c r="E281" s="111"/>
      <c r="F281" s="111"/>
      <c r="I281" s="111"/>
      <c r="J281" s="111"/>
      <c r="M281" s="111"/>
      <c r="N281" s="111"/>
      <c r="Q281" s="112"/>
      <c r="R281" s="111"/>
      <c r="U281" s="129"/>
      <c r="V281" s="111"/>
      <c r="Y281" s="112"/>
      <c r="Z281" s="111"/>
      <c r="AC281" s="112"/>
      <c r="AD281" s="111"/>
      <c r="AG281" s="112"/>
      <c r="AH281" s="111"/>
      <c r="AK281" s="112"/>
      <c r="AL281" s="111"/>
      <c r="AO281" s="112"/>
      <c r="AP281" s="111"/>
      <c r="AS281" s="112"/>
      <c r="AT281" s="111"/>
      <c r="AW281" s="112"/>
      <c r="AX281" s="111"/>
      <c r="BA281" s="112"/>
      <c r="BB281" s="111"/>
      <c r="BE281" s="112"/>
      <c r="BF281" s="111"/>
      <c r="BI281" s="112"/>
      <c r="BJ281" s="111"/>
      <c r="BM281" s="112"/>
      <c r="BN281" s="111"/>
      <c r="BQ281" s="112"/>
      <c r="BR281" s="111"/>
      <c r="BU281" s="102"/>
      <c r="BV281" s="111"/>
    </row>
    <row r="282" spans="5:74" x14ac:dyDescent="0.25">
      <c r="E282" s="111"/>
      <c r="F282" s="111"/>
      <c r="I282" s="111"/>
      <c r="J282" s="111"/>
      <c r="M282" s="111"/>
      <c r="N282" s="111"/>
      <c r="Q282" s="112"/>
      <c r="R282" s="111"/>
      <c r="U282" s="129"/>
      <c r="V282" s="111"/>
      <c r="Y282" s="112"/>
      <c r="Z282" s="111"/>
      <c r="AC282" s="112"/>
      <c r="AD282" s="111"/>
      <c r="AG282" s="112"/>
      <c r="AH282" s="111"/>
      <c r="AK282" s="112"/>
      <c r="AL282" s="111"/>
      <c r="AO282" s="112"/>
      <c r="AP282" s="111"/>
      <c r="AS282" s="112"/>
      <c r="AT282" s="111"/>
      <c r="AW282" s="112"/>
      <c r="AX282" s="111"/>
      <c r="BA282" s="112"/>
      <c r="BB282" s="111"/>
      <c r="BE282" s="112"/>
      <c r="BF282" s="111"/>
      <c r="BI282" s="112"/>
      <c r="BJ282" s="111"/>
      <c r="BM282" s="112"/>
      <c r="BN282" s="111"/>
      <c r="BQ282" s="112"/>
      <c r="BR282" s="111"/>
      <c r="BU282" s="102"/>
      <c r="BV282" s="111"/>
    </row>
    <row r="283" spans="5:74" x14ac:dyDescent="0.25">
      <c r="E283" s="111"/>
      <c r="F283" s="111"/>
      <c r="I283" s="111"/>
      <c r="J283" s="111"/>
      <c r="M283" s="111"/>
      <c r="N283" s="111"/>
      <c r="Q283" s="112"/>
      <c r="R283" s="111"/>
      <c r="U283" s="129"/>
      <c r="V283" s="111"/>
      <c r="Y283" s="112"/>
      <c r="Z283" s="111"/>
      <c r="AC283" s="112"/>
      <c r="AD283" s="111"/>
      <c r="AG283" s="112"/>
      <c r="AH283" s="111"/>
      <c r="AK283" s="112"/>
      <c r="AL283" s="111"/>
      <c r="AO283" s="112"/>
      <c r="AP283" s="111"/>
      <c r="AS283" s="112"/>
      <c r="AT283" s="111"/>
      <c r="AW283" s="112"/>
      <c r="AX283" s="111"/>
      <c r="BA283" s="112"/>
      <c r="BB283" s="111"/>
      <c r="BE283" s="112"/>
      <c r="BF283" s="111"/>
      <c r="BI283" s="112"/>
      <c r="BJ283" s="111"/>
      <c r="BM283" s="112"/>
      <c r="BN283" s="111"/>
      <c r="BQ283" s="112"/>
      <c r="BR283" s="111"/>
      <c r="BU283" s="102"/>
      <c r="BV283" s="111"/>
    </row>
    <row r="284" spans="5:74" x14ac:dyDescent="0.25">
      <c r="E284" s="111"/>
      <c r="F284" s="111"/>
      <c r="I284" s="111"/>
      <c r="J284" s="111"/>
      <c r="M284" s="111"/>
      <c r="N284" s="111"/>
      <c r="Q284" s="112"/>
      <c r="R284" s="111"/>
      <c r="U284" s="129"/>
      <c r="V284" s="111"/>
      <c r="Y284" s="112"/>
      <c r="Z284" s="111"/>
      <c r="AC284" s="112"/>
      <c r="AD284" s="111"/>
      <c r="AG284" s="112"/>
      <c r="AH284" s="111"/>
      <c r="AK284" s="112"/>
      <c r="AL284" s="111"/>
      <c r="AO284" s="112"/>
      <c r="AP284" s="111"/>
      <c r="AS284" s="112"/>
      <c r="AT284" s="111"/>
      <c r="AW284" s="112"/>
      <c r="AX284" s="111"/>
      <c r="BA284" s="112"/>
      <c r="BB284" s="111"/>
      <c r="BE284" s="112"/>
      <c r="BF284" s="111"/>
      <c r="BI284" s="112"/>
      <c r="BJ284" s="111"/>
      <c r="BM284" s="112"/>
      <c r="BN284" s="111"/>
      <c r="BQ284" s="112"/>
      <c r="BR284" s="111"/>
      <c r="BU284" s="102"/>
      <c r="BV284" s="111"/>
    </row>
    <row r="285" spans="5:74" x14ac:dyDescent="0.25">
      <c r="E285" s="111"/>
      <c r="F285" s="111"/>
      <c r="I285" s="111"/>
      <c r="J285" s="111"/>
      <c r="M285" s="111"/>
      <c r="N285" s="111"/>
      <c r="Q285" s="112"/>
      <c r="R285" s="111"/>
      <c r="U285" s="129"/>
      <c r="V285" s="111"/>
      <c r="Y285" s="112"/>
      <c r="Z285" s="111"/>
      <c r="AC285" s="112"/>
      <c r="AD285" s="111"/>
      <c r="AG285" s="112"/>
      <c r="AH285" s="111"/>
      <c r="AK285" s="112"/>
      <c r="AL285" s="111"/>
      <c r="AO285" s="112"/>
      <c r="AP285" s="111"/>
      <c r="AS285" s="112"/>
      <c r="AT285" s="111"/>
      <c r="AW285" s="112"/>
      <c r="AX285" s="111"/>
      <c r="BA285" s="112"/>
      <c r="BB285" s="111"/>
      <c r="BE285" s="112"/>
      <c r="BF285" s="111"/>
      <c r="BI285" s="112"/>
      <c r="BJ285" s="111"/>
      <c r="BM285" s="112"/>
      <c r="BN285" s="111"/>
      <c r="BQ285" s="112"/>
      <c r="BR285" s="111"/>
      <c r="BU285" s="102"/>
      <c r="BV285" s="111"/>
    </row>
    <row r="286" spans="5:74" x14ac:dyDescent="0.25">
      <c r="E286" s="111"/>
      <c r="F286" s="111"/>
      <c r="I286" s="111"/>
      <c r="J286" s="111"/>
      <c r="M286" s="111"/>
      <c r="N286" s="111"/>
      <c r="Q286" s="112"/>
      <c r="R286" s="111"/>
      <c r="U286" s="129"/>
      <c r="V286" s="111"/>
      <c r="Y286" s="112"/>
      <c r="Z286" s="111"/>
      <c r="AC286" s="112"/>
      <c r="AD286" s="111"/>
      <c r="AG286" s="112"/>
      <c r="AH286" s="111"/>
      <c r="AK286" s="112"/>
      <c r="AL286" s="111"/>
      <c r="AO286" s="112"/>
      <c r="AP286" s="111"/>
      <c r="AS286" s="112"/>
      <c r="AT286" s="111"/>
      <c r="AW286" s="112"/>
      <c r="AX286" s="111"/>
      <c r="BA286" s="112"/>
      <c r="BB286" s="111"/>
      <c r="BE286" s="112"/>
      <c r="BF286" s="111"/>
      <c r="BI286" s="112"/>
      <c r="BJ286" s="111"/>
      <c r="BM286" s="112"/>
      <c r="BN286" s="111"/>
      <c r="BQ286" s="112"/>
      <c r="BR286" s="111"/>
      <c r="BU286" s="102"/>
      <c r="BV286" s="111"/>
    </row>
    <row r="287" spans="5:74" x14ac:dyDescent="0.25">
      <c r="E287" s="111"/>
      <c r="F287" s="111"/>
      <c r="I287" s="111"/>
      <c r="J287" s="111"/>
      <c r="M287" s="111"/>
      <c r="N287" s="111"/>
      <c r="Q287" s="112"/>
      <c r="R287" s="111"/>
      <c r="U287" s="129"/>
      <c r="V287" s="111"/>
      <c r="Y287" s="112"/>
      <c r="Z287" s="111"/>
      <c r="AC287" s="112"/>
      <c r="AD287" s="111"/>
      <c r="AG287" s="112"/>
      <c r="AH287" s="111"/>
      <c r="AK287" s="112"/>
      <c r="AL287" s="111"/>
      <c r="AO287" s="112"/>
      <c r="AP287" s="111"/>
      <c r="AS287" s="112"/>
      <c r="AT287" s="111"/>
      <c r="AW287" s="112"/>
      <c r="AX287" s="111"/>
      <c r="BA287" s="112"/>
      <c r="BB287" s="111"/>
      <c r="BE287" s="112"/>
      <c r="BF287" s="111"/>
      <c r="BI287" s="112"/>
      <c r="BJ287" s="111"/>
      <c r="BM287" s="112"/>
      <c r="BN287" s="111"/>
      <c r="BQ287" s="112"/>
      <c r="BR287" s="111"/>
      <c r="BU287" s="102"/>
      <c r="BV287" s="111"/>
    </row>
    <row r="288" spans="5:74" x14ac:dyDescent="0.25">
      <c r="E288" s="111"/>
      <c r="F288" s="111"/>
      <c r="I288" s="111"/>
      <c r="J288" s="111"/>
      <c r="M288" s="111"/>
      <c r="N288" s="111"/>
      <c r="Q288" s="112"/>
      <c r="R288" s="111"/>
      <c r="U288" s="129"/>
      <c r="V288" s="111"/>
      <c r="Y288" s="112"/>
      <c r="Z288" s="111"/>
      <c r="AC288" s="112"/>
      <c r="AD288" s="111"/>
      <c r="AG288" s="112"/>
      <c r="AH288" s="111"/>
      <c r="AK288" s="112"/>
      <c r="AL288" s="111"/>
      <c r="AO288" s="112"/>
      <c r="AP288" s="111"/>
      <c r="AS288" s="112"/>
      <c r="AT288" s="111"/>
      <c r="AW288" s="112"/>
      <c r="AX288" s="111"/>
      <c r="BA288" s="112"/>
      <c r="BB288" s="111"/>
      <c r="BE288" s="112"/>
      <c r="BF288" s="111"/>
      <c r="BI288" s="112"/>
      <c r="BJ288" s="111"/>
      <c r="BM288" s="112"/>
      <c r="BN288" s="111"/>
      <c r="BQ288" s="112"/>
      <c r="BR288" s="111"/>
      <c r="BU288" s="102"/>
      <c r="BV288" s="111"/>
    </row>
    <row r="289" spans="5:74" x14ac:dyDescent="0.25">
      <c r="E289" s="111"/>
      <c r="F289" s="111"/>
      <c r="I289" s="111"/>
      <c r="J289" s="111"/>
      <c r="M289" s="111"/>
      <c r="N289" s="111"/>
      <c r="Q289" s="112"/>
      <c r="R289" s="111"/>
      <c r="U289" s="129"/>
      <c r="V289" s="111"/>
      <c r="Y289" s="112"/>
      <c r="Z289" s="111"/>
      <c r="AC289" s="112"/>
      <c r="AD289" s="111"/>
      <c r="AG289" s="112"/>
      <c r="AH289" s="111"/>
      <c r="AK289" s="112"/>
      <c r="AL289" s="111"/>
      <c r="AO289" s="112"/>
      <c r="AP289" s="111"/>
      <c r="AS289" s="112"/>
      <c r="AT289" s="111"/>
      <c r="AW289" s="112"/>
      <c r="AX289" s="111"/>
      <c r="BA289" s="112"/>
      <c r="BB289" s="111"/>
      <c r="BE289" s="112"/>
      <c r="BF289" s="111"/>
      <c r="BI289" s="112"/>
      <c r="BJ289" s="111"/>
      <c r="BM289" s="112"/>
      <c r="BN289" s="111"/>
      <c r="BQ289" s="112"/>
      <c r="BR289" s="111"/>
      <c r="BU289" s="102"/>
      <c r="BV289" s="111"/>
    </row>
    <row r="290" spans="5:74" x14ac:dyDescent="0.25">
      <c r="E290" s="111"/>
      <c r="F290" s="111"/>
      <c r="I290" s="111"/>
      <c r="J290" s="111"/>
      <c r="M290" s="111"/>
      <c r="N290" s="111"/>
      <c r="Q290" s="112"/>
      <c r="R290" s="111"/>
      <c r="U290" s="129"/>
      <c r="V290" s="111"/>
      <c r="Y290" s="112"/>
      <c r="Z290" s="111"/>
      <c r="AC290" s="112"/>
      <c r="AD290" s="111"/>
      <c r="AG290" s="112"/>
      <c r="AH290" s="111"/>
      <c r="AK290" s="112"/>
      <c r="AL290" s="111"/>
      <c r="AO290" s="112"/>
      <c r="AP290" s="111"/>
      <c r="AS290" s="112"/>
      <c r="AT290" s="111"/>
      <c r="AW290" s="112"/>
      <c r="AX290" s="111"/>
      <c r="BA290" s="112"/>
      <c r="BB290" s="111"/>
      <c r="BE290" s="112"/>
      <c r="BF290" s="111"/>
      <c r="BI290" s="112"/>
      <c r="BJ290" s="111"/>
      <c r="BM290" s="112"/>
      <c r="BN290" s="111"/>
      <c r="BQ290" s="112"/>
      <c r="BR290" s="111"/>
      <c r="BU290" s="102"/>
      <c r="BV290" s="111"/>
    </row>
    <row r="291" spans="5:74" x14ac:dyDescent="0.25">
      <c r="E291" s="111"/>
      <c r="F291" s="111"/>
      <c r="I291" s="111"/>
      <c r="J291" s="111"/>
      <c r="M291" s="111"/>
      <c r="N291" s="111"/>
      <c r="Q291" s="112"/>
      <c r="R291" s="111"/>
      <c r="U291" s="129"/>
      <c r="V291" s="111"/>
      <c r="Y291" s="112"/>
      <c r="Z291" s="111"/>
      <c r="AC291" s="112"/>
      <c r="AD291" s="111"/>
      <c r="AG291" s="112"/>
      <c r="AH291" s="111"/>
      <c r="AK291" s="112"/>
      <c r="AL291" s="111"/>
      <c r="AO291" s="112"/>
      <c r="AP291" s="111"/>
      <c r="AS291" s="112"/>
      <c r="AT291" s="111"/>
      <c r="AW291" s="112"/>
      <c r="AX291" s="111"/>
      <c r="BA291" s="112"/>
      <c r="BB291" s="111"/>
      <c r="BE291" s="112"/>
      <c r="BF291" s="111"/>
      <c r="BI291" s="112"/>
      <c r="BJ291" s="111"/>
      <c r="BM291" s="112"/>
      <c r="BN291" s="111"/>
      <c r="BQ291" s="112"/>
      <c r="BR291" s="111"/>
      <c r="BU291" s="102"/>
      <c r="BV291" s="111"/>
    </row>
    <row r="292" spans="5:74" x14ac:dyDescent="0.25">
      <c r="E292" s="111"/>
      <c r="F292" s="111"/>
      <c r="I292" s="111"/>
      <c r="J292" s="111"/>
      <c r="M292" s="111"/>
      <c r="N292" s="111"/>
      <c r="Q292" s="112"/>
      <c r="R292" s="111"/>
      <c r="U292" s="129"/>
      <c r="V292" s="111"/>
      <c r="Y292" s="112"/>
      <c r="Z292" s="111"/>
      <c r="AC292" s="112"/>
      <c r="AD292" s="111"/>
      <c r="AG292" s="112"/>
      <c r="AH292" s="111"/>
      <c r="AK292" s="112"/>
      <c r="AL292" s="111"/>
      <c r="AO292" s="112"/>
      <c r="AP292" s="111"/>
      <c r="AS292" s="112"/>
      <c r="AT292" s="111"/>
      <c r="AW292" s="112"/>
      <c r="AX292" s="111"/>
      <c r="BA292" s="112"/>
      <c r="BB292" s="111"/>
      <c r="BE292" s="112"/>
      <c r="BF292" s="111"/>
      <c r="BI292" s="112"/>
      <c r="BJ292" s="111"/>
      <c r="BM292" s="112"/>
      <c r="BN292" s="111"/>
      <c r="BQ292" s="112"/>
      <c r="BR292" s="111"/>
      <c r="BU292" s="102"/>
      <c r="BV292" s="111"/>
    </row>
    <row r="293" spans="5:74" x14ac:dyDescent="0.25">
      <c r="E293" s="111"/>
      <c r="F293" s="111"/>
      <c r="I293" s="111"/>
      <c r="J293" s="111"/>
      <c r="M293" s="111"/>
      <c r="N293" s="111"/>
      <c r="Q293" s="112"/>
      <c r="R293" s="111"/>
      <c r="U293" s="129"/>
      <c r="V293" s="111"/>
      <c r="Y293" s="112"/>
      <c r="Z293" s="111"/>
      <c r="AC293" s="112"/>
      <c r="AD293" s="111"/>
      <c r="AG293" s="112"/>
      <c r="AH293" s="111"/>
      <c r="AK293" s="112"/>
      <c r="AL293" s="111"/>
      <c r="AO293" s="112"/>
      <c r="AP293" s="111"/>
      <c r="AS293" s="112"/>
      <c r="AT293" s="111"/>
      <c r="AW293" s="112"/>
      <c r="AX293" s="111"/>
      <c r="BA293" s="112"/>
      <c r="BB293" s="111"/>
      <c r="BE293" s="112"/>
      <c r="BF293" s="111"/>
      <c r="BI293" s="112"/>
      <c r="BJ293" s="111"/>
      <c r="BM293" s="112"/>
      <c r="BN293" s="111"/>
      <c r="BQ293" s="112"/>
      <c r="BR293" s="111"/>
      <c r="BU293" s="102"/>
      <c r="BV293" s="111"/>
    </row>
    <row r="294" spans="5:74" x14ac:dyDescent="0.25">
      <c r="E294" s="111"/>
      <c r="F294" s="111"/>
      <c r="I294" s="111"/>
      <c r="J294" s="111"/>
      <c r="M294" s="111"/>
      <c r="N294" s="111"/>
      <c r="Q294" s="112"/>
      <c r="R294" s="111"/>
      <c r="U294" s="129"/>
      <c r="V294" s="111"/>
      <c r="Y294" s="112"/>
      <c r="Z294" s="111"/>
      <c r="AC294" s="112"/>
      <c r="AD294" s="111"/>
      <c r="AG294" s="112"/>
      <c r="AH294" s="111"/>
      <c r="AK294" s="112"/>
      <c r="AL294" s="111"/>
      <c r="AO294" s="112"/>
      <c r="AP294" s="111"/>
      <c r="AS294" s="112"/>
      <c r="AT294" s="111"/>
      <c r="AW294" s="112"/>
      <c r="AX294" s="111"/>
      <c r="BA294" s="112"/>
      <c r="BB294" s="111"/>
      <c r="BE294" s="112"/>
      <c r="BF294" s="111"/>
      <c r="BI294" s="112"/>
      <c r="BJ294" s="111"/>
      <c r="BM294" s="112"/>
      <c r="BN294" s="111"/>
      <c r="BQ294" s="112"/>
      <c r="BR294" s="111"/>
      <c r="BU294" s="102"/>
      <c r="BV294" s="111"/>
    </row>
    <row r="295" spans="5:74" x14ac:dyDescent="0.25">
      <c r="E295" s="111"/>
      <c r="F295" s="111"/>
      <c r="I295" s="111"/>
      <c r="J295" s="111"/>
      <c r="M295" s="111"/>
      <c r="N295" s="111"/>
      <c r="Q295" s="112"/>
      <c r="R295" s="111"/>
      <c r="U295" s="129"/>
      <c r="V295" s="111"/>
      <c r="Y295" s="112"/>
      <c r="Z295" s="111"/>
      <c r="AC295" s="112"/>
      <c r="AD295" s="111"/>
      <c r="AG295" s="112"/>
      <c r="AH295" s="111"/>
      <c r="AK295" s="112"/>
      <c r="AL295" s="111"/>
      <c r="AO295" s="112"/>
      <c r="AP295" s="111"/>
      <c r="AS295" s="112"/>
      <c r="AT295" s="111"/>
      <c r="AW295" s="112"/>
      <c r="AX295" s="111"/>
      <c r="BA295" s="112"/>
      <c r="BB295" s="111"/>
      <c r="BE295" s="112"/>
      <c r="BF295" s="111"/>
      <c r="BI295" s="112"/>
      <c r="BJ295" s="111"/>
      <c r="BM295" s="112"/>
      <c r="BN295" s="111"/>
      <c r="BQ295" s="112"/>
      <c r="BR295" s="111"/>
      <c r="BU295" s="102"/>
      <c r="BV295" s="111"/>
    </row>
    <row r="296" spans="5:74" x14ac:dyDescent="0.25">
      <c r="E296" s="111"/>
      <c r="F296" s="111"/>
      <c r="I296" s="111"/>
      <c r="J296" s="111"/>
      <c r="M296" s="111"/>
      <c r="N296" s="111"/>
      <c r="Q296" s="112"/>
      <c r="R296" s="111"/>
      <c r="U296" s="129"/>
      <c r="V296" s="111"/>
      <c r="Y296" s="112"/>
      <c r="Z296" s="111"/>
      <c r="AC296" s="112"/>
      <c r="AD296" s="111"/>
      <c r="AG296" s="112"/>
      <c r="AH296" s="111"/>
      <c r="AK296" s="112"/>
      <c r="AL296" s="111"/>
      <c r="AO296" s="112"/>
      <c r="AP296" s="111"/>
      <c r="AS296" s="112"/>
      <c r="AT296" s="111"/>
      <c r="AW296" s="112"/>
      <c r="AX296" s="111"/>
      <c r="BA296" s="112"/>
      <c r="BB296" s="111"/>
      <c r="BE296" s="112"/>
      <c r="BF296" s="111"/>
      <c r="BI296" s="112"/>
      <c r="BJ296" s="111"/>
      <c r="BM296" s="112"/>
      <c r="BN296" s="111"/>
      <c r="BQ296" s="112"/>
      <c r="BR296" s="111"/>
      <c r="BU296" s="102"/>
      <c r="BV296" s="111"/>
    </row>
    <row r="297" spans="5:74" x14ac:dyDescent="0.25">
      <c r="E297" s="111"/>
      <c r="F297" s="111"/>
      <c r="I297" s="111"/>
      <c r="J297" s="111"/>
      <c r="M297" s="111"/>
      <c r="N297" s="111"/>
      <c r="Q297" s="112"/>
      <c r="R297" s="111"/>
      <c r="U297" s="129"/>
      <c r="V297" s="111"/>
      <c r="Y297" s="112"/>
      <c r="Z297" s="111"/>
      <c r="AC297" s="112"/>
      <c r="AD297" s="111"/>
      <c r="AG297" s="112"/>
      <c r="AH297" s="111"/>
      <c r="AK297" s="112"/>
      <c r="AL297" s="111"/>
      <c r="AO297" s="112"/>
      <c r="AP297" s="111"/>
      <c r="AS297" s="112"/>
      <c r="AT297" s="111"/>
      <c r="AW297" s="112"/>
      <c r="AX297" s="111"/>
      <c r="BA297" s="112"/>
      <c r="BB297" s="111"/>
      <c r="BE297" s="112"/>
      <c r="BF297" s="111"/>
      <c r="BI297" s="112"/>
      <c r="BJ297" s="111"/>
      <c r="BM297" s="112"/>
      <c r="BN297" s="111"/>
      <c r="BQ297" s="112"/>
      <c r="BR297" s="111"/>
      <c r="BU297" s="102"/>
      <c r="BV297" s="111"/>
    </row>
    <row r="298" spans="5:74" x14ac:dyDescent="0.25">
      <c r="E298" s="111"/>
      <c r="F298" s="111"/>
      <c r="I298" s="111"/>
      <c r="J298" s="111"/>
      <c r="M298" s="111"/>
      <c r="N298" s="111"/>
      <c r="Q298" s="112"/>
      <c r="R298" s="111"/>
      <c r="U298" s="129"/>
      <c r="V298" s="111"/>
      <c r="Y298" s="112"/>
      <c r="Z298" s="111"/>
      <c r="AC298" s="112"/>
      <c r="AD298" s="111"/>
      <c r="AG298" s="112"/>
      <c r="AH298" s="111"/>
      <c r="AK298" s="112"/>
      <c r="AL298" s="111"/>
      <c r="AO298" s="112"/>
      <c r="AP298" s="111"/>
      <c r="AS298" s="112"/>
      <c r="AT298" s="111"/>
      <c r="AW298" s="112"/>
      <c r="AX298" s="111"/>
      <c r="BA298" s="112"/>
      <c r="BB298" s="111"/>
      <c r="BE298" s="112"/>
      <c r="BF298" s="111"/>
      <c r="BI298" s="112"/>
      <c r="BJ298" s="111"/>
      <c r="BM298" s="112"/>
      <c r="BN298" s="111"/>
      <c r="BQ298" s="112"/>
      <c r="BR298" s="111"/>
      <c r="BU298" s="102"/>
      <c r="BV298" s="111"/>
    </row>
    <row r="299" spans="5:74" x14ac:dyDescent="0.25">
      <c r="E299" s="111"/>
      <c r="F299" s="111"/>
      <c r="I299" s="111"/>
      <c r="J299" s="111"/>
      <c r="M299" s="111"/>
      <c r="N299" s="111"/>
      <c r="Q299" s="112"/>
      <c r="R299" s="111"/>
      <c r="U299" s="129"/>
      <c r="V299" s="111"/>
      <c r="Y299" s="112"/>
      <c r="Z299" s="111"/>
      <c r="AC299" s="112"/>
      <c r="AD299" s="111"/>
      <c r="AG299" s="112"/>
      <c r="AH299" s="111"/>
      <c r="AK299" s="112"/>
      <c r="AL299" s="111"/>
      <c r="AO299" s="112"/>
      <c r="AP299" s="111"/>
      <c r="AS299" s="112"/>
      <c r="AT299" s="111"/>
      <c r="AW299" s="112"/>
      <c r="AX299" s="111"/>
      <c r="BA299" s="112"/>
      <c r="BB299" s="111"/>
      <c r="BE299" s="112"/>
      <c r="BF299" s="111"/>
      <c r="BI299" s="112"/>
      <c r="BJ299" s="111"/>
      <c r="BM299" s="112"/>
      <c r="BN299" s="111"/>
      <c r="BQ299" s="112"/>
      <c r="BR299" s="111"/>
      <c r="BU299" s="102"/>
      <c r="BV299" s="111"/>
    </row>
    <row r="300" spans="5:74" x14ac:dyDescent="0.25">
      <c r="E300" s="111"/>
      <c r="F300" s="111"/>
      <c r="I300" s="111"/>
      <c r="J300" s="111"/>
      <c r="M300" s="111"/>
      <c r="N300" s="111"/>
      <c r="Q300" s="112"/>
      <c r="R300" s="111"/>
      <c r="U300" s="129"/>
      <c r="V300" s="111"/>
      <c r="Y300" s="112"/>
      <c r="Z300" s="111"/>
      <c r="AC300" s="112"/>
      <c r="AD300" s="111"/>
      <c r="AG300" s="112"/>
      <c r="AH300" s="111"/>
      <c r="AK300" s="112"/>
      <c r="AL300" s="111"/>
      <c r="AO300" s="112"/>
      <c r="AP300" s="111"/>
      <c r="AS300" s="112"/>
      <c r="AT300" s="111"/>
      <c r="AW300" s="112"/>
      <c r="AX300" s="111"/>
      <c r="BA300" s="112"/>
      <c r="BB300" s="111"/>
      <c r="BE300" s="112"/>
      <c r="BF300" s="111"/>
      <c r="BI300" s="112"/>
      <c r="BJ300" s="111"/>
      <c r="BM300" s="112"/>
      <c r="BN300" s="111"/>
      <c r="BQ300" s="112"/>
      <c r="BR300" s="111"/>
      <c r="BU300" s="102"/>
      <c r="BV300" s="111"/>
    </row>
    <row r="301" spans="5:74" x14ac:dyDescent="0.25">
      <c r="E301" s="111"/>
      <c r="F301" s="111"/>
      <c r="I301" s="111"/>
      <c r="J301" s="111"/>
      <c r="M301" s="111"/>
      <c r="N301" s="111"/>
      <c r="Q301" s="112"/>
      <c r="R301" s="111"/>
      <c r="U301" s="129"/>
      <c r="V301" s="111"/>
      <c r="Y301" s="112"/>
      <c r="Z301" s="111"/>
      <c r="AC301" s="112"/>
      <c r="AD301" s="111"/>
      <c r="AG301" s="112"/>
      <c r="AH301" s="111"/>
      <c r="AK301" s="112"/>
      <c r="AL301" s="111"/>
      <c r="AO301" s="112"/>
      <c r="AP301" s="111"/>
      <c r="AS301" s="112"/>
      <c r="AT301" s="111"/>
      <c r="AW301" s="112"/>
      <c r="AX301" s="111"/>
      <c r="BA301" s="112"/>
      <c r="BB301" s="111"/>
      <c r="BE301" s="112"/>
      <c r="BF301" s="111"/>
      <c r="BI301" s="112"/>
      <c r="BJ301" s="111"/>
      <c r="BM301" s="112"/>
      <c r="BN301" s="111"/>
      <c r="BQ301" s="112"/>
      <c r="BR301" s="111"/>
      <c r="BU301" s="102"/>
      <c r="BV301" s="111"/>
    </row>
    <row r="302" spans="5:74" x14ac:dyDescent="0.25">
      <c r="E302" s="111"/>
      <c r="F302" s="111"/>
      <c r="I302" s="111"/>
      <c r="J302" s="111"/>
      <c r="M302" s="111"/>
      <c r="N302" s="111"/>
      <c r="Q302" s="112"/>
      <c r="R302" s="111"/>
      <c r="U302" s="129"/>
      <c r="V302" s="111"/>
      <c r="Y302" s="112"/>
      <c r="Z302" s="111"/>
      <c r="AC302" s="112"/>
      <c r="AD302" s="111"/>
      <c r="AG302" s="112"/>
      <c r="AH302" s="111"/>
      <c r="AK302" s="112"/>
      <c r="AL302" s="111"/>
      <c r="AO302" s="112"/>
      <c r="AP302" s="111"/>
      <c r="AS302" s="112"/>
      <c r="AT302" s="111"/>
      <c r="AW302" s="112"/>
      <c r="AX302" s="111"/>
      <c r="BA302" s="112"/>
      <c r="BB302" s="111"/>
      <c r="BE302" s="112"/>
      <c r="BF302" s="111"/>
      <c r="BI302" s="112"/>
      <c r="BJ302" s="111"/>
      <c r="BM302" s="112"/>
      <c r="BN302" s="111"/>
      <c r="BQ302" s="112"/>
      <c r="BR302" s="111"/>
      <c r="BU302" s="102"/>
      <c r="BV302" s="111"/>
    </row>
    <row r="303" spans="5:74" x14ac:dyDescent="0.25">
      <c r="E303" s="111"/>
      <c r="F303" s="111"/>
      <c r="I303" s="111"/>
      <c r="J303" s="111"/>
      <c r="M303" s="111"/>
      <c r="N303" s="111"/>
      <c r="Q303" s="112"/>
      <c r="R303" s="111"/>
      <c r="U303" s="129"/>
      <c r="V303" s="111"/>
      <c r="Y303" s="112"/>
      <c r="Z303" s="111"/>
      <c r="AC303" s="112"/>
      <c r="AD303" s="111"/>
      <c r="AG303" s="112"/>
      <c r="AH303" s="111"/>
      <c r="AK303" s="112"/>
      <c r="AL303" s="111"/>
      <c r="AO303" s="112"/>
      <c r="AP303" s="111"/>
      <c r="AS303" s="112"/>
      <c r="AT303" s="111"/>
      <c r="AW303" s="112"/>
      <c r="AX303" s="111"/>
      <c r="BA303" s="112"/>
      <c r="BB303" s="111"/>
      <c r="BE303" s="112"/>
      <c r="BF303" s="111"/>
      <c r="BI303" s="112"/>
      <c r="BJ303" s="111"/>
      <c r="BM303" s="112"/>
      <c r="BN303" s="111"/>
      <c r="BQ303" s="112"/>
      <c r="BR303" s="111"/>
      <c r="BU303" s="102"/>
      <c r="BV303" s="111"/>
    </row>
    <row r="304" spans="5:74" x14ac:dyDescent="0.25">
      <c r="E304" s="111"/>
      <c r="F304" s="111"/>
      <c r="I304" s="111"/>
      <c r="J304" s="111"/>
      <c r="M304" s="111"/>
      <c r="N304" s="111"/>
      <c r="Q304" s="112"/>
      <c r="R304" s="111"/>
      <c r="U304" s="129"/>
      <c r="V304" s="111"/>
      <c r="Y304" s="112"/>
      <c r="Z304" s="111"/>
      <c r="AC304" s="112"/>
      <c r="AD304" s="111"/>
      <c r="AG304" s="112"/>
      <c r="AH304" s="111"/>
      <c r="AK304" s="112"/>
      <c r="AL304" s="111"/>
      <c r="AO304" s="112"/>
      <c r="AP304" s="111"/>
      <c r="AS304" s="112"/>
      <c r="AT304" s="111"/>
      <c r="AW304" s="112"/>
      <c r="AX304" s="111"/>
      <c r="BA304" s="112"/>
      <c r="BB304" s="111"/>
      <c r="BE304" s="112"/>
      <c r="BF304" s="111"/>
      <c r="BI304" s="112"/>
      <c r="BJ304" s="111"/>
      <c r="BM304" s="112"/>
      <c r="BN304" s="111"/>
      <c r="BQ304" s="112"/>
      <c r="BR304" s="111"/>
      <c r="BU304" s="102"/>
      <c r="BV304" s="111"/>
    </row>
    <row r="305" spans="5:74" x14ac:dyDescent="0.25">
      <c r="E305" s="111"/>
      <c r="F305" s="111"/>
      <c r="I305" s="111"/>
      <c r="J305" s="111"/>
      <c r="M305" s="111"/>
      <c r="N305" s="111"/>
      <c r="Q305" s="112"/>
      <c r="R305" s="111"/>
      <c r="U305" s="129"/>
      <c r="V305" s="111"/>
      <c r="Y305" s="112"/>
      <c r="Z305" s="111"/>
      <c r="AC305" s="112"/>
      <c r="AD305" s="111"/>
      <c r="AG305" s="112"/>
      <c r="AH305" s="111"/>
      <c r="AK305" s="112"/>
      <c r="AL305" s="111"/>
      <c r="AO305" s="112"/>
      <c r="AP305" s="111"/>
      <c r="AS305" s="112"/>
      <c r="AT305" s="111"/>
      <c r="AW305" s="112"/>
      <c r="AX305" s="111"/>
      <c r="BA305" s="112"/>
      <c r="BB305" s="111"/>
      <c r="BE305" s="112"/>
      <c r="BF305" s="111"/>
      <c r="BI305" s="112"/>
      <c r="BJ305" s="111"/>
      <c r="BM305" s="112"/>
      <c r="BN305" s="111"/>
      <c r="BQ305" s="112"/>
      <c r="BR305" s="111"/>
      <c r="BU305" s="102"/>
      <c r="BV305" s="111"/>
    </row>
    <row r="306" spans="5:74" x14ac:dyDescent="0.25">
      <c r="E306" s="111"/>
      <c r="F306" s="111"/>
      <c r="I306" s="111"/>
      <c r="J306" s="111"/>
      <c r="M306" s="111"/>
      <c r="N306" s="111"/>
      <c r="Q306" s="112"/>
      <c r="R306" s="111"/>
      <c r="U306" s="129"/>
      <c r="V306" s="111"/>
      <c r="Y306" s="112"/>
      <c r="Z306" s="111"/>
      <c r="AC306" s="112"/>
      <c r="AD306" s="111"/>
      <c r="AG306" s="112"/>
      <c r="AH306" s="111"/>
      <c r="AK306" s="112"/>
      <c r="AL306" s="111"/>
      <c r="AO306" s="112"/>
      <c r="AP306" s="111"/>
      <c r="AS306" s="112"/>
      <c r="AT306" s="111"/>
      <c r="AW306" s="112"/>
      <c r="AX306" s="111"/>
      <c r="BA306" s="112"/>
      <c r="BB306" s="111"/>
      <c r="BE306" s="112"/>
      <c r="BF306" s="111"/>
      <c r="BI306" s="112"/>
      <c r="BJ306" s="111"/>
      <c r="BM306" s="112"/>
      <c r="BN306" s="111"/>
      <c r="BQ306" s="112"/>
      <c r="BR306" s="111"/>
      <c r="BU306" s="102"/>
      <c r="BV306" s="111"/>
    </row>
    <row r="307" spans="5:74" x14ac:dyDescent="0.25">
      <c r="E307" s="111"/>
      <c r="F307" s="111"/>
      <c r="I307" s="111"/>
      <c r="J307" s="111"/>
      <c r="M307" s="111"/>
      <c r="N307" s="111"/>
      <c r="Q307" s="112"/>
      <c r="R307" s="111"/>
      <c r="U307" s="129"/>
      <c r="V307" s="111"/>
      <c r="Y307" s="112"/>
      <c r="Z307" s="111"/>
      <c r="AC307" s="112"/>
      <c r="AD307" s="111"/>
      <c r="AG307" s="112"/>
      <c r="AH307" s="111"/>
      <c r="AK307" s="112"/>
      <c r="AL307" s="111"/>
      <c r="AO307" s="112"/>
      <c r="AP307" s="111"/>
      <c r="AS307" s="112"/>
      <c r="AT307" s="111"/>
      <c r="AW307" s="112"/>
      <c r="AX307" s="111"/>
      <c r="BA307" s="112"/>
      <c r="BB307" s="111"/>
      <c r="BE307" s="112"/>
      <c r="BF307" s="111"/>
      <c r="BI307" s="112"/>
      <c r="BJ307" s="111"/>
      <c r="BM307" s="112"/>
      <c r="BN307" s="111"/>
      <c r="BQ307" s="112"/>
      <c r="BR307" s="111"/>
      <c r="BU307" s="102"/>
      <c r="BV307" s="111"/>
    </row>
    <row r="308" spans="5:74" x14ac:dyDescent="0.25">
      <c r="E308" s="111"/>
      <c r="F308" s="111"/>
      <c r="I308" s="111"/>
      <c r="J308" s="111"/>
      <c r="M308" s="111"/>
      <c r="N308" s="111"/>
      <c r="Q308" s="112"/>
      <c r="R308" s="111"/>
      <c r="U308" s="129"/>
      <c r="V308" s="111"/>
      <c r="Y308" s="112"/>
      <c r="Z308" s="111"/>
      <c r="AC308" s="112"/>
      <c r="AD308" s="111"/>
      <c r="AG308" s="112"/>
      <c r="AH308" s="111"/>
      <c r="AK308" s="112"/>
      <c r="AL308" s="111"/>
      <c r="AO308" s="112"/>
      <c r="AP308" s="111"/>
      <c r="AS308" s="112"/>
      <c r="AT308" s="111"/>
      <c r="AW308" s="112"/>
      <c r="AX308" s="111"/>
      <c r="BA308" s="112"/>
      <c r="BB308" s="111"/>
      <c r="BE308" s="112"/>
      <c r="BF308" s="111"/>
      <c r="BI308" s="112"/>
      <c r="BJ308" s="111"/>
      <c r="BM308" s="112"/>
      <c r="BN308" s="111"/>
      <c r="BQ308" s="112"/>
      <c r="BR308" s="111"/>
      <c r="BU308" s="102"/>
      <c r="BV308" s="111"/>
    </row>
    <row r="309" spans="5:74" x14ac:dyDescent="0.25">
      <c r="E309" s="111"/>
      <c r="F309" s="111"/>
      <c r="I309" s="111"/>
      <c r="J309" s="111"/>
      <c r="M309" s="111"/>
      <c r="N309" s="111"/>
      <c r="Q309" s="112"/>
      <c r="R309" s="111"/>
      <c r="U309" s="129"/>
      <c r="V309" s="111"/>
      <c r="Y309" s="112"/>
      <c r="Z309" s="111"/>
      <c r="AC309" s="112"/>
      <c r="AD309" s="111"/>
      <c r="AG309" s="112"/>
      <c r="AH309" s="111"/>
      <c r="AK309" s="112"/>
      <c r="AL309" s="111"/>
      <c r="AO309" s="112"/>
      <c r="AP309" s="111"/>
      <c r="AS309" s="112"/>
      <c r="AT309" s="111"/>
      <c r="AW309" s="112"/>
      <c r="AX309" s="111"/>
      <c r="BA309" s="112"/>
      <c r="BB309" s="111"/>
      <c r="BE309" s="112"/>
      <c r="BF309" s="111"/>
      <c r="BI309" s="112"/>
      <c r="BJ309" s="111"/>
      <c r="BM309" s="112"/>
      <c r="BN309" s="111"/>
      <c r="BQ309" s="112"/>
      <c r="BR309" s="111"/>
      <c r="BU309" s="102"/>
      <c r="BV309" s="111"/>
    </row>
    <row r="310" spans="5:74" x14ac:dyDescent="0.25">
      <c r="E310" s="111"/>
      <c r="F310" s="111"/>
      <c r="I310" s="111"/>
      <c r="J310" s="111"/>
      <c r="M310" s="111"/>
      <c r="N310" s="111"/>
      <c r="Q310" s="112"/>
      <c r="R310" s="111"/>
      <c r="U310" s="129"/>
      <c r="V310" s="111"/>
      <c r="Y310" s="112"/>
      <c r="Z310" s="111"/>
      <c r="AC310" s="112"/>
      <c r="AD310" s="111"/>
      <c r="AG310" s="112"/>
      <c r="AH310" s="111"/>
      <c r="AK310" s="112"/>
      <c r="AL310" s="111"/>
      <c r="AO310" s="112"/>
      <c r="AP310" s="111"/>
      <c r="AS310" s="112"/>
      <c r="AT310" s="111"/>
      <c r="AW310" s="112"/>
      <c r="AX310" s="111"/>
      <c r="BA310" s="112"/>
      <c r="BB310" s="111"/>
      <c r="BE310" s="112"/>
      <c r="BF310" s="111"/>
      <c r="BI310" s="112"/>
      <c r="BJ310" s="111"/>
      <c r="BM310" s="112"/>
      <c r="BN310" s="111"/>
      <c r="BQ310" s="112"/>
      <c r="BR310" s="111"/>
      <c r="BU310" s="102"/>
      <c r="BV310" s="111"/>
    </row>
    <row r="311" spans="5:74" x14ac:dyDescent="0.25">
      <c r="E311" s="111"/>
      <c r="F311" s="111"/>
      <c r="I311" s="111"/>
      <c r="J311" s="111"/>
      <c r="M311" s="111"/>
      <c r="N311" s="111"/>
      <c r="Q311" s="112"/>
      <c r="R311" s="111"/>
      <c r="U311" s="129"/>
      <c r="V311" s="111"/>
      <c r="Y311" s="112"/>
      <c r="Z311" s="111"/>
      <c r="AC311" s="112"/>
      <c r="AD311" s="111"/>
      <c r="AG311" s="112"/>
      <c r="AH311" s="111"/>
      <c r="AK311" s="112"/>
      <c r="AL311" s="111"/>
      <c r="AO311" s="112"/>
      <c r="AP311" s="111"/>
      <c r="AS311" s="112"/>
      <c r="AT311" s="111"/>
      <c r="AW311" s="112"/>
      <c r="AX311" s="111"/>
      <c r="BA311" s="112"/>
      <c r="BB311" s="111"/>
      <c r="BE311" s="112"/>
      <c r="BF311" s="111"/>
      <c r="BI311" s="112"/>
      <c r="BJ311" s="111"/>
      <c r="BM311" s="112"/>
      <c r="BN311" s="111"/>
      <c r="BQ311" s="112"/>
      <c r="BR311" s="111"/>
      <c r="BU311" s="102"/>
      <c r="BV311" s="111"/>
    </row>
    <row r="312" spans="5:74" x14ac:dyDescent="0.25">
      <c r="E312" s="111"/>
      <c r="F312" s="111"/>
      <c r="I312" s="111"/>
      <c r="J312" s="111"/>
      <c r="M312" s="111"/>
      <c r="N312" s="111"/>
      <c r="Q312" s="112"/>
      <c r="R312" s="111"/>
      <c r="U312" s="129"/>
      <c r="V312" s="111"/>
      <c r="Y312" s="112"/>
      <c r="Z312" s="111"/>
      <c r="AC312" s="112"/>
      <c r="AD312" s="111"/>
      <c r="AG312" s="112"/>
      <c r="AH312" s="111"/>
      <c r="AK312" s="112"/>
      <c r="AL312" s="111"/>
      <c r="AO312" s="112"/>
      <c r="AP312" s="111"/>
      <c r="AS312" s="112"/>
      <c r="AT312" s="111"/>
      <c r="AW312" s="112"/>
      <c r="AX312" s="111"/>
      <c r="BA312" s="112"/>
      <c r="BB312" s="111"/>
      <c r="BE312" s="112"/>
      <c r="BF312" s="111"/>
      <c r="BI312" s="112"/>
      <c r="BJ312" s="111"/>
      <c r="BM312" s="112"/>
      <c r="BN312" s="111"/>
      <c r="BQ312" s="112"/>
      <c r="BR312" s="111"/>
      <c r="BU312" s="102"/>
      <c r="BV312" s="111"/>
    </row>
    <row r="313" spans="5:74" x14ac:dyDescent="0.25">
      <c r="E313" s="111"/>
      <c r="F313" s="111"/>
      <c r="I313" s="111"/>
      <c r="J313" s="111"/>
      <c r="M313" s="111"/>
      <c r="N313" s="111"/>
      <c r="Q313" s="112"/>
      <c r="R313" s="111"/>
      <c r="U313" s="129"/>
      <c r="V313" s="111"/>
      <c r="Y313" s="112"/>
      <c r="Z313" s="111"/>
      <c r="AC313" s="112"/>
      <c r="AD313" s="111"/>
      <c r="AG313" s="112"/>
      <c r="AH313" s="111"/>
      <c r="AK313" s="112"/>
      <c r="AL313" s="111"/>
      <c r="AO313" s="112"/>
      <c r="AP313" s="111"/>
      <c r="AS313" s="112"/>
      <c r="AT313" s="111"/>
      <c r="AW313" s="112"/>
      <c r="AX313" s="111"/>
      <c r="BA313" s="112"/>
      <c r="BB313" s="111"/>
      <c r="BE313" s="112"/>
      <c r="BF313" s="111"/>
      <c r="BI313" s="112"/>
      <c r="BJ313" s="111"/>
      <c r="BM313" s="112"/>
      <c r="BN313" s="111"/>
      <c r="BQ313" s="112"/>
      <c r="BR313" s="111"/>
      <c r="BU313" s="102"/>
      <c r="BV313" s="111"/>
    </row>
    <row r="314" spans="5:74" x14ac:dyDescent="0.25">
      <c r="E314" s="111"/>
      <c r="F314" s="111"/>
      <c r="I314" s="111"/>
      <c r="J314" s="111"/>
      <c r="M314" s="111"/>
      <c r="N314" s="111"/>
      <c r="Q314" s="112"/>
      <c r="R314" s="111"/>
      <c r="U314" s="129"/>
      <c r="V314" s="111"/>
      <c r="Y314" s="112"/>
      <c r="Z314" s="111"/>
      <c r="AC314" s="112"/>
      <c r="AD314" s="111"/>
      <c r="AG314" s="112"/>
      <c r="AH314" s="111"/>
      <c r="AK314" s="112"/>
      <c r="AL314" s="111"/>
      <c r="AO314" s="112"/>
      <c r="AP314" s="111"/>
      <c r="AS314" s="112"/>
      <c r="AT314" s="111"/>
      <c r="AW314" s="112"/>
      <c r="AX314" s="111"/>
      <c r="BA314" s="112"/>
      <c r="BB314" s="111"/>
      <c r="BE314" s="112"/>
      <c r="BF314" s="111"/>
      <c r="BI314" s="112"/>
      <c r="BJ314" s="111"/>
      <c r="BM314" s="112"/>
      <c r="BN314" s="111"/>
      <c r="BQ314" s="112"/>
      <c r="BR314" s="111"/>
      <c r="BU314" s="102"/>
      <c r="BV314" s="111"/>
    </row>
    <row r="315" spans="5:74" x14ac:dyDescent="0.25">
      <c r="E315" s="111"/>
      <c r="F315" s="111"/>
      <c r="I315" s="111"/>
      <c r="J315" s="111"/>
      <c r="M315" s="111"/>
      <c r="N315" s="111"/>
      <c r="Q315" s="112"/>
      <c r="R315" s="111"/>
      <c r="U315" s="129"/>
      <c r="V315" s="111"/>
      <c r="Y315" s="112"/>
      <c r="Z315" s="111"/>
      <c r="AC315" s="112"/>
      <c r="AD315" s="111"/>
      <c r="AG315" s="112"/>
      <c r="AH315" s="111"/>
      <c r="AK315" s="112"/>
      <c r="AL315" s="111"/>
      <c r="AO315" s="112"/>
      <c r="AP315" s="111"/>
      <c r="AS315" s="112"/>
      <c r="AT315" s="111"/>
      <c r="AW315" s="112"/>
      <c r="AX315" s="111"/>
      <c r="BA315" s="112"/>
      <c r="BB315" s="111"/>
      <c r="BE315" s="112"/>
      <c r="BF315" s="111"/>
      <c r="BI315" s="112"/>
      <c r="BJ315" s="111"/>
      <c r="BM315" s="112"/>
      <c r="BN315" s="111"/>
      <c r="BQ315" s="112"/>
      <c r="BR315" s="111"/>
      <c r="BU315" s="102"/>
      <c r="BV315" s="111"/>
    </row>
    <row r="316" spans="5:74" x14ac:dyDescent="0.25">
      <c r="E316" s="111"/>
      <c r="F316" s="111"/>
      <c r="I316" s="111"/>
      <c r="J316" s="111"/>
      <c r="M316" s="111"/>
      <c r="N316" s="111"/>
      <c r="Q316" s="112"/>
      <c r="R316" s="111"/>
      <c r="U316" s="129"/>
      <c r="V316" s="111"/>
      <c r="Y316" s="112"/>
      <c r="Z316" s="111"/>
      <c r="AC316" s="112"/>
      <c r="AD316" s="111"/>
      <c r="AG316" s="112"/>
      <c r="AH316" s="111"/>
      <c r="AK316" s="112"/>
      <c r="AL316" s="111"/>
      <c r="AO316" s="112"/>
      <c r="AP316" s="111"/>
      <c r="AS316" s="112"/>
      <c r="AT316" s="111"/>
      <c r="AW316" s="112"/>
      <c r="AX316" s="111"/>
      <c r="BA316" s="112"/>
      <c r="BB316" s="111"/>
      <c r="BE316" s="112"/>
      <c r="BF316" s="111"/>
      <c r="BI316" s="112"/>
      <c r="BJ316" s="111"/>
      <c r="BM316" s="112"/>
      <c r="BN316" s="111"/>
      <c r="BQ316" s="112"/>
      <c r="BR316" s="111"/>
      <c r="BU316" s="102"/>
      <c r="BV316" s="111"/>
    </row>
    <row r="317" spans="5:74" x14ac:dyDescent="0.25">
      <c r="E317" s="111"/>
      <c r="F317" s="111"/>
      <c r="I317" s="111"/>
      <c r="J317" s="111"/>
      <c r="M317" s="111"/>
      <c r="N317" s="111"/>
      <c r="Q317" s="112"/>
      <c r="R317" s="111"/>
      <c r="U317" s="129"/>
      <c r="V317" s="111"/>
      <c r="Y317" s="112"/>
      <c r="Z317" s="111"/>
      <c r="AC317" s="112"/>
      <c r="AD317" s="111"/>
      <c r="AG317" s="112"/>
      <c r="AH317" s="111"/>
      <c r="AK317" s="112"/>
      <c r="AL317" s="111"/>
      <c r="AO317" s="112"/>
      <c r="AP317" s="111"/>
      <c r="AS317" s="112"/>
      <c r="AT317" s="111"/>
      <c r="AW317" s="112"/>
      <c r="AX317" s="111"/>
      <c r="BA317" s="112"/>
      <c r="BB317" s="111"/>
      <c r="BE317" s="112"/>
      <c r="BF317" s="111"/>
      <c r="BI317" s="112"/>
      <c r="BJ317" s="111"/>
      <c r="BM317" s="112"/>
      <c r="BN317" s="111"/>
      <c r="BQ317" s="112"/>
      <c r="BR317" s="111"/>
      <c r="BU317" s="102"/>
      <c r="BV317" s="111"/>
    </row>
    <row r="318" spans="5:74" x14ac:dyDescent="0.25">
      <c r="E318" s="111"/>
      <c r="F318" s="111"/>
      <c r="I318" s="111"/>
      <c r="J318" s="111"/>
      <c r="M318" s="111"/>
      <c r="N318" s="111"/>
      <c r="Q318" s="112"/>
      <c r="R318" s="111"/>
      <c r="U318" s="129"/>
      <c r="V318" s="111"/>
      <c r="Y318" s="112"/>
      <c r="Z318" s="111"/>
      <c r="AC318" s="112"/>
      <c r="AD318" s="111"/>
      <c r="AG318" s="112"/>
      <c r="AH318" s="111"/>
      <c r="AK318" s="112"/>
      <c r="AL318" s="111"/>
      <c r="AO318" s="112"/>
      <c r="AP318" s="111"/>
      <c r="AS318" s="112"/>
      <c r="AT318" s="111"/>
      <c r="AW318" s="112"/>
      <c r="AX318" s="111"/>
      <c r="BA318" s="112"/>
      <c r="BB318" s="111"/>
      <c r="BE318" s="112"/>
      <c r="BF318" s="111"/>
      <c r="BI318" s="112"/>
      <c r="BJ318" s="111"/>
      <c r="BM318" s="112"/>
      <c r="BN318" s="111"/>
      <c r="BQ318" s="112"/>
      <c r="BR318" s="111"/>
      <c r="BU318" s="102"/>
      <c r="BV318" s="111"/>
    </row>
    <row r="319" spans="5:74" x14ac:dyDescent="0.25">
      <c r="E319" s="111"/>
      <c r="F319" s="111"/>
      <c r="I319" s="111"/>
      <c r="J319" s="111"/>
      <c r="M319" s="111"/>
      <c r="N319" s="111"/>
      <c r="Q319" s="112"/>
      <c r="R319" s="111"/>
      <c r="U319" s="129"/>
      <c r="V319" s="111"/>
      <c r="Y319" s="112"/>
      <c r="Z319" s="111"/>
      <c r="AC319" s="112"/>
      <c r="AD319" s="111"/>
      <c r="AG319" s="112"/>
      <c r="AH319" s="111"/>
      <c r="AK319" s="112"/>
      <c r="AL319" s="111"/>
      <c r="AO319" s="112"/>
      <c r="AP319" s="111"/>
      <c r="AS319" s="112"/>
      <c r="AT319" s="111"/>
      <c r="AW319" s="112"/>
      <c r="AX319" s="111"/>
      <c r="BA319" s="112"/>
      <c r="BB319" s="111"/>
      <c r="BE319" s="112"/>
      <c r="BF319" s="111"/>
      <c r="BI319" s="112"/>
      <c r="BJ319" s="111"/>
      <c r="BM319" s="112"/>
      <c r="BN319" s="111"/>
      <c r="BQ319" s="112"/>
      <c r="BR319" s="111"/>
      <c r="BU319" s="102"/>
      <c r="BV319" s="111"/>
    </row>
    <row r="320" spans="5:74" x14ac:dyDescent="0.25">
      <c r="E320" s="111"/>
      <c r="F320" s="111"/>
      <c r="I320" s="111"/>
      <c r="J320" s="111"/>
      <c r="M320" s="111"/>
      <c r="N320" s="111"/>
      <c r="Q320" s="112"/>
      <c r="R320" s="111"/>
      <c r="U320" s="129"/>
      <c r="V320" s="111"/>
      <c r="Y320" s="112"/>
      <c r="Z320" s="111"/>
      <c r="AC320" s="112"/>
      <c r="AD320" s="111"/>
      <c r="AG320" s="112"/>
      <c r="AH320" s="111"/>
      <c r="AK320" s="112"/>
      <c r="AL320" s="111"/>
      <c r="AO320" s="112"/>
      <c r="AP320" s="111"/>
      <c r="AS320" s="112"/>
      <c r="AT320" s="111"/>
      <c r="AW320" s="112"/>
      <c r="AX320" s="111"/>
      <c r="BA320" s="112"/>
      <c r="BB320" s="111"/>
      <c r="BE320" s="112"/>
      <c r="BF320" s="111"/>
      <c r="BI320" s="112"/>
      <c r="BJ320" s="111"/>
      <c r="BM320" s="112"/>
      <c r="BN320" s="111"/>
      <c r="BQ320" s="112"/>
      <c r="BR320" s="111"/>
      <c r="BU320" s="102"/>
      <c r="BV320" s="111"/>
    </row>
    <row r="321" spans="5:74" x14ac:dyDescent="0.25">
      <c r="E321" s="111"/>
      <c r="F321" s="111"/>
      <c r="I321" s="111"/>
      <c r="J321" s="111"/>
      <c r="M321" s="111"/>
      <c r="N321" s="111"/>
      <c r="Q321" s="112"/>
      <c r="R321" s="111"/>
      <c r="U321" s="129"/>
      <c r="V321" s="111"/>
      <c r="Y321" s="112"/>
      <c r="Z321" s="111"/>
      <c r="AC321" s="112"/>
      <c r="AD321" s="111"/>
      <c r="AG321" s="112"/>
      <c r="AH321" s="111"/>
      <c r="AK321" s="112"/>
      <c r="AL321" s="111"/>
      <c r="AO321" s="112"/>
      <c r="AP321" s="111"/>
      <c r="AS321" s="112"/>
      <c r="AT321" s="111"/>
      <c r="AW321" s="112"/>
      <c r="AX321" s="111"/>
      <c r="BA321" s="112"/>
      <c r="BB321" s="111"/>
      <c r="BE321" s="112"/>
      <c r="BF321" s="111"/>
      <c r="BI321" s="112"/>
      <c r="BJ321" s="111"/>
      <c r="BM321" s="112"/>
      <c r="BN321" s="111"/>
      <c r="BQ321" s="112"/>
      <c r="BR321" s="111"/>
      <c r="BU321" s="102"/>
      <c r="BV321" s="111"/>
    </row>
    <row r="322" spans="5:74" x14ac:dyDescent="0.25">
      <c r="E322" s="111"/>
      <c r="F322" s="111"/>
      <c r="I322" s="111"/>
      <c r="J322" s="111"/>
      <c r="M322" s="111"/>
      <c r="N322" s="111"/>
      <c r="Q322" s="112"/>
      <c r="R322" s="111"/>
      <c r="U322" s="129"/>
      <c r="V322" s="111"/>
      <c r="Y322" s="112"/>
      <c r="Z322" s="111"/>
      <c r="AC322" s="112"/>
      <c r="AD322" s="111"/>
      <c r="AG322" s="112"/>
      <c r="AH322" s="111"/>
      <c r="AK322" s="112"/>
      <c r="AL322" s="111"/>
      <c r="AO322" s="112"/>
      <c r="AP322" s="111"/>
      <c r="AS322" s="112"/>
      <c r="AT322" s="111"/>
      <c r="AW322" s="112"/>
      <c r="AX322" s="111"/>
      <c r="BA322" s="112"/>
      <c r="BB322" s="111"/>
      <c r="BE322" s="112"/>
      <c r="BF322" s="111"/>
      <c r="BI322" s="112"/>
      <c r="BJ322" s="111"/>
      <c r="BM322" s="112"/>
      <c r="BN322" s="111"/>
      <c r="BQ322" s="112"/>
      <c r="BR322" s="111"/>
      <c r="BU322" s="102"/>
      <c r="BV322" s="111"/>
    </row>
    <row r="323" spans="5:74" x14ac:dyDescent="0.25">
      <c r="E323" s="111"/>
      <c r="F323" s="111"/>
      <c r="I323" s="111"/>
      <c r="J323" s="111"/>
      <c r="M323" s="111"/>
      <c r="N323" s="111"/>
      <c r="Q323" s="112"/>
      <c r="R323" s="111"/>
      <c r="U323" s="129"/>
      <c r="V323" s="111"/>
      <c r="Y323" s="112"/>
      <c r="Z323" s="111"/>
      <c r="AC323" s="112"/>
      <c r="AD323" s="111"/>
      <c r="AG323" s="112"/>
      <c r="AH323" s="111"/>
      <c r="AK323" s="112"/>
      <c r="AL323" s="111"/>
      <c r="AO323" s="112"/>
      <c r="AP323" s="111"/>
      <c r="AS323" s="112"/>
      <c r="AT323" s="111"/>
      <c r="AW323" s="112"/>
      <c r="AX323" s="111"/>
      <c r="BA323" s="112"/>
      <c r="BB323" s="111"/>
      <c r="BE323" s="112"/>
      <c r="BF323" s="111"/>
      <c r="BI323" s="112"/>
      <c r="BJ323" s="111"/>
      <c r="BM323" s="112"/>
      <c r="BN323" s="111"/>
      <c r="BQ323" s="112"/>
      <c r="BR323" s="111"/>
      <c r="BU323" s="102"/>
      <c r="BV323" s="111"/>
    </row>
    <row r="324" spans="5:74" x14ac:dyDescent="0.25">
      <c r="E324" s="111"/>
      <c r="F324" s="111"/>
      <c r="I324" s="111"/>
      <c r="J324" s="111"/>
      <c r="M324" s="111"/>
      <c r="N324" s="111"/>
      <c r="Q324" s="112"/>
      <c r="R324" s="111"/>
      <c r="U324" s="129"/>
      <c r="V324" s="111"/>
      <c r="Y324" s="112"/>
      <c r="Z324" s="111"/>
      <c r="AC324" s="112"/>
      <c r="AD324" s="111"/>
      <c r="AG324" s="112"/>
      <c r="AH324" s="111"/>
      <c r="AK324" s="112"/>
      <c r="AL324" s="111"/>
      <c r="AO324" s="112"/>
      <c r="AP324" s="111"/>
      <c r="AS324" s="112"/>
      <c r="AT324" s="111"/>
      <c r="AW324" s="112"/>
      <c r="AX324" s="111"/>
      <c r="BA324" s="112"/>
      <c r="BB324" s="111"/>
      <c r="BE324" s="112"/>
      <c r="BF324" s="111"/>
      <c r="BI324" s="112"/>
      <c r="BJ324" s="111"/>
      <c r="BM324" s="112"/>
      <c r="BN324" s="111"/>
      <c r="BQ324" s="112"/>
      <c r="BR324" s="111"/>
      <c r="BU324" s="102"/>
      <c r="BV324" s="111"/>
    </row>
    <row r="325" spans="5:74" x14ac:dyDescent="0.25">
      <c r="E325" s="111"/>
      <c r="F325" s="111"/>
      <c r="I325" s="111"/>
      <c r="J325" s="111"/>
      <c r="M325" s="111"/>
      <c r="N325" s="111"/>
      <c r="Q325" s="112"/>
      <c r="R325" s="111"/>
      <c r="U325" s="129"/>
      <c r="V325" s="111"/>
      <c r="Y325" s="112"/>
      <c r="Z325" s="111"/>
      <c r="AC325" s="112"/>
      <c r="AD325" s="111"/>
      <c r="AG325" s="112"/>
      <c r="AH325" s="111"/>
      <c r="AK325" s="112"/>
      <c r="AL325" s="111"/>
      <c r="AO325" s="112"/>
      <c r="AP325" s="111"/>
      <c r="AS325" s="112"/>
      <c r="AT325" s="111"/>
      <c r="AW325" s="112"/>
      <c r="AX325" s="111"/>
      <c r="BA325" s="112"/>
      <c r="BB325" s="111"/>
      <c r="BE325" s="112"/>
      <c r="BF325" s="111"/>
      <c r="BI325" s="112"/>
      <c r="BJ325" s="111"/>
      <c r="BM325" s="112"/>
      <c r="BN325" s="111"/>
      <c r="BQ325" s="112"/>
      <c r="BR325" s="111"/>
      <c r="BU325" s="102"/>
      <c r="BV325" s="111"/>
    </row>
    <row r="326" spans="5:74" x14ac:dyDescent="0.25">
      <c r="E326" s="111"/>
      <c r="F326" s="111"/>
      <c r="I326" s="111"/>
      <c r="J326" s="111"/>
      <c r="M326" s="111"/>
      <c r="N326" s="111"/>
      <c r="Q326" s="112"/>
      <c r="R326" s="111"/>
      <c r="U326" s="129"/>
      <c r="V326" s="111"/>
      <c r="Y326" s="112"/>
      <c r="Z326" s="111"/>
      <c r="AC326" s="112"/>
      <c r="AD326" s="111"/>
      <c r="AG326" s="112"/>
      <c r="AH326" s="111"/>
      <c r="AK326" s="112"/>
      <c r="AL326" s="111"/>
      <c r="AO326" s="112"/>
      <c r="AP326" s="111"/>
      <c r="AS326" s="112"/>
      <c r="AT326" s="111"/>
      <c r="AW326" s="112"/>
      <c r="AX326" s="111"/>
      <c r="BA326" s="112"/>
      <c r="BB326" s="111"/>
      <c r="BE326" s="112"/>
      <c r="BF326" s="111"/>
      <c r="BI326" s="112"/>
      <c r="BJ326" s="111"/>
      <c r="BM326" s="112"/>
      <c r="BN326" s="111"/>
      <c r="BQ326" s="112"/>
      <c r="BR326" s="111"/>
      <c r="BU326" s="102"/>
      <c r="BV326" s="111"/>
    </row>
    <row r="327" spans="5:74" x14ac:dyDescent="0.25">
      <c r="E327" s="111"/>
      <c r="F327" s="111"/>
      <c r="I327" s="111"/>
      <c r="J327" s="111"/>
      <c r="M327" s="111"/>
      <c r="N327" s="111"/>
      <c r="Q327" s="112"/>
      <c r="R327" s="111"/>
      <c r="U327" s="129"/>
      <c r="V327" s="111"/>
      <c r="Y327" s="112"/>
      <c r="Z327" s="111"/>
      <c r="AC327" s="112"/>
      <c r="AD327" s="111"/>
      <c r="AG327" s="112"/>
      <c r="AH327" s="111"/>
      <c r="AK327" s="112"/>
      <c r="AL327" s="111"/>
      <c r="AO327" s="112"/>
      <c r="AP327" s="111"/>
      <c r="AS327" s="112"/>
      <c r="AT327" s="111"/>
      <c r="AW327" s="112"/>
      <c r="AX327" s="111"/>
      <c r="BA327" s="112"/>
      <c r="BB327" s="111"/>
      <c r="BE327" s="112"/>
      <c r="BF327" s="111"/>
      <c r="BI327" s="112"/>
      <c r="BJ327" s="111"/>
      <c r="BM327" s="112"/>
      <c r="BN327" s="111"/>
      <c r="BQ327" s="112"/>
      <c r="BR327" s="111"/>
      <c r="BU327" s="102"/>
      <c r="BV327" s="111"/>
    </row>
    <row r="328" spans="5:74" x14ac:dyDescent="0.25">
      <c r="E328" s="111"/>
      <c r="F328" s="111"/>
      <c r="I328" s="111"/>
      <c r="J328" s="111"/>
      <c r="M328" s="111"/>
      <c r="N328" s="111"/>
      <c r="Q328" s="112"/>
      <c r="R328" s="111"/>
      <c r="U328" s="129"/>
      <c r="V328" s="111"/>
      <c r="Y328" s="112"/>
      <c r="Z328" s="111"/>
      <c r="AC328" s="112"/>
      <c r="AD328" s="111"/>
      <c r="AG328" s="112"/>
      <c r="AH328" s="111"/>
      <c r="AK328" s="112"/>
      <c r="AL328" s="111"/>
      <c r="AO328" s="112"/>
      <c r="AP328" s="111"/>
      <c r="AS328" s="112"/>
      <c r="AT328" s="111"/>
      <c r="AW328" s="112"/>
      <c r="AX328" s="111"/>
      <c r="BA328" s="112"/>
      <c r="BB328" s="111"/>
      <c r="BE328" s="112"/>
      <c r="BF328" s="111"/>
      <c r="BI328" s="112"/>
      <c r="BJ328" s="111"/>
      <c r="BM328" s="112"/>
      <c r="BN328" s="111"/>
      <c r="BQ328" s="112"/>
      <c r="BR328" s="111"/>
      <c r="BU328" s="102"/>
      <c r="BV328" s="111"/>
    </row>
    <row r="329" spans="5:74" x14ac:dyDescent="0.25">
      <c r="E329" s="111"/>
      <c r="F329" s="111"/>
      <c r="I329" s="111"/>
      <c r="J329" s="111"/>
      <c r="M329" s="111"/>
      <c r="N329" s="111"/>
      <c r="Q329" s="112"/>
      <c r="R329" s="111"/>
      <c r="U329" s="129"/>
      <c r="V329" s="111"/>
      <c r="Y329" s="112"/>
      <c r="Z329" s="111"/>
      <c r="AC329" s="112"/>
      <c r="AD329" s="111"/>
      <c r="AG329" s="112"/>
      <c r="AH329" s="111"/>
      <c r="AK329" s="112"/>
      <c r="AL329" s="111"/>
      <c r="AO329" s="112"/>
      <c r="AP329" s="111"/>
      <c r="AS329" s="112"/>
      <c r="AT329" s="111"/>
      <c r="AW329" s="112"/>
      <c r="AX329" s="111"/>
      <c r="BA329" s="112"/>
      <c r="BB329" s="111"/>
      <c r="BE329" s="112"/>
      <c r="BF329" s="111"/>
      <c r="BI329" s="112"/>
      <c r="BJ329" s="111"/>
      <c r="BM329" s="112"/>
      <c r="BN329" s="111"/>
      <c r="BQ329" s="112"/>
      <c r="BR329" s="111"/>
      <c r="BU329" s="102"/>
      <c r="BV329" s="111"/>
    </row>
    <row r="330" spans="5:74" x14ac:dyDescent="0.25">
      <c r="E330" s="111"/>
      <c r="F330" s="111"/>
      <c r="I330" s="111"/>
      <c r="J330" s="111"/>
      <c r="M330" s="111"/>
      <c r="N330" s="111"/>
      <c r="Q330" s="112"/>
      <c r="R330" s="111"/>
      <c r="U330" s="129"/>
      <c r="V330" s="111"/>
      <c r="Y330" s="112"/>
      <c r="Z330" s="111"/>
      <c r="AC330" s="112"/>
      <c r="AD330" s="111"/>
      <c r="AG330" s="112"/>
      <c r="AH330" s="111"/>
      <c r="AK330" s="112"/>
      <c r="AL330" s="111"/>
      <c r="AO330" s="112"/>
      <c r="AP330" s="111"/>
      <c r="AS330" s="112"/>
      <c r="AT330" s="111"/>
      <c r="AW330" s="112"/>
      <c r="AX330" s="111"/>
      <c r="BA330" s="112"/>
      <c r="BB330" s="111"/>
      <c r="BE330" s="112"/>
      <c r="BF330" s="111"/>
      <c r="BI330" s="112"/>
      <c r="BJ330" s="111"/>
      <c r="BM330" s="112"/>
      <c r="BN330" s="111"/>
      <c r="BQ330" s="112"/>
      <c r="BR330" s="111"/>
      <c r="BU330" s="102"/>
      <c r="BV330" s="111"/>
    </row>
    <row r="331" spans="5:74" x14ac:dyDescent="0.25">
      <c r="E331" s="111"/>
      <c r="F331" s="111"/>
      <c r="I331" s="111"/>
      <c r="J331" s="111"/>
      <c r="M331" s="111"/>
      <c r="N331" s="111"/>
      <c r="Q331" s="112"/>
      <c r="R331" s="111"/>
      <c r="U331" s="129"/>
      <c r="V331" s="111"/>
      <c r="Y331" s="112"/>
      <c r="Z331" s="111"/>
      <c r="AC331" s="112"/>
      <c r="AD331" s="111"/>
      <c r="AG331" s="112"/>
      <c r="AH331" s="111"/>
      <c r="AK331" s="112"/>
      <c r="AL331" s="111"/>
      <c r="AO331" s="112"/>
      <c r="AP331" s="111"/>
      <c r="AS331" s="112"/>
      <c r="AT331" s="111"/>
      <c r="AW331" s="112"/>
      <c r="AX331" s="111"/>
      <c r="BA331" s="112"/>
      <c r="BB331" s="111"/>
      <c r="BE331" s="112"/>
      <c r="BF331" s="111"/>
      <c r="BI331" s="112"/>
      <c r="BJ331" s="111"/>
      <c r="BM331" s="112"/>
      <c r="BN331" s="111"/>
      <c r="BQ331" s="112"/>
      <c r="BR331" s="111"/>
      <c r="BU331" s="102"/>
      <c r="BV331" s="111"/>
    </row>
    <row r="332" spans="5:74" x14ac:dyDescent="0.25">
      <c r="E332" s="111"/>
      <c r="F332" s="111"/>
      <c r="I332" s="111"/>
      <c r="J332" s="111"/>
      <c r="M332" s="111"/>
      <c r="N332" s="111"/>
      <c r="Q332" s="112"/>
      <c r="R332" s="111"/>
      <c r="U332" s="129"/>
      <c r="V332" s="111"/>
      <c r="Y332" s="112"/>
      <c r="Z332" s="111"/>
      <c r="AC332" s="112"/>
      <c r="AD332" s="111"/>
      <c r="AG332" s="112"/>
      <c r="AH332" s="111"/>
      <c r="AK332" s="112"/>
      <c r="AL332" s="111"/>
      <c r="AO332" s="112"/>
      <c r="AP332" s="111"/>
      <c r="AS332" s="112"/>
      <c r="AT332" s="111"/>
      <c r="AW332" s="112"/>
      <c r="AX332" s="111"/>
      <c r="BA332" s="112"/>
      <c r="BB332" s="111"/>
      <c r="BE332" s="112"/>
      <c r="BF332" s="111"/>
      <c r="BI332" s="112"/>
      <c r="BJ332" s="111"/>
      <c r="BM332" s="112"/>
      <c r="BN332" s="111"/>
      <c r="BQ332" s="112"/>
      <c r="BR332" s="111"/>
      <c r="BU332" s="102"/>
      <c r="BV332" s="111"/>
    </row>
    <row r="333" spans="5:74" x14ac:dyDescent="0.25">
      <c r="E333" s="111"/>
      <c r="F333" s="111"/>
      <c r="I333" s="111"/>
      <c r="J333" s="111"/>
      <c r="M333" s="111"/>
      <c r="N333" s="111"/>
      <c r="Q333" s="112"/>
      <c r="R333" s="111"/>
      <c r="U333" s="129"/>
      <c r="V333" s="111"/>
      <c r="Y333" s="112"/>
      <c r="Z333" s="111"/>
      <c r="AC333" s="112"/>
      <c r="AD333" s="111"/>
      <c r="AG333" s="112"/>
      <c r="AH333" s="111"/>
      <c r="AK333" s="112"/>
      <c r="AL333" s="111"/>
      <c r="AO333" s="112"/>
      <c r="AP333" s="111"/>
      <c r="AS333" s="112"/>
      <c r="AT333" s="111"/>
      <c r="AW333" s="112"/>
      <c r="AX333" s="111"/>
      <c r="BA333" s="112"/>
      <c r="BB333" s="111"/>
      <c r="BE333" s="112"/>
      <c r="BF333" s="111"/>
      <c r="BI333" s="112"/>
      <c r="BJ333" s="111"/>
      <c r="BM333" s="112"/>
      <c r="BN333" s="111"/>
      <c r="BQ333" s="112"/>
      <c r="BR333" s="111"/>
      <c r="BU333" s="102"/>
      <c r="BV333" s="111"/>
    </row>
    <row r="334" spans="5:74" x14ac:dyDescent="0.25">
      <c r="E334" s="111"/>
      <c r="F334" s="111"/>
      <c r="I334" s="111"/>
      <c r="J334" s="111"/>
      <c r="M334" s="111"/>
      <c r="N334" s="111"/>
      <c r="Q334" s="112"/>
      <c r="R334" s="111"/>
      <c r="U334" s="129"/>
      <c r="V334" s="111"/>
      <c r="Y334" s="112"/>
      <c r="Z334" s="111"/>
      <c r="AC334" s="112"/>
      <c r="AD334" s="111"/>
      <c r="AG334" s="112"/>
      <c r="AH334" s="111"/>
      <c r="AK334" s="112"/>
      <c r="AL334" s="111"/>
      <c r="AO334" s="112"/>
      <c r="AP334" s="111"/>
      <c r="AS334" s="112"/>
      <c r="AT334" s="111"/>
      <c r="AW334" s="112"/>
      <c r="AX334" s="111"/>
      <c r="BA334" s="112"/>
      <c r="BB334" s="111"/>
      <c r="BE334" s="112"/>
      <c r="BF334" s="111"/>
      <c r="BI334" s="112"/>
      <c r="BJ334" s="111"/>
      <c r="BM334" s="112"/>
      <c r="BN334" s="111"/>
      <c r="BQ334" s="112"/>
      <c r="BR334" s="111"/>
      <c r="BU334" s="102"/>
      <c r="BV334" s="111"/>
    </row>
    <row r="335" spans="5:74" x14ac:dyDescent="0.25">
      <c r="E335" s="111"/>
      <c r="F335" s="111"/>
      <c r="I335" s="111"/>
      <c r="J335" s="111"/>
      <c r="M335" s="111"/>
      <c r="N335" s="111"/>
      <c r="Q335" s="112"/>
      <c r="R335" s="111"/>
      <c r="U335" s="129"/>
      <c r="V335" s="111"/>
      <c r="Y335" s="112"/>
      <c r="Z335" s="111"/>
      <c r="AC335" s="112"/>
      <c r="AD335" s="111"/>
      <c r="AG335" s="112"/>
      <c r="AH335" s="111"/>
      <c r="AK335" s="112"/>
      <c r="AL335" s="111"/>
      <c r="AO335" s="112"/>
      <c r="AP335" s="111"/>
      <c r="AS335" s="112"/>
      <c r="AT335" s="111"/>
      <c r="AW335" s="112"/>
      <c r="AX335" s="111"/>
      <c r="BA335" s="112"/>
      <c r="BB335" s="111"/>
      <c r="BE335" s="112"/>
      <c r="BF335" s="111"/>
      <c r="BI335" s="112"/>
      <c r="BJ335" s="111"/>
      <c r="BM335" s="112"/>
      <c r="BN335" s="111"/>
      <c r="BQ335" s="112"/>
      <c r="BR335" s="111"/>
      <c r="BU335" s="102"/>
      <c r="BV335" s="111"/>
    </row>
    <row r="336" spans="5:74" x14ac:dyDescent="0.25">
      <c r="E336" s="111"/>
      <c r="F336" s="111"/>
      <c r="I336" s="111"/>
      <c r="J336" s="111"/>
      <c r="M336" s="111"/>
      <c r="N336" s="111"/>
      <c r="Q336" s="112"/>
      <c r="R336" s="111"/>
      <c r="U336" s="129"/>
      <c r="V336" s="111"/>
      <c r="Y336" s="112"/>
      <c r="Z336" s="111"/>
      <c r="AC336" s="112"/>
      <c r="AD336" s="111"/>
      <c r="AG336" s="112"/>
      <c r="AH336" s="111"/>
      <c r="AK336" s="112"/>
      <c r="AL336" s="111"/>
      <c r="AO336" s="112"/>
      <c r="AP336" s="111"/>
      <c r="AS336" s="112"/>
      <c r="AT336" s="111"/>
      <c r="AW336" s="112"/>
      <c r="AX336" s="111"/>
      <c r="BA336" s="112"/>
      <c r="BB336" s="111"/>
      <c r="BE336" s="112"/>
      <c r="BF336" s="111"/>
      <c r="BI336" s="112"/>
      <c r="BJ336" s="111"/>
      <c r="BM336" s="112"/>
      <c r="BN336" s="111"/>
      <c r="BQ336" s="112"/>
      <c r="BR336" s="111"/>
      <c r="BU336" s="102"/>
      <c r="BV336" s="111"/>
    </row>
    <row r="337" spans="5:74" x14ac:dyDescent="0.25">
      <c r="E337" s="111"/>
      <c r="F337" s="111"/>
      <c r="I337" s="111"/>
      <c r="J337" s="111"/>
      <c r="M337" s="111"/>
      <c r="N337" s="111"/>
      <c r="Q337" s="112"/>
      <c r="R337" s="111"/>
      <c r="U337" s="129"/>
      <c r="V337" s="111"/>
      <c r="Y337" s="112"/>
      <c r="Z337" s="111"/>
      <c r="AC337" s="112"/>
      <c r="AD337" s="111"/>
      <c r="AG337" s="112"/>
      <c r="AH337" s="111"/>
      <c r="AK337" s="112"/>
      <c r="AL337" s="111"/>
      <c r="AO337" s="112"/>
      <c r="AP337" s="111"/>
      <c r="AS337" s="112"/>
      <c r="AT337" s="111"/>
      <c r="AW337" s="112"/>
      <c r="AX337" s="111"/>
      <c r="BA337" s="112"/>
      <c r="BB337" s="111"/>
      <c r="BE337" s="112"/>
      <c r="BF337" s="111"/>
      <c r="BI337" s="112"/>
      <c r="BJ337" s="111"/>
      <c r="BM337" s="112"/>
      <c r="BN337" s="111"/>
      <c r="BQ337" s="112"/>
      <c r="BR337" s="111"/>
      <c r="BU337" s="102"/>
      <c r="BV337" s="111"/>
    </row>
    <row r="338" spans="5:74" x14ac:dyDescent="0.25">
      <c r="E338" s="111"/>
      <c r="F338" s="111"/>
      <c r="I338" s="111"/>
      <c r="J338" s="111"/>
      <c r="M338" s="111"/>
      <c r="N338" s="111"/>
      <c r="Q338" s="112"/>
      <c r="R338" s="111"/>
      <c r="U338" s="129"/>
      <c r="V338" s="111"/>
      <c r="Y338" s="112"/>
      <c r="Z338" s="111"/>
      <c r="AC338" s="112"/>
      <c r="AD338" s="111"/>
      <c r="AG338" s="112"/>
      <c r="AH338" s="111"/>
      <c r="AK338" s="112"/>
      <c r="AL338" s="111"/>
      <c r="AO338" s="112"/>
      <c r="AP338" s="111"/>
      <c r="AS338" s="112"/>
      <c r="AT338" s="111"/>
      <c r="AW338" s="112"/>
      <c r="AX338" s="111"/>
      <c r="BA338" s="112"/>
      <c r="BB338" s="111"/>
      <c r="BE338" s="112"/>
      <c r="BF338" s="111"/>
      <c r="BI338" s="112"/>
      <c r="BJ338" s="111"/>
      <c r="BM338" s="112"/>
      <c r="BN338" s="111"/>
      <c r="BQ338" s="112"/>
      <c r="BR338" s="111"/>
      <c r="BU338" s="102"/>
      <c r="BV338" s="111"/>
    </row>
    <row r="339" spans="5:74" x14ac:dyDescent="0.25">
      <c r="E339" s="111"/>
      <c r="F339" s="111"/>
      <c r="I339" s="111"/>
      <c r="J339" s="111"/>
      <c r="M339" s="111"/>
      <c r="N339" s="111"/>
      <c r="Q339" s="112"/>
      <c r="R339" s="111"/>
      <c r="U339" s="129"/>
      <c r="V339" s="111"/>
      <c r="Y339" s="112"/>
      <c r="Z339" s="111"/>
      <c r="AC339" s="112"/>
      <c r="AD339" s="111"/>
      <c r="AG339" s="112"/>
      <c r="AH339" s="111"/>
      <c r="AK339" s="112"/>
      <c r="AL339" s="111"/>
      <c r="AO339" s="112"/>
      <c r="AP339" s="111"/>
      <c r="AS339" s="112"/>
      <c r="AT339" s="111"/>
      <c r="AW339" s="112"/>
      <c r="AX339" s="111"/>
      <c r="BA339" s="112"/>
      <c r="BB339" s="111"/>
      <c r="BE339" s="112"/>
      <c r="BF339" s="111"/>
      <c r="BI339" s="112"/>
      <c r="BJ339" s="111"/>
      <c r="BM339" s="112"/>
      <c r="BN339" s="111"/>
      <c r="BQ339" s="112"/>
      <c r="BR339" s="111"/>
      <c r="BU339" s="102"/>
      <c r="BV339" s="111"/>
    </row>
    <row r="340" spans="5:74" x14ac:dyDescent="0.25">
      <c r="E340" s="111"/>
      <c r="F340" s="111"/>
      <c r="I340" s="111"/>
      <c r="J340" s="111"/>
      <c r="M340" s="111"/>
      <c r="N340" s="111"/>
      <c r="Q340" s="112"/>
      <c r="R340" s="111"/>
      <c r="U340" s="129"/>
      <c r="V340" s="111"/>
      <c r="Y340" s="112"/>
      <c r="Z340" s="111"/>
      <c r="AC340" s="112"/>
      <c r="AD340" s="111"/>
      <c r="AG340" s="112"/>
      <c r="AH340" s="111"/>
      <c r="AK340" s="112"/>
      <c r="AL340" s="111"/>
      <c r="AO340" s="112"/>
      <c r="AP340" s="111"/>
      <c r="AS340" s="112"/>
      <c r="AT340" s="111"/>
      <c r="AW340" s="112"/>
      <c r="AX340" s="111"/>
      <c r="BA340" s="112"/>
      <c r="BB340" s="111"/>
      <c r="BE340" s="112"/>
      <c r="BF340" s="111"/>
      <c r="BI340" s="112"/>
      <c r="BJ340" s="111"/>
      <c r="BM340" s="112"/>
      <c r="BN340" s="111"/>
      <c r="BQ340" s="112"/>
      <c r="BR340" s="111"/>
      <c r="BU340" s="102"/>
      <c r="BV340" s="111"/>
    </row>
    <row r="341" spans="5:74" x14ac:dyDescent="0.25">
      <c r="E341" s="111"/>
      <c r="F341" s="111"/>
      <c r="I341" s="111"/>
      <c r="J341" s="111"/>
      <c r="M341" s="111"/>
      <c r="N341" s="111"/>
      <c r="Q341" s="112"/>
      <c r="R341" s="111"/>
      <c r="U341" s="129"/>
      <c r="V341" s="111"/>
      <c r="Y341" s="112"/>
      <c r="Z341" s="111"/>
      <c r="AC341" s="112"/>
      <c r="AD341" s="111"/>
      <c r="AG341" s="112"/>
      <c r="AH341" s="111"/>
      <c r="AK341" s="112"/>
      <c r="AL341" s="111"/>
      <c r="AO341" s="112"/>
      <c r="AP341" s="111"/>
      <c r="AS341" s="112"/>
      <c r="AT341" s="111"/>
      <c r="AW341" s="112"/>
      <c r="AX341" s="111"/>
      <c r="BA341" s="112"/>
      <c r="BB341" s="111"/>
      <c r="BE341" s="112"/>
      <c r="BF341" s="111"/>
      <c r="BI341" s="112"/>
      <c r="BJ341" s="111"/>
      <c r="BM341" s="112"/>
      <c r="BN341" s="111"/>
      <c r="BQ341" s="112"/>
      <c r="BR341" s="111"/>
      <c r="BU341" s="102"/>
      <c r="BV341" s="111"/>
    </row>
    <row r="342" spans="5:74" x14ac:dyDescent="0.25">
      <c r="E342" s="111"/>
      <c r="F342" s="111"/>
      <c r="I342" s="111"/>
      <c r="J342" s="111"/>
      <c r="M342" s="111"/>
      <c r="N342" s="111"/>
      <c r="Q342" s="112"/>
      <c r="R342" s="111"/>
      <c r="U342" s="129"/>
      <c r="V342" s="111"/>
      <c r="Y342" s="112"/>
      <c r="Z342" s="111"/>
      <c r="AC342" s="112"/>
      <c r="AD342" s="111"/>
      <c r="AG342" s="112"/>
      <c r="AH342" s="111"/>
      <c r="AK342" s="112"/>
      <c r="AL342" s="111"/>
      <c r="AO342" s="112"/>
      <c r="AP342" s="111"/>
      <c r="AS342" s="112"/>
      <c r="AT342" s="111"/>
      <c r="AW342" s="112"/>
      <c r="AX342" s="111"/>
      <c r="BA342" s="112"/>
      <c r="BB342" s="111"/>
      <c r="BE342" s="112"/>
      <c r="BF342" s="111"/>
      <c r="BI342" s="112"/>
      <c r="BJ342" s="111"/>
      <c r="BM342" s="112"/>
      <c r="BN342" s="111"/>
      <c r="BQ342" s="112"/>
      <c r="BR342" s="111"/>
      <c r="BU342" s="102"/>
      <c r="BV342" s="111"/>
    </row>
    <row r="343" spans="5:74" x14ac:dyDescent="0.25">
      <c r="E343" s="111"/>
      <c r="F343" s="111"/>
      <c r="I343" s="111"/>
      <c r="J343" s="111"/>
      <c r="M343" s="111"/>
      <c r="N343" s="111"/>
      <c r="Q343" s="112"/>
      <c r="R343" s="111"/>
      <c r="U343" s="129"/>
      <c r="V343" s="111"/>
      <c r="Y343" s="112"/>
      <c r="Z343" s="111"/>
      <c r="AC343" s="112"/>
      <c r="AD343" s="111"/>
      <c r="AG343" s="112"/>
      <c r="AH343" s="111"/>
      <c r="AK343" s="112"/>
      <c r="AL343" s="111"/>
      <c r="AO343" s="112"/>
      <c r="AP343" s="111"/>
      <c r="AS343" s="112"/>
      <c r="AT343" s="111"/>
      <c r="AW343" s="112"/>
      <c r="AX343" s="111"/>
      <c r="BA343" s="112"/>
      <c r="BB343" s="111"/>
      <c r="BE343" s="112"/>
      <c r="BF343" s="111"/>
      <c r="BI343" s="112"/>
      <c r="BJ343" s="111"/>
      <c r="BM343" s="112"/>
      <c r="BN343" s="111"/>
      <c r="BQ343" s="112"/>
      <c r="BR343" s="111"/>
      <c r="BU343" s="102"/>
      <c r="BV343" s="111"/>
    </row>
    <row r="344" spans="5:74" x14ac:dyDescent="0.25">
      <c r="E344" s="111"/>
      <c r="F344" s="111"/>
      <c r="I344" s="111"/>
      <c r="J344" s="111"/>
      <c r="M344" s="111"/>
      <c r="N344" s="111"/>
      <c r="Q344" s="112"/>
      <c r="R344" s="111"/>
      <c r="U344" s="129"/>
      <c r="V344" s="111"/>
      <c r="Y344" s="112"/>
      <c r="Z344" s="111"/>
      <c r="AC344" s="112"/>
      <c r="AD344" s="111"/>
      <c r="AG344" s="112"/>
      <c r="AH344" s="111"/>
      <c r="AK344" s="112"/>
      <c r="AL344" s="111"/>
      <c r="AO344" s="112"/>
      <c r="AP344" s="111"/>
      <c r="AS344" s="112"/>
      <c r="AT344" s="111"/>
      <c r="AW344" s="112"/>
      <c r="AX344" s="111"/>
      <c r="BA344" s="112"/>
      <c r="BB344" s="111"/>
      <c r="BE344" s="112"/>
      <c r="BF344" s="111"/>
      <c r="BI344" s="112"/>
      <c r="BJ344" s="111"/>
      <c r="BM344" s="112"/>
      <c r="BN344" s="111"/>
      <c r="BQ344" s="112"/>
      <c r="BR344" s="111"/>
      <c r="BU344" s="102"/>
      <c r="BV344" s="111"/>
    </row>
    <row r="345" spans="5:74" x14ac:dyDescent="0.25">
      <c r="E345" s="111"/>
      <c r="F345" s="111"/>
      <c r="I345" s="111"/>
      <c r="J345" s="111"/>
      <c r="M345" s="111"/>
      <c r="N345" s="111"/>
      <c r="Q345" s="112"/>
      <c r="R345" s="111"/>
      <c r="U345" s="129"/>
      <c r="V345" s="111"/>
      <c r="Y345" s="112"/>
      <c r="Z345" s="111"/>
      <c r="AC345" s="112"/>
      <c r="AD345" s="111"/>
      <c r="AG345" s="112"/>
      <c r="AH345" s="111"/>
      <c r="AK345" s="112"/>
      <c r="AL345" s="111"/>
      <c r="AO345" s="112"/>
      <c r="AP345" s="111"/>
      <c r="AS345" s="112"/>
      <c r="AT345" s="111"/>
      <c r="AW345" s="112"/>
      <c r="AX345" s="111"/>
      <c r="BA345" s="112"/>
      <c r="BB345" s="111"/>
      <c r="BE345" s="112"/>
      <c r="BF345" s="111"/>
      <c r="BI345" s="112"/>
      <c r="BJ345" s="111"/>
      <c r="BM345" s="112"/>
      <c r="BN345" s="111"/>
      <c r="BQ345" s="112"/>
      <c r="BR345" s="111"/>
      <c r="BU345" s="102"/>
      <c r="BV345" s="111"/>
    </row>
    <row r="346" spans="5:74" x14ac:dyDescent="0.25">
      <c r="E346" s="111"/>
      <c r="F346" s="111"/>
      <c r="I346" s="111"/>
      <c r="J346" s="111"/>
      <c r="M346" s="111"/>
      <c r="N346" s="111"/>
      <c r="Q346" s="112"/>
      <c r="R346" s="111"/>
      <c r="U346" s="129"/>
      <c r="V346" s="111"/>
      <c r="Y346" s="112"/>
      <c r="Z346" s="111"/>
      <c r="AC346" s="112"/>
      <c r="AD346" s="111"/>
      <c r="AG346" s="112"/>
      <c r="AH346" s="111"/>
      <c r="AK346" s="112"/>
      <c r="AL346" s="111"/>
      <c r="AO346" s="112"/>
      <c r="AP346" s="111"/>
      <c r="AS346" s="112"/>
      <c r="AT346" s="111"/>
      <c r="AW346" s="112"/>
      <c r="AX346" s="111"/>
      <c r="BA346" s="112"/>
      <c r="BB346" s="111"/>
      <c r="BE346" s="112"/>
      <c r="BF346" s="111"/>
      <c r="BI346" s="112"/>
      <c r="BJ346" s="111"/>
      <c r="BM346" s="112"/>
      <c r="BN346" s="111"/>
      <c r="BQ346" s="112"/>
      <c r="BR346" s="111"/>
      <c r="BU346" s="102"/>
      <c r="BV346" s="111"/>
    </row>
    <row r="347" spans="5:74" x14ac:dyDescent="0.25">
      <c r="E347" s="111"/>
      <c r="F347" s="111"/>
      <c r="I347" s="111"/>
      <c r="J347" s="111"/>
      <c r="M347" s="111"/>
      <c r="N347" s="111"/>
      <c r="Q347" s="112"/>
      <c r="R347" s="111"/>
      <c r="U347" s="129"/>
      <c r="V347" s="111"/>
      <c r="Y347" s="112"/>
      <c r="Z347" s="111"/>
      <c r="AC347" s="112"/>
      <c r="AD347" s="111"/>
      <c r="AG347" s="112"/>
      <c r="AH347" s="111"/>
      <c r="AK347" s="112"/>
      <c r="AL347" s="111"/>
      <c r="AO347" s="112"/>
      <c r="AP347" s="111"/>
      <c r="AS347" s="112"/>
      <c r="AT347" s="111"/>
      <c r="AW347" s="112"/>
      <c r="AX347" s="111"/>
      <c r="BA347" s="112"/>
      <c r="BB347" s="111"/>
      <c r="BE347" s="112"/>
      <c r="BF347" s="111"/>
      <c r="BI347" s="112"/>
      <c r="BJ347" s="111"/>
      <c r="BM347" s="112"/>
      <c r="BN347" s="111"/>
      <c r="BQ347" s="112"/>
      <c r="BR347" s="111"/>
      <c r="BU347" s="102"/>
      <c r="BV347" s="111"/>
    </row>
    <row r="348" spans="5:74" x14ac:dyDescent="0.25">
      <c r="E348" s="111"/>
      <c r="F348" s="111"/>
      <c r="I348" s="111"/>
      <c r="J348" s="111"/>
      <c r="M348" s="111"/>
      <c r="N348" s="111"/>
      <c r="Q348" s="112"/>
      <c r="R348" s="111"/>
      <c r="U348" s="129"/>
      <c r="V348" s="111"/>
      <c r="Y348" s="112"/>
      <c r="Z348" s="111"/>
      <c r="AC348" s="112"/>
      <c r="AD348" s="111"/>
      <c r="AG348" s="112"/>
      <c r="AH348" s="111"/>
      <c r="AK348" s="112"/>
      <c r="AL348" s="111"/>
      <c r="AO348" s="112"/>
      <c r="AP348" s="111"/>
      <c r="AS348" s="112"/>
      <c r="AT348" s="111"/>
      <c r="AW348" s="112"/>
      <c r="AX348" s="111"/>
      <c r="BA348" s="112"/>
      <c r="BB348" s="111"/>
      <c r="BE348" s="112"/>
      <c r="BF348" s="111"/>
      <c r="BI348" s="112"/>
      <c r="BJ348" s="111"/>
      <c r="BM348" s="112"/>
      <c r="BN348" s="111"/>
      <c r="BQ348" s="112"/>
      <c r="BR348" s="111"/>
      <c r="BU348" s="102"/>
      <c r="BV348" s="111"/>
    </row>
    <row r="349" spans="5:74" x14ac:dyDescent="0.25">
      <c r="E349" s="111"/>
      <c r="F349" s="111"/>
      <c r="I349" s="111"/>
      <c r="J349" s="111"/>
      <c r="M349" s="111"/>
      <c r="N349" s="111"/>
      <c r="Q349" s="112"/>
      <c r="R349" s="111"/>
      <c r="U349" s="129"/>
      <c r="V349" s="111"/>
      <c r="Y349" s="112"/>
      <c r="Z349" s="111"/>
      <c r="AC349" s="112"/>
      <c r="AD349" s="111"/>
      <c r="AG349" s="112"/>
      <c r="AH349" s="111"/>
      <c r="AK349" s="112"/>
      <c r="AL349" s="111"/>
      <c r="AO349" s="112"/>
      <c r="AP349" s="111"/>
      <c r="AS349" s="112"/>
      <c r="AT349" s="111"/>
      <c r="AW349" s="112"/>
      <c r="AX349" s="111"/>
      <c r="BA349" s="112"/>
      <c r="BB349" s="111"/>
      <c r="BE349" s="112"/>
      <c r="BF349" s="111"/>
      <c r="BI349" s="112"/>
      <c r="BJ349" s="111"/>
      <c r="BM349" s="112"/>
      <c r="BN349" s="111"/>
      <c r="BQ349" s="112"/>
      <c r="BR349" s="111"/>
      <c r="BU349" s="102"/>
      <c r="BV349" s="111"/>
    </row>
    <row r="350" spans="5:74" x14ac:dyDescent="0.25">
      <c r="E350" s="111"/>
      <c r="F350" s="111"/>
      <c r="I350" s="111"/>
      <c r="J350" s="111"/>
      <c r="M350" s="111"/>
      <c r="N350" s="111"/>
      <c r="Q350" s="112"/>
      <c r="R350" s="111"/>
      <c r="U350" s="129"/>
      <c r="V350" s="111"/>
      <c r="Y350" s="112"/>
      <c r="Z350" s="111"/>
      <c r="AC350" s="112"/>
      <c r="AD350" s="111"/>
      <c r="AG350" s="112"/>
      <c r="AH350" s="111"/>
      <c r="AK350" s="112"/>
      <c r="AL350" s="111"/>
      <c r="AO350" s="112"/>
      <c r="AP350" s="111"/>
      <c r="AS350" s="112"/>
      <c r="AT350" s="111"/>
      <c r="AW350" s="112"/>
      <c r="AX350" s="111"/>
      <c r="BA350" s="112"/>
      <c r="BB350" s="111"/>
      <c r="BE350" s="112"/>
      <c r="BF350" s="111"/>
      <c r="BI350" s="112"/>
      <c r="BJ350" s="111"/>
      <c r="BM350" s="112"/>
      <c r="BN350" s="111"/>
      <c r="BQ350" s="112"/>
      <c r="BR350" s="111"/>
      <c r="BU350" s="102"/>
      <c r="BV350" s="111"/>
    </row>
    <row r="351" spans="5:74" x14ac:dyDescent="0.25">
      <c r="E351" s="111"/>
      <c r="F351" s="111"/>
      <c r="I351" s="111"/>
      <c r="J351" s="111"/>
      <c r="M351" s="111"/>
      <c r="N351" s="111"/>
      <c r="Q351" s="112"/>
      <c r="R351" s="111"/>
      <c r="U351" s="129"/>
      <c r="V351" s="111"/>
      <c r="Y351" s="112"/>
      <c r="Z351" s="111"/>
      <c r="AC351" s="112"/>
      <c r="AD351" s="111"/>
      <c r="AG351" s="112"/>
      <c r="AH351" s="111"/>
      <c r="AK351" s="112"/>
      <c r="AL351" s="111"/>
      <c r="AO351" s="112"/>
      <c r="AP351" s="111"/>
      <c r="AS351" s="112"/>
      <c r="AT351" s="111"/>
      <c r="AW351" s="112"/>
      <c r="AX351" s="111"/>
      <c r="BA351" s="112"/>
      <c r="BB351" s="111"/>
      <c r="BE351" s="112"/>
      <c r="BF351" s="111"/>
      <c r="BI351" s="112"/>
      <c r="BJ351" s="111"/>
      <c r="BM351" s="112"/>
      <c r="BN351" s="111"/>
      <c r="BQ351" s="112"/>
      <c r="BR351" s="111"/>
      <c r="BU351" s="102"/>
      <c r="BV351" s="111"/>
    </row>
    <row r="352" spans="5:74" x14ac:dyDescent="0.25">
      <c r="E352" s="111"/>
      <c r="F352" s="111"/>
      <c r="I352" s="111"/>
      <c r="J352" s="111"/>
      <c r="M352" s="111"/>
      <c r="N352" s="111"/>
      <c r="Q352" s="112"/>
      <c r="R352" s="111"/>
      <c r="U352" s="129"/>
      <c r="V352" s="111"/>
      <c r="Y352" s="112"/>
      <c r="Z352" s="111"/>
      <c r="AC352" s="112"/>
      <c r="AD352" s="111"/>
      <c r="AG352" s="112"/>
      <c r="AH352" s="111"/>
      <c r="AK352" s="112"/>
      <c r="AL352" s="111"/>
      <c r="AO352" s="112"/>
      <c r="AP352" s="111"/>
      <c r="AS352" s="112"/>
      <c r="AT352" s="111"/>
      <c r="AW352" s="112"/>
      <c r="AX352" s="111"/>
      <c r="BA352" s="112"/>
      <c r="BB352" s="111"/>
      <c r="BE352" s="112"/>
      <c r="BF352" s="111"/>
      <c r="BI352" s="112"/>
      <c r="BJ352" s="111"/>
      <c r="BM352" s="112"/>
      <c r="BN352" s="111"/>
      <c r="BQ352" s="112"/>
      <c r="BR352" s="111"/>
      <c r="BU352" s="102"/>
      <c r="BV352" s="111"/>
    </row>
    <row r="353" spans="5:74" x14ac:dyDescent="0.25">
      <c r="E353" s="111"/>
      <c r="F353" s="111"/>
      <c r="I353" s="111"/>
      <c r="J353" s="111"/>
      <c r="M353" s="111"/>
      <c r="N353" s="111"/>
      <c r="Q353" s="112"/>
      <c r="R353" s="111"/>
      <c r="U353" s="129"/>
      <c r="V353" s="111"/>
      <c r="Y353" s="112"/>
      <c r="Z353" s="111"/>
      <c r="AC353" s="112"/>
      <c r="AD353" s="111"/>
      <c r="AG353" s="112"/>
      <c r="AH353" s="111"/>
      <c r="AK353" s="112"/>
      <c r="AL353" s="111"/>
      <c r="AO353" s="112"/>
      <c r="AP353" s="111"/>
      <c r="AS353" s="112"/>
      <c r="AT353" s="111"/>
      <c r="AW353" s="112"/>
      <c r="AX353" s="111"/>
      <c r="BA353" s="112"/>
      <c r="BB353" s="111"/>
      <c r="BE353" s="112"/>
      <c r="BF353" s="111"/>
      <c r="BI353" s="112"/>
      <c r="BJ353" s="111"/>
      <c r="BM353" s="112"/>
      <c r="BN353" s="111"/>
      <c r="BQ353" s="112"/>
      <c r="BR353" s="111"/>
      <c r="BU353" s="102"/>
      <c r="BV353" s="111"/>
    </row>
    <row r="354" spans="5:74" x14ac:dyDescent="0.25">
      <c r="E354" s="111"/>
      <c r="F354" s="111"/>
      <c r="I354" s="111"/>
      <c r="J354" s="111"/>
      <c r="M354" s="111"/>
      <c r="N354" s="111"/>
      <c r="Q354" s="112"/>
      <c r="R354" s="111"/>
      <c r="U354" s="129"/>
      <c r="V354" s="111"/>
      <c r="Y354" s="112"/>
      <c r="Z354" s="111"/>
      <c r="AC354" s="112"/>
      <c r="AD354" s="111"/>
      <c r="AG354" s="112"/>
      <c r="AH354" s="111"/>
      <c r="AK354" s="112"/>
      <c r="AL354" s="111"/>
      <c r="AO354" s="112"/>
      <c r="AP354" s="111"/>
      <c r="AS354" s="112"/>
      <c r="AT354" s="111"/>
      <c r="AW354" s="112"/>
      <c r="AX354" s="111"/>
      <c r="BA354" s="112"/>
      <c r="BB354" s="111"/>
      <c r="BE354" s="112"/>
      <c r="BF354" s="111"/>
      <c r="BI354" s="112"/>
      <c r="BJ354" s="111"/>
      <c r="BM354" s="112"/>
      <c r="BN354" s="111"/>
      <c r="BQ354" s="112"/>
      <c r="BR354" s="111"/>
      <c r="BU354" s="102"/>
      <c r="BV354" s="111"/>
    </row>
    <row r="355" spans="5:74" x14ac:dyDescent="0.25">
      <c r="E355" s="111"/>
      <c r="F355" s="111"/>
      <c r="I355" s="111"/>
      <c r="J355" s="111"/>
      <c r="M355" s="111"/>
      <c r="N355" s="111"/>
      <c r="Q355" s="112"/>
      <c r="R355" s="111"/>
      <c r="U355" s="129"/>
      <c r="V355" s="111"/>
      <c r="Y355" s="112"/>
      <c r="Z355" s="111"/>
      <c r="AC355" s="112"/>
      <c r="AD355" s="111"/>
      <c r="AG355" s="112"/>
      <c r="AH355" s="111"/>
      <c r="AK355" s="112"/>
      <c r="AL355" s="111"/>
      <c r="AO355" s="112"/>
      <c r="AP355" s="111"/>
      <c r="AS355" s="112"/>
      <c r="AT355" s="111"/>
      <c r="AW355" s="112"/>
      <c r="AX355" s="111"/>
      <c r="BA355" s="112"/>
      <c r="BB355" s="111"/>
      <c r="BE355" s="112"/>
      <c r="BF355" s="111"/>
      <c r="BI355" s="112"/>
      <c r="BJ355" s="111"/>
      <c r="BM355" s="112"/>
      <c r="BN355" s="111"/>
      <c r="BQ355" s="112"/>
      <c r="BR355" s="111"/>
      <c r="BU355" s="102"/>
      <c r="BV355" s="111"/>
    </row>
    <row r="356" spans="5:74" x14ac:dyDescent="0.25">
      <c r="E356" s="111"/>
      <c r="F356" s="111"/>
      <c r="I356" s="111"/>
      <c r="J356" s="111"/>
      <c r="M356" s="111"/>
      <c r="N356" s="111"/>
      <c r="Q356" s="112"/>
      <c r="R356" s="111"/>
      <c r="U356" s="129"/>
      <c r="V356" s="111"/>
      <c r="Y356" s="112"/>
      <c r="Z356" s="111"/>
      <c r="AC356" s="112"/>
      <c r="AD356" s="111"/>
      <c r="AG356" s="112"/>
      <c r="AH356" s="111"/>
      <c r="AK356" s="112"/>
      <c r="AL356" s="111"/>
      <c r="AO356" s="112"/>
      <c r="AP356" s="111"/>
      <c r="AS356" s="112"/>
      <c r="AT356" s="111"/>
      <c r="AW356" s="112"/>
      <c r="AX356" s="111"/>
      <c r="BA356" s="112"/>
      <c r="BB356" s="111"/>
      <c r="BE356" s="112"/>
      <c r="BF356" s="111"/>
      <c r="BI356" s="112"/>
      <c r="BJ356" s="111"/>
      <c r="BM356" s="112"/>
      <c r="BN356" s="111"/>
      <c r="BQ356" s="112"/>
      <c r="BR356" s="111"/>
      <c r="BU356" s="102"/>
      <c r="BV356" s="111"/>
    </row>
    <row r="357" spans="5:74" x14ac:dyDescent="0.25">
      <c r="E357" s="111"/>
      <c r="F357" s="111"/>
      <c r="I357" s="111"/>
      <c r="J357" s="111"/>
      <c r="M357" s="111"/>
      <c r="N357" s="111"/>
      <c r="Q357" s="112"/>
      <c r="R357" s="111"/>
      <c r="U357" s="129"/>
      <c r="V357" s="111"/>
      <c r="Y357" s="112"/>
      <c r="Z357" s="111"/>
      <c r="AC357" s="112"/>
      <c r="AD357" s="111"/>
      <c r="AG357" s="112"/>
      <c r="AH357" s="111"/>
      <c r="AK357" s="112"/>
      <c r="AL357" s="111"/>
      <c r="AO357" s="112"/>
      <c r="AP357" s="111"/>
      <c r="AS357" s="112"/>
      <c r="AT357" s="111"/>
      <c r="AW357" s="112"/>
      <c r="AX357" s="111"/>
      <c r="BA357" s="112"/>
      <c r="BB357" s="111"/>
      <c r="BE357" s="112"/>
      <c r="BF357" s="111"/>
      <c r="BI357" s="112"/>
      <c r="BJ357" s="111"/>
      <c r="BM357" s="112"/>
      <c r="BN357" s="111"/>
      <c r="BQ357" s="112"/>
      <c r="BR357" s="111"/>
      <c r="BU357" s="102"/>
      <c r="BV357" s="111"/>
    </row>
    <row r="358" spans="5:74" x14ac:dyDescent="0.25">
      <c r="E358" s="111"/>
      <c r="F358" s="111"/>
      <c r="I358" s="111"/>
      <c r="J358" s="111"/>
      <c r="M358" s="111"/>
      <c r="N358" s="111"/>
      <c r="Q358" s="112"/>
      <c r="R358" s="111"/>
      <c r="U358" s="129"/>
      <c r="V358" s="111"/>
      <c r="Y358" s="112"/>
      <c r="Z358" s="111"/>
      <c r="AC358" s="112"/>
      <c r="AD358" s="111"/>
      <c r="AG358" s="112"/>
      <c r="AH358" s="111"/>
      <c r="AK358" s="112"/>
      <c r="AL358" s="111"/>
      <c r="AO358" s="112"/>
      <c r="AP358" s="111"/>
      <c r="AS358" s="112"/>
      <c r="AT358" s="111"/>
      <c r="AW358" s="112"/>
      <c r="AX358" s="111"/>
      <c r="BA358" s="112"/>
      <c r="BB358" s="111"/>
      <c r="BE358" s="112"/>
      <c r="BF358" s="111"/>
      <c r="BI358" s="112"/>
      <c r="BJ358" s="111"/>
      <c r="BM358" s="112"/>
      <c r="BN358" s="111"/>
      <c r="BQ358" s="112"/>
      <c r="BR358" s="111"/>
      <c r="BU358" s="102"/>
      <c r="BV358" s="111"/>
    </row>
    <row r="359" spans="5:74" x14ac:dyDescent="0.25">
      <c r="E359" s="111"/>
      <c r="F359" s="111"/>
      <c r="I359" s="111"/>
      <c r="J359" s="111"/>
      <c r="M359" s="111"/>
      <c r="N359" s="111"/>
      <c r="Q359" s="112"/>
      <c r="R359" s="111"/>
      <c r="U359" s="129"/>
      <c r="V359" s="111"/>
      <c r="Y359" s="112"/>
      <c r="Z359" s="111"/>
      <c r="AC359" s="112"/>
      <c r="AD359" s="111"/>
      <c r="AG359" s="112"/>
      <c r="AH359" s="111"/>
      <c r="AK359" s="112"/>
      <c r="AL359" s="111"/>
      <c r="AO359" s="112"/>
      <c r="AP359" s="111"/>
      <c r="AS359" s="112"/>
      <c r="AT359" s="111"/>
      <c r="AW359" s="112"/>
      <c r="AX359" s="111"/>
      <c r="BA359" s="112"/>
      <c r="BB359" s="111"/>
      <c r="BE359" s="112"/>
      <c r="BF359" s="111"/>
      <c r="BI359" s="112"/>
      <c r="BJ359" s="111"/>
      <c r="BM359" s="112"/>
      <c r="BN359" s="111"/>
      <c r="BQ359" s="112"/>
      <c r="BR359" s="111"/>
      <c r="BU359" s="102"/>
      <c r="BV359" s="111"/>
    </row>
    <row r="360" spans="5:74" x14ac:dyDescent="0.25">
      <c r="E360" s="111"/>
      <c r="F360" s="111"/>
      <c r="I360" s="111"/>
      <c r="J360" s="111"/>
      <c r="M360" s="111"/>
      <c r="N360" s="111"/>
      <c r="Q360" s="112"/>
      <c r="R360" s="111"/>
      <c r="U360" s="129"/>
      <c r="V360" s="111"/>
      <c r="Y360" s="112"/>
      <c r="Z360" s="111"/>
      <c r="AC360" s="112"/>
      <c r="AD360" s="111"/>
      <c r="AG360" s="112"/>
      <c r="AH360" s="111"/>
      <c r="AK360" s="112"/>
      <c r="AL360" s="111"/>
      <c r="AO360" s="112"/>
      <c r="AP360" s="111"/>
      <c r="AS360" s="112"/>
      <c r="AT360" s="111"/>
      <c r="AW360" s="112"/>
      <c r="AX360" s="111"/>
      <c r="BA360" s="112"/>
      <c r="BB360" s="111"/>
      <c r="BE360" s="112"/>
      <c r="BF360" s="111"/>
      <c r="BI360" s="112"/>
      <c r="BJ360" s="111"/>
      <c r="BM360" s="112"/>
      <c r="BN360" s="111"/>
      <c r="BQ360" s="112"/>
      <c r="BR360" s="111"/>
      <c r="BU360" s="102"/>
      <c r="BV360" s="111"/>
    </row>
    <row r="361" spans="5:74" x14ac:dyDescent="0.25">
      <c r="E361" s="111"/>
      <c r="F361" s="111"/>
      <c r="I361" s="111"/>
      <c r="J361" s="111"/>
      <c r="M361" s="111"/>
      <c r="N361" s="111"/>
      <c r="Q361" s="112"/>
      <c r="R361" s="111"/>
      <c r="U361" s="129"/>
      <c r="V361" s="111"/>
      <c r="Y361" s="112"/>
      <c r="Z361" s="111"/>
      <c r="AC361" s="112"/>
      <c r="AD361" s="111"/>
      <c r="AG361" s="112"/>
      <c r="AH361" s="111"/>
      <c r="AK361" s="112"/>
      <c r="AL361" s="111"/>
      <c r="AO361" s="112"/>
      <c r="AP361" s="111"/>
      <c r="AS361" s="112"/>
      <c r="AT361" s="111"/>
      <c r="AW361" s="112"/>
      <c r="AX361" s="111"/>
      <c r="BA361" s="112"/>
      <c r="BB361" s="111"/>
      <c r="BE361" s="112"/>
      <c r="BF361" s="111"/>
      <c r="BI361" s="112"/>
      <c r="BJ361" s="111"/>
      <c r="BM361" s="112"/>
      <c r="BN361" s="111"/>
      <c r="BQ361" s="112"/>
      <c r="BR361" s="111"/>
      <c r="BU361" s="102"/>
      <c r="BV361" s="111"/>
    </row>
    <row r="362" spans="5:74" x14ac:dyDescent="0.25">
      <c r="E362" s="111"/>
      <c r="F362" s="111"/>
      <c r="I362" s="111"/>
      <c r="J362" s="111"/>
      <c r="M362" s="111"/>
      <c r="N362" s="111"/>
      <c r="Q362" s="112"/>
      <c r="R362" s="111"/>
      <c r="U362" s="129"/>
      <c r="V362" s="111"/>
      <c r="Y362" s="112"/>
      <c r="Z362" s="111"/>
      <c r="AC362" s="112"/>
      <c r="AD362" s="111"/>
      <c r="AG362" s="112"/>
      <c r="AH362" s="111"/>
      <c r="AK362" s="112"/>
      <c r="AL362" s="111"/>
      <c r="AO362" s="112"/>
      <c r="AP362" s="111"/>
      <c r="AS362" s="112"/>
      <c r="AT362" s="111"/>
      <c r="AW362" s="112"/>
      <c r="AX362" s="111"/>
      <c r="BA362" s="112"/>
      <c r="BB362" s="111"/>
      <c r="BE362" s="112"/>
      <c r="BF362" s="111"/>
      <c r="BI362" s="112"/>
      <c r="BJ362" s="111"/>
      <c r="BM362" s="112"/>
      <c r="BN362" s="111"/>
      <c r="BQ362" s="112"/>
      <c r="BR362" s="111"/>
      <c r="BU362" s="102"/>
      <c r="BV362" s="111"/>
    </row>
    <row r="363" spans="5:74" x14ac:dyDescent="0.25">
      <c r="E363" s="111"/>
      <c r="F363" s="111"/>
      <c r="I363" s="111"/>
      <c r="J363" s="111"/>
      <c r="M363" s="111"/>
      <c r="N363" s="111"/>
      <c r="Q363" s="112"/>
      <c r="R363" s="111"/>
      <c r="U363" s="129"/>
      <c r="V363" s="111"/>
      <c r="Y363" s="112"/>
      <c r="Z363" s="111"/>
      <c r="AC363" s="112"/>
      <c r="AD363" s="111"/>
      <c r="AG363" s="112"/>
      <c r="AH363" s="111"/>
      <c r="AK363" s="112"/>
      <c r="AL363" s="111"/>
      <c r="AO363" s="112"/>
      <c r="AP363" s="111"/>
      <c r="AS363" s="112"/>
      <c r="AT363" s="111"/>
      <c r="AW363" s="112"/>
      <c r="AX363" s="111"/>
      <c r="BA363" s="112"/>
      <c r="BB363" s="111"/>
      <c r="BE363" s="112"/>
      <c r="BF363" s="111"/>
      <c r="BI363" s="112"/>
      <c r="BJ363" s="111"/>
      <c r="BM363" s="112"/>
      <c r="BN363" s="111"/>
      <c r="BQ363" s="112"/>
      <c r="BR363" s="111"/>
      <c r="BU363" s="102"/>
      <c r="BV363" s="111"/>
    </row>
    <row r="364" spans="5:74" x14ac:dyDescent="0.25">
      <c r="E364" s="111"/>
      <c r="F364" s="111"/>
      <c r="I364" s="111"/>
      <c r="J364" s="111"/>
      <c r="M364" s="111"/>
      <c r="N364" s="111"/>
      <c r="Q364" s="112"/>
      <c r="R364" s="111"/>
      <c r="U364" s="129"/>
      <c r="V364" s="111"/>
      <c r="Y364" s="112"/>
      <c r="Z364" s="111"/>
      <c r="AC364" s="112"/>
      <c r="AD364" s="111"/>
      <c r="AG364" s="112"/>
      <c r="AH364" s="111"/>
      <c r="AK364" s="112"/>
      <c r="AL364" s="111"/>
      <c r="AO364" s="112"/>
      <c r="AP364" s="111"/>
      <c r="AS364" s="112"/>
      <c r="AT364" s="111"/>
      <c r="AW364" s="112"/>
      <c r="AX364" s="111"/>
      <c r="BA364" s="112"/>
      <c r="BB364" s="111"/>
      <c r="BE364" s="112"/>
      <c r="BF364" s="111"/>
      <c r="BI364" s="112"/>
      <c r="BJ364" s="111"/>
      <c r="BM364" s="112"/>
      <c r="BN364" s="111"/>
      <c r="BQ364" s="112"/>
      <c r="BR364" s="111"/>
      <c r="BU364" s="102"/>
      <c r="BV364" s="111"/>
    </row>
    <row r="365" spans="5:74" x14ac:dyDescent="0.25">
      <c r="E365" s="111"/>
      <c r="F365" s="111"/>
      <c r="I365" s="111"/>
      <c r="J365" s="111"/>
      <c r="M365" s="111"/>
      <c r="N365" s="111"/>
      <c r="Q365" s="112"/>
      <c r="R365" s="111"/>
      <c r="U365" s="129"/>
      <c r="V365" s="111"/>
      <c r="Y365" s="112"/>
      <c r="Z365" s="111"/>
      <c r="AC365" s="112"/>
      <c r="AD365" s="111"/>
      <c r="AG365" s="112"/>
      <c r="AH365" s="111"/>
      <c r="AK365" s="112"/>
      <c r="AL365" s="111"/>
      <c r="AO365" s="112"/>
      <c r="AP365" s="111"/>
      <c r="AS365" s="112"/>
      <c r="AT365" s="111"/>
      <c r="AW365" s="112"/>
      <c r="AX365" s="111"/>
      <c r="BA365" s="112"/>
      <c r="BB365" s="111"/>
      <c r="BE365" s="112"/>
      <c r="BF365" s="111"/>
      <c r="BI365" s="112"/>
      <c r="BJ365" s="111"/>
      <c r="BM365" s="112"/>
      <c r="BN365" s="111"/>
      <c r="BQ365" s="112"/>
      <c r="BR365" s="111"/>
      <c r="BU365" s="102"/>
      <c r="BV365" s="111"/>
    </row>
    <row r="366" spans="5:74" x14ac:dyDescent="0.25">
      <c r="E366" s="111"/>
      <c r="F366" s="111"/>
      <c r="I366" s="111"/>
      <c r="J366" s="111"/>
      <c r="M366" s="111"/>
      <c r="N366" s="111"/>
      <c r="Q366" s="112"/>
      <c r="R366" s="111"/>
      <c r="U366" s="129"/>
      <c r="V366" s="111"/>
      <c r="Y366" s="112"/>
      <c r="Z366" s="111"/>
      <c r="AC366" s="112"/>
      <c r="AD366" s="111"/>
      <c r="AG366" s="112"/>
      <c r="AH366" s="111"/>
      <c r="AK366" s="112"/>
      <c r="AL366" s="111"/>
      <c r="AO366" s="112"/>
      <c r="AP366" s="111"/>
      <c r="AS366" s="112"/>
      <c r="AT366" s="111"/>
      <c r="AW366" s="112"/>
      <c r="AX366" s="111"/>
      <c r="BA366" s="112"/>
      <c r="BB366" s="111"/>
      <c r="BE366" s="112"/>
      <c r="BF366" s="111"/>
      <c r="BI366" s="112"/>
      <c r="BJ366" s="111"/>
      <c r="BM366" s="112"/>
      <c r="BN366" s="111"/>
      <c r="BQ366" s="112"/>
      <c r="BR366" s="111"/>
      <c r="BU366" s="102"/>
      <c r="BV366" s="111"/>
    </row>
    <row r="367" spans="5:74" x14ac:dyDescent="0.25">
      <c r="E367" s="111"/>
      <c r="F367" s="111"/>
      <c r="I367" s="111"/>
      <c r="J367" s="111"/>
      <c r="M367" s="111"/>
      <c r="N367" s="111"/>
      <c r="Q367" s="112"/>
      <c r="R367" s="111"/>
      <c r="U367" s="129"/>
      <c r="V367" s="111"/>
      <c r="Y367" s="112"/>
      <c r="Z367" s="111"/>
      <c r="AC367" s="112"/>
      <c r="AD367" s="111"/>
      <c r="AG367" s="112"/>
      <c r="AH367" s="111"/>
      <c r="AK367" s="112"/>
      <c r="AL367" s="111"/>
      <c r="AO367" s="112"/>
      <c r="AP367" s="111"/>
      <c r="AS367" s="112"/>
      <c r="AT367" s="111"/>
      <c r="AW367" s="112"/>
      <c r="AX367" s="111"/>
      <c r="BA367" s="112"/>
      <c r="BB367" s="111"/>
      <c r="BE367" s="112"/>
      <c r="BF367" s="111"/>
      <c r="BI367" s="112"/>
      <c r="BJ367" s="111"/>
      <c r="BM367" s="112"/>
      <c r="BN367" s="111"/>
      <c r="BQ367" s="112"/>
      <c r="BR367" s="111"/>
      <c r="BU367" s="102"/>
      <c r="BV367" s="111"/>
    </row>
    <row r="368" spans="5:74" x14ac:dyDescent="0.25">
      <c r="E368" s="111"/>
      <c r="F368" s="111"/>
      <c r="I368" s="111"/>
      <c r="J368" s="111"/>
      <c r="M368" s="111"/>
      <c r="N368" s="111"/>
      <c r="Q368" s="112"/>
      <c r="R368" s="111"/>
      <c r="U368" s="129"/>
      <c r="V368" s="111"/>
      <c r="Y368" s="112"/>
      <c r="Z368" s="111"/>
      <c r="AC368" s="112"/>
      <c r="AD368" s="111"/>
      <c r="AG368" s="112"/>
      <c r="AH368" s="111"/>
      <c r="AK368" s="112"/>
      <c r="AL368" s="111"/>
      <c r="AO368" s="112"/>
      <c r="AP368" s="111"/>
      <c r="AS368" s="112"/>
      <c r="AT368" s="111"/>
      <c r="AW368" s="112"/>
      <c r="AX368" s="111"/>
      <c r="BA368" s="112"/>
      <c r="BB368" s="111"/>
      <c r="BE368" s="112"/>
      <c r="BF368" s="111"/>
      <c r="BI368" s="112"/>
      <c r="BJ368" s="111"/>
      <c r="BM368" s="112"/>
      <c r="BN368" s="111"/>
      <c r="BQ368" s="112"/>
      <c r="BR368" s="111"/>
      <c r="BU368" s="102"/>
      <c r="BV368" s="111"/>
    </row>
    <row r="369" spans="5:74" x14ac:dyDescent="0.25">
      <c r="E369" s="111"/>
      <c r="F369" s="111"/>
      <c r="I369" s="111"/>
      <c r="J369" s="111"/>
      <c r="M369" s="111"/>
      <c r="N369" s="111"/>
      <c r="Q369" s="112"/>
      <c r="R369" s="111"/>
      <c r="U369" s="129"/>
      <c r="V369" s="111"/>
      <c r="Y369" s="112"/>
      <c r="Z369" s="111"/>
      <c r="AC369" s="112"/>
      <c r="AD369" s="111"/>
      <c r="AG369" s="112"/>
      <c r="AH369" s="111"/>
      <c r="AK369" s="112"/>
      <c r="AL369" s="111"/>
      <c r="AO369" s="112"/>
      <c r="AP369" s="111"/>
      <c r="AS369" s="112"/>
      <c r="AT369" s="111"/>
      <c r="AW369" s="112"/>
      <c r="AX369" s="111"/>
      <c r="BA369" s="112"/>
      <c r="BB369" s="111"/>
      <c r="BE369" s="112"/>
      <c r="BF369" s="111"/>
      <c r="BI369" s="112"/>
      <c r="BJ369" s="111"/>
      <c r="BM369" s="112"/>
      <c r="BN369" s="111"/>
      <c r="BQ369" s="112"/>
      <c r="BR369" s="111"/>
      <c r="BU369" s="102"/>
      <c r="BV369" s="111"/>
    </row>
    <row r="370" spans="5:74" x14ac:dyDescent="0.25">
      <c r="E370" s="111"/>
      <c r="F370" s="111"/>
      <c r="I370" s="111"/>
      <c r="J370" s="111"/>
      <c r="M370" s="111"/>
      <c r="N370" s="111"/>
      <c r="Q370" s="112"/>
      <c r="R370" s="111"/>
      <c r="U370" s="129"/>
      <c r="V370" s="111"/>
      <c r="Y370" s="112"/>
      <c r="Z370" s="111"/>
      <c r="AC370" s="112"/>
      <c r="AD370" s="111"/>
      <c r="AG370" s="112"/>
      <c r="AH370" s="111"/>
      <c r="AK370" s="112"/>
      <c r="AL370" s="111"/>
      <c r="AO370" s="112"/>
      <c r="AP370" s="111"/>
      <c r="AS370" s="112"/>
      <c r="AT370" s="111"/>
      <c r="AW370" s="112"/>
      <c r="AX370" s="111"/>
      <c r="BA370" s="112"/>
      <c r="BB370" s="111"/>
      <c r="BE370" s="112"/>
      <c r="BF370" s="111"/>
      <c r="BI370" s="112"/>
      <c r="BJ370" s="111"/>
      <c r="BM370" s="112"/>
      <c r="BN370" s="111"/>
      <c r="BQ370" s="112"/>
      <c r="BR370" s="111"/>
      <c r="BU370" s="102"/>
      <c r="BV370" s="111"/>
    </row>
    <row r="371" spans="5:74" x14ac:dyDescent="0.25">
      <c r="E371" s="111"/>
      <c r="F371" s="111"/>
      <c r="I371" s="111"/>
      <c r="J371" s="111"/>
      <c r="M371" s="111"/>
      <c r="N371" s="111"/>
      <c r="Q371" s="112"/>
      <c r="R371" s="111"/>
      <c r="U371" s="129"/>
      <c r="V371" s="111"/>
      <c r="Y371" s="112"/>
      <c r="Z371" s="111"/>
      <c r="AC371" s="112"/>
      <c r="AD371" s="111"/>
      <c r="AG371" s="112"/>
      <c r="AH371" s="111"/>
      <c r="AK371" s="112"/>
      <c r="AL371" s="111"/>
      <c r="AO371" s="112"/>
      <c r="AP371" s="111"/>
      <c r="AS371" s="112"/>
      <c r="AT371" s="111"/>
      <c r="AW371" s="112"/>
      <c r="AX371" s="111"/>
      <c r="BA371" s="112"/>
      <c r="BB371" s="111"/>
      <c r="BE371" s="112"/>
      <c r="BF371" s="111"/>
      <c r="BI371" s="112"/>
      <c r="BJ371" s="111"/>
      <c r="BM371" s="112"/>
      <c r="BN371" s="111"/>
      <c r="BQ371" s="112"/>
      <c r="BR371" s="111"/>
      <c r="BU371" s="102"/>
      <c r="BV371" s="111"/>
    </row>
    <row r="372" spans="5:74" x14ac:dyDescent="0.25">
      <c r="E372" s="111"/>
      <c r="F372" s="111"/>
      <c r="I372" s="111"/>
      <c r="J372" s="111"/>
      <c r="M372" s="111"/>
      <c r="N372" s="111"/>
      <c r="Q372" s="112"/>
      <c r="R372" s="111"/>
      <c r="U372" s="129"/>
      <c r="V372" s="111"/>
      <c r="Y372" s="112"/>
      <c r="Z372" s="111"/>
      <c r="AC372" s="112"/>
      <c r="AD372" s="111"/>
      <c r="AG372" s="112"/>
      <c r="AH372" s="111"/>
      <c r="AK372" s="112"/>
      <c r="AL372" s="111"/>
      <c r="AO372" s="112"/>
      <c r="AP372" s="111"/>
      <c r="AS372" s="112"/>
      <c r="AT372" s="111"/>
      <c r="AW372" s="112"/>
      <c r="AX372" s="111"/>
      <c r="BA372" s="112"/>
      <c r="BB372" s="111"/>
      <c r="BE372" s="112"/>
      <c r="BF372" s="111"/>
      <c r="BI372" s="112"/>
      <c r="BJ372" s="111"/>
      <c r="BM372" s="112"/>
      <c r="BN372" s="111"/>
      <c r="BQ372" s="112"/>
      <c r="BR372" s="111"/>
      <c r="BU372" s="102"/>
      <c r="BV372" s="111"/>
    </row>
    <row r="373" spans="5:74" x14ac:dyDescent="0.25">
      <c r="E373" s="111"/>
      <c r="F373" s="111"/>
      <c r="I373" s="111"/>
      <c r="J373" s="111"/>
      <c r="M373" s="111"/>
      <c r="N373" s="111"/>
      <c r="Q373" s="112"/>
      <c r="R373" s="111"/>
      <c r="U373" s="129"/>
      <c r="V373" s="111"/>
      <c r="Y373" s="112"/>
      <c r="Z373" s="111"/>
      <c r="AC373" s="112"/>
      <c r="AD373" s="111"/>
      <c r="AG373" s="112"/>
      <c r="AH373" s="111"/>
      <c r="AK373" s="112"/>
      <c r="AL373" s="111"/>
      <c r="AO373" s="112"/>
      <c r="AP373" s="111"/>
      <c r="AS373" s="112"/>
      <c r="AT373" s="111"/>
      <c r="AW373" s="112"/>
      <c r="AX373" s="111"/>
      <c r="BA373" s="112"/>
      <c r="BB373" s="111"/>
      <c r="BE373" s="112"/>
      <c r="BF373" s="111"/>
      <c r="BI373" s="112"/>
      <c r="BJ373" s="111"/>
      <c r="BM373" s="112"/>
      <c r="BN373" s="111"/>
      <c r="BQ373" s="112"/>
      <c r="BR373" s="111"/>
      <c r="BU373" s="102"/>
      <c r="BV373" s="111"/>
    </row>
    <row r="374" spans="5:74" x14ac:dyDescent="0.25">
      <c r="E374" s="111"/>
      <c r="F374" s="111"/>
      <c r="I374" s="111"/>
      <c r="J374" s="111"/>
      <c r="M374" s="111"/>
      <c r="N374" s="111"/>
      <c r="Q374" s="112"/>
      <c r="R374" s="111"/>
      <c r="U374" s="129"/>
      <c r="V374" s="111"/>
      <c r="Y374" s="112"/>
      <c r="Z374" s="111"/>
      <c r="AC374" s="112"/>
      <c r="AD374" s="111"/>
      <c r="AG374" s="112"/>
      <c r="AH374" s="111"/>
      <c r="AK374" s="112"/>
      <c r="AL374" s="111"/>
      <c r="AO374" s="112"/>
      <c r="AP374" s="111"/>
      <c r="AS374" s="112"/>
      <c r="AT374" s="111"/>
      <c r="AW374" s="112"/>
      <c r="AX374" s="111"/>
      <c r="BA374" s="112"/>
      <c r="BB374" s="111"/>
      <c r="BE374" s="112"/>
      <c r="BF374" s="111"/>
      <c r="BI374" s="112"/>
      <c r="BJ374" s="111"/>
      <c r="BM374" s="112"/>
      <c r="BN374" s="111"/>
      <c r="BQ374" s="112"/>
      <c r="BR374" s="111"/>
      <c r="BU374" s="102"/>
      <c r="BV374" s="111"/>
    </row>
    <row r="375" spans="5:74" x14ac:dyDescent="0.25">
      <c r="E375" s="111"/>
      <c r="F375" s="111"/>
      <c r="I375" s="111"/>
      <c r="J375" s="111"/>
      <c r="M375" s="111"/>
      <c r="N375" s="111"/>
      <c r="Q375" s="112"/>
      <c r="R375" s="111"/>
      <c r="U375" s="129"/>
      <c r="V375" s="111"/>
      <c r="Y375" s="112"/>
      <c r="Z375" s="111"/>
      <c r="AC375" s="112"/>
      <c r="AD375" s="111"/>
      <c r="AG375" s="112"/>
      <c r="AH375" s="111"/>
      <c r="AK375" s="112"/>
      <c r="AL375" s="111"/>
      <c r="AO375" s="112"/>
      <c r="AP375" s="111"/>
      <c r="AS375" s="112"/>
      <c r="AT375" s="111"/>
      <c r="AW375" s="112"/>
      <c r="AX375" s="111"/>
      <c r="BA375" s="112"/>
      <c r="BB375" s="111"/>
      <c r="BE375" s="112"/>
      <c r="BF375" s="111"/>
      <c r="BI375" s="112"/>
      <c r="BJ375" s="111"/>
      <c r="BM375" s="112"/>
      <c r="BN375" s="111"/>
      <c r="BQ375" s="112"/>
      <c r="BR375" s="111"/>
      <c r="BU375" s="102"/>
      <c r="BV375" s="111"/>
    </row>
    <row r="376" spans="5:74" x14ac:dyDescent="0.25">
      <c r="E376" s="111"/>
      <c r="F376" s="111"/>
      <c r="I376" s="111"/>
      <c r="J376" s="111"/>
      <c r="M376" s="111"/>
      <c r="N376" s="111"/>
      <c r="Q376" s="112"/>
      <c r="R376" s="111"/>
      <c r="U376" s="129"/>
      <c r="V376" s="111"/>
      <c r="Y376" s="112"/>
      <c r="Z376" s="111"/>
      <c r="AC376" s="112"/>
      <c r="AD376" s="111"/>
      <c r="AG376" s="112"/>
      <c r="AH376" s="111"/>
      <c r="AK376" s="112"/>
      <c r="AL376" s="111"/>
      <c r="AO376" s="112"/>
      <c r="AP376" s="111"/>
      <c r="AS376" s="112"/>
      <c r="AT376" s="111"/>
      <c r="AW376" s="112"/>
      <c r="AX376" s="111"/>
      <c r="BA376" s="112"/>
      <c r="BB376" s="111"/>
      <c r="BE376" s="112"/>
      <c r="BF376" s="111"/>
      <c r="BI376" s="112"/>
      <c r="BJ376" s="111"/>
      <c r="BM376" s="112"/>
      <c r="BN376" s="111"/>
      <c r="BQ376" s="112"/>
      <c r="BR376" s="111"/>
      <c r="BU376" s="102"/>
      <c r="BV376" s="111"/>
    </row>
    <row r="377" spans="5:74" x14ac:dyDescent="0.25">
      <c r="E377" s="111"/>
      <c r="F377" s="111"/>
      <c r="I377" s="111"/>
      <c r="J377" s="111"/>
      <c r="M377" s="111"/>
      <c r="N377" s="111"/>
      <c r="Q377" s="112"/>
      <c r="R377" s="111"/>
      <c r="U377" s="129"/>
      <c r="V377" s="111"/>
      <c r="Y377" s="112"/>
      <c r="Z377" s="111"/>
      <c r="AC377" s="112"/>
      <c r="AD377" s="111"/>
      <c r="AG377" s="112"/>
      <c r="AH377" s="111"/>
      <c r="AK377" s="112"/>
      <c r="AL377" s="111"/>
      <c r="AO377" s="112"/>
      <c r="AP377" s="111"/>
      <c r="AS377" s="112"/>
      <c r="AT377" s="111"/>
      <c r="AW377" s="112"/>
      <c r="AX377" s="111"/>
      <c r="BA377" s="112"/>
      <c r="BB377" s="111"/>
      <c r="BE377" s="112"/>
      <c r="BF377" s="111"/>
      <c r="BI377" s="112"/>
      <c r="BJ377" s="111"/>
      <c r="BM377" s="112"/>
      <c r="BN377" s="111"/>
      <c r="BQ377" s="112"/>
      <c r="BR377" s="111"/>
      <c r="BU377" s="102"/>
      <c r="BV377" s="111"/>
    </row>
    <row r="378" spans="5:74" x14ac:dyDescent="0.25">
      <c r="E378" s="111"/>
      <c r="F378" s="111"/>
      <c r="I378" s="111"/>
      <c r="J378" s="111"/>
      <c r="M378" s="111"/>
      <c r="N378" s="111"/>
      <c r="Q378" s="112"/>
      <c r="R378" s="111"/>
      <c r="U378" s="129"/>
      <c r="V378" s="111"/>
      <c r="Y378" s="112"/>
      <c r="Z378" s="111"/>
      <c r="AC378" s="112"/>
      <c r="AD378" s="111"/>
      <c r="AG378" s="112"/>
      <c r="AH378" s="111"/>
      <c r="AK378" s="112"/>
      <c r="AL378" s="111"/>
      <c r="AO378" s="112"/>
      <c r="AP378" s="111"/>
      <c r="AS378" s="112"/>
      <c r="AT378" s="111"/>
      <c r="AW378" s="112"/>
      <c r="AX378" s="111"/>
      <c r="BA378" s="112"/>
      <c r="BB378" s="111"/>
      <c r="BE378" s="112"/>
      <c r="BF378" s="111"/>
      <c r="BI378" s="112"/>
      <c r="BJ378" s="111"/>
      <c r="BM378" s="112"/>
      <c r="BN378" s="111"/>
      <c r="BQ378" s="112"/>
      <c r="BR378" s="111"/>
      <c r="BU378" s="102"/>
      <c r="BV378" s="111"/>
    </row>
    <row r="379" spans="5:74" x14ac:dyDescent="0.25">
      <c r="E379" s="111"/>
      <c r="F379" s="111"/>
      <c r="I379" s="111"/>
      <c r="J379" s="111"/>
      <c r="M379" s="111"/>
      <c r="N379" s="111"/>
      <c r="Q379" s="112"/>
      <c r="R379" s="111"/>
      <c r="U379" s="129"/>
      <c r="V379" s="111"/>
      <c r="Y379" s="112"/>
      <c r="Z379" s="111"/>
      <c r="AC379" s="112"/>
      <c r="AD379" s="111"/>
      <c r="AG379" s="112"/>
      <c r="AH379" s="111"/>
      <c r="AK379" s="112"/>
      <c r="AL379" s="111"/>
      <c r="AO379" s="112"/>
      <c r="AP379" s="111"/>
      <c r="AS379" s="112"/>
      <c r="AT379" s="111"/>
      <c r="AW379" s="112"/>
      <c r="AX379" s="111"/>
      <c r="BA379" s="112"/>
      <c r="BB379" s="111"/>
      <c r="BE379" s="112"/>
      <c r="BF379" s="111"/>
      <c r="BI379" s="112"/>
      <c r="BJ379" s="111"/>
      <c r="BM379" s="112"/>
      <c r="BN379" s="111"/>
      <c r="BQ379" s="112"/>
      <c r="BR379" s="111"/>
      <c r="BU379" s="102"/>
      <c r="BV379" s="111"/>
    </row>
    <row r="380" spans="5:74" x14ac:dyDescent="0.25">
      <c r="E380" s="111"/>
      <c r="F380" s="111"/>
      <c r="I380" s="111"/>
      <c r="J380" s="111"/>
      <c r="M380" s="111"/>
      <c r="N380" s="111"/>
      <c r="Q380" s="112"/>
      <c r="R380" s="111"/>
      <c r="U380" s="129"/>
      <c r="V380" s="111"/>
      <c r="Y380" s="112"/>
      <c r="Z380" s="111"/>
      <c r="AC380" s="112"/>
      <c r="AD380" s="111"/>
      <c r="AG380" s="112"/>
      <c r="AH380" s="111"/>
      <c r="AK380" s="112"/>
      <c r="AL380" s="111"/>
      <c r="AO380" s="112"/>
      <c r="AP380" s="111"/>
      <c r="AS380" s="112"/>
      <c r="AT380" s="111"/>
      <c r="AW380" s="112"/>
      <c r="AX380" s="111"/>
      <c r="BA380" s="112"/>
      <c r="BB380" s="111"/>
      <c r="BE380" s="112"/>
      <c r="BF380" s="111"/>
      <c r="BI380" s="112"/>
      <c r="BJ380" s="111"/>
      <c r="BM380" s="112"/>
      <c r="BN380" s="111"/>
      <c r="BQ380" s="112"/>
      <c r="BR380" s="111"/>
      <c r="BU380" s="102"/>
      <c r="BV380" s="111"/>
    </row>
    <row r="381" spans="5:74" x14ac:dyDescent="0.25">
      <c r="E381" s="111"/>
      <c r="F381" s="111"/>
      <c r="I381" s="111"/>
      <c r="J381" s="111"/>
      <c r="M381" s="111"/>
      <c r="N381" s="111"/>
      <c r="Q381" s="112"/>
      <c r="R381" s="111"/>
      <c r="U381" s="129"/>
      <c r="V381" s="111"/>
      <c r="Y381" s="112"/>
      <c r="Z381" s="111"/>
      <c r="AC381" s="112"/>
      <c r="AD381" s="111"/>
      <c r="AG381" s="112"/>
      <c r="AH381" s="111"/>
      <c r="AK381" s="112"/>
      <c r="AL381" s="111"/>
      <c r="AO381" s="112"/>
      <c r="AP381" s="111"/>
      <c r="AS381" s="112"/>
      <c r="AT381" s="111"/>
      <c r="AW381" s="112"/>
      <c r="AX381" s="111"/>
      <c r="BA381" s="112"/>
      <c r="BB381" s="111"/>
      <c r="BE381" s="112"/>
      <c r="BF381" s="111"/>
      <c r="BI381" s="112"/>
      <c r="BJ381" s="111"/>
      <c r="BM381" s="112"/>
      <c r="BN381" s="111"/>
      <c r="BQ381" s="112"/>
      <c r="BR381" s="111"/>
      <c r="BU381" s="102"/>
      <c r="BV381" s="111"/>
    </row>
    <row r="382" spans="5:74" x14ac:dyDescent="0.25">
      <c r="E382" s="111"/>
      <c r="F382" s="111"/>
      <c r="I382" s="111"/>
      <c r="J382" s="111"/>
      <c r="M382" s="111"/>
      <c r="N382" s="111"/>
      <c r="Q382" s="112"/>
      <c r="R382" s="111"/>
      <c r="U382" s="129"/>
      <c r="V382" s="111"/>
      <c r="Y382" s="112"/>
      <c r="Z382" s="111"/>
      <c r="AC382" s="112"/>
      <c r="AD382" s="111"/>
      <c r="AG382" s="112"/>
      <c r="AH382" s="111"/>
      <c r="AK382" s="112"/>
      <c r="AL382" s="111"/>
      <c r="AO382" s="112"/>
      <c r="AP382" s="111"/>
      <c r="AS382" s="112"/>
      <c r="AT382" s="111"/>
      <c r="AW382" s="112"/>
      <c r="AX382" s="111"/>
      <c r="BA382" s="112"/>
      <c r="BB382" s="111"/>
      <c r="BE382" s="112"/>
      <c r="BF382" s="111"/>
      <c r="BI382" s="112"/>
      <c r="BJ382" s="111"/>
      <c r="BM382" s="112"/>
      <c r="BN382" s="111"/>
      <c r="BQ382" s="112"/>
      <c r="BR382" s="111"/>
      <c r="BU382" s="102"/>
      <c r="BV382" s="111"/>
    </row>
    <row r="383" spans="5:74" x14ac:dyDescent="0.25">
      <c r="E383" s="111"/>
      <c r="F383" s="111"/>
      <c r="I383" s="111"/>
      <c r="J383" s="111"/>
      <c r="M383" s="111"/>
      <c r="N383" s="111"/>
      <c r="Q383" s="112"/>
      <c r="R383" s="111"/>
      <c r="U383" s="129"/>
      <c r="V383" s="111"/>
      <c r="Y383" s="112"/>
      <c r="Z383" s="111"/>
      <c r="AC383" s="112"/>
      <c r="AD383" s="111"/>
      <c r="AG383" s="112"/>
      <c r="AH383" s="111"/>
      <c r="AK383" s="112"/>
      <c r="AL383" s="111"/>
      <c r="AO383" s="112"/>
      <c r="AP383" s="111"/>
      <c r="AS383" s="112"/>
      <c r="AT383" s="111"/>
      <c r="AW383" s="112"/>
      <c r="AX383" s="111"/>
      <c r="BA383" s="112"/>
      <c r="BB383" s="111"/>
      <c r="BE383" s="112"/>
      <c r="BF383" s="111"/>
      <c r="BI383" s="112"/>
      <c r="BJ383" s="111"/>
      <c r="BM383" s="112"/>
      <c r="BN383" s="111"/>
      <c r="BQ383" s="112"/>
      <c r="BR383" s="111"/>
      <c r="BU383" s="102"/>
      <c r="BV383" s="111"/>
    </row>
    <row r="384" spans="5:74" x14ac:dyDescent="0.25">
      <c r="E384" s="111"/>
      <c r="F384" s="111"/>
      <c r="I384" s="111"/>
      <c r="J384" s="111"/>
      <c r="M384" s="111"/>
      <c r="N384" s="111"/>
      <c r="Q384" s="112"/>
      <c r="R384" s="111"/>
      <c r="U384" s="129"/>
      <c r="V384" s="111"/>
      <c r="Y384" s="112"/>
      <c r="Z384" s="111"/>
      <c r="AC384" s="112"/>
      <c r="AD384" s="111"/>
      <c r="AG384" s="112"/>
      <c r="AH384" s="111"/>
      <c r="AK384" s="112"/>
      <c r="AL384" s="111"/>
      <c r="AO384" s="112"/>
      <c r="AP384" s="111"/>
      <c r="AS384" s="112"/>
      <c r="AT384" s="111"/>
      <c r="AW384" s="112"/>
      <c r="AX384" s="111"/>
      <c r="BA384" s="112"/>
      <c r="BB384" s="111"/>
      <c r="BE384" s="112"/>
      <c r="BF384" s="111"/>
      <c r="BI384" s="112"/>
      <c r="BJ384" s="111"/>
      <c r="BM384" s="112"/>
      <c r="BN384" s="111"/>
      <c r="BQ384" s="112"/>
      <c r="BR384" s="111"/>
      <c r="BU384" s="102"/>
      <c r="BV384" s="111"/>
    </row>
    <row r="385" spans="5:74" x14ac:dyDescent="0.25">
      <c r="E385" s="111"/>
      <c r="F385" s="111"/>
      <c r="I385" s="111"/>
      <c r="J385" s="111"/>
      <c r="M385" s="111"/>
      <c r="N385" s="111"/>
      <c r="Q385" s="112"/>
      <c r="R385" s="111"/>
      <c r="U385" s="129"/>
      <c r="V385" s="111"/>
      <c r="Y385" s="112"/>
      <c r="Z385" s="111"/>
      <c r="AC385" s="112"/>
      <c r="AD385" s="111"/>
      <c r="AG385" s="112"/>
      <c r="AH385" s="111"/>
      <c r="AK385" s="112"/>
      <c r="AL385" s="111"/>
      <c r="AO385" s="112"/>
      <c r="AP385" s="111"/>
      <c r="AS385" s="112"/>
      <c r="AT385" s="111"/>
      <c r="AW385" s="112"/>
      <c r="AX385" s="111"/>
      <c r="BA385" s="112"/>
      <c r="BB385" s="111"/>
      <c r="BE385" s="112"/>
      <c r="BF385" s="111"/>
      <c r="BI385" s="112"/>
      <c r="BJ385" s="111"/>
      <c r="BM385" s="112"/>
      <c r="BN385" s="111"/>
      <c r="BQ385" s="112"/>
      <c r="BR385" s="111"/>
      <c r="BU385" s="102"/>
      <c r="BV385" s="111"/>
    </row>
    <row r="386" spans="5:74" x14ac:dyDescent="0.25">
      <c r="E386" s="111"/>
      <c r="F386" s="111"/>
      <c r="I386" s="111"/>
      <c r="J386" s="111"/>
      <c r="M386" s="111"/>
      <c r="N386" s="111"/>
      <c r="Q386" s="112"/>
      <c r="R386" s="111"/>
      <c r="U386" s="129"/>
      <c r="V386" s="111"/>
      <c r="Y386" s="112"/>
      <c r="Z386" s="111"/>
      <c r="AC386" s="112"/>
      <c r="AD386" s="111"/>
      <c r="AG386" s="112"/>
      <c r="AH386" s="111"/>
      <c r="AK386" s="112"/>
      <c r="AL386" s="111"/>
      <c r="AO386" s="112"/>
      <c r="AP386" s="111"/>
      <c r="AS386" s="112"/>
      <c r="AT386" s="111"/>
      <c r="AW386" s="112"/>
      <c r="AX386" s="111"/>
      <c r="BA386" s="112"/>
      <c r="BB386" s="111"/>
      <c r="BE386" s="112"/>
      <c r="BF386" s="111"/>
      <c r="BI386" s="112"/>
      <c r="BJ386" s="111"/>
      <c r="BM386" s="112"/>
      <c r="BN386" s="111"/>
      <c r="BQ386" s="112"/>
      <c r="BR386" s="111"/>
      <c r="BU386" s="102"/>
      <c r="BV386" s="111"/>
    </row>
    <row r="387" spans="5:74" x14ac:dyDescent="0.25">
      <c r="E387" s="111"/>
      <c r="F387" s="111"/>
      <c r="I387" s="111"/>
      <c r="J387" s="111"/>
      <c r="M387" s="111"/>
      <c r="N387" s="111"/>
      <c r="Q387" s="112"/>
      <c r="R387" s="111"/>
      <c r="U387" s="129"/>
      <c r="V387" s="111"/>
      <c r="Y387" s="112"/>
      <c r="Z387" s="111"/>
      <c r="AC387" s="112"/>
      <c r="AD387" s="111"/>
      <c r="AG387" s="112"/>
      <c r="AH387" s="111"/>
      <c r="AK387" s="112"/>
      <c r="AL387" s="111"/>
      <c r="AO387" s="112"/>
      <c r="AP387" s="111"/>
      <c r="AS387" s="112"/>
      <c r="AT387" s="111"/>
      <c r="AW387" s="112"/>
      <c r="AX387" s="111"/>
      <c r="BA387" s="112"/>
      <c r="BB387" s="111"/>
      <c r="BE387" s="112"/>
      <c r="BF387" s="111"/>
      <c r="BI387" s="112"/>
      <c r="BJ387" s="111"/>
      <c r="BM387" s="112"/>
      <c r="BN387" s="111"/>
      <c r="BQ387" s="112"/>
      <c r="BR387" s="111"/>
      <c r="BU387" s="102"/>
      <c r="BV387" s="111"/>
    </row>
    <row r="388" spans="5:74" x14ac:dyDescent="0.25">
      <c r="E388" s="111"/>
      <c r="F388" s="111"/>
      <c r="I388" s="111"/>
      <c r="J388" s="111"/>
      <c r="M388" s="111"/>
      <c r="N388" s="111"/>
      <c r="Q388" s="112"/>
      <c r="R388" s="111"/>
      <c r="U388" s="129"/>
      <c r="V388" s="111"/>
      <c r="Y388" s="112"/>
      <c r="Z388" s="111"/>
      <c r="AC388" s="112"/>
      <c r="AD388" s="111"/>
      <c r="AG388" s="112"/>
      <c r="AH388" s="111"/>
      <c r="AK388" s="112"/>
      <c r="AL388" s="111"/>
      <c r="AO388" s="112"/>
      <c r="AP388" s="111"/>
      <c r="AS388" s="112"/>
      <c r="AT388" s="111"/>
      <c r="AW388" s="112"/>
      <c r="AX388" s="111"/>
      <c r="BA388" s="112"/>
      <c r="BB388" s="111"/>
      <c r="BE388" s="112"/>
      <c r="BF388" s="111"/>
      <c r="BI388" s="112"/>
      <c r="BJ388" s="111"/>
      <c r="BM388" s="112"/>
      <c r="BN388" s="111"/>
      <c r="BQ388" s="112"/>
      <c r="BR388" s="111"/>
      <c r="BU388" s="102"/>
      <c r="BV388" s="111"/>
    </row>
    <row r="389" spans="5:74" x14ac:dyDescent="0.25">
      <c r="E389" s="111"/>
      <c r="F389" s="111"/>
      <c r="I389" s="111"/>
      <c r="J389" s="111"/>
      <c r="M389" s="111"/>
      <c r="N389" s="111"/>
      <c r="Q389" s="112"/>
      <c r="R389" s="111"/>
      <c r="U389" s="129"/>
      <c r="V389" s="111"/>
      <c r="Y389" s="112"/>
      <c r="Z389" s="111"/>
      <c r="AC389" s="112"/>
      <c r="AD389" s="111"/>
      <c r="AG389" s="112"/>
      <c r="AH389" s="111"/>
      <c r="AK389" s="112"/>
      <c r="AL389" s="111"/>
      <c r="AO389" s="112"/>
      <c r="AP389" s="111"/>
      <c r="AS389" s="112"/>
      <c r="AT389" s="111"/>
      <c r="AW389" s="112"/>
      <c r="AX389" s="111"/>
      <c r="BA389" s="112"/>
      <c r="BB389" s="111"/>
      <c r="BE389" s="112"/>
      <c r="BF389" s="111"/>
      <c r="BI389" s="112"/>
      <c r="BJ389" s="111"/>
      <c r="BM389" s="112"/>
      <c r="BN389" s="111"/>
      <c r="BQ389" s="112"/>
      <c r="BR389" s="111"/>
      <c r="BU389" s="102"/>
      <c r="BV389" s="111"/>
    </row>
    <row r="390" spans="5:74" x14ac:dyDescent="0.25">
      <c r="E390" s="111"/>
      <c r="F390" s="111"/>
      <c r="I390" s="111"/>
      <c r="J390" s="111"/>
      <c r="M390" s="111"/>
      <c r="N390" s="111"/>
      <c r="Q390" s="112"/>
      <c r="R390" s="111"/>
      <c r="U390" s="129"/>
      <c r="V390" s="111"/>
      <c r="Y390" s="112"/>
      <c r="Z390" s="111"/>
      <c r="AC390" s="112"/>
      <c r="AD390" s="111"/>
      <c r="AG390" s="112"/>
      <c r="AH390" s="111"/>
      <c r="AK390" s="112"/>
      <c r="AL390" s="111"/>
      <c r="AO390" s="112"/>
      <c r="AP390" s="111"/>
      <c r="AS390" s="112"/>
      <c r="AT390" s="111"/>
      <c r="AW390" s="112"/>
      <c r="AX390" s="111"/>
      <c r="BA390" s="112"/>
      <c r="BB390" s="111"/>
      <c r="BE390" s="112"/>
      <c r="BF390" s="111"/>
      <c r="BI390" s="112"/>
      <c r="BJ390" s="111"/>
      <c r="BM390" s="112"/>
      <c r="BN390" s="111"/>
      <c r="BQ390" s="112"/>
      <c r="BR390" s="111"/>
      <c r="BU390" s="102"/>
      <c r="BV390" s="111"/>
    </row>
    <row r="391" spans="5:74" x14ac:dyDescent="0.25">
      <c r="E391" s="111"/>
      <c r="F391" s="111"/>
      <c r="I391" s="111"/>
      <c r="J391" s="111"/>
      <c r="M391" s="111"/>
      <c r="N391" s="111"/>
      <c r="Q391" s="112"/>
      <c r="R391" s="111"/>
      <c r="U391" s="129"/>
      <c r="V391" s="111"/>
      <c r="Y391" s="112"/>
      <c r="Z391" s="111"/>
      <c r="AC391" s="112"/>
      <c r="AD391" s="111"/>
      <c r="AG391" s="112"/>
      <c r="AH391" s="111"/>
      <c r="AK391" s="112"/>
      <c r="AL391" s="111"/>
      <c r="AO391" s="112"/>
      <c r="AP391" s="111"/>
      <c r="AS391" s="112"/>
      <c r="AT391" s="111"/>
      <c r="AW391" s="112"/>
      <c r="AX391" s="111"/>
      <c r="BA391" s="112"/>
      <c r="BB391" s="111"/>
      <c r="BE391" s="112"/>
      <c r="BF391" s="111"/>
      <c r="BI391" s="112"/>
      <c r="BJ391" s="111"/>
      <c r="BM391" s="112"/>
      <c r="BN391" s="111"/>
      <c r="BQ391" s="112"/>
      <c r="BR391" s="111"/>
      <c r="BU391" s="102"/>
      <c r="BV391" s="111"/>
    </row>
    <row r="392" spans="5:74" x14ac:dyDescent="0.25">
      <c r="E392" s="111"/>
      <c r="F392" s="111"/>
      <c r="I392" s="111"/>
      <c r="J392" s="111"/>
      <c r="M392" s="111"/>
      <c r="N392" s="111"/>
      <c r="Q392" s="112"/>
      <c r="R392" s="111"/>
      <c r="U392" s="129"/>
      <c r="V392" s="111"/>
      <c r="Y392" s="112"/>
      <c r="Z392" s="111"/>
      <c r="AC392" s="112"/>
      <c r="AD392" s="111"/>
      <c r="AG392" s="112"/>
      <c r="AH392" s="111"/>
      <c r="AK392" s="112"/>
      <c r="AL392" s="111"/>
      <c r="AO392" s="112"/>
      <c r="AP392" s="111"/>
      <c r="AS392" s="112"/>
      <c r="AT392" s="111"/>
      <c r="AW392" s="112"/>
      <c r="AX392" s="111"/>
      <c r="BA392" s="112"/>
      <c r="BB392" s="111"/>
      <c r="BE392" s="112"/>
      <c r="BF392" s="111"/>
      <c r="BI392" s="112"/>
      <c r="BJ392" s="111"/>
      <c r="BM392" s="112"/>
      <c r="BN392" s="111"/>
      <c r="BQ392" s="112"/>
      <c r="BR392" s="111"/>
      <c r="BU392" s="102"/>
      <c r="BV392" s="111"/>
    </row>
    <row r="393" spans="5:74" x14ac:dyDescent="0.25">
      <c r="E393" s="111"/>
      <c r="F393" s="111"/>
      <c r="I393" s="111"/>
      <c r="J393" s="111"/>
      <c r="M393" s="111"/>
      <c r="N393" s="111"/>
      <c r="Q393" s="112"/>
      <c r="R393" s="111"/>
      <c r="U393" s="129"/>
      <c r="V393" s="111"/>
      <c r="Y393" s="112"/>
      <c r="Z393" s="111"/>
      <c r="AC393" s="112"/>
      <c r="AD393" s="111"/>
      <c r="AG393" s="112"/>
      <c r="AH393" s="111"/>
      <c r="AK393" s="112"/>
      <c r="AL393" s="111"/>
      <c r="AO393" s="112"/>
      <c r="AP393" s="111"/>
      <c r="AS393" s="112"/>
      <c r="AT393" s="111"/>
      <c r="AW393" s="112"/>
      <c r="AX393" s="111"/>
      <c r="BA393" s="112"/>
      <c r="BB393" s="111"/>
      <c r="BE393" s="112"/>
      <c r="BF393" s="111"/>
      <c r="BI393" s="112"/>
      <c r="BJ393" s="111"/>
      <c r="BM393" s="112"/>
      <c r="BN393" s="111"/>
      <c r="BQ393" s="112"/>
      <c r="BR393" s="111"/>
      <c r="BU393" s="102"/>
      <c r="BV393" s="111"/>
    </row>
    <row r="394" spans="5:74" x14ac:dyDescent="0.25">
      <c r="E394" s="111"/>
      <c r="F394" s="111"/>
      <c r="I394" s="111"/>
      <c r="J394" s="111"/>
      <c r="M394" s="111"/>
      <c r="N394" s="111"/>
      <c r="Q394" s="112"/>
      <c r="R394" s="111"/>
      <c r="U394" s="129"/>
      <c r="V394" s="111"/>
      <c r="Y394" s="112"/>
      <c r="Z394" s="111"/>
      <c r="AC394" s="112"/>
      <c r="AD394" s="111"/>
      <c r="AG394" s="112"/>
      <c r="AH394" s="111"/>
      <c r="AK394" s="112"/>
      <c r="AL394" s="111"/>
      <c r="AO394" s="112"/>
      <c r="AP394" s="111"/>
      <c r="AS394" s="112"/>
      <c r="AT394" s="111"/>
      <c r="AW394" s="112"/>
      <c r="AX394" s="111"/>
      <c r="BA394" s="112"/>
      <c r="BB394" s="111"/>
      <c r="BE394" s="112"/>
      <c r="BF394" s="111"/>
      <c r="BI394" s="112"/>
      <c r="BJ394" s="111"/>
      <c r="BM394" s="112"/>
      <c r="BN394" s="111"/>
      <c r="BQ394" s="112"/>
      <c r="BR394" s="111"/>
      <c r="BU394" s="102"/>
      <c r="BV394" s="111"/>
    </row>
    <row r="395" spans="5:74" x14ac:dyDescent="0.25">
      <c r="E395" s="111"/>
      <c r="F395" s="111"/>
      <c r="I395" s="111"/>
      <c r="J395" s="111"/>
      <c r="M395" s="111"/>
      <c r="N395" s="111"/>
      <c r="Q395" s="112"/>
      <c r="R395" s="111"/>
      <c r="U395" s="129"/>
      <c r="V395" s="111"/>
      <c r="Y395" s="112"/>
      <c r="Z395" s="111"/>
      <c r="AC395" s="112"/>
      <c r="AD395" s="111"/>
      <c r="AG395" s="112"/>
      <c r="AH395" s="111"/>
      <c r="AK395" s="112"/>
      <c r="AL395" s="111"/>
      <c r="AO395" s="112"/>
      <c r="AP395" s="111"/>
      <c r="AS395" s="112"/>
      <c r="AT395" s="111"/>
      <c r="AW395" s="112"/>
      <c r="AX395" s="111"/>
      <c r="BA395" s="112"/>
      <c r="BB395" s="111"/>
      <c r="BE395" s="112"/>
      <c r="BF395" s="111"/>
      <c r="BI395" s="112"/>
      <c r="BJ395" s="111"/>
      <c r="BM395" s="112"/>
      <c r="BN395" s="111"/>
      <c r="BQ395" s="112"/>
      <c r="BR395" s="111"/>
      <c r="BU395" s="102"/>
      <c r="BV395" s="111"/>
    </row>
    <row r="396" spans="5:74" x14ac:dyDescent="0.25">
      <c r="E396" s="111"/>
      <c r="F396" s="111"/>
      <c r="I396" s="111"/>
      <c r="J396" s="111"/>
      <c r="M396" s="111"/>
      <c r="N396" s="111"/>
      <c r="Q396" s="112"/>
      <c r="R396" s="111"/>
      <c r="U396" s="129"/>
      <c r="V396" s="111"/>
      <c r="Y396" s="112"/>
      <c r="Z396" s="111"/>
      <c r="AC396" s="112"/>
      <c r="AD396" s="111"/>
      <c r="AG396" s="112"/>
      <c r="AH396" s="111"/>
      <c r="AK396" s="112"/>
      <c r="AL396" s="111"/>
      <c r="AO396" s="112"/>
      <c r="AP396" s="111"/>
      <c r="AS396" s="112"/>
      <c r="AT396" s="111"/>
      <c r="AW396" s="112"/>
      <c r="AX396" s="111"/>
      <c r="BA396" s="112"/>
      <c r="BB396" s="111"/>
      <c r="BE396" s="112"/>
      <c r="BF396" s="111"/>
      <c r="BI396" s="112"/>
      <c r="BJ396" s="111"/>
      <c r="BM396" s="112"/>
      <c r="BN396" s="111"/>
      <c r="BQ396" s="112"/>
      <c r="BR396" s="111"/>
      <c r="BU396" s="102"/>
      <c r="BV396" s="111"/>
    </row>
    <row r="397" spans="5:74" x14ac:dyDescent="0.25">
      <c r="E397" s="111"/>
      <c r="F397" s="111"/>
      <c r="I397" s="111"/>
      <c r="J397" s="111"/>
      <c r="M397" s="111"/>
      <c r="N397" s="111"/>
      <c r="Q397" s="112"/>
      <c r="R397" s="111"/>
      <c r="U397" s="129"/>
      <c r="V397" s="111"/>
      <c r="Y397" s="112"/>
      <c r="Z397" s="111"/>
      <c r="AC397" s="112"/>
      <c r="AD397" s="111"/>
      <c r="AG397" s="112"/>
      <c r="AH397" s="111"/>
      <c r="AK397" s="112"/>
      <c r="AL397" s="111"/>
      <c r="AO397" s="112"/>
      <c r="AP397" s="111"/>
      <c r="AS397" s="112"/>
      <c r="AT397" s="111"/>
      <c r="AW397" s="112"/>
      <c r="AX397" s="111"/>
      <c r="BA397" s="112"/>
      <c r="BB397" s="111"/>
      <c r="BE397" s="112"/>
      <c r="BF397" s="111"/>
      <c r="BI397" s="112"/>
      <c r="BJ397" s="111"/>
      <c r="BM397" s="112"/>
      <c r="BN397" s="111"/>
      <c r="BQ397" s="112"/>
      <c r="BR397" s="111"/>
      <c r="BU397" s="102"/>
      <c r="BV397" s="111"/>
    </row>
    <row r="398" spans="5:74" x14ac:dyDescent="0.25">
      <c r="E398" s="111"/>
      <c r="F398" s="111"/>
      <c r="I398" s="111"/>
      <c r="J398" s="111"/>
      <c r="M398" s="111"/>
      <c r="N398" s="111"/>
      <c r="Q398" s="112"/>
      <c r="R398" s="111"/>
      <c r="U398" s="129"/>
      <c r="V398" s="111"/>
      <c r="Y398" s="112"/>
      <c r="Z398" s="111"/>
      <c r="AC398" s="112"/>
      <c r="AD398" s="111"/>
      <c r="AG398" s="112"/>
      <c r="AH398" s="111"/>
      <c r="AK398" s="112"/>
      <c r="AL398" s="111"/>
      <c r="AO398" s="112"/>
      <c r="AP398" s="111"/>
      <c r="AS398" s="112"/>
      <c r="AT398" s="111"/>
      <c r="AW398" s="112"/>
      <c r="AX398" s="111"/>
      <c r="BA398" s="112"/>
      <c r="BB398" s="111"/>
      <c r="BE398" s="112"/>
      <c r="BF398" s="111"/>
      <c r="BI398" s="112"/>
      <c r="BJ398" s="111"/>
      <c r="BM398" s="112"/>
      <c r="BN398" s="111"/>
      <c r="BQ398" s="112"/>
      <c r="BR398" s="111"/>
      <c r="BU398" s="102"/>
      <c r="BV398" s="111"/>
    </row>
    <row r="399" spans="5:74" x14ac:dyDescent="0.25">
      <c r="E399" s="111"/>
      <c r="F399" s="111"/>
      <c r="I399" s="111"/>
      <c r="J399" s="111"/>
      <c r="M399" s="111"/>
      <c r="N399" s="111"/>
      <c r="Q399" s="112"/>
      <c r="R399" s="111"/>
      <c r="U399" s="129"/>
      <c r="V399" s="111"/>
      <c r="Y399" s="112"/>
      <c r="Z399" s="111"/>
      <c r="AC399" s="112"/>
      <c r="AD399" s="111"/>
      <c r="AG399" s="112"/>
      <c r="AH399" s="111"/>
      <c r="AK399" s="112"/>
      <c r="AL399" s="111"/>
      <c r="AO399" s="112"/>
      <c r="AP399" s="111"/>
      <c r="AS399" s="112"/>
      <c r="AT399" s="111"/>
      <c r="AW399" s="112"/>
      <c r="AX399" s="111"/>
      <c r="BA399" s="112"/>
      <c r="BB399" s="111"/>
      <c r="BE399" s="112"/>
      <c r="BF399" s="111"/>
      <c r="BI399" s="112"/>
      <c r="BJ399" s="111"/>
      <c r="BM399" s="112"/>
      <c r="BN399" s="111"/>
      <c r="BQ399" s="112"/>
      <c r="BR399" s="111"/>
      <c r="BU399" s="102"/>
      <c r="BV399" s="111"/>
    </row>
    <row r="400" spans="5:74" x14ac:dyDescent="0.25">
      <c r="E400" s="111"/>
      <c r="F400" s="111"/>
      <c r="I400" s="111"/>
      <c r="J400" s="111"/>
      <c r="M400" s="111"/>
      <c r="N400" s="111"/>
      <c r="Q400" s="112"/>
      <c r="R400" s="111"/>
      <c r="U400" s="129"/>
      <c r="V400" s="111"/>
      <c r="Y400" s="112"/>
      <c r="Z400" s="111"/>
      <c r="AC400" s="112"/>
      <c r="AD400" s="111"/>
      <c r="AG400" s="112"/>
      <c r="AH400" s="111"/>
      <c r="AK400" s="112"/>
      <c r="AL400" s="111"/>
      <c r="AO400" s="112"/>
      <c r="AP400" s="111"/>
      <c r="AS400" s="112"/>
      <c r="AT400" s="111"/>
      <c r="AW400" s="112"/>
      <c r="AX400" s="111"/>
      <c r="BA400" s="112"/>
      <c r="BB400" s="111"/>
      <c r="BE400" s="112"/>
      <c r="BF400" s="111"/>
      <c r="BI400" s="112"/>
      <c r="BJ400" s="111"/>
      <c r="BM400" s="112"/>
      <c r="BN400" s="111"/>
      <c r="BQ400" s="112"/>
      <c r="BR400" s="111"/>
      <c r="BU400" s="102"/>
      <c r="BV400" s="111"/>
    </row>
    <row r="401" spans="5:74" x14ac:dyDescent="0.25">
      <c r="E401" s="111"/>
      <c r="F401" s="111"/>
      <c r="I401" s="111"/>
      <c r="J401" s="111"/>
      <c r="M401" s="111"/>
      <c r="N401" s="111"/>
      <c r="Q401" s="112"/>
      <c r="R401" s="111"/>
      <c r="U401" s="129"/>
      <c r="V401" s="111"/>
      <c r="Y401" s="112"/>
      <c r="Z401" s="111"/>
      <c r="AC401" s="112"/>
      <c r="AD401" s="111"/>
      <c r="AG401" s="112"/>
      <c r="AH401" s="111"/>
      <c r="AK401" s="112"/>
      <c r="AL401" s="111"/>
      <c r="AO401" s="112"/>
      <c r="AP401" s="111"/>
      <c r="AS401" s="112"/>
      <c r="AT401" s="111"/>
      <c r="AW401" s="112"/>
      <c r="AX401" s="111"/>
      <c r="BA401" s="112"/>
      <c r="BB401" s="111"/>
      <c r="BE401" s="112"/>
      <c r="BF401" s="111"/>
      <c r="BI401" s="112"/>
      <c r="BJ401" s="111"/>
      <c r="BM401" s="112"/>
      <c r="BN401" s="111"/>
      <c r="BQ401" s="112"/>
      <c r="BR401" s="111"/>
      <c r="BU401" s="102"/>
      <c r="BV401" s="111"/>
    </row>
    <row r="402" spans="5:74" x14ac:dyDescent="0.25">
      <c r="E402" s="111"/>
      <c r="F402" s="111"/>
      <c r="I402" s="111"/>
      <c r="J402" s="111"/>
      <c r="M402" s="111"/>
      <c r="N402" s="111"/>
      <c r="Q402" s="112"/>
      <c r="R402" s="111"/>
      <c r="U402" s="129"/>
      <c r="V402" s="111"/>
      <c r="Y402" s="112"/>
      <c r="Z402" s="111"/>
      <c r="AC402" s="112"/>
      <c r="AD402" s="111"/>
      <c r="AG402" s="112"/>
      <c r="AH402" s="111"/>
      <c r="AK402" s="112"/>
      <c r="AL402" s="111"/>
      <c r="AO402" s="112"/>
      <c r="AP402" s="111"/>
      <c r="AS402" s="112"/>
      <c r="AT402" s="111"/>
      <c r="AW402" s="112"/>
      <c r="AX402" s="111"/>
      <c r="BA402" s="112"/>
      <c r="BB402" s="111"/>
      <c r="BE402" s="112"/>
      <c r="BF402" s="111"/>
      <c r="BI402" s="112"/>
      <c r="BJ402" s="111"/>
      <c r="BM402" s="112"/>
      <c r="BN402" s="111"/>
      <c r="BQ402" s="112"/>
      <c r="BR402" s="111"/>
      <c r="BU402" s="102"/>
      <c r="BV402" s="111"/>
    </row>
    <row r="403" spans="5:74" x14ac:dyDescent="0.25">
      <c r="E403" s="111"/>
      <c r="F403" s="111"/>
      <c r="I403" s="111"/>
      <c r="J403" s="111"/>
      <c r="M403" s="111"/>
      <c r="N403" s="111"/>
      <c r="Q403" s="112"/>
      <c r="R403" s="111"/>
      <c r="U403" s="129"/>
      <c r="V403" s="111"/>
      <c r="Y403" s="112"/>
      <c r="Z403" s="111"/>
      <c r="AC403" s="112"/>
      <c r="AD403" s="111"/>
      <c r="AG403" s="112"/>
      <c r="AH403" s="111"/>
      <c r="AK403" s="112"/>
      <c r="AL403" s="111"/>
      <c r="AO403" s="112"/>
      <c r="AP403" s="111"/>
      <c r="AS403" s="112"/>
      <c r="AT403" s="111"/>
      <c r="AW403" s="112"/>
      <c r="AX403" s="111"/>
      <c r="BA403" s="112"/>
      <c r="BB403" s="111"/>
      <c r="BE403" s="112"/>
      <c r="BF403" s="111"/>
      <c r="BI403" s="112"/>
      <c r="BJ403" s="111"/>
      <c r="BM403" s="112"/>
      <c r="BN403" s="111"/>
      <c r="BQ403" s="112"/>
      <c r="BR403" s="111"/>
      <c r="BU403" s="102"/>
      <c r="BV403" s="111"/>
    </row>
    <row r="404" spans="5:74" x14ac:dyDescent="0.25">
      <c r="E404" s="111"/>
      <c r="F404" s="111"/>
      <c r="I404" s="111"/>
      <c r="J404" s="111"/>
      <c r="M404" s="111"/>
      <c r="N404" s="111"/>
      <c r="Q404" s="112"/>
      <c r="R404" s="111"/>
      <c r="U404" s="129"/>
      <c r="V404" s="111"/>
      <c r="Y404" s="112"/>
      <c r="Z404" s="111"/>
      <c r="AC404" s="112"/>
      <c r="AD404" s="111"/>
      <c r="AG404" s="112"/>
      <c r="AH404" s="111"/>
      <c r="AK404" s="112"/>
      <c r="AL404" s="111"/>
      <c r="AO404" s="112"/>
      <c r="AP404" s="111"/>
      <c r="AS404" s="112"/>
      <c r="AT404" s="111"/>
      <c r="AW404" s="112"/>
      <c r="AX404" s="111"/>
      <c r="BA404" s="112"/>
      <c r="BB404" s="111"/>
      <c r="BE404" s="112"/>
      <c r="BF404" s="111"/>
      <c r="BI404" s="112"/>
      <c r="BJ404" s="111"/>
      <c r="BM404" s="112"/>
      <c r="BN404" s="111"/>
      <c r="BQ404" s="112"/>
      <c r="BR404" s="111"/>
      <c r="BU404" s="102"/>
      <c r="BV404" s="111"/>
    </row>
    <row r="405" spans="5:74" x14ac:dyDescent="0.25">
      <c r="E405" s="111"/>
      <c r="F405" s="111"/>
      <c r="I405" s="111"/>
      <c r="J405" s="111"/>
      <c r="M405" s="111"/>
      <c r="N405" s="111"/>
      <c r="Q405" s="112"/>
      <c r="R405" s="111"/>
      <c r="U405" s="129"/>
      <c r="V405" s="111"/>
      <c r="Y405" s="112"/>
      <c r="Z405" s="111"/>
      <c r="AC405" s="112"/>
      <c r="AD405" s="111"/>
      <c r="AG405" s="112"/>
      <c r="AH405" s="111"/>
      <c r="AK405" s="112"/>
      <c r="AL405" s="111"/>
      <c r="AO405" s="112"/>
      <c r="AP405" s="111"/>
      <c r="AS405" s="112"/>
      <c r="AT405" s="111"/>
      <c r="AW405" s="112"/>
      <c r="AX405" s="111"/>
      <c r="BA405" s="112"/>
      <c r="BB405" s="111"/>
      <c r="BE405" s="112"/>
      <c r="BF405" s="111"/>
      <c r="BI405" s="112"/>
      <c r="BJ405" s="111"/>
      <c r="BM405" s="112"/>
      <c r="BN405" s="111"/>
      <c r="BQ405" s="112"/>
      <c r="BR405" s="111"/>
      <c r="BU405" s="102"/>
      <c r="BV405" s="111"/>
    </row>
    <row r="406" spans="5:74" x14ac:dyDescent="0.25">
      <c r="E406" s="111"/>
      <c r="F406" s="111"/>
      <c r="I406" s="111"/>
      <c r="J406" s="111"/>
      <c r="M406" s="111"/>
      <c r="N406" s="111"/>
      <c r="Q406" s="112"/>
      <c r="R406" s="111"/>
      <c r="U406" s="129"/>
      <c r="V406" s="111"/>
      <c r="Y406" s="112"/>
      <c r="Z406" s="111"/>
      <c r="AC406" s="112"/>
      <c r="AD406" s="111"/>
      <c r="AG406" s="112"/>
      <c r="AH406" s="111"/>
      <c r="AK406" s="112"/>
      <c r="AL406" s="111"/>
      <c r="AO406" s="112"/>
      <c r="AP406" s="111"/>
      <c r="AS406" s="112"/>
      <c r="AT406" s="111"/>
      <c r="AW406" s="112"/>
      <c r="AX406" s="111"/>
      <c r="BA406" s="112"/>
      <c r="BB406" s="111"/>
      <c r="BE406" s="112"/>
      <c r="BF406" s="111"/>
      <c r="BI406" s="112"/>
      <c r="BJ406" s="111"/>
      <c r="BM406" s="112"/>
      <c r="BN406" s="111"/>
      <c r="BQ406" s="112"/>
      <c r="BR406" s="111"/>
      <c r="BU406" s="102"/>
      <c r="BV406" s="111"/>
    </row>
    <row r="407" spans="5:74" x14ac:dyDescent="0.25">
      <c r="E407" s="111"/>
      <c r="F407" s="111"/>
      <c r="I407" s="111"/>
      <c r="J407" s="111"/>
      <c r="M407" s="111"/>
      <c r="N407" s="111"/>
      <c r="Q407" s="112"/>
      <c r="R407" s="111"/>
      <c r="U407" s="129"/>
      <c r="V407" s="111"/>
      <c r="Y407" s="112"/>
      <c r="Z407" s="111"/>
      <c r="AC407" s="112"/>
      <c r="AD407" s="111"/>
      <c r="AG407" s="112"/>
      <c r="AH407" s="111"/>
      <c r="AK407" s="112"/>
      <c r="AL407" s="111"/>
      <c r="AO407" s="112"/>
      <c r="AP407" s="111"/>
      <c r="AS407" s="112"/>
      <c r="AT407" s="111"/>
      <c r="AW407" s="112"/>
      <c r="AX407" s="111"/>
      <c r="BA407" s="112"/>
      <c r="BB407" s="111"/>
      <c r="BE407" s="112"/>
      <c r="BF407" s="111"/>
      <c r="BI407" s="112"/>
      <c r="BJ407" s="111"/>
      <c r="BM407" s="112"/>
      <c r="BN407" s="111"/>
      <c r="BQ407" s="112"/>
      <c r="BR407" s="111"/>
      <c r="BU407" s="102"/>
      <c r="BV407" s="111"/>
    </row>
    <row r="408" spans="5:74" x14ac:dyDescent="0.25">
      <c r="E408" s="111"/>
      <c r="F408" s="111"/>
      <c r="I408" s="111"/>
      <c r="J408" s="111"/>
      <c r="M408" s="111"/>
      <c r="N408" s="111"/>
      <c r="Q408" s="112"/>
      <c r="R408" s="111"/>
      <c r="U408" s="129"/>
      <c r="V408" s="111"/>
      <c r="Y408" s="112"/>
      <c r="Z408" s="111"/>
      <c r="AC408" s="112"/>
      <c r="AD408" s="111"/>
      <c r="AG408" s="112"/>
      <c r="AH408" s="111"/>
      <c r="AK408" s="112"/>
      <c r="AL408" s="111"/>
      <c r="AO408" s="112"/>
      <c r="AP408" s="111"/>
      <c r="AS408" s="112"/>
      <c r="AT408" s="111"/>
      <c r="AW408" s="112"/>
      <c r="AX408" s="111"/>
      <c r="BA408" s="112"/>
      <c r="BB408" s="111"/>
      <c r="BE408" s="112"/>
      <c r="BF408" s="111"/>
      <c r="BI408" s="112"/>
      <c r="BJ408" s="111"/>
      <c r="BM408" s="112"/>
      <c r="BN408" s="111"/>
      <c r="BQ408" s="112"/>
      <c r="BR408" s="111"/>
      <c r="BU408" s="102"/>
      <c r="BV408" s="111"/>
    </row>
    <row r="409" spans="5:74" x14ac:dyDescent="0.25">
      <c r="E409" s="111"/>
      <c r="F409" s="111"/>
      <c r="I409" s="111"/>
      <c r="J409" s="111"/>
      <c r="M409" s="111"/>
      <c r="N409" s="111"/>
      <c r="Q409" s="112"/>
      <c r="R409" s="111"/>
      <c r="U409" s="129"/>
      <c r="V409" s="111"/>
      <c r="Y409" s="112"/>
      <c r="Z409" s="111"/>
      <c r="AC409" s="112"/>
      <c r="AD409" s="111"/>
      <c r="AG409" s="112"/>
      <c r="AH409" s="111"/>
      <c r="AK409" s="112"/>
      <c r="AL409" s="111"/>
      <c r="AO409" s="112"/>
      <c r="AP409" s="111"/>
      <c r="AS409" s="112"/>
      <c r="AT409" s="111"/>
      <c r="AW409" s="112"/>
      <c r="AX409" s="111"/>
      <c r="BA409" s="112"/>
      <c r="BB409" s="111"/>
      <c r="BE409" s="112"/>
      <c r="BF409" s="111"/>
      <c r="BI409" s="112"/>
      <c r="BJ409" s="111"/>
      <c r="BM409" s="112"/>
      <c r="BN409" s="111"/>
      <c r="BQ409" s="112"/>
      <c r="BR409" s="111"/>
      <c r="BU409" s="102"/>
      <c r="BV409" s="111"/>
    </row>
    <row r="410" spans="5:74" x14ac:dyDescent="0.25">
      <c r="E410" s="111"/>
      <c r="F410" s="111"/>
      <c r="I410" s="111"/>
      <c r="J410" s="111"/>
      <c r="M410" s="111"/>
      <c r="N410" s="111"/>
      <c r="Q410" s="112"/>
      <c r="R410" s="111"/>
      <c r="U410" s="129"/>
      <c r="V410" s="111"/>
      <c r="Y410" s="112"/>
      <c r="Z410" s="111"/>
      <c r="AC410" s="112"/>
      <c r="AD410" s="111"/>
      <c r="AG410" s="112"/>
      <c r="AH410" s="111"/>
      <c r="AK410" s="112"/>
      <c r="AL410" s="111"/>
      <c r="AO410" s="112"/>
      <c r="AP410" s="111"/>
      <c r="AS410" s="112"/>
      <c r="AT410" s="111"/>
      <c r="AW410" s="112"/>
      <c r="AX410" s="111"/>
      <c r="BA410" s="112"/>
      <c r="BB410" s="111"/>
      <c r="BE410" s="112"/>
      <c r="BF410" s="111"/>
      <c r="BI410" s="112"/>
      <c r="BJ410" s="111"/>
      <c r="BM410" s="112"/>
      <c r="BN410" s="111"/>
      <c r="BQ410" s="112"/>
      <c r="BR410" s="111"/>
      <c r="BU410" s="102"/>
      <c r="BV410" s="111"/>
    </row>
    <row r="411" spans="5:74" x14ac:dyDescent="0.25">
      <c r="E411" s="111"/>
      <c r="F411" s="111"/>
      <c r="I411" s="111"/>
      <c r="J411" s="111"/>
      <c r="M411" s="111"/>
      <c r="N411" s="111"/>
      <c r="Q411" s="112"/>
      <c r="R411" s="111"/>
      <c r="U411" s="129"/>
      <c r="V411" s="111"/>
      <c r="Y411" s="112"/>
      <c r="Z411" s="111"/>
      <c r="AC411" s="112"/>
      <c r="AD411" s="111"/>
      <c r="AG411" s="112"/>
      <c r="AH411" s="111"/>
      <c r="AK411" s="112"/>
      <c r="AL411" s="111"/>
      <c r="AO411" s="112"/>
      <c r="AP411" s="111"/>
      <c r="AS411" s="112"/>
      <c r="AT411" s="111"/>
      <c r="AW411" s="112"/>
      <c r="AX411" s="111"/>
      <c r="BA411" s="112"/>
      <c r="BB411" s="111"/>
      <c r="BE411" s="112"/>
      <c r="BF411" s="111"/>
      <c r="BI411" s="112"/>
      <c r="BJ411" s="111"/>
      <c r="BM411" s="112"/>
      <c r="BN411" s="111"/>
      <c r="BQ411" s="112"/>
      <c r="BR411" s="111"/>
      <c r="BU411" s="102"/>
      <c r="BV411" s="111"/>
    </row>
    <row r="412" spans="5:74" x14ac:dyDescent="0.25">
      <c r="E412" s="111"/>
      <c r="F412" s="111"/>
      <c r="I412" s="111"/>
      <c r="J412" s="111"/>
      <c r="M412" s="111"/>
      <c r="N412" s="111"/>
      <c r="Q412" s="112"/>
      <c r="R412" s="111"/>
      <c r="U412" s="129"/>
      <c r="V412" s="111"/>
      <c r="Y412" s="112"/>
      <c r="Z412" s="111"/>
      <c r="AC412" s="112"/>
      <c r="AD412" s="111"/>
      <c r="AG412" s="112"/>
      <c r="AH412" s="111"/>
      <c r="AK412" s="112"/>
      <c r="AL412" s="111"/>
      <c r="AO412" s="112"/>
      <c r="AP412" s="111"/>
      <c r="AS412" s="112"/>
      <c r="AT412" s="111"/>
      <c r="AW412" s="112"/>
      <c r="AX412" s="111"/>
      <c r="BA412" s="112"/>
      <c r="BB412" s="111"/>
      <c r="BE412" s="112"/>
      <c r="BF412" s="111"/>
      <c r="BI412" s="112"/>
      <c r="BJ412" s="111"/>
      <c r="BM412" s="112"/>
      <c r="BN412" s="111"/>
      <c r="BQ412" s="112"/>
      <c r="BR412" s="111"/>
      <c r="BU412" s="102"/>
      <c r="BV412" s="111"/>
    </row>
    <row r="413" spans="5:74" x14ac:dyDescent="0.25">
      <c r="E413" s="111"/>
      <c r="F413" s="111"/>
      <c r="I413" s="111"/>
      <c r="J413" s="111"/>
      <c r="M413" s="111"/>
      <c r="N413" s="111"/>
      <c r="Q413" s="112"/>
      <c r="R413" s="111"/>
      <c r="U413" s="129"/>
      <c r="V413" s="111"/>
      <c r="Y413" s="112"/>
      <c r="Z413" s="111"/>
      <c r="AC413" s="112"/>
      <c r="AD413" s="111"/>
      <c r="AG413" s="112"/>
      <c r="AH413" s="111"/>
      <c r="AK413" s="112"/>
      <c r="AL413" s="111"/>
      <c r="AO413" s="112"/>
      <c r="AP413" s="111"/>
      <c r="AS413" s="112"/>
      <c r="AT413" s="111"/>
      <c r="AW413" s="112"/>
      <c r="AX413" s="111"/>
      <c r="BA413" s="112"/>
      <c r="BB413" s="111"/>
      <c r="BE413" s="112"/>
      <c r="BF413" s="111"/>
      <c r="BI413" s="112"/>
      <c r="BJ413" s="111"/>
      <c r="BM413" s="112"/>
      <c r="BN413" s="111"/>
      <c r="BQ413" s="112"/>
      <c r="BR413" s="111"/>
      <c r="BU413" s="102"/>
      <c r="BV413" s="111"/>
    </row>
    <row r="414" spans="5:74" x14ac:dyDescent="0.25">
      <c r="E414" s="111"/>
      <c r="F414" s="111"/>
      <c r="I414" s="111"/>
      <c r="J414" s="111"/>
      <c r="M414" s="111"/>
      <c r="N414" s="111"/>
      <c r="Q414" s="112"/>
      <c r="R414" s="111"/>
      <c r="U414" s="129"/>
      <c r="V414" s="111"/>
      <c r="Y414" s="112"/>
      <c r="Z414" s="111"/>
      <c r="AC414" s="112"/>
      <c r="AD414" s="111"/>
      <c r="AG414" s="112"/>
      <c r="AH414" s="111"/>
      <c r="AK414" s="112"/>
      <c r="AL414" s="111"/>
      <c r="AO414" s="112"/>
      <c r="AP414" s="111"/>
      <c r="AS414" s="112"/>
      <c r="AT414" s="111"/>
      <c r="AW414" s="112"/>
      <c r="AX414" s="111"/>
      <c r="BA414" s="112"/>
      <c r="BB414" s="111"/>
      <c r="BE414" s="112"/>
      <c r="BF414" s="111"/>
      <c r="BI414" s="112"/>
      <c r="BJ414" s="111"/>
      <c r="BM414" s="112"/>
      <c r="BN414" s="111"/>
      <c r="BQ414" s="112"/>
      <c r="BR414" s="111"/>
      <c r="BU414" s="102"/>
      <c r="BV414" s="111"/>
    </row>
    <row r="415" spans="5:74" x14ac:dyDescent="0.25">
      <c r="E415" s="111"/>
      <c r="F415" s="111"/>
      <c r="I415" s="111"/>
      <c r="J415" s="111"/>
      <c r="M415" s="111"/>
      <c r="N415" s="111"/>
      <c r="Q415" s="112"/>
      <c r="R415" s="111"/>
      <c r="U415" s="129"/>
      <c r="V415" s="111"/>
      <c r="Y415" s="112"/>
      <c r="Z415" s="111"/>
      <c r="AC415" s="112"/>
      <c r="AD415" s="111"/>
      <c r="AG415" s="112"/>
      <c r="AH415" s="111"/>
      <c r="AK415" s="112"/>
      <c r="AL415" s="111"/>
      <c r="AO415" s="112"/>
      <c r="AP415" s="111"/>
      <c r="AS415" s="112"/>
      <c r="AT415" s="111"/>
      <c r="AW415" s="112"/>
      <c r="AX415" s="111"/>
      <c r="BA415" s="112"/>
      <c r="BB415" s="111"/>
      <c r="BE415" s="112"/>
      <c r="BF415" s="111"/>
      <c r="BI415" s="112"/>
      <c r="BJ415" s="111"/>
      <c r="BM415" s="112"/>
      <c r="BN415" s="111"/>
      <c r="BQ415" s="112"/>
      <c r="BR415" s="111"/>
      <c r="BU415" s="102"/>
      <c r="BV415" s="111"/>
    </row>
    <row r="416" spans="5:74" x14ac:dyDescent="0.25">
      <c r="E416" s="111"/>
      <c r="F416" s="111"/>
      <c r="I416" s="111"/>
      <c r="J416" s="111"/>
      <c r="M416" s="111"/>
      <c r="N416" s="111"/>
      <c r="Q416" s="112"/>
      <c r="R416" s="111"/>
      <c r="U416" s="129"/>
      <c r="V416" s="111"/>
      <c r="Y416" s="112"/>
      <c r="Z416" s="111"/>
      <c r="AC416" s="112"/>
      <c r="AD416" s="111"/>
      <c r="AG416" s="112"/>
      <c r="AH416" s="111"/>
      <c r="AK416" s="112"/>
      <c r="AL416" s="111"/>
      <c r="AO416" s="112"/>
      <c r="AP416" s="111"/>
      <c r="AS416" s="112"/>
      <c r="AT416" s="111"/>
      <c r="AW416" s="112"/>
      <c r="AX416" s="111"/>
      <c r="BA416" s="112"/>
      <c r="BB416" s="111"/>
      <c r="BE416" s="112"/>
      <c r="BF416" s="111"/>
      <c r="BI416" s="112"/>
      <c r="BJ416" s="111"/>
      <c r="BM416" s="112"/>
      <c r="BN416" s="111"/>
      <c r="BQ416" s="112"/>
      <c r="BR416" s="111"/>
      <c r="BU416" s="102"/>
      <c r="BV416" s="111"/>
    </row>
    <row r="417" spans="5:74" x14ac:dyDescent="0.25">
      <c r="E417" s="111"/>
      <c r="F417" s="111"/>
      <c r="I417" s="111"/>
      <c r="J417" s="111"/>
      <c r="M417" s="111"/>
      <c r="N417" s="111"/>
      <c r="Q417" s="112"/>
      <c r="R417" s="111"/>
      <c r="U417" s="129"/>
      <c r="V417" s="111"/>
      <c r="Y417" s="112"/>
      <c r="Z417" s="111"/>
      <c r="AC417" s="112"/>
      <c r="AD417" s="111"/>
      <c r="AG417" s="112"/>
      <c r="AH417" s="111"/>
      <c r="AK417" s="112"/>
      <c r="AL417" s="111"/>
      <c r="AO417" s="112"/>
      <c r="AP417" s="111"/>
      <c r="AS417" s="112"/>
      <c r="AT417" s="111"/>
      <c r="AW417" s="112"/>
      <c r="AX417" s="111"/>
      <c r="BA417" s="112"/>
      <c r="BB417" s="111"/>
      <c r="BE417" s="112"/>
      <c r="BF417" s="111"/>
      <c r="BI417" s="112"/>
      <c r="BJ417" s="111"/>
      <c r="BM417" s="112"/>
      <c r="BN417" s="111"/>
      <c r="BQ417" s="112"/>
      <c r="BR417" s="111"/>
      <c r="BU417" s="102"/>
      <c r="BV417" s="111"/>
    </row>
    <row r="418" spans="5:74" x14ac:dyDescent="0.25">
      <c r="E418" s="111"/>
      <c r="F418" s="111"/>
      <c r="I418" s="111"/>
      <c r="J418" s="111"/>
      <c r="M418" s="111"/>
      <c r="N418" s="111"/>
      <c r="Q418" s="112"/>
      <c r="R418" s="111"/>
      <c r="U418" s="129"/>
      <c r="V418" s="111"/>
      <c r="Y418" s="112"/>
      <c r="Z418" s="111"/>
      <c r="AC418" s="112"/>
      <c r="AD418" s="111"/>
      <c r="AG418" s="112"/>
      <c r="AH418" s="111"/>
      <c r="AK418" s="112"/>
      <c r="AL418" s="111"/>
      <c r="AO418" s="112"/>
      <c r="AP418" s="111"/>
      <c r="AS418" s="112"/>
      <c r="AT418" s="111"/>
      <c r="AW418" s="112"/>
      <c r="AX418" s="111"/>
      <c r="BA418" s="112"/>
      <c r="BB418" s="111"/>
      <c r="BE418" s="112"/>
      <c r="BF418" s="111"/>
      <c r="BI418" s="112"/>
      <c r="BJ418" s="111"/>
      <c r="BM418" s="112"/>
      <c r="BN418" s="111"/>
      <c r="BQ418" s="112"/>
      <c r="BR418" s="111"/>
      <c r="BU418" s="102"/>
      <c r="BV418" s="111"/>
    </row>
    <row r="419" spans="5:74" x14ac:dyDescent="0.25">
      <c r="E419" s="111"/>
      <c r="F419" s="111"/>
      <c r="I419" s="111"/>
      <c r="J419" s="111"/>
      <c r="M419" s="111"/>
      <c r="N419" s="111"/>
      <c r="Q419" s="112"/>
      <c r="R419" s="111"/>
      <c r="U419" s="129"/>
      <c r="V419" s="111"/>
      <c r="Y419" s="112"/>
      <c r="Z419" s="111"/>
      <c r="AC419" s="112"/>
      <c r="AD419" s="111"/>
      <c r="AG419" s="112"/>
      <c r="AH419" s="111"/>
      <c r="AK419" s="112"/>
      <c r="AL419" s="111"/>
      <c r="AO419" s="112"/>
      <c r="AP419" s="111"/>
      <c r="AS419" s="112"/>
      <c r="AT419" s="111"/>
      <c r="AW419" s="112"/>
      <c r="AX419" s="111"/>
      <c r="BA419" s="112"/>
      <c r="BB419" s="111"/>
      <c r="BE419" s="112"/>
      <c r="BF419" s="111"/>
      <c r="BI419" s="112"/>
      <c r="BJ419" s="111"/>
      <c r="BM419" s="112"/>
      <c r="BN419" s="111"/>
      <c r="BQ419" s="112"/>
      <c r="BR419" s="111"/>
      <c r="BU419" s="102"/>
      <c r="BV419" s="111"/>
    </row>
    <row r="420" spans="5:74" x14ac:dyDescent="0.25">
      <c r="E420" s="111"/>
      <c r="F420" s="111"/>
      <c r="I420" s="111"/>
      <c r="J420" s="111"/>
      <c r="M420" s="111"/>
      <c r="N420" s="111"/>
      <c r="Q420" s="112"/>
      <c r="R420" s="111"/>
      <c r="U420" s="129"/>
      <c r="V420" s="111"/>
      <c r="Y420" s="112"/>
      <c r="Z420" s="111"/>
      <c r="AC420" s="112"/>
      <c r="AD420" s="111"/>
      <c r="AG420" s="112"/>
      <c r="AH420" s="111"/>
      <c r="AK420" s="112"/>
      <c r="AL420" s="111"/>
      <c r="AO420" s="112"/>
      <c r="AP420" s="111"/>
      <c r="AS420" s="112"/>
      <c r="AT420" s="111"/>
      <c r="AW420" s="112"/>
      <c r="AX420" s="111"/>
      <c r="BA420" s="112"/>
      <c r="BB420" s="111"/>
      <c r="BE420" s="112"/>
      <c r="BF420" s="111"/>
      <c r="BI420" s="112"/>
      <c r="BJ420" s="111"/>
      <c r="BM420" s="112"/>
      <c r="BN420" s="111"/>
      <c r="BQ420" s="112"/>
      <c r="BR420" s="111"/>
      <c r="BU420" s="102"/>
      <c r="BV420" s="111"/>
    </row>
    <row r="421" spans="5:74" x14ac:dyDescent="0.25">
      <c r="E421" s="111"/>
      <c r="F421" s="111"/>
      <c r="I421" s="111"/>
      <c r="J421" s="111"/>
      <c r="M421" s="111"/>
      <c r="N421" s="111"/>
      <c r="Q421" s="112"/>
      <c r="R421" s="111"/>
      <c r="U421" s="129"/>
      <c r="V421" s="111"/>
      <c r="Y421" s="112"/>
      <c r="Z421" s="111"/>
      <c r="AC421" s="112"/>
      <c r="AD421" s="111"/>
      <c r="AG421" s="112"/>
      <c r="AH421" s="111"/>
      <c r="AK421" s="112"/>
      <c r="AL421" s="111"/>
      <c r="AO421" s="112"/>
      <c r="AP421" s="111"/>
      <c r="AS421" s="112"/>
      <c r="AT421" s="111"/>
      <c r="AW421" s="112"/>
      <c r="AX421" s="111"/>
      <c r="BA421" s="112"/>
      <c r="BB421" s="111"/>
      <c r="BE421" s="112"/>
      <c r="BF421" s="111"/>
      <c r="BI421" s="112"/>
      <c r="BJ421" s="111"/>
      <c r="BM421" s="112"/>
      <c r="BN421" s="111"/>
      <c r="BQ421" s="112"/>
      <c r="BR421" s="111"/>
      <c r="BU421" s="102"/>
      <c r="BV421" s="111"/>
    </row>
    <row r="422" spans="5:74" x14ac:dyDescent="0.25">
      <c r="E422" s="111"/>
      <c r="F422" s="111"/>
      <c r="I422" s="111"/>
      <c r="J422" s="111"/>
      <c r="M422" s="111"/>
      <c r="N422" s="111"/>
      <c r="Q422" s="112"/>
      <c r="R422" s="111"/>
      <c r="U422" s="129"/>
      <c r="V422" s="111"/>
      <c r="Y422" s="112"/>
      <c r="Z422" s="111"/>
      <c r="AC422" s="112"/>
      <c r="AD422" s="111"/>
      <c r="AG422" s="112"/>
      <c r="AH422" s="111"/>
      <c r="AK422" s="112"/>
      <c r="AL422" s="111"/>
      <c r="AO422" s="112"/>
      <c r="AP422" s="111"/>
      <c r="AS422" s="112"/>
      <c r="AT422" s="111"/>
      <c r="AW422" s="112"/>
      <c r="AX422" s="111"/>
      <c r="BA422" s="112"/>
      <c r="BB422" s="111"/>
      <c r="BE422" s="112"/>
      <c r="BF422" s="111"/>
      <c r="BI422" s="112"/>
      <c r="BJ422" s="111"/>
      <c r="BM422" s="112"/>
      <c r="BN422" s="111"/>
      <c r="BQ422" s="112"/>
      <c r="BR422" s="111"/>
      <c r="BU422" s="102"/>
      <c r="BV422" s="111"/>
    </row>
    <row r="423" spans="5:74" x14ac:dyDescent="0.25">
      <c r="E423" s="111"/>
      <c r="F423" s="111"/>
      <c r="I423" s="111"/>
      <c r="J423" s="111"/>
      <c r="M423" s="111"/>
      <c r="N423" s="111"/>
      <c r="Q423" s="112"/>
      <c r="R423" s="111"/>
      <c r="U423" s="129"/>
      <c r="V423" s="111"/>
      <c r="Y423" s="112"/>
      <c r="Z423" s="111"/>
      <c r="AC423" s="112"/>
      <c r="AD423" s="111"/>
      <c r="AG423" s="112"/>
      <c r="AH423" s="111"/>
      <c r="AK423" s="112"/>
      <c r="AL423" s="111"/>
      <c r="AO423" s="112"/>
      <c r="AP423" s="111"/>
      <c r="AS423" s="112"/>
      <c r="AT423" s="111"/>
      <c r="AW423" s="112"/>
      <c r="AX423" s="111"/>
      <c r="BA423" s="112"/>
      <c r="BB423" s="111"/>
      <c r="BE423" s="112"/>
      <c r="BF423" s="111"/>
      <c r="BI423" s="112"/>
      <c r="BJ423" s="111"/>
      <c r="BM423" s="112"/>
      <c r="BN423" s="111"/>
      <c r="BQ423" s="112"/>
      <c r="BR423" s="111"/>
      <c r="BU423" s="102"/>
      <c r="BV423" s="111"/>
    </row>
    <row r="424" spans="5:74" x14ac:dyDescent="0.25">
      <c r="E424" s="111"/>
      <c r="F424" s="111"/>
      <c r="I424" s="111"/>
      <c r="J424" s="111"/>
      <c r="M424" s="111"/>
      <c r="N424" s="111"/>
      <c r="Q424" s="112"/>
      <c r="R424" s="111"/>
      <c r="U424" s="129"/>
      <c r="V424" s="111"/>
      <c r="Y424" s="112"/>
      <c r="Z424" s="111"/>
      <c r="AC424" s="112"/>
      <c r="AD424" s="111"/>
      <c r="AG424" s="112"/>
      <c r="AH424" s="111"/>
      <c r="AK424" s="112"/>
      <c r="AL424" s="111"/>
      <c r="AO424" s="112"/>
      <c r="AP424" s="111"/>
      <c r="AS424" s="112"/>
      <c r="AT424" s="111"/>
      <c r="AW424" s="112"/>
      <c r="AX424" s="111"/>
      <c r="BA424" s="112"/>
      <c r="BB424" s="111"/>
      <c r="BE424" s="112"/>
      <c r="BF424" s="111"/>
      <c r="BI424" s="112"/>
      <c r="BJ424" s="111"/>
      <c r="BM424" s="112"/>
      <c r="BN424" s="111"/>
      <c r="BQ424" s="112"/>
      <c r="BR424" s="111"/>
      <c r="BU424" s="102"/>
      <c r="BV424" s="111"/>
    </row>
    <row r="425" spans="5:74" x14ac:dyDescent="0.25">
      <c r="E425" s="111"/>
      <c r="F425" s="111"/>
      <c r="I425" s="111"/>
      <c r="J425" s="111"/>
      <c r="M425" s="111"/>
      <c r="N425" s="111"/>
      <c r="Q425" s="112"/>
      <c r="R425" s="111"/>
      <c r="U425" s="129"/>
      <c r="V425" s="111"/>
      <c r="Y425" s="112"/>
      <c r="Z425" s="111"/>
      <c r="AC425" s="112"/>
      <c r="AD425" s="111"/>
      <c r="AG425" s="112"/>
      <c r="AH425" s="111"/>
      <c r="AK425" s="112"/>
      <c r="AL425" s="111"/>
      <c r="AO425" s="112"/>
      <c r="AP425" s="111"/>
      <c r="AS425" s="112"/>
      <c r="AT425" s="111"/>
      <c r="AW425" s="112"/>
      <c r="AX425" s="111"/>
      <c r="BA425" s="112"/>
      <c r="BB425" s="111"/>
      <c r="BE425" s="112"/>
      <c r="BF425" s="111"/>
      <c r="BI425" s="112"/>
      <c r="BJ425" s="111"/>
      <c r="BM425" s="112"/>
      <c r="BN425" s="111"/>
      <c r="BQ425" s="112"/>
      <c r="BR425" s="111"/>
      <c r="BU425" s="102"/>
      <c r="BV425" s="111"/>
    </row>
    <row r="426" spans="5:74" x14ac:dyDescent="0.25">
      <c r="E426" s="111"/>
      <c r="F426" s="111"/>
      <c r="I426" s="111"/>
      <c r="J426" s="111"/>
      <c r="M426" s="111"/>
      <c r="N426" s="111"/>
      <c r="Q426" s="112"/>
      <c r="R426" s="111"/>
      <c r="U426" s="129"/>
      <c r="V426" s="111"/>
      <c r="Y426" s="112"/>
      <c r="Z426" s="111"/>
      <c r="AC426" s="112"/>
      <c r="AD426" s="111"/>
      <c r="AG426" s="112"/>
      <c r="AH426" s="111"/>
      <c r="AK426" s="112"/>
      <c r="AL426" s="111"/>
      <c r="AO426" s="112"/>
      <c r="AP426" s="111"/>
      <c r="AS426" s="112"/>
      <c r="AT426" s="111"/>
      <c r="AW426" s="112"/>
      <c r="AX426" s="111"/>
      <c r="BA426" s="112"/>
      <c r="BB426" s="111"/>
      <c r="BE426" s="112"/>
      <c r="BF426" s="111"/>
      <c r="BI426" s="112"/>
      <c r="BJ426" s="111"/>
      <c r="BM426" s="112"/>
      <c r="BN426" s="111"/>
      <c r="BQ426" s="112"/>
      <c r="BR426" s="111"/>
      <c r="BU426" s="102"/>
      <c r="BV426" s="111"/>
    </row>
    <row r="427" spans="5:74" x14ac:dyDescent="0.25">
      <c r="E427" s="111"/>
      <c r="F427" s="111"/>
      <c r="I427" s="111"/>
      <c r="J427" s="111"/>
      <c r="M427" s="111"/>
      <c r="N427" s="111"/>
      <c r="Q427" s="112"/>
      <c r="R427" s="111"/>
      <c r="U427" s="129"/>
      <c r="V427" s="111"/>
      <c r="Y427" s="112"/>
      <c r="Z427" s="111"/>
      <c r="AC427" s="112"/>
      <c r="AD427" s="111"/>
      <c r="AG427" s="112"/>
      <c r="AH427" s="111"/>
      <c r="AK427" s="112"/>
      <c r="AL427" s="111"/>
      <c r="AO427" s="112"/>
      <c r="AP427" s="111"/>
      <c r="AS427" s="112"/>
      <c r="AT427" s="111"/>
      <c r="AW427" s="112"/>
      <c r="AX427" s="111"/>
      <c r="BA427" s="112"/>
      <c r="BB427" s="111"/>
      <c r="BE427" s="112"/>
      <c r="BF427" s="111"/>
      <c r="BI427" s="112"/>
      <c r="BJ427" s="111"/>
      <c r="BM427" s="112"/>
      <c r="BN427" s="111"/>
      <c r="BQ427" s="112"/>
      <c r="BR427" s="111"/>
      <c r="BU427" s="102"/>
      <c r="BV427" s="111"/>
    </row>
    <row r="428" spans="5:74" x14ac:dyDescent="0.25">
      <c r="E428" s="111"/>
      <c r="F428" s="111"/>
      <c r="I428" s="111"/>
      <c r="J428" s="111"/>
      <c r="M428" s="111"/>
      <c r="N428" s="111"/>
      <c r="Q428" s="112"/>
      <c r="R428" s="111"/>
      <c r="U428" s="129"/>
      <c r="V428" s="111"/>
      <c r="Y428" s="112"/>
      <c r="Z428" s="111"/>
      <c r="AC428" s="112"/>
      <c r="AD428" s="111"/>
      <c r="AG428" s="112"/>
      <c r="AH428" s="111"/>
      <c r="AK428" s="112"/>
      <c r="AL428" s="111"/>
      <c r="AO428" s="112"/>
      <c r="AP428" s="111"/>
      <c r="AS428" s="112"/>
      <c r="AT428" s="111"/>
      <c r="AW428" s="112"/>
      <c r="AX428" s="111"/>
      <c r="BA428" s="112"/>
      <c r="BB428" s="111"/>
      <c r="BE428" s="112"/>
      <c r="BF428" s="111"/>
      <c r="BI428" s="112"/>
      <c r="BJ428" s="111"/>
      <c r="BM428" s="112"/>
      <c r="BN428" s="111"/>
      <c r="BQ428" s="112"/>
      <c r="BR428" s="111"/>
      <c r="BU428" s="102"/>
      <c r="BV428" s="111"/>
    </row>
    <row r="429" spans="5:74" x14ac:dyDescent="0.25">
      <c r="E429" s="111"/>
      <c r="F429" s="111"/>
      <c r="I429" s="111"/>
      <c r="J429" s="111"/>
      <c r="M429" s="111"/>
      <c r="N429" s="111"/>
      <c r="Q429" s="112"/>
      <c r="R429" s="111"/>
      <c r="U429" s="129"/>
      <c r="V429" s="111"/>
      <c r="Y429" s="112"/>
      <c r="Z429" s="111"/>
      <c r="AC429" s="112"/>
      <c r="AD429" s="111"/>
      <c r="AG429" s="112"/>
      <c r="AH429" s="111"/>
      <c r="AK429" s="112"/>
      <c r="AL429" s="111"/>
      <c r="AO429" s="112"/>
      <c r="AP429" s="111"/>
      <c r="AS429" s="112"/>
      <c r="AT429" s="111"/>
      <c r="AW429" s="112"/>
      <c r="AX429" s="111"/>
      <c r="BA429" s="112"/>
      <c r="BB429" s="111"/>
      <c r="BE429" s="112"/>
      <c r="BF429" s="111"/>
      <c r="BI429" s="112"/>
      <c r="BJ429" s="111"/>
      <c r="BM429" s="112"/>
      <c r="BN429" s="111"/>
      <c r="BQ429" s="112"/>
      <c r="BR429" s="111"/>
      <c r="BU429" s="102"/>
      <c r="BV429" s="111"/>
    </row>
    <row r="430" spans="5:74" x14ac:dyDescent="0.25">
      <c r="E430" s="111"/>
      <c r="F430" s="111"/>
      <c r="I430" s="111"/>
      <c r="J430" s="111"/>
      <c r="M430" s="111"/>
      <c r="N430" s="111"/>
      <c r="Q430" s="112"/>
      <c r="R430" s="111"/>
      <c r="U430" s="129"/>
      <c r="V430" s="111"/>
      <c r="Y430" s="112"/>
      <c r="Z430" s="111"/>
      <c r="AC430" s="112"/>
      <c r="AD430" s="111"/>
      <c r="AG430" s="112"/>
      <c r="AH430" s="111"/>
      <c r="AK430" s="112"/>
      <c r="AL430" s="111"/>
      <c r="AO430" s="112"/>
      <c r="AP430" s="111"/>
      <c r="AS430" s="112"/>
      <c r="AT430" s="111"/>
      <c r="AW430" s="112"/>
      <c r="AX430" s="111"/>
      <c r="BA430" s="112"/>
      <c r="BB430" s="111"/>
      <c r="BE430" s="112"/>
      <c r="BF430" s="111"/>
      <c r="BI430" s="112"/>
      <c r="BJ430" s="111"/>
      <c r="BM430" s="112"/>
      <c r="BN430" s="111"/>
      <c r="BQ430" s="112"/>
      <c r="BR430" s="111"/>
      <c r="BU430" s="102"/>
      <c r="BV430" s="111"/>
    </row>
    <row r="431" spans="5:74" x14ac:dyDescent="0.25">
      <c r="E431" s="111"/>
      <c r="F431" s="111"/>
      <c r="I431" s="111"/>
      <c r="J431" s="111"/>
      <c r="M431" s="111"/>
      <c r="N431" s="111"/>
      <c r="Q431" s="112"/>
      <c r="R431" s="111"/>
      <c r="U431" s="129"/>
      <c r="V431" s="111"/>
      <c r="Y431" s="112"/>
      <c r="Z431" s="111"/>
      <c r="AC431" s="112"/>
      <c r="AD431" s="111"/>
      <c r="AG431" s="112"/>
      <c r="AH431" s="111"/>
      <c r="AK431" s="112"/>
      <c r="AL431" s="111"/>
      <c r="AO431" s="112"/>
      <c r="AP431" s="111"/>
      <c r="AS431" s="112"/>
      <c r="AT431" s="111"/>
      <c r="AW431" s="112"/>
      <c r="AX431" s="111"/>
      <c r="BA431" s="112"/>
      <c r="BB431" s="111"/>
      <c r="BE431" s="112"/>
      <c r="BF431" s="111"/>
      <c r="BI431" s="112"/>
      <c r="BJ431" s="111"/>
      <c r="BM431" s="112"/>
      <c r="BN431" s="111"/>
      <c r="BQ431" s="112"/>
      <c r="BR431" s="111"/>
      <c r="BU431" s="102"/>
      <c r="BV431" s="111"/>
    </row>
    <row r="432" spans="5:74" x14ac:dyDescent="0.25">
      <c r="E432" s="111"/>
      <c r="F432" s="111"/>
      <c r="I432" s="111"/>
      <c r="J432" s="111"/>
      <c r="M432" s="111"/>
      <c r="N432" s="111"/>
      <c r="Q432" s="112"/>
      <c r="R432" s="111"/>
      <c r="U432" s="129"/>
      <c r="V432" s="111"/>
      <c r="Y432" s="112"/>
      <c r="Z432" s="111"/>
      <c r="AC432" s="112"/>
      <c r="AD432" s="111"/>
      <c r="AG432" s="112"/>
      <c r="AH432" s="111"/>
      <c r="AK432" s="112"/>
      <c r="AL432" s="111"/>
      <c r="AO432" s="112"/>
      <c r="AP432" s="111"/>
      <c r="AS432" s="112"/>
      <c r="AT432" s="111"/>
      <c r="AW432" s="112"/>
      <c r="AX432" s="111"/>
      <c r="BA432" s="112"/>
      <c r="BB432" s="111"/>
      <c r="BE432" s="112"/>
      <c r="BF432" s="111"/>
      <c r="BI432" s="112"/>
      <c r="BJ432" s="111"/>
      <c r="BM432" s="112"/>
      <c r="BN432" s="111"/>
      <c r="BQ432" s="112"/>
      <c r="BR432" s="111"/>
      <c r="BU432" s="102"/>
      <c r="BV432" s="111"/>
    </row>
    <row r="433" spans="5:74" x14ac:dyDescent="0.25">
      <c r="E433" s="111"/>
      <c r="F433" s="111"/>
      <c r="I433" s="111"/>
      <c r="J433" s="111"/>
      <c r="M433" s="111"/>
      <c r="N433" s="111"/>
      <c r="Q433" s="112"/>
      <c r="R433" s="111"/>
      <c r="U433" s="129"/>
      <c r="V433" s="111"/>
      <c r="Y433" s="112"/>
      <c r="Z433" s="111"/>
      <c r="AC433" s="112"/>
      <c r="AD433" s="111"/>
      <c r="AG433" s="112"/>
      <c r="AH433" s="111"/>
      <c r="AK433" s="112"/>
      <c r="AL433" s="111"/>
      <c r="AO433" s="112"/>
      <c r="AP433" s="111"/>
      <c r="AS433" s="112"/>
      <c r="AT433" s="111"/>
      <c r="AW433" s="112"/>
      <c r="AX433" s="111"/>
      <c r="BA433" s="112"/>
      <c r="BB433" s="111"/>
      <c r="BE433" s="112"/>
      <c r="BF433" s="111"/>
      <c r="BI433" s="112"/>
      <c r="BJ433" s="111"/>
      <c r="BM433" s="112"/>
      <c r="BN433" s="111"/>
      <c r="BQ433" s="112"/>
      <c r="BR433" s="111"/>
      <c r="BU433" s="102"/>
      <c r="BV433" s="111"/>
    </row>
    <row r="434" spans="5:74" x14ac:dyDescent="0.25">
      <c r="E434" s="111"/>
      <c r="F434" s="111"/>
      <c r="I434" s="111"/>
      <c r="J434" s="111"/>
      <c r="M434" s="111"/>
      <c r="N434" s="111"/>
      <c r="Q434" s="112"/>
      <c r="R434" s="111"/>
      <c r="U434" s="129"/>
      <c r="V434" s="111"/>
      <c r="Y434" s="112"/>
      <c r="Z434" s="111"/>
      <c r="AC434" s="112"/>
      <c r="AD434" s="111"/>
      <c r="AG434" s="112"/>
      <c r="AH434" s="111"/>
      <c r="AK434" s="112"/>
      <c r="AL434" s="111"/>
      <c r="AO434" s="112"/>
      <c r="AP434" s="111"/>
      <c r="AS434" s="112"/>
      <c r="AT434" s="111"/>
      <c r="AW434" s="112"/>
      <c r="AX434" s="111"/>
      <c r="BA434" s="112"/>
      <c r="BB434" s="111"/>
      <c r="BE434" s="112"/>
      <c r="BF434" s="111"/>
      <c r="BI434" s="112"/>
      <c r="BJ434" s="111"/>
      <c r="BM434" s="112"/>
      <c r="BN434" s="111"/>
      <c r="BQ434" s="112"/>
      <c r="BR434" s="111"/>
      <c r="BU434" s="102"/>
      <c r="BV434" s="111"/>
    </row>
    <row r="435" spans="5:74" x14ac:dyDescent="0.25">
      <c r="E435" s="111"/>
      <c r="F435" s="111"/>
      <c r="I435" s="111"/>
      <c r="J435" s="111"/>
      <c r="M435" s="111"/>
      <c r="N435" s="111"/>
      <c r="Q435" s="112"/>
      <c r="R435" s="111"/>
      <c r="U435" s="129"/>
      <c r="V435" s="111"/>
      <c r="Y435" s="112"/>
      <c r="Z435" s="111"/>
      <c r="AC435" s="112"/>
      <c r="AD435" s="111"/>
      <c r="AG435" s="112"/>
      <c r="AH435" s="111"/>
      <c r="AK435" s="112"/>
      <c r="AL435" s="111"/>
      <c r="AO435" s="112"/>
      <c r="AP435" s="111"/>
      <c r="AS435" s="112"/>
      <c r="AT435" s="111"/>
      <c r="AW435" s="112"/>
      <c r="AX435" s="111"/>
      <c r="BA435" s="112"/>
      <c r="BB435" s="111"/>
      <c r="BE435" s="112"/>
      <c r="BF435" s="111"/>
      <c r="BI435" s="112"/>
      <c r="BJ435" s="111"/>
      <c r="BM435" s="112"/>
      <c r="BN435" s="111"/>
      <c r="BQ435" s="112"/>
      <c r="BR435" s="111"/>
      <c r="BU435" s="102"/>
      <c r="BV435" s="111"/>
    </row>
    <row r="436" spans="5:74" x14ac:dyDescent="0.25">
      <c r="E436" s="111"/>
      <c r="F436" s="111"/>
      <c r="I436" s="111"/>
      <c r="J436" s="111"/>
      <c r="M436" s="111"/>
      <c r="N436" s="111"/>
      <c r="Q436" s="112"/>
      <c r="R436" s="111"/>
      <c r="U436" s="129"/>
      <c r="V436" s="111"/>
      <c r="Y436" s="112"/>
      <c r="Z436" s="111"/>
      <c r="AC436" s="112"/>
      <c r="AD436" s="111"/>
      <c r="AG436" s="112"/>
      <c r="AH436" s="111"/>
      <c r="AK436" s="112"/>
      <c r="AL436" s="111"/>
      <c r="AO436" s="112"/>
      <c r="AP436" s="111"/>
      <c r="AS436" s="112"/>
      <c r="AT436" s="111"/>
      <c r="AW436" s="112"/>
      <c r="AX436" s="111"/>
      <c r="BA436" s="112"/>
      <c r="BB436" s="111"/>
      <c r="BE436" s="112"/>
      <c r="BF436" s="111"/>
      <c r="BI436" s="112"/>
      <c r="BJ436" s="111"/>
      <c r="BM436" s="112"/>
      <c r="BN436" s="111"/>
      <c r="BQ436" s="112"/>
      <c r="BR436" s="111"/>
      <c r="BU436" s="102"/>
      <c r="BV436" s="111"/>
    </row>
    <row r="437" spans="5:74" x14ac:dyDescent="0.25">
      <c r="E437" s="111"/>
      <c r="F437" s="111"/>
      <c r="I437" s="111"/>
      <c r="J437" s="111"/>
      <c r="M437" s="111"/>
      <c r="N437" s="111"/>
      <c r="Q437" s="112"/>
      <c r="R437" s="111"/>
      <c r="U437" s="129"/>
      <c r="V437" s="111"/>
      <c r="Y437" s="112"/>
      <c r="Z437" s="111"/>
      <c r="AC437" s="112"/>
      <c r="AD437" s="111"/>
      <c r="AG437" s="112"/>
      <c r="AH437" s="111"/>
      <c r="AK437" s="112"/>
      <c r="AL437" s="111"/>
      <c r="AO437" s="112"/>
      <c r="AP437" s="111"/>
      <c r="AS437" s="112"/>
      <c r="AT437" s="111"/>
      <c r="AW437" s="112"/>
      <c r="AX437" s="111"/>
      <c r="BA437" s="112"/>
      <c r="BB437" s="111"/>
      <c r="BE437" s="112"/>
      <c r="BF437" s="111"/>
      <c r="BI437" s="112"/>
      <c r="BJ437" s="111"/>
      <c r="BM437" s="112"/>
      <c r="BN437" s="111"/>
      <c r="BQ437" s="112"/>
      <c r="BR437" s="111"/>
      <c r="BU437" s="102"/>
      <c r="BV437" s="111"/>
    </row>
    <row r="438" spans="5:74" x14ac:dyDescent="0.25">
      <c r="E438" s="111"/>
      <c r="F438" s="111"/>
      <c r="I438" s="111"/>
      <c r="J438" s="111"/>
      <c r="M438" s="111"/>
      <c r="N438" s="111"/>
      <c r="Q438" s="112"/>
      <c r="R438" s="111"/>
      <c r="U438" s="129"/>
      <c r="V438" s="111"/>
      <c r="Y438" s="112"/>
      <c r="Z438" s="111"/>
      <c r="AC438" s="112"/>
      <c r="AD438" s="111"/>
      <c r="AG438" s="112"/>
      <c r="AH438" s="111"/>
      <c r="AK438" s="112"/>
      <c r="AL438" s="111"/>
      <c r="AO438" s="112"/>
      <c r="AP438" s="111"/>
      <c r="AS438" s="112"/>
      <c r="AT438" s="111"/>
      <c r="AW438" s="112"/>
      <c r="AX438" s="111"/>
      <c r="BA438" s="112"/>
      <c r="BB438" s="111"/>
      <c r="BE438" s="112"/>
      <c r="BF438" s="111"/>
      <c r="BI438" s="112"/>
      <c r="BJ438" s="111"/>
      <c r="BM438" s="112"/>
      <c r="BN438" s="111"/>
      <c r="BQ438" s="112"/>
      <c r="BR438" s="111"/>
      <c r="BU438" s="102"/>
      <c r="BV438" s="111"/>
    </row>
    <row r="439" spans="5:74" x14ac:dyDescent="0.25">
      <c r="E439" s="111"/>
      <c r="F439" s="111"/>
      <c r="I439" s="111"/>
      <c r="J439" s="111"/>
      <c r="M439" s="111"/>
      <c r="N439" s="111"/>
      <c r="Q439" s="112"/>
      <c r="R439" s="111"/>
      <c r="U439" s="129"/>
      <c r="V439" s="111"/>
      <c r="Y439" s="112"/>
      <c r="Z439" s="111"/>
      <c r="AC439" s="112"/>
      <c r="AD439" s="111"/>
      <c r="AG439" s="112"/>
      <c r="AH439" s="111"/>
      <c r="AK439" s="112"/>
      <c r="AL439" s="111"/>
      <c r="AO439" s="112"/>
      <c r="AP439" s="111"/>
      <c r="AS439" s="112"/>
      <c r="AT439" s="111"/>
      <c r="AW439" s="112"/>
      <c r="AX439" s="111"/>
      <c r="BA439" s="112"/>
      <c r="BB439" s="111"/>
      <c r="BE439" s="112"/>
      <c r="BF439" s="111"/>
      <c r="BI439" s="112"/>
      <c r="BJ439" s="111"/>
      <c r="BM439" s="112"/>
      <c r="BN439" s="111"/>
      <c r="BQ439" s="112"/>
      <c r="BR439" s="111"/>
      <c r="BU439" s="102"/>
      <c r="BV439" s="111"/>
    </row>
    <row r="440" spans="5:74" x14ac:dyDescent="0.25">
      <c r="E440" s="111"/>
      <c r="F440" s="111"/>
      <c r="I440" s="111"/>
      <c r="J440" s="111"/>
      <c r="M440" s="111"/>
      <c r="N440" s="111"/>
      <c r="Q440" s="112"/>
      <c r="R440" s="111"/>
      <c r="U440" s="129"/>
      <c r="V440" s="111"/>
      <c r="Y440" s="112"/>
      <c r="Z440" s="111"/>
      <c r="AC440" s="112"/>
      <c r="AD440" s="111"/>
      <c r="AG440" s="112"/>
      <c r="AH440" s="111"/>
      <c r="AK440" s="112"/>
      <c r="AL440" s="111"/>
      <c r="AO440" s="112"/>
      <c r="AP440" s="111"/>
      <c r="AS440" s="112"/>
      <c r="AT440" s="111"/>
      <c r="AW440" s="112"/>
      <c r="AX440" s="111"/>
      <c r="BA440" s="112"/>
      <c r="BB440" s="111"/>
      <c r="BE440" s="112"/>
      <c r="BF440" s="111"/>
      <c r="BI440" s="112"/>
      <c r="BJ440" s="111"/>
      <c r="BM440" s="112"/>
      <c r="BN440" s="111"/>
      <c r="BQ440" s="112"/>
      <c r="BR440" s="111"/>
      <c r="BU440" s="102"/>
      <c r="BV440" s="111"/>
    </row>
    <row r="441" spans="5:74" x14ac:dyDescent="0.25">
      <c r="E441" s="111"/>
      <c r="F441" s="111"/>
      <c r="I441" s="111"/>
      <c r="J441" s="111"/>
      <c r="M441" s="111"/>
      <c r="N441" s="111"/>
      <c r="Q441" s="112"/>
      <c r="R441" s="111"/>
      <c r="U441" s="129"/>
      <c r="V441" s="111"/>
      <c r="Y441" s="112"/>
      <c r="Z441" s="111"/>
      <c r="AC441" s="112"/>
      <c r="AD441" s="111"/>
      <c r="AG441" s="112"/>
      <c r="AH441" s="111"/>
      <c r="AK441" s="112"/>
      <c r="AL441" s="111"/>
      <c r="AO441" s="112"/>
      <c r="AP441" s="111"/>
      <c r="AS441" s="112"/>
      <c r="AT441" s="111"/>
      <c r="AW441" s="112"/>
      <c r="AX441" s="111"/>
      <c r="BA441" s="112"/>
      <c r="BB441" s="111"/>
      <c r="BE441" s="112"/>
      <c r="BF441" s="111"/>
      <c r="BI441" s="112"/>
      <c r="BJ441" s="111"/>
      <c r="BM441" s="112"/>
      <c r="BN441" s="111"/>
      <c r="BQ441" s="112"/>
      <c r="BR441" s="111"/>
      <c r="BU441" s="102"/>
      <c r="BV441" s="111"/>
    </row>
    <row r="442" spans="5:74" x14ac:dyDescent="0.25">
      <c r="E442" s="111"/>
      <c r="F442" s="111"/>
      <c r="I442" s="111"/>
      <c r="J442" s="111"/>
      <c r="M442" s="111"/>
      <c r="N442" s="111"/>
      <c r="Q442" s="112"/>
      <c r="R442" s="111"/>
      <c r="U442" s="129"/>
      <c r="V442" s="111"/>
      <c r="Y442" s="112"/>
      <c r="Z442" s="111"/>
      <c r="AC442" s="112"/>
      <c r="AD442" s="111"/>
      <c r="AG442" s="112"/>
      <c r="AH442" s="111"/>
      <c r="AK442" s="112"/>
      <c r="AL442" s="111"/>
      <c r="AO442" s="112"/>
      <c r="AP442" s="111"/>
      <c r="AS442" s="112"/>
      <c r="AT442" s="111"/>
      <c r="AW442" s="112"/>
      <c r="AX442" s="111"/>
      <c r="BA442" s="112"/>
      <c r="BB442" s="111"/>
      <c r="BE442" s="112"/>
      <c r="BF442" s="111"/>
      <c r="BI442" s="112"/>
      <c r="BJ442" s="111"/>
      <c r="BM442" s="112"/>
      <c r="BN442" s="111"/>
      <c r="BQ442" s="112"/>
      <c r="BR442" s="111"/>
      <c r="BU442" s="102"/>
      <c r="BV442" s="111"/>
    </row>
    <row r="443" spans="5:74" x14ac:dyDescent="0.25">
      <c r="E443" s="111"/>
      <c r="F443" s="111"/>
      <c r="I443" s="111"/>
      <c r="J443" s="111"/>
      <c r="M443" s="111"/>
      <c r="N443" s="111"/>
      <c r="Q443" s="112"/>
      <c r="R443" s="111"/>
      <c r="U443" s="129"/>
      <c r="V443" s="111"/>
      <c r="Y443" s="112"/>
      <c r="Z443" s="111"/>
      <c r="AC443" s="112"/>
      <c r="AD443" s="111"/>
      <c r="AG443" s="112"/>
      <c r="AH443" s="111"/>
      <c r="AK443" s="112"/>
      <c r="AL443" s="111"/>
      <c r="AO443" s="112"/>
      <c r="AP443" s="111"/>
      <c r="AS443" s="112"/>
      <c r="AT443" s="111"/>
      <c r="AW443" s="112"/>
      <c r="AX443" s="111"/>
      <c r="BA443" s="112"/>
      <c r="BB443" s="111"/>
      <c r="BE443" s="112"/>
      <c r="BF443" s="111"/>
      <c r="BI443" s="112"/>
      <c r="BJ443" s="111"/>
      <c r="BM443" s="112"/>
      <c r="BN443" s="111"/>
      <c r="BQ443" s="112"/>
      <c r="BR443" s="111"/>
      <c r="BU443" s="102"/>
      <c r="BV443" s="111"/>
    </row>
    <row r="444" spans="5:74" x14ac:dyDescent="0.25">
      <c r="E444" s="111"/>
      <c r="F444" s="111"/>
      <c r="I444" s="111"/>
      <c r="J444" s="111"/>
      <c r="M444" s="111"/>
      <c r="N444" s="111"/>
      <c r="Q444" s="112"/>
      <c r="R444" s="111"/>
      <c r="U444" s="129"/>
      <c r="V444" s="111"/>
      <c r="Y444" s="112"/>
      <c r="Z444" s="111"/>
      <c r="AC444" s="112"/>
      <c r="AD444" s="111"/>
      <c r="AG444" s="112"/>
      <c r="AH444" s="111"/>
      <c r="AK444" s="112"/>
      <c r="AL444" s="111"/>
      <c r="AO444" s="112"/>
      <c r="AP444" s="111"/>
      <c r="AS444" s="112"/>
      <c r="AT444" s="111"/>
      <c r="AW444" s="112"/>
      <c r="AX444" s="111"/>
      <c r="BA444" s="112"/>
      <c r="BB444" s="111"/>
      <c r="BE444" s="112"/>
      <c r="BF444" s="111"/>
      <c r="BI444" s="112"/>
      <c r="BJ444" s="111"/>
      <c r="BM444" s="112"/>
      <c r="BN444" s="111"/>
      <c r="BQ444" s="112"/>
      <c r="BR444" s="111"/>
      <c r="BU444" s="102"/>
      <c r="BV444" s="111"/>
    </row>
    <row r="445" spans="5:74" x14ac:dyDescent="0.25">
      <c r="E445" s="111"/>
      <c r="F445" s="111"/>
      <c r="I445" s="111"/>
      <c r="J445" s="111"/>
      <c r="M445" s="111"/>
      <c r="N445" s="111"/>
      <c r="Q445" s="112"/>
      <c r="R445" s="111"/>
      <c r="U445" s="129"/>
      <c r="V445" s="111"/>
      <c r="Y445" s="112"/>
      <c r="Z445" s="111"/>
      <c r="AC445" s="112"/>
      <c r="AD445" s="111"/>
      <c r="AG445" s="112"/>
      <c r="AH445" s="111"/>
      <c r="AK445" s="112"/>
      <c r="AL445" s="111"/>
      <c r="AO445" s="112"/>
      <c r="AP445" s="111"/>
      <c r="AS445" s="112"/>
      <c r="AT445" s="111"/>
      <c r="AW445" s="112"/>
      <c r="AX445" s="111"/>
      <c r="BA445" s="112"/>
      <c r="BB445" s="111"/>
      <c r="BE445" s="112"/>
      <c r="BF445" s="111"/>
      <c r="BI445" s="112"/>
      <c r="BJ445" s="111"/>
      <c r="BM445" s="112"/>
      <c r="BN445" s="111"/>
      <c r="BQ445" s="112"/>
      <c r="BR445" s="111"/>
      <c r="BU445" s="102"/>
      <c r="BV445" s="111"/>
    </row>
    <row r="446" spans="5:74" x14ac:dyDescent="0.25">
      <c r="E446" s="111"/>
      <c r="F446" s="111"/>
      <c r="I446" s="111"/>
      <c r="J446" s="111"/>
      <c r="M446" s="111"/>
      <c r="N446" s="111"/>
      <c r="Q446" s="112"/>
      <c r="R446" s="111"/>
      <c r="U446" s="129"/>
      <c r="V446" s="111"/>
      <c r="Y446" s="112"/>
      <c r="Z446" s="111"/>
      <c r="AC446" s="112"/>
      <c r="AD446" s="111"/>
      <c r="AG446" s="112"/>
      <c r="AH446" s="111"/>
      <c r="AK446" s="112"/>
      <c r="AL446" s="111"/>
      <c r="AO446" s="112"/>
      <c r="AP446" s="111"/>
      <c r="AS446" s="112"/>
      <c r="AT446" s="111"/>
      <c r="AW446" s="112"/>
      <c r="AX446" s="111"/>
      <c r="BA446" s="112"/>
      <c r="BB446" s="111"/>
      <c r="BE446" s="112"/>
      <c r="BF446" s="111"/>
      <c r="BI446" s="112"/>
      <c r="BJ446" s="111"/>
      <c r="BM446" s="112"/>
      <c r="BN446" s="111"/>
      <c r="BQ446" s="112"/>
      <c r="BR446" s="111"/>
      <c r="BU446" s="102"/>
      <c r="BV446" s="111"/>
    </row>
    <row r="447" spans="5:74" x14ac:dyDescent="0.25">
      <c r="E447" s="111"/>
      <c r="F447" s="111"/>
      <c r="I447" s="111"/>
      <c r="J447" s="111"/>
      <c r="M447" s="111"/>
      <c r="N447" s="111"/>
      <c r="Q447" s="112"/>
      <c r="R447" s="111"/>
      <c r="U447" s="129"/>
      <c r="V447" s="111"/>
      <c r="Y447" s="112"/>
      <c r="Z447" s="111"/>
      <c r="AC447" s="112"/>
      <c r="AD447" s="111"/>
      <c r="AG447" s="112"/>
      <c r="AH447" s="111"/>
      <c r="AK447" s="112"/>
      <c r="AL447" s="111"/>
      <c r="AO447" s="112"/>
      <c r="AP447" s="111"/>
      <c r="AS447" s="112"/>
      <c r="AT447" s="111"/>
      <c r="AW447" s="112"/>
      <c r="AX447" s="111"/>
      <c r="BA447" s="112"/>
      <c r="BB447" s="111"/>
      <c r="BE447" s="112"/>
      <c r="BF447" s="111"/>
      <c r="BI447" s="112"/>
      <c r="BJ447" s="111"/>
      <c r="BM447" s="112"/>
      <c r="BN447" s="111"/>
      <c r="BQ447" s="112"/>
      <c r="BR447" s="111"/>
      <c r="BU447" s="102"/>
      <c r="BV447" s="111"/>
    </row>
    <row r="448" spans="5:74" x14ac:dyDescent="0.25">
      <c r="E448" s="111"/>
      <c r="F448" s="111"/>
      <c r="I448" s="111"/>
      <c r="J448" s="111"/>
      <c r="M448" s="111"/>
      <c r="N448" s="111"/>
      <c r="Q448" s="112"/>
      <c r="R448" s="111"/>
      <c r="U448" s="129"/>
      <c r="V448" s="111"/>
      <c r="Y448" s="112"/>
      <c r="Z448" s="111"/>
      <c r="AC448" s="112"/>
      <c r="AD448" s="111"/>
      <c r="AG448" s="112"/>
      <c r="AH448" s="111"/>
      <c r="AK448" s="112"/>
      <c r="AL448" s="111"/>
      <c r="AO448" s="112"/>
      <c r="AP448" s="111"/>
      <c r="AS448" s="112"/>
      <c r="AT448" s="111"/>
      <c r="AW448" s="112"/>
      <c r="AX448" s="111"/>
      <c r="BA448" s="112"/>
      <c r="BB448" s="111"/>
      <c r="BE448" s="112"/>
      <c r="BF448" s="111"/>
      <c r="BI448" s="112"/>
      <c r="BJ448" s="111"/>
      <c r="BM448" s="112"/>
      <c r="BN448" s="111"/>
      <c r="BQ448" s="112"/>
      <c r="BR448" s="111"/>
      <c r="BU448" s="102"/>
      <c r="BV448" s="111"/>
    </row>
    <row r="449" spans="5:74" x14ac:dyDescent="0.25">
      <c r="E449" s="111"/>
      <c r="F449" s="111"/>
      <c r="I449" s="111"/>
      <c r="J449" s="111"/>
      <c r="M449" s="111"/>
      <c r="N449" s="111"/>
      <c r="Q449" s="112"/>
      <c r="R449" s="111"/>
      <c r="U449" s="129"/>
      <c r="V449" s="111"/>
      <c r="Y449" s="112"/>
      <c r="Z449" s="111"/>
      <c r="AC449" s="112"/>
      <c r="AD449" s="111"/>
      <c r="AG449" s="112"/>
      <c r="AH449" s="111"/>
      <c r="AK449" s="112"/>
      <c r="AL449" s="111"/>
      <c r="AO449" s="112"/>
      <c r="AP449" s="111"/>
      <c r="AS449" s="112"/>
      <c r="AT449" s="111"/>
      <c r="AW449" s="112"/>
      <c r="AX449" s="111"/>
      <c r="BA449" s="112"/>
      <c r="BB449" s="111"/>
      <c r="BE449" s="112"/>
      <c r="BF449" s="111"/>
      <c r="BI449" s="112"/>
      <c r="BJ449" s="111"/>
      <c r="BM449" s="112"/>
      <c r="BN449" s="111"/>
      <c r="BQ449" s="112"/>
      <c r="BR449" s="111"/>
      <c r="BU449" s="102"/>
      <c r="BV449" s="111"/>
    </row>
    <row r="450" spans="5:74" x14ac:dyDescent="0.25">
      <c r="E450" s="111"/>
      <c r="F450" s="111"/>
      <c r="I450" s="111"/>
      <c r="J450" s="111"/>
      <c r="M450" s="111"/>
      <c r="N450" s="111"/>
      <c r="Q450" s="112"/>
      <c r="R450" s="111"/>
      <c r="U450" s="129"/>
      <c r="V450" s="111"/>
      <c r="Y450" s="112"/>
      <c r="Z450" s="111"/>
      <c r="AC450" s="112"/>
      <c r="AD450" s="111"/>
      <c r="AG450" s="112"/>
      <c r="AH450" s="111"/>
      <c r="AK450" s="112"/>
      <c r="AL450" s="111"/>
      <c r="AO450" s="112"/>
      <c r="AP450" s="111"/>
      <c r="AS450" s="112"/>
      <c r="AT450" s="111"/>
      <c r="AW450" s="112"/>
      <c r="AX450" s="111"/>
      <c r="BA450" s="112"/>
      <c r="BB450" s="111"/>
      <c r="BE450" s="112"/>
      <c r="BF450" s="111"/>
      <c r="BI450" s="112"/>
      <c r="BJ450" s="111"/>
      <c r="BM450" s="112"/>
      <c r="BN450" s="111"/>
      <c r="BQ450" s="112"/>
      <c r="BR450" s="111"/>
      <c r="BU450" s="102"/>
      <c r="BV450" s="111"/>
    </row>
    <row r="451" spans="5:74" x14ac:dyDescent="0.25">
      <c r="E451" s="111"/>
      <c r="F451" s="111"/>
      <c r="I451" s="111"/>
      <c r="J451" s="111"/>
      <c r="M451" s="111"/>
      <c r="N451" s="111"/>
      <c r="Q451" s="112"/>
      <c r="R451" s="111"/>
      <c r="U451" s="129"/>
      <c r="V451" s="111"/>
      <c r="Y451" s="112"/>
      <c r="Z451" s="111"/>
      <c r="AC451" s="112"/>
      <c r="AD451" s="111"/>
      <c r="AG451" s="112"/>
      <c r="AH451" s="111"/>
      <c r="AK451" s="112"/>
      <c r="AL451" s="111"/>
      <c r="AO451" s="112"/>
      <c r="AP451" s="111"/>
      <c r="AS451" s="112"/>
      <c r="AT451" s="111"/>
      <c r="AW451" s="112"/>
      <c r="AX451" s="111"/>
      <c r="BA451" s="112"/>
      <c r="BB451" s="111"/>
      <c r="BE451" s="112"/>
      <c r="BF451" s="111"/>
      <c r="BI451" s="112"/>
      <c r="BJ451" s="111"/>
      <c r="BM451" s="112"/>
      <c r="BN451" s="111"/>
      <c r="BQ451" s="112"/>
      <c r="BR451" s="111"/>
      <c r="BU451" s="102"/>
      <c r="BV451" s="111"/>
    </row>
    <row r="452" spans="5:74" x14ac:dyDescent="0.25">
      <c r="E452" s="111"/>
      <c r="F452" s="111"/>
      <c r="I452" s="111"/>
      <c r="J452" s="111"/>
      <c r="M452" s="111"/>
      <c r="N452" s="111"/>
      <c r="Q452" s="112"/>
      <c r="R452" s="111"/>
      <c r="U452" s="129"/>
      <c r="V452" s="111"/>
      <c r="Y452" s="112"/>
      <c r="Z452" s="111"/>
      <c r="AC452" s="112"/>
      <c r="AD452" s="111"/>
      <c r="AG452" s="112"/>
      <c r="AH452" s="111"/>
      <c r="AK452" s="112"/>
      <c r="AL452" s="111"/>
      <c r="AO452" s="112"/>
      <c r="AP452" s="111"/>
      <c r="AS452" s="112"/>
      <c r="AT452" s="111"/>
      <c r="AW452" s="112"/>
      <c r="AX452" s="111"/>
      <c r="BA452" s="112"/>
      <c r="BB452" s="111"/>
      <c r="BE452" s="112"/>
      <c r="BF452" s="111"/>
      <c r="BI452" s="112"/>
      <c r="BJ452" s="111"/>
      <c r="BM452" s="112"/>
      <c r="BN452" s="111"/>
      <c r="BQ452" s="112"/>
      <c r="BR452" s="111"/>
      <c r="BU452" s="102"/>
      <c r="BV452" s="111"/>
    </row>
    <row r="453" spans="5:74" x14ac:dyDescent="0.25">
      <c r="E453" s="111"/>
      <c r="F453" s="111"/>
      <c r="I453" s="111"/>
      <c r="J453" s="111"/>
      <c r="M453" s="111"/>
      <c r="N453" s="111"/>
      <c r="Q453" s="112"/>
      <c r="R453" s="111"/>
      <c r="U453" s="129"/>
      <c r="V453" s="111"/>
      <c r="Y453" s="112"/>
      <c r="Z453" s="111"/>
      <c r="AC453" s="112"/>
      <c r="AD453" s="111"/>
      <c r="AG453" s="112"/>
      <c r="AH453" s="111"/>
      <c r="AK453" s="112"/>
      <c r="AL453" s="111"/>
      <c r="AO453" s="112"/>
      <c r="AP453" s="111"/>
      <c r="AS453" s="112"/>
      <c r="AT453" s="111"/>
      <c r="AW453" s="112"/>
      <c r="AX453" s="111"/>
      <c r="BA453" s="112"/>
      <c r="BB453" s="111"/>
      <c r="BE453" s="112"/>
      <c r="BF453" s="111"/>
      <c r="BI453" s="112"/>
      <c r="BJ453" s="111"/>
      <c r="BM453" s="112"/>
      <c r="BN453" s="111"/>
      <c r="BQ453" s="112"/>
      <c r="BR453" s="111"/>
      <c r="BU453" s="102"/>
      <c r="BV453" s="111"/>
    </row>
    <row r="454" spans="5:74" x14ac:dyDescent="0.25">
      <c r="E454" s="111"/>
      <c r="F454" s="111"/>
      <c r="I454" s="111"/>
      <c r="J454" s="111"/>
      <c r="M454" s="111"/>
      <c r="N454" s="111"/>
      <c r="Q454" s="112"/>
      <c r="R454" s="111"/>
      <c r="U454" s="129"/>
      <c r="V454" s="111"/>
      <c r="Y454" s="112"/>
      <c r="Z454" s="111"/>
      <c r="AC454" s="112"/>
      <c r="AD454" s="111"/>
      <c r="AG454" s="112"/>
      <c r="AH454" s="111"/>
      <c r="AK454" s="112"/>
      <c r="AL454" s="111"/>
      <c r="AO454" s="112"/>
      <c r="AP454" s="111"/>
      <c r="AS454" s="112"/>
      <c r="AT454" s="111"/>
      <c r="AW454" s="112"/>
      <c r="AX454" s="111"/>
      <c r="BA454" s="112"/>
      <c r="BB454" s="111"/>
      <c r="BE454" s="112"/>
      <c r="BF454" s="111"/>
      <c r="BI454" s="112"/>
      <c r="BJ454" s="111"/>
      <c r="BM454" s="112"/>
      <c r="BN454" s="111"/>
      <c r="BQ454" s="112"/>
      <c r="BR454" s="111"/>
      <c r="BU454" s="102"/>
      <c r="BV454" s="111"/>
    </row>
    <row r="455" spans="5:74" x14ac:dyDescent="0.25">
      <c r="E455" s="111"/>
      <c r="F455" s="111"/>
      <c r="I455" s="111"/>
      <c r="J455" s="111"/>
      <c r="M455" s="111"/>
      <c r="N455" s="111"/>
      <c r="Q455" s="112"/>
      <c r="R455" s="111"/>
      <c r="U455" s="129"/>
      <c r="V455" s="111"/>
      <c r="Y455" s="112"/>
      <c r="Z455" s="111"/>
      <c r="AC455" s="112"/>
      <c r="AD455" s="111"/>
      <c r="AG455" s="112"/>
      <c r="AH455" s="111"/>
      <c r="AK455" s="112"/>
      <c r="AL455" s="111"/>
      <c r="AO455" s="112"/>
      <c r="AP455" s="111"/>
      <c r="AS455" s="112"/>
      <c r="AT455" s="111"/>
      <c r="AW455" s="112"/>
      <c r="AX455" s="111"/>
      <c r="BA455" s="112"/>
      <c r="BB455" s="111"/>
      <c r="BE455" s="112"/>
      <c r="BF455" s="111"/>
      <c r="BI455" s="112"/>
      <c r="BJ455" s="111"/>
      <c r="BM455" s="112"/>
      <c r="BN455" s="111"/>
      <c r="BQ455" s="112"/>
      <c r="BR455" s="111"/>
      <c r="BU455" s="102"/>
      <c r="BV455" s="111"/>
    </row>
    <row r="456" spans="5:74" x14ac:dyDescent="0.25">
      <c r="E456" s="111"/>
      <c r="F456" s="111"/>
      <c r="I456" s="111"/>
      <c r="J456" s="111"/>
      <c r="M456" s="111"/>
      <c r="N456" s="111"/>
      <c r="Q456" s="112"/>
      <c r="R456" s="111"/>
      <c r="U456" s="129"/>
      <c r="V456" s="111"/>
      <c r="Y456" s="112"/>
      <c r="Z456" s="111"/>
      <c r="AC456" s="112"/>
      <c r="AD456" s="111"/>
      <c r="AG456" s="112"/>
      <c r="AH456" s="111"/>
      <c r="AK456" s="112"/>
      <c r="AL456" s="111"/>
      <c r="AO456" s="112"/>
      <c r="AP456" s="111"/>
      <c r="AS456" s="112"/>
      <c r="AT456" s="111"/>
      <c r="AW456" s="112"/>
      <c r="AX456" s="111"/>
      <c r="BA456" s="112"/>
      <c r="BB456" s="111"/>
      <c r="BE456" s="112"/>
      <c r="BF456" s="111"/>
      <c r="BI456" s="112"/>
      <c r="BJ456" s="111"/>
      <c r="BM456" s="112"/>
      <c r="BN456" s="111"/>
      <c r="BQ456" s="112"/>
      <c r="BR456" s="111"/>
      <c r="BU456" s="102"/>
      <c r="BV456" s="111"/>
    </row>
    <row r="457" spans="5:74" x14ac:dyDescent="0.25">
      <c r="E457" s="111"/>
      <c r="F457" s="111"/>
      <c r="I457" s="111"/>
      <c r="J457" s="111"/>
      <c r="M457" s="111"/>
      <c r="N457" s="111"/>
      <c r="Q457" s="112"/>
      <c r="R457" s="111"/>
      <c r="U457" s="129"/>
      <c r="V457" s="111"/>
      <c r="Y457" s="112"/>
      <c r="Z457" s="111"/>
      <c r="AC457" s="112"/>
      <c r="AD457" s="111"/>
      <c r="AG457" s="112"/>
      <c r="AH457" s="111"/>
      <c r="AK457" s="112"/>
      <c r="AL457" s="111"/>
      <c r="AO457" s="112"/>
      <c r="AP457" s="111"/>
      <c r="AS457" s="112"/>
      <c r="AT457" s="111"/>
      <c r="AW457" s="112"/>
      <c r="AX457" s="111"/>
      <c r="BA457" s="112"/>
      <c r="BB457" s="111"/>
      <c r="BE457" s="112"/>
      <c r="BF457" s="111"/>
      <c r="BI457" s="112"/>
      <c r="BJ457" s="111"/>
      <c r="BM457" s="112"/>
      <c r="BN457" s="111"/>
      <c r="BQ457" s="112"/>
      <c r="BR457" s="111"/>
      <c r="BU457" s="102"/>
      <c r="BV457" s="111"/>
    </row>
    <row r="458" spans="5:74" x14ac:dyDescent="0.25">
      <c r="E458" s="111"/>
      <c r="F458" s="111"/>
      <c r="I458" s="111"/>
      <c r="J458" s="111"/>
      <c r="M458" s="111"/>
      <c r="N458" s="111"/>
      <c r="Q458" s="112"/>
      <c r="R458" s="111"/>
      <c r="U458" s="129"/>
      <c r="V458" s="111"/>
      <c r="Y458" s="112"/>
      <c r="Z458" s="111"/>
      <c r="AC458" s="112"/>
      <c r="AD458" s="111"/>
      <c r="AG458" s="112"/>
      <c r="AH458" s="111"/>
      <c r="AK458" s="112"/>
      <c r="AL458" s="111"/>
      <c r="AO458" s="112"/>
      <c r="AP458" s="111"/>
      <c r="AS458" s="112"/>
      <c r="AT458" s="111"/>
      <c r="AW458" s="112"/>
      <c r="AX458" s="111"/>
      <c r="BA458" s="112"/>
      <c r="BB458" s="111"/>
      <c r="BE458" s="112"/>
      <c r="BF458" s="111"/>
      <c r="BI458" s="112"/>
      <c r="BJ458" s="111"/>
      <c r="BM458" s="112"/>
      <c r="BN458" s="111"/>
      <c r="BQ458" s="112"/>
      <c r="BR458" s="111"/>
      <c r="BU458" s="102"/>
      <c r="BV458" s="111"/>
    </row>
    <row r="459" spans="5:74" x14ac:dyDescent="0.25">
      <c r="E459" s="111"/>
      <c r="F459" s="111"/>
      <c r="I459" s="111"/>
      <c r="J459" s="111"/>
      <c r="M459" s="111"/>
      <c r="N459" s="111"/>
      <c r="Q459" s="112"/>
      <c r="R459" s="111"/>
      <c r="U459" s="129"/>
      <c r="V459" s="111"/>
      <c r="Y459" s="112"/>
      <c r="Z459" s="111"/>
      <c r="AC459" s="112"/>
      <c r="AD459" s="111"/>
      <c r="AG459" s="112"/>
      <c r="AH459" s="111"/>
      <c r="AK459" s="112"/>
      <c r="AL459" s="111"/>
      <c r="AO459" s="112"/>
      <c r="AP459" s="111"/>
      <c r="AS459" s="112"/>
      <c r="AT459" s="111"/>
      <c r="AW459" s="112"/>
      <c r="AX459" s="111"/>
      <c r="BA459" s="112"/>
      <c r="BB459" s="111"/>
      <c r="BE459" s="112"/>
      <c r="BF459" s="111"/>
      <c r="BI459" s="112"/>
      <c r="BJ459" s="111"/>
      <c r="BM459" s="112"/>
      <c r="BN459" s="111"/>
      <c r="BQ459" s="112"/>
      <c r="BR459" s="111"/>
      <c r="BU459" s="102"/>
      <c r="BV459" s="111"/>
    </row>
    <row r="460" spans="5:74" x14ac:dyDescent="0.25">
      <c r="E460" s="111"/>
      <c r="F460" s="111"/>
      <c r="I460" s="111"/>
      <c r="J460" s="111"/>
      <c r="M460" s="111"/>
      <c r="N460" s="111"/>
      <c r="Q460" s="112"/>
      <c r="R460" s="111"/>
      <c r="U460" s="129"/>
      <c r="V460" s="111"/>
      <c r="Y460" s="112"/>
      <c r="Z460" s="111"/>
      <c r="AC460" s="112"/>
      <c r="AD460" s="111"/>
      <c r="AG460" s="112"/>
      <c r="AH460" s="111"/>
      <c r="AK460" s="112"/>
      <c r="AL460" s="111"/>
      <c r="AO460" s="112"/>
      <c r="AP460" s="111"/>
      <c r="AS460" s="112"/>
      <c r="AT460" s="111"/>
      <c r="AW460" s="112"/>
      <c r="AX460" s="111"/>
      <c r="BA460" s="112"/>
      <c r="BB460" s="111"/>
      <c r="BE460" s="112"/>
      <c r="BF460" s="111"/>
      <c r="BI460" s="112"/>
      <c r="BJ460" s="111"/>
      <c r="BM460" s="112"/>
      <c r="BN460" s="111"/>
      <c r="BQ460" s="112"/>
      <c r="BR460" s="111"/>
      <c r="BU460" s="102"/>
      <c r="BV460" s="111"/>
    </row>
    <row r="461" spans="5:74" x14ac:dyDescent="0.25">
      <c r="E461" s="111"/>
      <c r="F461" s="111"/>
      <c r="I461" s="111"/>
      <c r="J461" s="111"/>
      <c r="M461" s="111"/>
      <c r="N461" s="111"/>
      <c r="Q461" s="112"/>
      <c r="R461" s="111"/>
      <c r="U461" s="129"/>
      <c r="V461" s="111"/>
      <c r="Y461" s="112"/>
      <c r="Z461" s="111"/>
      <c r="AC461" s="112"/>
      <c r="AD461" s="111"/>
      <c r="AG461" s="112"/>
      <c r="AH461" s="111"/>
      <c r="AK461" s="112"/>
      <c r="AL461" s="111"/>
      <c r="AO461" s="112"/>
      <c r="AP461" s="111"/>
      <c r="AS461" s="112"/>
      <c r="AT461" s="111"/>
      <c r="AW461" s="112"/>
      <c r="AX461" s="111"/>
      <c r="BA461" s="112"/>
      <c r="BB461" s="111"/>
      <c r="BE461" s="112"/>
      <c r="BF461" s="111"/>
      <c r="BI461" s="112"/>
      <c r="BJ461" s="111"/>
      <c r="BM461" s="112"/>
      <c r="BN461" s="111"/>
      <c r="BQ461" s="112"/>
      <c r="BR461" s="111"/>
      <c r="BU461" s="102"/>
      <c r="BV461" s="111"/>
    </row>
    <row r="462" spans="5:74" x14ac:dyDescent="0.25">
      <c r="E462" s="111"/>
      <c r="F462" s="111"/>
      <c r="I462" s="111"/>
      <c r="J462" s="111"/>
      <c r="M462" s="111"/>
      <c r="N462" s="111"/>
      <c r="Q462" s="112"/>
      <c r="R462" s="111"/>
      <c r="U462" s="129"/>
      <c r="V462" s="111"/>
      <c r="Y462" s="112"/>
      <c r="Z462" s="111"/>
      <c r="AC462" s="112"/>
      <c r="AD462" s="111"/>
      <c r="AG462" s="112"/>
      <c r="AH462" s="111"/>
      <c r="AK462" s="112"/>
      <c r="AL462" s="111"/>
      <c r="AO462" s="112"/>
      <c r="AP462" s="111"/>
      <c r="AS462" s="112"/>
      <c r="AT462" s="111"/>
      <c r="AW462" s="112"/>
      <c r="AX462" s="111"/>
      <c r="BA462" s="112"/>
      <c r="BB462" s="111"/>
      <c r="BE462" s="112"/>
      <c r="BF462" s="111"/>
      <c r="BI462" s="112"/>
      <c r="BJ462" s="111"/>
      <c r="BM462" s="112"/>
      <c r="BN462" s="111"/>
      <c r="BQ462" s="112"/>
      <c r="BR462" s="111"/>
      <c r="BU462" s="102"/>
      <c r="BV462" s="111"/>
    </row>
    <row r="463" spans="5:74" x14ac:dyDescent="0.25">
      <c r="E463" s="111"/>
      <c r="F463" s="111"/>
      <c r="I463" s="111"/>
      <c r="J463" s="111"/>
      <c r="M463" s="111"/>
      <c r="N463" s="111"/>
      <c r="Q463" s="112"/>
      <c r="R463" s="111"/>
      <c r="U463" s="129"/>
      <c r="V463" s="111"/>
      <c r="Y463" s="112"/>
      <c r="Z463" s="111"/>
      <c r="AC463" s="112"/>
      <c r="AD463" s="111"/>
      <c r="AG463" s="112"/>
      <c r="AH463" s="111"/>
      <c r="AK463" s="112"/>
      <c r="AL463" s="111"/>
      <c r="AO463" s="112"/>
      <c r="AP463" s="111"/>
      <c r="AS463" s="112"/>
      <c r="AT463" s="111"/>
      <c r="AW463" s="112"/>
      <c r="AX463" s="111"/>
      <c r="BA463" s="112"/>
      <c r="BB463" s="111"/>
      <c r="BE463" s="112"/>
      <c r="BF463" s="111"/>
      <c r="BI463" s="112"/>
      <c r="BJ463" s="111"/>
      <c r="BM463" s="112"/>
      <c r="BN463" s="111"/>
      <c r="BQ463" s="112"/>
      <c r="BR463" s="111"/>
      <c r="BU463" s="102"/>
      <c r="BV463" s="111"/>
    </row>
    <row r="464" spans="5:74" x14ac:dyDescent="0.25">
      <c r="E464" s="111"/>
      <c r="F464" s="111"/>
      <c r="I464" s="111"/>
      <c r="J464" s="111"/>
      <c r="M464" s="111"/>
      <c r="N464" s="111"/>
      <c r="Q464" s="112"/>
      <c r="R464" s="111"/>
      <c r="U464" s="129"/>
      <c r="V464" s="111"/>
      <c r="Y464" s="112"/>
      <c r="Z464" s="111"/>
      <c r="AC464" s="112"/>
      <c r="AD464" s="111"/>
      <c r="AG464" s="112"/>
      <c r="AH464" s="111"/>
      <c r="AK464" s="112"/>
      <c r="AL464" s="111"/>
      <c r="AO464" s="112"/>
      <c r="AP464" s="111"/>
      <c r="AS464" s="112"/>
      <c r="AT464" s="111"/>
      <c r="AW464" s="112"/>
      <c r="AX464" s="111"/>
      <c r="BA464" s="112"/>
      <c r="BB464" s="111"/>
      <c r="BE464" s="112"/>
      <c r="BF464" s="111"/>
      <c r="BI464" s="112"/>
      <c r="BJ464" s="111"/>
      <c r="BM464" s="112"/>
      <c r="BN464" s="111"/>
      <c r="BQ464" s="112"/>
      <c r="BR464" s="111"/>
      <c r="BU464" s="102"/>
      <c r="BV464" s="111"/>
    </row>
    <row r="465" spans="5:74" x14ac:dyDescent="0.25">
      <c r="E465" s="111"/>
      <c r="F465" s="111"/>
      <c r="I465" s="111"/>
      <c r="J465" s="111"/>
      <c r="M465" s="111"/>
      <c r="N465" s="111"/>
      <c r="Q465" s="112"/>
      <c r="R465" s="111"/>
      <c r="U465" s="129"/>
      <c r="V465" s="111"/>
      <c r="Y465" s="112"/>
      <c r="Z465" s="111"/>
      <c r="AC465" s="112"/>
      <c r="AD465" s="111"/>
      <c r="AG465" s="112"/>
      <c r="AH465" s="111"/>
      <c r="AK465" s="112"/>
      <c r="AL465" s="111"/>
      <c r="AO465" s="112"/>
      <c r="AP465" s="111"/>
      <c r="AS465" s="112"/>
      <c r="AT465" s="111"/>
      <c r="AW465" s="112"/>
      <c r="AX465" s="111"/>
      <c r="BA465" s="112"/>
      <c r="BB465" s="111"/>
      <c r="BE465" s="112"/>
      <c r="BF465" s="111"/>
      <c r="BI465" s="112"/>
      <c r="BJ465" s="111"/>
      <c r="BM465" s="112"/>
      <c r="BN465" s="111"/>
      <c r="BQ465" s="112"/>
      <c r="BR465" s="111"/>
      <c r="BU465" s="102"/>
      <c r="BV465" s="111"/>
    </row>
    <row r="466" spans="5:74" x14ac:dyDescent="0.25">
      <c r="E466" s="111"/>
      <c r="F466" s="111"/>
      <c r="I466" s="111"/>
      <c r="J466" s="111"/>
      <c r="M466" s="111"/>
      <c r="N466" s="111"/>
      <c r="Q466" s="112"/>
      <c r="R466" s="111"/>
      <c r="U466" s="129"/>
      <c r="V466" s="111"/>
      <c r="Y466" s="112"/>
      <c r="Z466" s="111"/>
      <c r="AC466" s="112"/>
      <c r="AD466" s="111"/>
      <c r="AG466" s="112"/>
      <c r="AH466" s="111"/>
      <c r="AK466" s="112"/>
      <c r="AL466" s="111"/>
      <c r="AO466" s="112"/>
      <c r="AP466" s="111"/>
      <c r="AS466" s="112"/>
      <c r="AT466" s="111"/>
      <c r="AW466" s="112"/>
      <c r="AX466" s="111"/>
      <c r="BA466" s="112"/>
      <c r="BB466" s="111"/>
      <c r="BE466" s="112"/>
      <c r="BF466" s="111"/>
      <c r="BI466" s="112"/>
      <c r="BJ466" s="111"/>
      <c r="BM466" s="112"/>
      <c r="BN466" s="111"/>
      <c r="BQ466" s="112"/>
      <c r="BR466" s="111"/>
      <c r="BU466" s="102"/>
      <c r="BV466" s="111"/>
    </row>
    <row r="467" spans="5:74" x14ac:dyDescent="0.25">
      <c r="E467" s="111"/>
      <c r="F467" s="111"/>
      <c r="I467" s="111"/>
      <c r="J467" s="111"/>
      <c r="M467" s="111"/>
      <c r="N467" s="111"/>
      <c r="Q467" s="112"/>
      <c r="R467" s="111"/>
      <c r="U467" s="129"/>
      <c r="V467" s="111"/>
      <c r="Y467" s="112"/>
      <c r="Z467" s="111"/>
      <c r="AC467" s="112"/>
      <c r="AD467" s="111"/>
      <c r="AG467" s="112"/>
      <c r="AH467" s="111"/>
      <c r="AK467" s="112"/>
      <c r="AL467" s="111"/>
      <c r="AO467" s="112"/>
      <c r="AP467" s="111"/>
      <c r="AS467" s="112"/>
      <c r="AT467" s="111"/>
      <c r="AW467" s="112"/>
      <c r="AX467" s="111"/>
      <c r="BA467" s="112"/>
      <c r="BB467" s="111"/>
      <c r="BE467" s="112"/>
      <c r="BF467" s="111"/>
      <c r="BI467" s="112"/>
      <c r="BJ467" s="111"/>
      <c r="BM467" s="112"/>
      <c r="BN467" s="111"/>
      <c r="BQ467" s="112"/>
      <c r="BR467" s="111"/>
      <c r="BU467" s="102"/>
      <c r="BV467" s="111"/>
    </row>
    <row r="468" spans="5:74" x14ac:dyDescent="0.25">
      <c r="E468" s="111"/>
      <c r="F468" s="111"/>
      <c r="I468" s="111"/>
      <c r="J468" s="111"/>
      <c r="M468" s="111"/>
      <c r="N468" s="111"/>
      <c r="Q468" s="112"/>
      <c r="R468" s="111"/>
      <c r="U468" s="129"/>
      <c r="V468" s="111"/>
      <c r="Y468" s="112"/>
      <c r="Z468" s="111"/>
      <c r="AC468" s="112"/>
      <c r="AD468" s="111"/>
      <c r="AG468" s="112"/>
      <c r="AH468" s="111"/>
      <c r="AK468" s="112"/>
      <c r="AL468" s="111"/>
      <c r="AO468" s="112"/>
      <c r="AP468" s="111"/>
      <c r="AS468" s="112"/>
      <c r="AT468" s="111"/>
      <c r="AW468" s="112"/>
      <c r="AX468" s="111"/>
      <c r="BA468" s="112"/>
      <c r="BB468" s="111"/>
      <c r="BE468" s="112"/>
      <c r="BF468" s="111"/>
      <c r="BI468" s="112"/>
      <c r="BJ468" s="111"/>
      <c r="BM468" s="112"/>
      <c r="BN468" s="111"/>
      <c r="BQ468" s="112"/>
      <c r="BR468" s="111"/>
      <c r="BU468" s="102"/>
      <c r="BV468" s="111"/>
    </row>
    <row r="469" spans="5:74" x14ac:dyDescent="0.25">
      <c r="E469" s="111"/>
      <c r="F469" s="111"/>
      <c r="I469" s="111"/>
      <c r="J469" s="111"/>
      <c r="M469" s="111"/>
      <c r="N469" s="111"/>
      <c r="Q469" s="112"/>
      <c r="R469" s="111"/>
      <c r="U469" s="129"/>
      <c r="V469" s="111"/>
      <c r="Y469" s="112"/>
      <c r="Z469" s="111"/>
      <c r="AC469" s="112"/>
      <c r="AD469" s="111"/>
      <c r="AG469" s="112"/>
      <c r="AH469" s="111"/>
      <c r="AK469" s="112"/>
      <c r="AL469" s="111"/>
      <c r="AO469" s="112"/>
      <c r="AP469" s="111"/>
      <c r="AS469" s="112"/>
      <c r="AT469" s="111"/>
      <c r="AW469" s="112"/>
      <c r="AX469" s="111"/>
      <c r="BA469" s="112"/>
      <c r="BB469" s="111"/>
      <c r="BE469" s="112"/>
      <c r="BF469" s="111"/>
      <c r="BI469" s="112"/>
      <c r="BJ469" s="111"/>
      <c r="BM469" s="112"/>
      <c r="BN469" s="111"/>
      <c r="BQ469" s="112"/>
      <c r="BR469" s="111"/>
      <c r="BU469" s="102"/>
      <c r="BV469" s="111"/>
    </row>
    <row r="470" spans="5:74" x14ac:dyDescent="0.25">
      <c r="E470" s="111"/>
      <c r="F470" s="111"/>
      <c r="I470" s="111"/>
      <c r="J470" s="111"/>
      <c r="M470" s="111"/>
      <c r="N470" s="111"/>
      <c r="Q470" s="112"/>
      <c r="R470" s="111"/>
      <c r="U470" s="129"/>
      <c r="V470" s="111"/>
      <c r="Y470" s="112"/>
      <c r="Z470" s="111"/>
      <c r="AC470" s="112"/>
      <c r="AD470" s="111"/>
      <c r="AG470" s="112"/>
      <c r="AH470" s="111"/>
      <c r="AK470" s="112"/>
      <c r="AL470" s="111"/>
      <c r="AO470" s="112"/>
      <c r="AP470" s="111"/>
      <c r="AS470" s="112"/>
      <c r="AT470" s="111"/>
      <c r="AW470" s="112"/>
      <c r="AX470" s="111"/>
      <c r="BA470" s="112"/>
      <c r="BB470" s="111"/>
      <c r="BE470" s="112"/>
      <c r="BF470" s="111"/>
      <c r="BI470" s="112"/>
      <c r="BJ470" s="111"/>
      <c r="BM470" s="112"/>
      <c r="BN470" s="111"/>
      <c r="BQ470" s="112"/>
      <c r="BR470" s="111"/>
      <c r="BU470" s="102"/>
      <c r="BV470" s="111"/>
    </row>
    <row r="471" spans="5:74" x14ac:dyDescent="0.25">
      <c r="E471" s="111"/>
      <c r="F471" s="111"/>
      <c r="I471" s="111"/>
      <c r="J471" s="111"/>
      <c r="M471" s="111"/>
      <c r="N471" s="111"/>
      <c r="Q471" s="112"/>
      <c r="R471" s="111"/>
      <c r="U471" s="129"/>
      <c r="V471" s="111"/>
      <c r="Y471" s="112"/>
      <c r="Z471" s="111"/>
      <c r="AC471" s="112"/>
      <c r="AD471" s="111"/>
      <c r="AG471" s="112"/>
      <c r="AH471" s="111"/>
      <c r="AK471" s="112"/>
      <c r="AL471" s="111"/>
      <c r="AO471" s="112"/>
      <c r="AP471" s="111"/>
      <c r="AS471" s="112"/>
      <c r="AT471" s="111"/>
      <c r="AW471" s="112"/>
      <c r="AX471" s="111"/>
      <c r="BA471" s="112"/>
      <c r="BB471" s="111"/>
      <c r="BE471" s="112"/>
      <c r="BF471" s="111"/>
      <c r="BI471" s="112"/>
      <c r="BJ471" s="111"/>
      <c r="BM471" s="112"/>
      <c r="BN471" s="111"/>
      <c r="BQ471" s="112"/>
      <c r="BR471" s="111"/>
      <c r="BU471" s="102"/>
      <c r="BV471" s="111"/>
    </row>
    <row r="472" spans="5:74" x14ac:dyDescent="0.25">
      <c r="E472" s="111"/>
      <c r="F472" s="111"/>
      <c r="I472" s="111"/>
      <c r="J472" s="111"/>
      <c r="M472" s="111"/>
      <c r="N472" s="111"/>
      <c r="Q472" s="112"/>
      <c r="R472" s="111"/>
      <c r="U472" s="129"/>
      <c r="V472" s="111"/>
      <c r="Y472" s="112"/>
      <c r="Z472" s="111"/>
      <c r="AC472" s="112"/>
      <c r="AD472" s="111"/>
      <c r="AG472" s="112"/>
      <c r="AH472" s="111"/>
      <c r="AK472" s="112"/>
      <c r="AL472" s="111"/>
      <c r="AO472" s="112"/>
      <c r="AP472" s="111"/>
      <c r="AS472" s="112"/>
      <c r="AT472" s="111"/>
      <c r="AW472" s="112"/>
      <c r="AX472" s="111"/>
      <c r="BA472" s="112"/>
      <c r="BB472" s="111"/>
      <c r="BE472" s="112"/>
      <c r="BF472" s="111"/>
      <c r="BI472" s="112"/>
      <c r="BJ472" s="111"/>
      <c r="BM472" s="112"/>
      <c r="BN472" s="111"/>
      <c r="BQ472" s="112"/>
      <c r="BR472" s="111"/>
      <c r="BU472" s="102"/>
      <c r="BV472" s="111"/>
    </row>
    <row r="473" spans="5:74" x14ac:dyDescent="0.25">
      <c r="E473" s="111"/>
      <c r="F473" s="111"/>
      <c r="I473" s="111"/>
      <c r="J473" s="111"/>
      <c r="M473" s="111"/>
      <c r="N473" s="111"/>
      <c r="Q473" s="112"/>
      <c r="R473" s="111"/>
      <c r="U473" s="129"/>
      <c r="V473" s="111"/>
      <c r="Y473" s="112"/>
      <c r="Z473" s="111"/>
      <c r="AC473" s="112"/>
      <c r="AD473" s="111"/>
      <c r="AG473" s="112"/>
      <c r="AH473" s="111"/>
      <c r="AK473" s="112"/>
      <c r="AL473" s="111"/>
      <c r="AO473" s="112"/>
      <c r="AP473" s="111"/>
      <c r="AS473" s="112"/>
      <c r="AT473" s="111"/>
      <c r="AW473" s="112"/>
      <c r="AX473" s="111"/>
      <c r="BA473" s="112"/>
      <c r="BB473" s="111"/>
      <c r="BE473" s="112"/>
      <c r="BF473" s="111"/>
      <c r="BI473" s="112"/>
      <c r="BJ473" s="111"/>
      <c r="BM473" s="112"/>
      <c r="BN473" s="111"/>
      <c r="BQ473" s="112"/>
      <c r="BR473" s="111"/>
      <c r="BU473" s="102"/>
      <c r="BV473" s="111"/>
    </row>
    <row r="474" spans="5:74" x14ac:dyDescent="0.25">
      <c r="E474" s="111"/>
      <c r="F474" s="111"/>
      <c r="I474" s="111"/>
      <c r="J474" s="111"/>
      <c r="M474" s="111"/>
      <c r="N474" s="111"/>
      <c r="Q474" s="112"/>
      <c r="R474" s="111"/>
      <c r="U474" s="129"/>
      <c r="V474" s="111"/>
      <c r="Y474" s="112"/>
      <c r="Z474" s="111"/>
      <c r="AC474" s="112"/>
      <c r="AD474" s="111"/>
      <c r="AG474" s="112"/>
      <c r="AH474" s="111"/>
      <c r="AK474" s="112"/>
      <c r="AL474" s="111"/>
      <c r="AO474" s="112"/>
      <c r="AP474" s="111"/>
      <c r="AS474" s="112"/>
      <c r="AT474" s="111"/>
      <c r="AW474" s="112"/>
      <c r="AX474" s="111"/>
      <c r="BA474" s="112"/>
      <c r="BB474" s="111"/>
      <c r="BE474" s="112"/>
      <c r="BF474" s="111"/>
      <c r="BI474" s="112"/>
      <c r="BJ474" s="111"/>
      <c r="BM474" s="112"/>
      <c r="BN474" s="111"/>
      <c r="BQ474" s="112"/>
      <c r="BR474" s="111"/>
      <c r="BU474" s="102"/>
      <c r="BV474" s="111"/>
    </row>
    <row r="475" spans="5:74" x14ac:dyDescent="0.25">
      <c r="E475" s="111"/>
      <c r="F475" s="111"/>
      <c r="I475" s="111"/>
      <c r="J475" s="111"/>
      <c r="M475" s="111"/>
      <c r="N475" s="111"/>
      <c r="Q475" s="112"/>
      <c r="R475" s="111"/>
      <c r="U475" s="129"/>
      <c r="V475" s="111"/>
      <c r="Y475" s="112"/>
      <c r="Z475" s="111"/>
      <c r="AC475" s="112"/>
      <c r="AD475" s="111"/>
      <c r="AG475" s="112"/>
      <c r="AH475" s="111"/>
      <c r="AK475" s="112"/>
      <c r="AL475" s="111"/>
      <c r="AO475" s="112"/>
      <c r="AP475" s="111"/>
      <c r="AS475" s="112"/>
      <c r="AT475" s="111"/>
      <c r="AW475" s="112"/>
      <c r="AX475" s="111"/>
      <c r="BA475" s="112"/>
      <c r="BB475" s="111"/>
      <c r="BE475" s="112"/>
      <c r="BF475" s="111"/>
      <c r="BI475" s="112"/>
      <c r="BJ475" s="111"/>
      <c r="BM475" s="112"/>
      <c r="BN475" s="111"/>
      <c r="BQ475" s="112"/>
      <c r="BR475" s="111"/>
      <c r="BU475" s="102"/>
      <c r="BV475" s="111"/>
    </row>
    <row r="476" spans="5:74" x14ac:dyDescent="0.25">
      <c r="E476" s="111"/>
      <c r="F476" s="111"/>
      <c r="I476" s="111"/>
      <c r="J476" s="111"/>
      <c r="M476" s="111"/>
      <c r="N476" s="111"/>
      <c r="Q476" s="112"/>
      <c r="R476" s="111"/>
      <c r="U476" s="129"/>
      <c r="V476" s="111"/>
      <c r="Y476" s="112"/>
      <c r="Z476" s="111"/>
      <c r="AC476" s="112"/>
      <c r="AD476" s="111"/>
      <c r="AG476" s="112"/>
      <c r="AH476" s="111"/>
      <c r="AK476" s="112"/>
      <c r="AL476" s="111"/>
      <c r="AO476" s="112"/>
      <c r="AP476" s="111"/>
      <c r="AS476" s="112"/>
      <c r="AT476" s="111"/>
      <c r="AW476" s="112"/>
      <c r="AX476" s="111"/>
      <c r="BA476" s="112"/>
      <c r="BB476" s="111"/>
      <c r="BE476" s="112"/>
      <c r="BF476" s="111"/>
      <c r="BI476" s="112"/>
      <c r="BJ476" s="111"/>
      <c r="BM476" s="112"/>
      <c r="BN476" s="111"/>
      <c r="BQ476" s="112"/>
      <c r="BR476" s="111"/>
      <c r="BU476" s="102"/>
      <c r="BV476" s="111"/>
    </row>
    <row r="477" spans="5:74" x14ac:dyDescent="0.25">
      <c r="E477" s="111"/>
      <c r="F477" s="111"/>
      <c r="I477" s="111"/>
      <c r="J477" s="111"/>
      <c r="M477" s="111"/>
      <c r="N477" s="111"/>
      <c r="Q477" s="112"/>
      <c r="R477" s="111"/>
      <c r="U477" s="129"/>
      <c r="V477" s="111"/>
      <c r="Y477" s="112"/>
      <c r="Z477" s="111"/>
      <c r="AC477" s="112"/>
      <c r="AD477" s="111"/>
      <c r="AG477" s="112"/>
      <c r="AH477" s="111"/>
      <c r="AK477" s="112"/>
      <c r="AL477" s="111"/>
      <c r="AO477" s="112"/>
      <c r="AP477" s="111"/>
      <c r="AS477" s="112"/>
      <c r="AT477" s="111"/>
      <c r="AW477" s="112"/>
      <c r="AX477" s="111"/>
      <c r="BA477" s="112"/>
      <c r="BB477" s="111"/>
      <c r="BE477" s="112"/>
      <c r="BF477" s="111"/>
      <c r="BI477" s="112"/>
      <c r="BJ477" s="111"/>
      <c r="BM477" s="112"/>
      <c r="BN477" s="111"/>
      <c r="BQ477" s="112"/>
      <c r="BR477" s="111"/>
      <c r="BU477" s="102"/>
      <c r="BV477" s="111"/>
    </row>
    <row r="478" spans="5:74" x14ac:dyDescent="0.25">
      <c r="E478" s="111"/>
      <c r="F478" s="111"/>
      <c r="I478" s="111"/>
      <c r="J478" s="111"/>
      <c r="M478" s="111"/>
      <c r="N478" s="111"/>
      <c r="Q478" s="112"/>
      <c r="R478" s="111"/>
      <c r="U478" s="129"/>
      <c r="V478" s="111"/>
      <c r="Y478" s="112"/>
      <c r="Z478" s="111"/>
      <c r="AC478" s="112"/>
      <c r="AD478" s="111"/>
      <c r="AG478" s="112"/>
      <c r="AH478" s="111"/>
      <c r="AK478" s="112"/>
      <c r="AL478" s="111"/>
      <c r="AO478" s="112"/>
      <c r="AP478" s="111"/>
      <c r="AS478" s="112"/>
      <c r="AT478" s="111"/>
      <c r="AW478" s="112"/>
      <c r="AX478" s="111"/>
      <c r="BA478" s="112"/>
      <c r="BB478" s="111"/>
      <c r="BE478" s="112"/>
      <c r="BF478" s="111"/>
      <c r="BI478" s="112"/>
      <c r="BJ478" s="111"/>
      <c r="BM478" s="112"/>
      <c r="BN478" s="111"/>
      <c r="BQ478" s="112"/>
      <c r="BR478" s="111"/>
      <c r="BU478" s="102"/>
      <c r="BV478" s="111"/>
    </row>
    <row r="479" spans="5:74" x14ac:dyDescent="0.25">
      <c r="E479" s="111"/>
      <c r="F479" s="111"/>
      <c r="I479" s="111"/>
      <c r="J479" s="111"/>
      <c r="M479" s="111"/>
      <c r="N479" s="111"/>
      <c r="Q479" s="112"/>
      <c r="R479" s="111"/>
      <c r="U479" s="129"/>
      <c r="V479" s="111"/>
      <c r="Y479" s="112"/>
      <c r="Z479" s="111"/>
      <c r="AC479" s="112"/>
      <c r="AD479" s="111"/>
      <c r="AG479" s="112"/>
      <c r="AH479" s="111"/>
      <c r="AK479" s="112"/>
      <c r="AL479" s="111"/>
      <c r="AO479" s="112"/>
      <c r="AP479" s="111"/>
      <c r="AS479" s="112"/>
      <c r="AT479" s="111"/>
      <c r="AW479" s="112"/>
      <c r="AX479" s="111"/>
      <c r="BA479" s="112"/>
      <c r="BB479" s="111"/>
      <c r="BE479" s="112"/>
      <c r="BF479" s="111"/>
      <c r="BI479" s="112"/>
      <c r="BJ479" s="111"/>
      <c r="BM479" s="112"/>
      <c r="BN479" s="111"/>
      <c r="BQ479" s="112"/>
      <c r="BR479" s="111"/>
      <c r="BU479" s="102"/>
      <c r="BV479" s="111"/>
    </row>
    <row r="480" spans="5:74" x14ac:dyDescent="0.25">
      <c r="E480" s="111"/>
      <c r="F480" s="111"/>
      <c r="I480" s="111"/>
      <c r="J480" s="111"/>
      <c r="M480" s="111"/>
      <c r="N480" s="111"/>
      <c r="Q480" s="112"/>
      <c r="R480" s="111"/>
      <c r="U480" s="129"/>
      <c r="V480" s="111"/>
      <c r="Y480" s="112"/>
      <c r="Z480" s="111"/>
      <c r="AC480" s="112"/>
      <c r="AD480" s="111"/>
      <c r="AG480" s="112"/>
      <c r="AH480" s="111"/>
      <c r="AK480" s="112"/>
      <c r="AL480" s="111"/>
      <c r="AO480" s="112"/>
      <c r="AP480" s="111"/>
      <c r="AS480" s="112"/>
      <c r="AT480" s="111"/>
      <c r="AW480" s="112"/>
      <c r="AX480" s="111"/>
      <c r="BA480" s="112"/>
      <c r="BB480" s="111"/>
      <c r="BE480" s="112"/>
      <c r="BF480" s="111"/>
      <c r="BI480" s="112"/>
      <c r="BJ480" s="111"/>
      <c r="BM480" s="112"/>
      <c r="BN480" s="111"/>
      <c r="BQ480" s="112"/>
      <c r="BR480" s="111"/>
      <c r="BU480" s="102"/>
      <c r="BV480" s="111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ALTAS</vt:lpstr>
      <vt:lpstr>FALLE</vt:lpstr>
      <vt:lpstr>CdelU</vt:lpstr>
      <vt:lpstr>Hoja5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2021-04-07T20:37:31Z</dcterms:modified>
</cp:coreProperties>
</file>