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54638212-2CF9-4163-B84E-179BDFC298E4}" xr6:coauthVersionLast="45" xr6:coauthVersionMax="45" xr10:uidLastSave="{00000000-0000-0000-0000-000000000000}"/>
  <bookViews>
    <workbookView xWindow="11010" yWindow="150" windowWidth="11355" windowHeight="10695" activeTab="1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CASOS1!$A$1:$D$6571</definedName>
    <definedName name="_xlnm._FilterDatabase" localSheetId="4" hidden="1">DIA!$A$1:$BU$188</definedName>
    <definedName name="_xlnm._FilterDatabase" localSheetId="2" hidden="1">FALLE!$A$1:$F$615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U21" i="5" l="1"/>
  <c r="U20" i="5"/>
  <c r="BX241" i="46"/>
  <c r="BW241" i="46"/>
  <c r="BW240" i="46"/>
  <c r="A241" i="46"/>
  <c r="A242" i="46"/>
  <c r="D241" i="46"/>
  <c r="E241" i="46" s="1"/>
  <c r="H241" i="46"/>
  <c r="I241" i="46" s="1"/>
  <c r="L241" i="46"/>
  <c r="P241" i="46"/>
  <c r="T241" i="46"/>
  <c r="X241" i="46"/>
  <c r="Y241" i="46" s="1"/>
  <c r="AB241" i="46"/>
  <c r="D242" i="46"/>
  <c r="E242" i="46" s="1"/>
  <c r="H242" i="46"/>
  <c r="L242" i="46"/>
  <c r="P242" i="46"/>
  <c r="T242" i="46"/>
  <c r="U242" i="46" s="1"/>
  <c r="X242" i="46"/>
  <c r="AB242" i="46"/>
  <c r="BT240" i="46"/>
  <c r="BU240" i="46" s="1"/>
  <c r="BT241" i="46"/>
  <c r="BU241" i="46" s="1"/>
  <c r="BT242" i="46"/>
  <c r="BP240" i="46"/>
  <c r="BQ240" i="46" s="1"/>
  <c r="BP241" i="46"/>
  <c r="BQ241" i="46" s="1"/>
  <c r="BP242" i="46"/>
  <c r="BL240" i="46"/>
  <c r="BM240" i="46" s="1"/>
  <c r="BN240" i="46" s="1"/>
  <c r="BL241" i="46"/>
  <c r="BM241" i="46" s="1"/>
  <c r="BL242" i="46"/>
  <c r="BH240" i="46"/>
  <c r="BI240" i="46" s="1"/>
  <c r="BH241" i="46"/>
  <c r="BH242" i="46"/>
  <c r="BD240" i="46"/>
  <c r="BE240" i="46" s="1"/>
  <c r="BD241" i="46"/>
  <c r="BE241" i="46" s="1"/>
  <c r="BD242" i="46"/>
  <c r="AZ240" i="46"/>
  <c r="BA240" i="46" s="1"/>
  <c r="AZ241" i="46"/>
  <c r="BA241" i="46" s="1"/>
  <c r="AZ242" i="46"/>
  <c r="BA242" i="46" s="1"/>
  <c r="N20" i="5"/>
  <c r="AV240" i="46"/>
  <c r="AW240" i="46" s="1"/>
  <c r="AV241" i="46"/>
  <c r="AW241" i="46" s="1"/>
  <c r="AV242" i="46"/>
  <c r="AR240" i="46"/>
  <c r="AS240" i="46" s="1"/>
  <c r="AR241" i="46"/>
  <c r="AS241" i="46" s="1"/>
  <c r="AR242" i="46"/>
  <c r="AN240" i="46"/>
  <c r="AO240" i="46" s="1"/>
  <c r="AN241" i="46"/>
  <c r="AO241" i="46" s="1"/>
  <c r="AN242" i="46"/>
  <c r="AJ240" i="46"/>
  <c r="AK240" i="46" s="1"/>
  <c r="AL240" i="46" s="1"/>
  <c r="AJ241" i="46"/>
  <c r="AK241" i="46" s="1"/>
  <c r="AJ242" i="46"/>
  <c r="AF240" i="46"/>
  <c r="AG240" i="46" s="1"/>
  <c r="AF241" i="46"/>
  <c r="AG241" i="46" s="1"/>
  <c r="AF242" i="46"/>
  <c r="AB240" i="46"/>
  <c r="AC240" i="46" s="1"/>
  <c r="AD240" i="46" s="1"/>
  <c r="X240" i="46"/>
  <c r="Y240" i="46"/>
  <c r="Z240" i="46" s="1"/>
  <c r="T240" i="46"/>
  <c r="U240" i="46" s="1"/>
  <c r="V240" i="46" s="1"/>
  <c r="P240" i="46"/>
  <c r="Q240" i="46" s="1"/>
  <c r="R240" i="46" s="1"/>
  <c r="L240" i="46"/>
  <c r="M240" i="46" s="1"/>
  <c r="N240" i="46" s="1"/>
  <c r="H240" i="46"/>
  <c r="I240" i="46" s="1"/>
  <c r="J240" i="46" s="1"/>
  <c r="D240" i="46"/>
  <c r="E240" i="46" s="1"/>
  <c r="F240" i="46" s="1"/>
  <c r="A240" i="46"/>
  <c r="BW234" i="46"/>
  <c r="BW235" i="46"/>
  <c r="BW236" i="46"/>
  <c r="BW237" i="46"/>
  <c r="BW238" i="46"/>
  <c r="BW239" i="46"/>
  <c r="BW233" i="46"/>
  <c r="BN241" i="46" l="1"/>
  <c r="BI241" i="46"/>
  <c r="AO242" i="46"/>
  <c r="AP242" i="46" s="1"/>
  <c r="AL241" i="46"/>
  <c r="AC241" i="46"/>
  <c r="AD241" i="46" s="1"/>
  <c r="AC242" i="46"/>
  <c r="U241" i="46"/>
  <c r="V241" i="46" s="1"/>
  <c r="Q241" i="46"/>
  <c r="R242" i="46" s="1"/>
  <c r="Q242" i="46"/>
  <c r="M242" i="46"/>
  <c r="M241" i="46"/>
  <c r="N241" i="46" s="1"/>
  <c r="Z241" i="46"/>
  <c r="J241" i="46"/>
  <c r="R241" i="46"/>
  <c r="F242" i="46"/>
  <c r="F241" i="46"/>
  <c r="Y242" i="46"/>
  <c r="Z242" i="46" s="1"/>
  <c r="I242" i="46"/>
  <c r="J242" i="46" s="1"/>
  <c r="BV241" i="46"/>
  <c r="BV240" i="46"/>
  <c r="BU242" i="46"/>
  <c r="BV242" i="46" s="1"/>
  <c r="BR241" i="46"/>
  <c r="BR240" i="46"/>
  <c r="BQ242" i="46"/>
  <c r="BR242" i="46" s="1"/>
  <c r="BM242" i="46"/>
  <c r="BN242" i="46" s="1"/>
  <c r="BJ241" i="46"/>
  <c r="BJ240" i="46"/>
  <c r="BI242" i="46"/>
  <c r="BJ242" i="46" s="1"/>
  <c r="BF241" i="46"/>
  <c r="BF240" i="46"/>
  <c r="BE242" i="46"/>
  <c r="BF242" i="46" s="1"/>
  <c r="BB242" i="46"/>
  <c r="BB241" i="46"/>
  <c r="BB240" i="46"/>
  <c r="AX240" i="46"/>
  <c r="AX241" i="46"/>
  <c r="AW242" i="46"/>
  <c r="AX242" i="46" s="1"/>
  <c r="AT241" i="46"/>
  <c r="AT240" i="46"/>
  <c r="AS242" i="46"/>
  <c r="AT242" i="46" s="1"/>
  <c r="AP241" i="46"/>
  <c r="AP240" i="46"/>
  <c r="AK242" i="46"/>
  <c r="AL242" i="46" s="1"/>
  <c r="AH241" i="46"/>
  <c r="AH240" i="46"/>
  <c r="AG242" i="46"/>
  <c r="AH242" i="46" s="1"/>
  <c r="AD242" i="46" l="1"/>
  <c r="V242" i="46"/>
  <c r="N242" i="46"/>
  <c r="I20" i="5" l="1"/>
  <c r="L227" i="46"/>
  <c r="M232" i="46" s="1"/>
  <c r="L228" i="46"/>
  <c r="L229" i="46"/>
  <c r="L230" i="46"/>
  <c r="L231" i="46"/>
  <c r="M236" i="46" s="1"/>
  <c r="L232" i="46"/>
  <c r="L233" i="46"/>
  <c r="L234" i="46"/>
  <c r="L235" i="46"/>
  <c r="L236" i="46"/>
  <c r="L237" i="46"/>
  <c r="L238" i="46"/>
  <c r="L239" i="46"/>
  <c r="M239" i="46" s="1"/>
  <c r="M235" i="46"/>
  <c r="M234" i="46"/>
  <c r="M238" i="46"/>
  <c r="A236" i="46"/>
  <c r="A237" i="46" s="1"/>
  <c r="D235" i="46"/>
  <c r="D236" i="46"/>
  <c r="D237" i="46"/>
  <c r="D238" i="46"/>
  <c r="D239" i="46"/>
  <c r="E235" i="46"/>
  <c r="F235" i="46" s="1"/>
  <c r="H235" i="46"/>
  <c r="I235" i="46" s="1"/>
  <c r="J235" i="46" s="1"/>
  <c r="P235" i="46"/>
  <c r="Q235" i="46" s="1"/>
  <c r="T235" i="46"/>
  <c r="U235" i="46" s="1"/>
  <c r="V235" i="46" s="1"/>
  <c r="X235" i="46"/>
  <c r="Y235" i="46" s="1"/>
  <c r="Z235" i="46"/>
  <c r="AB235" i="46"/>
  <c r="AC235" i="46" s="1"/>
  <c r="AF235" i="46"/>
  <c r="AG235" i="46" s="1"/>
  <c r="AJ235" i="46"/>
  <c r="AK235" i="46" s="1"/>
  <c r="AL235" i="46" s="1"/>
  <c r="AN235" i="46"/>
  <c r="AO235" i="46" s="1"/>
  <c r="AR235" i="46"/>
  <c r="AS235" i="46"/>
  <c r="AT235" i="46" s="1"/>
  <c r="AV235" i="46"/>
  <c r="AW235" i="46" s="1"/>
  <c r="AZ235" i="46"/>
  <c r="BA236" i="46" s="1"/>
  <c r="BD235" i="46"/>
  <c r="BE236" i="46" s="1"/>
  <c r="BH235" i="46"/>
  <c r="BI235" i="46" s="1"/>
  <c r="BL235" i="46"/>
  <c r="BM235" i="46" s="1"/>
  <c r="BP235" i="46"/>
  <c r="BQ236" i="46" s="1"/>
  <c r="BT235" i="46"/>
  <c r="BU236" i="46" s="1"/>
  <c r="E236" i="46"/>
  <c r="H236" i="46"/>
  <c r="I236" i="46"/>
  <c r="P236" i="46"/>
  <c r="T236" i="46"/>
  <c r="U236" i="46" s="1"/>
  <c r="X236" i="46"/>
  <c r="Y236" i="46"/>
  <c r="Z236" i="46"/>
  <c r="AB236" i="46"/>
  <c r="AC236" i="46"/>
  <c r="AF236" i="46"/>
  <c r="AJ236" i="46"/>
  <c r="AK236" i="46"/>
  <c r="AN236" i="46"/>
  <c r="AO236" i="46"/>
  <c r="AR236" i="46"/>
  <c r="AS236" i="46"/>
  <c r="AV236" i="46"/>
  <c r="AZ236" i="46"/>
  <c r="BD236" i="46"/>
  <c r="BH236" i="46"/>
  <c r="BI236" i="46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D237" i="46"/>
  <c r="BH237" i="46"/>
  <c r="BL237" i="46"/>
  <c r="BP237" i="46"/>
  <c r="BT237" i="46"/>
  <c r="H238" i="46"/>
  <c r="P238" i="46"/>
  <c r="T238" i="46"/>
  <c r="X238" i="46"/>
  <c r="AB238" i="46"/>
  <c r="AF238" i="46"/>
  <c r="AJ238" i="46"/>
  <c r="AN238" i="46"/>
  <c r="AR238" i="46"/>
  <c r="AV238" i="46"/>
  <c r="AZ238" i="46"/>
  <c r="BD238" i="46"/>
  <c r="BH238" i="46"/>
  <c r="BL238" i="46"/>
  <c r="BP238" i="46"/>
  <c r="BT238" i="46"/>
  <c r="H239" i="46"/>
  <c r="P239" i="46"/>
  <c r="T239" i="46"/>
  <c r="X239" i="46"/>
  <c r="AB239" i="46"/>
  <c r="AF239" i="46"/>
  <c r="AJ239" i="46"/>
  <c r="AN239" i="46"/>
  <c r="AR239" i="46"/>
  <c r="AV239" i="46"/>
  <c r="AZ239" i="46"/>
  <c r="BD239" i="46"/>
  <c r="BH239" i="46"/>
  <c r="BL239" i="46"/>
  <c r="BP239" i="46"/>
  <c r="BT239" i="46"/>
  <c r="A235" i="46"/>
  <c r="I22" i="5" l="1"/>
  <c r="M237" i="46"/>
  <c r="N239" i="46" s="1"/>
  <c r="M233" i="46"/>
  <c r="N235" i="46" s="1"/>
  <c r="N236" i="46"/>
  <c r="BU235" i="46"/>
  <c r="BQ235" i="46"/>
  <c r="BR235" i="46" s="1"/>
  <c r="BJ236" i="46"/>
  <c r="BJ235" i="46"/>
  <c r="BE235" i="46"/>
  <c r="BF235" i="46" s="1"/>
  <c r="BA235" i="46"/>
  <c r="BB235" i="46" s="1"/>
  <c r="AT236" i="46"/>
  <c r="AP235" i="46"/>
  <c r="AP236" i="46"/>
  <c r="I237" i="46"/>
  <c r="J237" i="46" s="1"/>
  <c r="BE237" i="46"/>
  <c r="BF237" i="46" s="1"/>
  <c r="AO238" i="46"/>
  <c r="AS239" i="46"/>
  <c r="Y237" i="46"/>
  <c r="BI237" i="46"/>
  <c r="AS238" i="46"/>
  <c r="U237" i="46"/>
  <c r="V237" i="46" s="1"/>
  <c r="AK237" i="46"/>
  <c r="BU237" i="46"/>
  <c r="U238" i="46"/>
  <c r="BI239" i="46"/>
  <c r="A238" i="46"/>
  <c r="A239" i="46" s="1"/>
  <c r="E237" i="46"/>
  <c r="F237" i="46" s="1"/>
  <c r="AC237" i="46"/>
  <c r="AD237" i="46" s="1"/>
  <c r="AS237" i="46"/>
  <c r="BA237" i="46"/>
  <c r="AC238" i="46"/>
  <c r="AK238" i="46"/>
  <c r="AL238" i="46" s="1"/>
  <c r="BU238" i="46"/>
  <c r="U239" i="46"/>
  <c r="BE239" i="46"/>
  <c r="AO237" i="46"/>
  <c r="BQ237" i="46"/>
  <c r="BR237" i="46" s="1"/>
  <c r="Y238" i="46"/>
  <c r="BA238" i="46"/>
  <c r="BB238" i="46" s="1"/>
  <c r="AK239" i="46"/>
  <c r="E239" i="46"/>
  <c r="F236" i="46"/>
  <c r="E238" i="46"/>
  <c r="AD235" i="46"/>
  <c r="AD236" i="46"/>
  <c r="BN235" i="46"/>
  <c r="AX235" i="46"/>
  <c r="R235" i="46"/>
  <c r="AH235" i="46"/>
  <c r="BM239" i="46"/>
  <c r="AW239" i="46"/>
  <c r="AG239" i="46"/>
  <c r="Q239" i="46"/>
  <c r="BM238" i="46"/>
  <c r="AW238" i="46"/>
  <c r="AG238" i="46"/>
  <c r="Q238" i="46"/>
  <c r="BM237" i="46"/>
  <c r="BB237" i="46"/>
  <c r="AW237" i="46"/>
  <c r="AL237" i="46"/>
  <c r="AG237" i="46"/>
  <c r="Q237" i="46"/>
  <c r="BR236" i="46"/>
  <c r="BM236" i="46"/>
  <c r="BB236" i="46"/>
  <c r="AW236" i="46"/>
  <c r="AL236" i="46"/>
  <c r="AG236" i="46"/>
  <c r="V236" i="46"/>
  <c r="Q236" i="46"/>
  <c r="R238" i="46" s="1"/>
  <c r="J236" i="46"/>
  <c r="R239" i="46" l="1"/>
  <c r="N234" i="46"/>
  <c r="N238" i="46"/>
  <c r="N237" i="46"/>
  <c r="BV235" i="46"/>
  <c r="BV236" i="46"/>
  <c r="BN237" i="46"/>
  <c r="BF236" i="46"/>
  <c r="AL239" i="46"/>
  <c r="AH238" i="46"/>
  <c r="Z238" i="46"/>
  <c r="Z237" i="46"/>
  <c r="V239" i="46"/>
  <c r="F239" i="46"/>
  <c r="AH239" i="46"/>
  <c r="AO239" i="46"/>
  <c r="AP239" i="46" s="1"/>
  <c r="BJ237" i="46"/>
  <c r="Y239" i="46"/>
  <c r="Z239" i="46" s="1"/>
  <c r="I238" i="46"/>
  <c r="J238" i="46" s="1"/>
  <c r="AD238" i="46"/>
  <c r="AX238" i="46"/>
  <c r="I239" i="46"/>
  <c r="BV238" i="46"/>
  <c r="BV237" i="46"/>
  <c r="BU239" i="46"/>
  <c r="BV239" i="46" s="1"/>
  <c r="BQ238" i="46"/>
  <c r="BR238" i="46" s="1"/>
  <c r="AX239" i="46"/>
  <c r="AH237" i="46"/>
  <c r="V238" i="46"/>
  <c r="AP237" i="46"/>
  <c r="AP238" i="46"/>
  <c r="AT238" i="46"/>
  <c r="AT237" i="46"/>
  <c r="AT239" i="46"/>
  <c r="BQ239" i="46"/>
  <c r="BE238" i="46"/>
  <c r="BF238" i="46" s="1"/>
  <c r="AC239" i="46"/>
  <c r="AD239" i="46" s="1"/>
  <c r="BA239" i="46"/>
  <c r="BB239" i="46" s="1"/>
  <c r="BI238" i="46"/>
  <c r="BJ238" i="46" s="1"/>
  <c r="F238" i="46"/>
  <c r="R237" i="46"/>
  <c r="R236" i="46"/>
  <c r="BN238" i="46"/>
  <c r="AH236" i="46"/>
  <c r="BN236" i="46"/>
  <c r="AX236" i="46"/>
  <c r="BN239" i="46"/>
  <c r="AX237" i="46"/>
  <c r="BR239" i="46" l="1"/>
  <c r="BF239" i="46"/>
  <c r="BJ239" i="46"/>
  <c r="J239" i="46"/>
  <c r="X1" i="5" l="1"/>
  <c r="S8" i="5" s="1"/>
  <c r="A234" i="46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33" i="46" l="1"/>
  <c r="BQ234" i="46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U233" i="46"/>
  <c r="Q234" i="46"/>
  <c r="I234" i="46"/>
  <c r="BU234" i="46"/>
  <c r="BI233" i="46"/>
  <c r="BE234" i="46"/>
  <c r="AS233" i="46"/>
  <c r="AO234" i="46"/>
  <c r="AG234" i="46"/>
  <c r="AC233" i="46"/>
  <c r="Y233" i="46"/>
  <c r="Y234" i="46"/>
  <c r="Q233" i="46"/>
  <c r="E234" i="46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U230" i="46" l="1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S11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S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19" i="5"/>
  <c r="S18" i="5"/>
  <c r="S17" i="5"/>
  <c r="S3" i="5"/>
  <c r="S4" i="5"/>
  <c r="S5" i="5"/>
  <c r="S6" i="5"/>
  <c r="S7" i="5"/>
  <c r="S9" i="5"/>
  <c r="S10" i="5"/>
  <c r="S14" i="5"/>
  <c r="S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S16" i="5" l="1"/>
  <c r="S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S20" i="5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<sst xmlns="http://schemas.openxmlformats.org/spreadsheetml/2006/main" count="20413" uniqueCount="1044">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</sst>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74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74" fontId="19" fillId="0" borderId="19" xfId="0" applyNumberFormat="1" applyFont="1" applyFill="1" applyBorder="1" applyAlignment="1">
      <alignment horizontal="center" vertical="center"/>
    </xf>
    <xf numFmtId="174" fontId="19" fillId="0" borderId="12" xfId="0" applyNumberFormat="1" applyFont="1" applyFill="1" applyBorder="1" applyAlignment="1">
      <alignment horizontal="center" vertical="center"/>
    </xf>
    <xf numFmtId="174" fontId="19" fillId="0" borderId="20" xfId="0" applyNumberFormat="1" applyFont="1" applyFill="1" applyBorder="1" applyAlignment="1">
      <alignment horizontal="center" vertical="center"/>
    </xf>
    <xf numFmtId="174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6624"/>
  <sheetViews>
    <sheetView zoomScale="85" zoomScaleNormal="85" workbookViewId="0">
      <pane ySplit="1" topLeftCell="A6615" activePane="bottomLeft" state="frozen"/>
      <selection pane="bottomLeft" activeCell="C6631" sqref="C6631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223</v>
      </c>
      <c r="D5043" s="16">
        <v>6</v>
      </c>
    </row>
    <row r="5044" spans="1:4" x14ac:dyDescent="0.25">
      <c r="A5044" s="69">
        <v>44163</v>
      </c>
      <c r="B5044" s="62" t="s">
        <v>24</v>
      </c>
      <c r="C5044" s="62" t="s">
        <v>23</v>
      </c>
      <c r="D5044" s="16">
        <v>27</v>
      </c>
    </row>
    <row r="5045" spans="1:4" x14ac:dyDescent="0.25">
      <c r="A5045" s="69">
        <v>44163</v>
      </c>
      <c r="B5045" s="62" t="s">
        <v>24</v>
      </c>
      <c r="C5045" s="62" t="s">
        <v>24</v>
      </c>
      <c r="D5045" s="16">
        <v>4</v>
      </c>
    </row>
    <row r="5046" spans="1:4" x14ac:dyDescent="0.25">
      <c r="A5046" s="69">
        <v>44163</v>
      </c>
      <c r="B5046" s="62" t="s">
        <v>47</v>
      </c>
      <c r="C5046" s="62" t="s">
        <v>47</v>
      </c>
      <c r="D5046" s="16">
        <v>2</v>
      </c>
    </row>
    <row r="5047" spans="1:4" x14ac:dyDescent="0.25">
      <c r="A5047" s="69">
        <v>44163</v>
      </c>
      <c r="B5047" s="62" t="s">
        <v>48</v>
      </c>
      <c r="C5047" s="62" t="s">
        <v>48</v>
      </c>
      <c r="D5047" s="16">
        <v>0</v>
      </c>
    </row>
    <row r="5048" spans="1:4" x14ac:dyDescent="0.25">
      <c r="A5048" s="69">
        <v>44163</v>
      </c>
      <c r="B5048" s="62" t="s">
        <v>7</v>
      </c>
      <c r="C5048" s="62" t="s">
        <v>7</v>
      </c>
      <c r="D5048" s="16">
        <v>5</v>
      </c>
    </row>
    <row r="5049" spans="1:4" x14ac:dyDescent="0.25">
      <c r="A5049" s="69">
        <v>44163</v>
      </c>
      <c r="B5049" s="62" t="s">
        <v>9</v>
      </c>
      <c r="C5049" s="62" t="s">
        <v>9</v>
      </c>
      <c r="D5049" s="16">
        <v>31</v>
      </c>
    </row>
    <row r="5050" spans="1:4" x14ac:dyDescent="0.25">
      <c r="A5050" s="69">
        <v>44163</v>
      </c>
      <c r="B5050" s="62" t="s">
        <v>9</v>
      </c>
      <c r="C5050" s="62" t="s">
        <v>149</v>
      </c>
      <c r="D5050" s="16">
        <v>1</v>
      </c>
    </row>
    <row r="5051" spans="1:4" x14ac:dyDescent="0.25">
      <c r="A5051" s="69">
        <v>44163</v>
      </c>
      <c r="B5051" s="62" t="s">
        <v>15</v>
      </c>
      <c r="C5051" s="62" t="s">
        <v>15</v>
      </c>
      <c r="D5051" s="16">
        <v>0</v>
      </c>
    </row>
    <row r="5052" spans="1:4" x14ac:dyDescent="0.25">
      <c r="A5052" s="69">
        <v>44163</v>
      </c>
      <c r="B5052" s="62" t="s">
        <v>11</v>
      </c>
      <c r="C5052" s="62" t="s">
        <v>11</v>
      </c>
      <c r="D5052" s="16">
        <v>6</v>
      </c>
    </row>
    <row r="5053" spans="1:4" x14ac:dyDescent="0.25">
      <c r="A5053" s="69">
        <v>44163</v>
      </c>
      <c r="B5053" s="62" t="s">
        <v>11</v>
      </c>
      <c r="C5053" s="62" t="s">
        <v>135</v>
      </c>
      <c r="D5053" s="16">
        <v>5</v>
      </c>
    </row>
    <row r="5054" spans="1:4" x14ac:dyDescent="0.25">
      <c r="A5054" s="69">
        <v>44163</v>
      </c>
      <c r="B5054" s="62" t="s">
        <v>13</v>
      </c>
      <c r="C5054" s="62" t="s">
        <v>674</v>
      </c>
      <c r="D5054" s="16">
        <v>1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62" t="s">
        <v>20</v>
      </c>
      <c r="D5763" s="16">
        <v>57</v>
      </c>
    </row>
    <row r="5764" spans="1:4" x14ac:dyDescent="0.25">
      <c r="A5764" s="69">
        <v>44183</v>
      </c>
      <c r="B5764" s="62" t="s">
        <v>20</v>
      </c>
      <c r="C5764" s="75" t="s">
        <v>855</v>
      </c>
      <c r="D5764" s="16">
        <v>1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11</v>
      </c>
      <c r="D5780" s="16">
        <v>2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135</v>
      </c>
      <c r="D5782" s="16">
        <v>4</v>
      </c>
    </row>
    <row r="5783" spans="1:4" x14ac:dyDescent="0.25">
      <c r="A5783" s="69">
        <v>44183</v>
      </c>
      <c r="B5783" s="62" t="s">
        <v>11</v>
      </c>
      <c r="C5783" s="75" t="s">
        <v>65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43</v>
      </c>
      <c r="D5796" s="16">
        <v>48</v>
      </c>
    </row>
    <row r="5797" spans="1:4" x14ac:dyDescent="0.25">
      <c r="A5797" s="69">
        <v>44183</v>
      </c>
      <c r="B5797" s="62" t="s">
        <v>27</v>
      </c>
      <c r="C5797" s="75" t="s">
        <v>955</v>
      </c>
      <c r="D5797" s="16">
        <v>1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62" t="s">
        <v>10</v>
      </c>
      <c r="D5841" s="16">
        <v>2</v>
      </c>
    </row>
    <row r="5842" spans="1:4" x14ac:dyDescent="0.25">
      <c r="A5842" s="69">
        <v>44184</v>
      </c>
      <c r="B5842" s="62" t="s">
        <v>10</v>
      </c>
      <c r="C5842" s="75" t="s">
        <v>941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820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232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20</v>
      </c>
      <c r="D5932" s="1">
        <v>72</v>
      </c>
    </row>
    <row r="5933" spans="1:4" x14ac:dyDescent="0.25">
      <c r="A5933" s="69">
        <v>44188</v>
      </c>
      <c r="B5933" s="62" t="s">
        <v>20</v>
      </c>
      <c r="C5933" s="80" t="s">
        <v>855</v>
      </c>
      <c r="D5933" s="1">
        <v>1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14</v>
      </c>
      <c r="D6021" s="1">
        <v>7</v>
      </c>
    </row>
    <row r="6022" spans="1:4" x14ac:dyDescent="0.25">
      <c r="A6022" s="69">
        <v>44191</v>
      </c>
      <c r="B6022" s="62" t="s">
        <v>14</v>
      </c>
      <c r="C6022" s="80" t="s">
        <v>968</v>
      </c>
      <c r="D6022" s="1">
        <v>1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135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336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43</v>
      </c>
      <c r="D6185" s="304">
        <v>26</v>
      </c>
    </row>
    <row r="6186" spans="1:4" x14ac:dyDescent="0.25">
      <c r="A6186" s="303">
        <v>44195</v>
      </c>
      <c r="B6186" s="62" t="s">
        <v>27</v>
      </c>
      <c r="C6186" s="62" t="s">
        <v>235</v>
      </c>
      <c r="D6186" s="304">
        <v>1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10</v>
      </c>
      <c r="C6212" s="313" t="s">
        <v>343</v>
      </c>
      <c r="D6212" s="314">
        <v>2</v>
      </c>
    </row>
    <row r="6213" spans="1:4" x14ac:dyDescent="0.25">
      <c r="A6213" s="311">
        <v>44196</v>
      </c>
      <c r="B6213" s="312" t="s">
        <v>12</v>
      </c>
      <c r="C6213" s="313" t="s">
        <v>117</v>
      </c>
      <c r="D6213" s="314">
        <v>1</v>
      </c>
    </row>
    <row r="6214" spans="1:4" x14ac:dyDescent="0.25">
      <c r="A6214" s="311">
        <v>44196</v>
      </c>
      <c r="B6214" s="312" t="s">
        <v>12</v>
      </c>
      <c r="C6214" s="313" t="s">
        <v>12</v>
      </c>
      <c r="D6214" s="314">
        <v>1</v>
      </c>
    </row>
    <row r="6215" spans="1:4" x14ac:dyDescent="0.25">
      <c r="A6215" s="311">
        <v>44196</v>
      </c>
      <c r="B6215" s="312" t="s">
        <v>8</v>
      </c>
      <c r="C6215" s="313" t="s">
        <v>74</v>
      </c>
      <c r="D6215" s="314">
        <v>5</v>
      </c>
    </row>
    <row r="6216" spans="1:4" x14ac:dyDescent="0.25">
      <c r="A6216" s="311">
        <v>44196</v>
      </c>
      <c r="B6216" s="312" t="s">
        <v>8</v>
      </c>
      <c r="C6216" s="313" t="s">
        <v>59</v>
      </c>
      <c r="D6216" s="314">
        <v>6</v>
      </c>
    </row>
    <row r="6217" spans="1:4" x14ac:dyDescent="0.25">
      <c r="A6217" s="311">
        <v>44196</v>
      </c>
      <c r="B6217" s="312" t="s">
        <v>8</v>
      </c>
      <c r="C6217" s="313" t="s">
        <v>142</v>
      </c>
      <c r="D6217" s="314">
        <v>2</v>
      </c>
    </row>
    <row r="6218" spans="1:4" x14ac:dyDescent="0.25">
      <c r="A6218" s="311">
        <v>44196</v>
      </c>
      <c r="B6218" s="312" t="s">
        <v>8</v>
      </c>
      <c r="C6218" s="313" t="s">
        <v>134</v>
      </c>
      <c r="D6218" s="314">
        <v>7</v>
      </c>
    </row>
    <row r="6219" spans="1:4" x14ac:dyDescent="0.25">
      <c r="A6219" s="311">
        <v>44196</v>
      </c>
      <c r="B6219" s="312" t="s">
        <v>8</v>
      </c>
      <c r="C6219" s="313" t="s">
        <v>205</v>
      </c>
      <c r="D6219" s="314">
        <v>5</v>
      </c>
    </row>
    <row r="6220" spans="1:4" x14ac:dyDescent="0.25">
      <c r="A6220" s="311">
        <v>44196</v>
      </c>
      <c r="B6220" s="312" t="s">
        <v>8</v>
      </c>
      <c r="C6220" s="313" t="s">
        <v>8</v>
      </c>
      <c r="D6220" s="314">
        <v>43</v>
      </c>
    </row>
    <row r="6221" spans="1:4" x14ac:dyDescent="0.25">
      <c r="A6221" s="311">
        <v>44196</v>
      </c>
      <c r="B6221" s="312" t="s">
        <v>8</v>
      </c>
      <c r="C6221" s="313" t="s">
        <v>31</v>
      </c>
      <c r="D6221" s="314">
        <v>2</v>
      </c>
    </row>
    <row r="6222" spans="1:4" x14ac:dyDescent="0.25">
      <c r="A6222" s="311">
        <v>44196</v>
      </c>
      <c r="B6222" s="312" t="s">
        <v>8</v>
      </c>
      <c r="C6222" s="313" t="s">
        <v>131</v>
      </c>
      <c r="D6222" s="314">
        <v>0</v>
      </c>
    </row>
    <row r="6223" spans="1:4" x14ac:dyDescent="0.25">
      <c r="A6223" s="311">
        <v>44196</v>
      </c>
      <c r="B6223" s="312" t="s">
        <v>8</v>
      </c>
      <c r="C6223" s="313" t="s">
        <v>112</v>
      </c>
      <c r="D6223" s="314">
        <v>7</v>
      </c>
    </row>
    <row r="6224" spans="1:4" x14ac:dyDescent="0.25">
      <c r="A6224" s="311">
        <v>44196</v>
      </c>
      <c r="B6224" s="312" t="s">
        <v>8</v>
      </c>
      <c r="C6224" s="313" t="s">
        <v>348</v>
      </c>
      <c r="D6224" s="314">
        <v>1</v>
      </c>
    </row>
    <row r="6225" spans="1:4" x14ac:dyDescent="0.25">
      <c r="A6225" s="311">
        <v>44196</v>
      </c>
      <c r="B6225" s="312" t="s">
        <v>49</v>
      </c>
      <c r="C6225" s="313" t="s">
        <v>215</v>
      </c>
      <c r="D6225" s="314">
        <v>4</v>
      </c>
    </row>
    <row r="6226" spans="1:4" x14ac:dyDescent="0.25">
      <c r="A6226" s="311">
        <v>44196</v>
      </c>
      <c r="B6226" s="312" t="s">
        <v>49</v>
      </c>
      <c r="C6226" s="312" t="s">
        <v>49</v>
      </c>
      <c r="D6226" s="314">
        <v>1</v>
      </c>
    </row>
    <row r="6227" spans="1:4" x14ac:dyDescent="0.25">
      <c r="A6227" s="311">
        <v>44196</v>
      </c>
      <c r="B6227" s="312" t="s">
        <v>50</v>
      </c>
      <c r="C6227" s="313" t="s">
        <v>232</v>
      </c>
      <c r="D6227" s="314">
        <v>5</v>
      </c>
    </row>
    <row r="6228" spans="1:4" x14ac:dyDescent="0.25">
      <c r="A6228" s="311">
        <v>44196</v>
      </c>
      <c r="B6228" s="312" t="s">
        <v>50</v>
      </c>
      <c r="C6228" s="313" t="s">
        <v>368</v>
      </c>
      <c r="D6228" s="314">
        <v>1</v>
      </c>
    </row>
    <row r="6229" spans="1:4" x14ac:dyDescent="0.25">
      <c r="A6229" s="311">
        <v>44196</v>
      </c>
      <c r="B6229" s="312" t="s">
        <v>27</v>
      </c>
      <c r="C6229" s="313" t="s">
        <v>141</v>
      </c>
      <c r="D6229" s="314">
        <v>7</v>
      </c>
    </row>
    <row r="6230" spans="1:4" x14ac:dyDescent="0.25">
      <c r="A6230" s="311">
        <v>44196</v>
      </c>
      <c r="B6230" s="312" t="s">
        <v>27</v>
      </c>
      <c r="C6230" s="313" t="s">
        <v>43</v>
      </c>
      <c r="D6230" s="314">
        <v>36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949</v>
      </c>
      <c r="D6232" s="314">
        <v>3</v>
      </c>
    </row>
    <row r="6233" spans="1:4" x14ac:dyDescent="0.25">
      <c r="A6233" s="311">
        <v>44196</v>
      </c>
      <c r="B6233" s="312" t="s">
        <v>27</v>
      </c>
      <c r="C6233" s="313" t="s">
        <v>28</v>
      </c>
      <c r="D6233" s="314">
        <v>2</v>
      </c>
    </row>
    <row r="6234" spans="1:4" x14ac:dyDescent="0.25">
      <c r="A6234" s="311">
        <v>44196</v>
      </c>
      <c r="B6234" s="312" t="s">
        <v>27</v>
      </c>
      <c r="C6234" s="313" t="s">
        <v>622</v>
      </c>
      <c r="D6234" s="314">
        <v>2</v>
      </c>
    </row>
    <row r="6235" spans="1:4" x14ac:dyDescent="0.25">
      <c r="A6235" s="311">
        <v>44196</v>
      </c>
      <c r="B6235" s="312" t="s">
        <v>51</v>
      </c>
      <c r="C6235" s="312" t="s">
        <v>51</v>
      </c>
      <c r="D6235" s="314">
        <v>19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20</v>
      </c>
      <c r="D6257" s="16">
        <v>165</v>
      </c>
    </row>
    <row r="6258" spans="1:4" x14ac:dyDescent="0.25">
      <c r="A6258" s="319">
        <v>44198</v>
      </c>
      <c r="B6258" s="62" t="s">
        <v>20</v>
      </c>
      <c r="C6258" s="75" t="s">
        <v>855</v>
      </c>
      <c r="D6258" s="16">
        <v>1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43</v>
      </c>
      <c r="D6352" s="1">
        <v>28</v>
      </c>
    </row>
    <row r="6353" spans="1:4" x14ac:dyDescent="0.25">
      <c r="A6353" s="319">
        <v>44200</v>
      </c>
      <c r="B6353" s="23" t="s">
        <v>27</v>
      </c>
      <c r="C6353" s="93" t="s">
        <v>235</v>
      </c>
      <c r="D6353" s="1">
        <v>1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336</v>
      </c>
      <c r="D6377" s="16">
        <v>5</v>
      </c>
    </row>
    <row r="6378" spans="1:4" x14ac:dyDescent="0.25">
      <c r="A6378" s="319">
        <v>44201</v>
      </c>
      <c r="B6378" s="62" t="s">
        <v>11</v>
      </c>
      <c r="C6378" s="75" t="s">
        <v>11</v>
      </c>
      <c r="D6378" s="16">
        <v>18</v>
      </c>
    </row>
    <row r="6379" spans="1:4" x14ac:dyDescent="0.25">
      <c r="A6379" s="319">
        <v>44201</v>
      </c>
      <c r="B6379" s="62" t="s">
        <v>11</v>
      </c>
      <c r="C6379" s="75" t="s">
        <v>135</v>
      </c>
      <c r="D6379" s="16">
        <v>1</v>
      </c>
    </row>
    <row r="6380" spans="1:4" x14ac:dyDescent="0.25">
      <c r="A6380" s="319">
        <v>44201</v>
      </c>
      <c r="B6380" s="62" t="s">
        <v>11</v>
      </c>
      <c r="C6380" s="75" t="s">
        <v>65</v>
      </c>
      <c r="D6380" s="16">
        <v>3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59</v>
      </c>
      <c r="D6385" s="16">
        <v>9</v>
      </c>
    </row>
    <row r="6386" spans="1:4" x14ac:dyDescent="0.25">
      <c r="A6386" s="319">
        <v>44201</v>
      </c>
      <c r="B6386" s="62" t="s">
        <v>8</v>
      </c>
      <c r="C6386" s="75" t="s">
        <v>142</v>
      </c>
      <c r="D6386" s="16">
        <v>2</v>
      </c>
    </row>
    <row r="6387" spans="1:4" x14ac:dyDescent="0.25">
      <c r="A6387" s="319">
        <v>44201</v>
      </c>
      <c r="B6387" s="62" t="s">
        <v>8</v>
      </c>
      <c r="C6387" s="75" t="s">
        <v>134</v>
      </c>
      <c r="D6387" s="16">
        <v>1</v>
      </c>
    </row>
    <row r="6388" spans="1:4" x14ac:dyDescent="0.25">
      <c r="A6388" s="319">
        <v>44201</v>
      </c>
      <c r="B6388" s="62" t="s">
        <v>8</v>
      </c>
      <c r="C6388" s="75" t="s">
        <v>205</v>
      </c>
      <c r="D6388" s="16">
        <v>7</v>
      </c>
    </row>
    <row r="6389" spans="1:4" x14ac:dyDescent="0.25">
      <c r="A6389" s="319">
        <v>44201</v>
      </c>
      <c r="B6389" s="62" t="s">
        <v>8</v>
      </c>
      <c r="C6389" s="75" t="s">
        <v>40</v>
      </c>
      <c r="D6389" s="16">
        <v>5</v>
      </c>
    </row>
    <row r="6390" spans="1:4" x14ac:dyDescent="0.25">
      <c r="A6390" s="319">
        <v>44201</v>
      </c>
      <c r="B6390" s="62" t="s">
        <v>8</v>
      </c>
      <c r="C6390" s="75" t="s">
        <v>8</v>
      </c>
      <c r="D6390" s="16">
        <v>67</v>
      </c>
    </row>
    <row r="6391" spans="1:4" x14ac:dyDescent="0.25">
      <c r="A6391" s="319">
        <v>44201</v>
      </c>
      <c r="B6391" s="62" t="s">
        <v>8</v>
      </c>
      <c r="C6391" s="75" t="s">
        <v>31</v>
      </c>
      <c r="D6391" s="16">
        <v>4</v>
      </c>
    </row>
    <row r="6392" spans="1:4" x14ac:dyDescent="0.25">
      <c r="A6392" s="319">
        <v>44201</v>
      </c>
      <c r="B6392" s="62" t="s">
        <v>8</v>
      </c>
      <c r="C6392" s="75" t="s">
        <v>131</v>
      </c>
      <c r="D6392" s="16">
        <v>1</v>
      </c>
    </row>
    <row r="6393" spans="1:4" x14ac:dyDescent="0.25">
      <c r="A6393" s="319">
        <v>44201</v>
      </c>
      <c r="B6393" s="62" t="s">
        <v>8</v>
      </c>
      <c r="C6393" s="75" t="s">
        <v>940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32">
        <v>44202</v>
      </c>
      <c r="B6404" s="80" t="s">
        <v>14</v>
      </c>
      <c r="C6404" s="80" t="s">
        <v>14</v>
      </c>
      <c r="D6404" s="1">
        <v>19</v>
      </c>
    </row>
    <row r="6405" spans="1:4" x14ac:dyDescent="0.25">
      <c r="A6405" s="69">
        <v>44202</v>
      </c>
      <c r="B6405" s="75" t="s">
        <v>14</v>
      </c>
      <c r="C6405" s="75" t="s">
        <v>224</v>
      </c>
      <c r="D6405" s="16">
        <v>2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226</v>
      </c>
      <c r="D6414" s="16">
        <v>4</v>
      </c>
    </row>
    <row r="6415" spans="1:4" x14ac:dyDescent="0.25">
      <c r="A6415" s="69">
        <v>44202</v>
      </c>
      <c r="B6415" s="62" t="s">
        <v>13</v>
      </c>
      <c r="C6415" s="75" t="s">
        <v>223</v>
      </c>
      <c r="D6415" s="16">
        <v>2</v>
      </c>
    </row>
    <row r="6416" spans="1:4" x14ac:dyDescent="0.25">
      <c r="A6416" s="69">
        <v>44202</v>
      </c>
      <c r="B6416" s="62" t="s">
        <v>13</v>
      </c>
      <c r="C6416" s="75" t="s">
        <v>13</v>
      </c>
      <c r="D6416" s="16">
        <v>1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142</v>
      </c>
      <c r="D6445" s="16">
        <v>5</v>
      </c>
    </row>
    <row r="6446" spans="1:4" x14ac:dyDescent="0.25">
      <c r="A6446" s="69">
        <v>44202</v>
      </c>
      <c r="B6446" s="62" t="s">
        <v>8</v>
      </c>
      <c r="C6446" s="75" t="s">
        <v>134</v>
      </c>
      <c r="D6446" s="16">
        <v>3</v>
      </c>
    </row>
    <row r="6447" spans="1:4" x14ac:dyDescent="0.25">
      <c r="A6447" s="69">
        <v>44202</v>
      </c>
      <c r="B6447" s="62" t="s">
        <v>8</v>
      </c>
      <c r="C6447" s="75" t="s">
        <v>234</v>
      </c>
      <c r="D6447" s="16">
        <v>1</v>
      </c>
    </row>
    <row r="6448" spans="1:4" x14ac:dyDescent="0.25">
      <c r="A6448" s="69">
        <v>44202</v>
      </c>
      <c r="B6448" s="62" t="s">
        <v>8</v>
      </c>
      <c r="C6448" s="75" t="s">
        <v>205</v>
      </c>
      <c r="D6448" s="16">
        <v>2</v>
      </c>
    </row>
    <row r="6449" spans="1:4" x14ac:dyDescent="0.25">
      <c r="A6449" s="69">
        <v>44202</v>
      </c>
      <c r="B6449" s="62" t="s">
        <v>8</v>
      </c>
      <c r="C6449" s="75" t="s">
        <v>40</v>
      </c>
      <c r="D6449" s="16">
        <v>1</v>
      </c>
    </row>
    <row r="6450" spans="1:4" x14ac:dyDescent="0.25">
      <c r="A6450" s="69">
        <v>44202</v>
      </c>
      <c r="B6450" s="62" t="s">
        <v>8</v>
      </c>
      <c r="C6450" s="75" t="s">
        <v>8</v>
      </c>
      <c r="D6450" s="16">
        <v>84</v>
      </c>
    </row>
    <row r="6451" spans="1:4" x14ac:dyDescent="0.25">
      <c r="A6451" s="69">
        <v>44202</v>
      </c>
      <c r="B6451" s="62" t="s">
        <v>8</v>
      </c>
      <c r="C6451" s="75" t="s">
        <v>187</v>
      </c>
      <c r="D6451" s="16">
        <v>2</v>
      </c>
    </row>
    <row r="6452" spans="1:4" x14ac:dyDescent="0.25">
      <c r="A6452" s="69">
        <v>44202</v>
      </c>
      <c r="B6452" s="62" t="s">
        <v>8</v>
      </c>
      <c r="C6452" s="75" t="s">
        <v>31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131</v>
      </c>
      <c r="D6453" s="16">
        <v>0</v>
      </c>
    </row>
    <row r="6454" spans="1:4" x14ac:dyDescent="0.25">
      <c r="A6454" s="69">
        <v>44202</v>
      </c>
      <c r="B6454" s="62" t="s">
        <v>8</v>
      </c>
      <c r="C6454" s="75" t="s">
        <v>81</v>
      </c>
      <c r="D6454" s="16">
        <v>1</v>
      </c>
    </row>
    <row r="6455" spans="1:4" x14ac:dyDescent="0.25">
      <c r="A6455" s="69">
        <v>44202</v>
      </c>
      <c r="B6455" s="62" t="s">
        <v>8</v>
      </c>
      <c r="C6455" s="75" t="s">
        <v>112</v>
      </c>
      <c r="D6455" s="16">
        <v>9</v>
      </c>
    </row>
    <row r="6456" spans="1:4" x14ac:dyDescent="0.25">
      <c r="A6456" s="69">
        <v>44202</v>
      </c>
      <c r="B6456" s="62" t="s">
        <v>8</v>
      </c>
      <c r="C6456" s="75" t="s">
        <v>348</v>
      </c>
      <c r="D6456" s="16">
        <v>1</v>
      </c>
    </row>
    <row r="6457" spans="1:4" x14ac:dyDescent="0.25">
      <c r="A6457" s="69">
        <v>44202</v>
      </c>
      <c r="B6457" s="62" t="s">
        <v>8</v>
      </c>
      <c r="C6457" s="75" t="s">
        <v>844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80" t="s">
        <v>14</v>
      </c>
      <c r="D6469" s="1">
        <v>16</v>
      </c>
    </row>
    <row r="6470" spans="1:4" x14ac:dyDescent="0.25">
      <c r="A6470" s="69">
        <v>44203</v>
      </c>
      <c r="B6470" s="62" t="s">
        <v>14</v>
      </c>
      <c r="C6470" s="80" t="s">
        <v>16</v>
      </c>
      <c r="D6470" s="1">
        <v>13</v>
      </c>
    </row>
    <row r="6471" spans="1:4" x14ac:dyDescent="0.25">
      <c r="A6471" s="69">
        <v>44203</v>
      </c>
      <c r="B6471" s="62" t="s">
        <v>20</v>
      </c>
      <c r="C6471" s="80" t="s">
        <v>962</v>
      </c>
      <c r="D6471" s="1">
        <v>1</v>
      </c>
    </row>
    <row r="6472" spans="1:4" x14ac:dyDescent="0.25">
      <c r="A6472" s="69">
        <v>44203</v>
      </c>
      <c r="B6472" s="62" t="s">
        <v>20</v>
      </c>
      <c r="C6472" s="80" t="s">
        <v>20</v>
      </c>
      <c r="D6472" s="1">
        <v>139</v>
      </c>
    </row>
    <row r="6473" spans="1:4" x14ac:dyDescent="0.25">
      <c r="A6473" s="69">
        <v>44203</v>
      </c>
      <c r="B6473" s="62" t="s">
        <v>20</v>
      </c>
      <c r="C6473" s="80" t="s">
        <v>652</v>
      </c>
      <c r="D6473" s="1">
        <v>2</v>
      </c>
    </row>
    <row r="6474" spans="1:4" x14ac:dyDescent="0.25">
      <c r="A6474" s="69">
        <v>44203</v>
      </c>
      <c r="B6474" s="62" t="s">
        <v>13</v>
      </c>
      <c r="C6474" s="80" t="s">
        <v>13</v>
      </c>
      <c r="D6474" s="1">
        <v>2</v>
      </c>
    </row>
    <row r="6475" spans="1:4" x14ac:dyDescent="0.25">
      <c r="A6475" s="69">
        <v>44203</v>
      </c>
      <c r="B6475" s="62" t="s">
        <v>13</v>
      </c>
      <c r="C6475" s="80" t="s">
        <v>226</v>
      </c>
      <c r="D6475" s="1">
        <v>1</v>
      </c>
    </row>
    <row r="6476" spans="1:4" x14ac:dyDescent="0.25">
      <c r="A6476" s="69">
        <v>44203</v>
      </c>
      <c r="B6476" s="62" t="s">
        <v>13</v>
      </c>
      <c r="C6476" s="80" t="s">
        <v>223</v>
      </c>
      <c r="D6476" s="1">
        <v>3</v>
      </c>
    </row>
    <row r="6477" spans="1:4" x14ac:dyDescent="0.25">
      <c r="A6477" s="69">
        <v>44203</v>
      </c>
      <c r="B6477" s="62" t="s">
        <v>24</v>
      </c>
      <c r="C6477" s="80" t="s">
        <v>23</v>
      </c>
      <c r="D6477" s="1">
        <v>23</v>
      </c>
    </row>
    <row r="6478" spans="1:4" x14ac:dyDescent="0.25">
      <c r="A6478" s="69">
        <v>44203</v>
      </c>
      <c r="B6478" s="62" t="s">
        <v>24</v>
      </c>
      <c r="C6478" s="80" t="s">
        <v>24</v>
      </c>
      <c r="D6478" s="1">
        <v>11</v>
      </c>
    </row>
    <row r="6479" spans="1:4" x14ac:dyDescent="0.25">
      <c r="A6479" s="69">
        <v>44203</v>
      </c>
      <c r="B6479" s="62" t="s">
        <v>24</v>
      </c>
      <c r="C6479" s="80" t="s">
        <v>36</v>
      </c>
      <c r="D6479" s="1">
        <v>2</v>
      </c>
    </row>
    <row r="6480" spans="1:4" x14ac:dyDescent="0.25">
      <c r="A6480" s="69">
        <v>44203</v>
      </c>
      <c r="B6480" s="62" t="s">
        <v>47</v>
      </c>
      <c r="C6480" s="80" t="s">
        <v>1039</v>
      </c>
      <c r="D6480" s="1">
        <v>1</v>
      </c>
    </row>
    <row r="6481" spans="1:4" x14ac:dyDescent="0.25">
      <c r="A6481" s="69">
        <v>44203</v>
      </c>
      <c r="B6481" s="62" t="s">
        <v>47</v>
      </c>
      <c r="C6481" s="80" t="s">
        <v>1035</v>
      </c>
      <c r="D6481" s="1">
        <v>1</v>
      </c>
    </row>
    <row r="6482" spans="1:4" x14ac:dyDescent="0.25">
      <c r="A6482" s="69">
        <v>44203</v>
      </c>
      <c r="B6482" s="62" t="s">
        <v>47</v>
      </c>
      <c r="C6482" s="80" t="s">
        <v>47</v>
      </c>
      <c r="D6482" s="1">
        <v>11</v>
      </c>
    </row>
    <row r="6483" spans="1:4" x14ac:dyDescent="0.25">
      <c r="A6483" s="69">
        <v>44203</v>
      </c>
      <c r="B6483" s="62" t="s">
        <v>48</v>
      </c>
      <c r="C6483" s="80" t="s">
        <v>48</v>
      </c>
      <c r="D6483" s="1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">
        <v>9</v>
      </c>
    </row>
    <row r="6485" spans="1:4" x14ac:dyDescent="0.25">
      <c r="A6485" s="69">
        <v>44203</v>
      </c>
      <c r="B6485" s="62" t="s">
        <v>9</v>
      </c>
      <c r="C6485" s="80" t="s">
        <v>613</v>
      </c>
      <c r="D6485" s="1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">
        <v>78</v>
      </c>
    </row>
    <row r="6487" spans="1:4" x14ac:dyDescent="0.25">
      <c r="A6487" s="69">
        <v>44203</v>
      </c>
      <c r="B6487" s="62" t="s">
        <v>9</v>
      </c>
      <c r="C6487" s="80" t="s">
        <v>17</v>
      </c>
      <c r="D6487" s="1">
        <v>1</v>
      </c>
    </row>
    <row r="6488" spans="1:4" x14ac:dyDescent="0.25">
      <c r="A6488" s="69">
        <v>44203</v>
      </c>
      <c r="B6488" s="62" t="s">
        <v>9</v>
      </c>
      <c r="C6488" s="80" t="s">
        <v>149</v>
      </c>
      <c r="D6488" s="1">
        <v>1</v>
      </c>
    </row>
    <row r="6489" spans="1:4" x14ac:dyDescent="0.25">
      <c r="A6489" s="69">
        <v>44203</v>
      </c>
      <c r="B6489" s="62" t="s">
        <v>9</v>
      </c>
      <c r="C6489" s="80" t="s">
        <v>1024</v>
      </c>
      <c r="D6489" s="1">
        <v>1</v>
      </c>
    </row>
    <row r="6490" spans="1:4" x14ac:dyDescent="0.25">
      <c r="A6490" s="69">
        <v>44203</v>
      </c>
      <c r="B6490" s="62" t="s">
        <v>15</v>
      </c>
      <c r="C6490" s="80" t="s">
        <v>61</v>
      </c>
      <c r="D6490" s="1">
        <v>11</v>
      </c>
    </row>
    <row r="6491" spans="1:4" x14ac:dyDescent="0.25">
      <c r="A6491" s="69">
        <v>44203</v>
      </c>
      <c r="B6491" s="62" t="s">
        <v>11</v>
      </c>
      <c r="C6491" s="80" t="s">
        <v>336</v>
      </c>
      <c r="D6491" s="1">
        <v>2</v>
      </c>
    </row>
    <row r="6492" spans="1:4" x14ac:dyDescent="0.25">
      <c r="A6492" s="69">
        <v>44203</v>
      </c>
      <c r="B6492" s="62" t="s">
        <v>11</v>
      </c>
      <c r="C6492" s="80" t="s">
        <v>11</v>
      </c>
      <c r="D6492" s="1">
        <v>19</v>
      </c>
    </row>
    <row r="6493" spans="1:4" x14ac:dyDescent="0.25">
      <c r="A6493" s="69">
        <v>44203</v>
      </c>
      <c r="B6493" s="62" t="s">
        <v>11</v>
      </c>
      <c r="C6493" s="80" t="s">
        <v>135</v>
      </c>
      <c r="D6493" s="1">
        <v>1</v>
      </c>
    </row>
    <row r="6494" spans="1:4" x14ac:dyDescent="0.25">
      <c r="A6494" s="69">
        <v>44203</v>
      </c>
      <c r="B6494" s="62" t="s">
        <v>12</v>
      </c>
      <c r="C6494" s="80" t="s">
        <v>117</v>
      </c>
      <c r="D6494" s="1">
        <v>4</v>
      </c>
    </row>
    <row r="6495" spans="1:4" x14ac:dyDescent="0.25">
      <c r="A6495" s="69">
        <v>44203</v>
      </c>
      <c r="B6495" s="62" t="s">
        <v>8</v>
      </c>
      <c r="C6495" s="80" t="s">
        <v>229</v>
      </c>
      <c r="D6495" s="1">
        <v>1</v>
      </c>
    </row>
    <row r="6496" spans="1:4" x14ac:dyDescent="0.25">
      <c r="A6496" s="69">
        <v>44203</v>
      </c>
      <c r="B6496" s="62" t="s">
        <v>8</v>
      </c>
      <c r="C6496" s="80" t="s">
        <v>230</v>
      </c>
      <c r="D6496" s="1">
        <v>2</v>
      </c>
    </row>
    <row r="6497" spans="1:4" x14ac:dyDescent="0.25">
      <c r="A6497" s="69">
        <v>44203</v>
      </c>
      <c r="B6497" s="62" t="s">
        <v>8</v>
      </c>
      <c r="C6497" s="80" t="s">
        <v>59</v>
      </c>
      <c r="D6497" s="1">
        <v>22</v>
      </c>
    </row>
    <row r="6498" spans="1:4" x14ac:dyDescent="0.25">
      <c r="A6498" s="69">
        <v>44203</v>
      </c>
      <c r="B6498" s="62" t="s">
        <v>8</v>
      </c>
      <c r="C6498" s="80" t="s">
        <v>142</v>
      </c>
      <c r="D6498" s="1">
        <v>1</v>
      </c>
    </row>
    <row r="6499" spans="1:4" x14ac:dyDescent="0.25">
      <c r="A6499" s="69">
        <v>44203</v>
      </c>
      <c r="B6499" s="62" t="s">
        <v>8</v>
      </c>
      <c r="C6499" s="80" t="s">
        <v>205</v>
      </c>
      <c r="D6499" s="1">
        <v>6</v>
      </c>
    </row>
    <row r="6500" spans="1:4" x14ac:dyDescent="0.25">
      <c r="A6500" s="69">
        <v>44203</v>
      </c>
      <c r="B6500" s="62" t="s">
        <v>8</v>
      </c>
      <c r="C6500" s="80" t="s">
        <v>40</v>
      </c>
      <c r="D6500" s="1">
        <v>3</v>
      </c>
    </row>
    <row r="6501" spans="1:4" x14ac:dyDescent="0.25">
      <c r="A6501" s="69">
        <v>44203</v>
      </c>
      <c r="B6501" s="62" t="s">
        <v>8</v>
      </c>
      <c r="C6501" s="80" t="s">
        <v>8</v>
      </c>
      <c r="D6501" s="1">
        <v>53</v>
      </c>
    </row>
    <row r="6502" spans="1:4" x14ac:dyDescent="0.25">
      <c r="A6502" s="69">
        <v>44203</v>
      </c>
      <c r="B6502" s="62" t="s">
        <v>8</v>
      </c>
      <c r="C6502" s="80" t="s">
        <v>187</v>
      </c>
      <c r="D6502" s="1">
        <v>1</v>
      </c>
    </row>
    <row r="6503" spans="1:4" x14ac:dyDescent="0.25">
      <c r="A6503" s="69">
        <v>44203</v>
      </c>
      <c r="B6503" s="62" t="s">
        <v>8</v>
      </c>
      <c r="C6503" s="80" t="s">
        <v>31</v>
      </c>
      <c r="D6503" s="1">
        <v>5</v>
      </c>
    </row>
    <row r="6504" spans="1:4" x14ac:dyDescent="0.25">
      <c r="A6504" s="69">
        <v>44203</v>
      </c>
      <c r="B6504" s="62" t="s">
        <v>8</v>
      </c>
      <c r="C6504" s="80" t="s">
        <v>706</v>
      </c>
      <c r="D6504" s="1">
        <v>1</v>
      </c>
    </row>
    <row r="6505" spans="1:4" x14ac:dyDescent="0.25">
      <c r="A6505" s="69">
        <v>44203</v>
      </c>
      <c r="B6505" s="62" t="s">
        <v>8</v>
      </c>
      <c r="C6505" s="80" t="s">
        <v>81</v>
      </c>
      <c r="D6505" s="1">
        <v>1</v>
      </c>
    </row>
    <row r="6506" spans="1:4" x14ac:dyDescent="0.25">
      <c r="A6506" s="69">
        <v>44203</v>
      </c>
      <c r="B6506" s="62" t="s">
        <v>8</v>
      </c>
      <c r="C6506" s="80" t="s">
        <v>112</v>
      </c>
      <c r="D6506" s="1">
        <v>3</v>
      </c>
    </row>
    <row r="6507" spans="1:4" x14ac:dyDescent="0.25">
      <c r="A6507" s="69">
        <v>44203</v>
      </c>
      <c r="B6507" s="62" t="s">
        <v>49</v>
      </c>
      <c r="C6507" s="80" t="s">
        <v>49</v>
      </c>
      <c r="D6507" s="1">
        <v>7</v>
      </c>
    </row>
    <row r="6508" spans="1:4" x14ac:dyDescent="0.25">
      <c r="A6508" s="69">
        <v>44203</v>
      </c>
      <c r="B6508" s="62" t="s">
        <v>50</v>
      </c>
      <c r="C6508" s="80" t="s">
        <v>368</v>
      </c>
      <c r="D6508" s="1">
        <v>2</v>
      </c>
    </row>
    <row r="6509" spans="1:4" x14ac:dyDescent="0.25">
      <c r="A6509" s="69">
        <v>44203</v>
      </c>
      <c r="B6509" s="62" t="s">
        <v>27</v>
      </c>
      <c r="C6509" s="278" t="s">
        <v>233</v>
      </c>
      <c r="D6509" s="1">
        <v>3</v>
      </c>
    </row>
    <row r="6510" spans="1:4" x14ac:dyDescent="0.25">
      <c r="A6510" s="69">
        <v>44203</v>
      </c>
      <c r="B6510" s="62" t="s">
        <v>27</v>
      </c>
      <c r="C6510" s="80" t="s">
        <v>141</v>
      </c>
      <c r="D6510" s="1">
        <v>12</v>
      </c>
    </row>
    <row r="6511" spans="1:4" x14ac:dyDescent="0.25">
      <c r="A6511" s="69">
        <v>44203</v>
      </c>
      <c r="B6511" s="62" t="s">
        <v>27</v>
      </c>
      <c r="C6511" s="80" t="s">
        <v>43</v>
      </c>
      <c r="D6511" s="1">
        <v>18</v>
      </c>
    </row>
    <row r="6512" spans="1:4" x14ac:dyDescent="0.25">
      <c r="A6512" s="69">
        <v>44203</v>
      </c>
      <c r="B6512" s="62" t="s">
        <v>27</v>
      </c>
      <c r="C6512" s="80" t="s">
        <v>949</v>
      </c>
      <c r="D6512" s="1">
        <v>1</v>
      </c>
    </row>
    <row r="6513" spans="1:4" x14ac:dyDescent="0.25">
      <c r="A6513" s="69">
        <v>44203</v>
      </c>
      <c r="B6513" s="62" t="s">
        <v>27</v>
      </c>
      <c r="C6513" s="80" t="s">
        <v>875</v>
      </c>
      <c r="D6513" s="1">
        <v>1</v>
      </c>
    </row>
    <row r="6514" spans="1:4" x14ac:dyDescent="0.25">
      <c r="A6514" s="69">
        <v>44203</v>
      </c>
      <c r="B6514" s="62" t="s">
        <v>27</v>
      </c>
      <c r="C6514" s="80" t="s">
        <v>711</v>
      </c>
      <c r="D6514" s="1">
        <v>2</v>
      </c>
    </row>
    <row r="6515" spans="1:4" x14ac:dyDescent="0.25">
      <c r="A6515" s="69">
        <v>44203</v>
      </c>
      <c r="B6515" s="62" t="s">
        <v>51</v>
      </c>
      <c r="C6515" s="80" t="s">
        <v>51</v>
      </c>
      <c r="D6515" s="1">
        <v>10</v>
      </c>
    </row>
    <row r="6516" spans="1:4" x14ac:dyDescent="0.25">
      <c r="A6516" s="69">
        <v>44203</v>
      </c>
      <c r="B6516" s="62" t="s">
        <v>10</v>
      </c>
      <c r="C6516" s="80" t="s">
        <v>10</v>
      </c>
      <c r="D6516" s="1">
        <v>12</v>
      </c>
    </row>
    <row r="6517" spans="1:4" x14ac:dyDescent="0.25">
      <c r="A6517" s="69">
        <v>44203</v>
      </c>
      <c r="B6517" s="62" t="s">
        <v>10</v>
      </c>
      <c r="C6517" s="80" t="s">
        <v>941</v>
      </c>
      <c r="D6517" s="1">
        <v>1</v>
      </c>
    </row>
    <row r="6518" spans="1:4" x14ac:dyDescent="0.25">
      <c r="A6518" s="69">
        <v>44204</v>
      </c>
      <c r="B6518" s="62" t="s">
        <v>14</v>
      </c>
      <c r="C6518" s="80" t="s">
        <v>964</v>
      </c>
      <c r="D6518" s="1">
        <v>2</v>
      </c>
    </row>
    <row r="6519" spans="1:4" x14ac:dyDescent="0.25">
      <c r="A6519" s="69">
        <v>44204</v>
      </c>
      <c r="B6519" s="62" t="s">
        <v>14</v>
      </c>
      <c r="C6519" s="80" t="s">
        <v>14</v>
      </c>
      <c r="D6519" s="1">
        <v>19</v>
      </c>
    </row>
    <row r="6520" spans="1:4" x14ac:dyDescent="0.25">
      <c r="A6520" s="69">
        <v>44204</v>
      </c>
      <c r="B6520" s="62" t="s">
        <v>14</v>
      </c>
      <c r="C6520" s="80" t="s">
        <v>16</v>
      </c>
      <c r="D6520" s="1">
        <v>11</v>
      </c>
    </row>
    <row r="6521" spans="1:4" x14ac:dyDescent="0.25">
      <c r="A6521" s="69">
        <v>44204</v>
      </c>
      <c r="B6521" s="62" t="s">
        <v>14</v>
      </c>
      <c r="C6521" s="80" t="s">
        <v>809</v>
      </c>
      <c r="D6521" s="1">
        <v>4</v>
      </c>
    </row>
    <row r="6522" spans="1:4" x14ac:dyDescent="0.25">
      <c r="A6522" s="69">
        <v>44204</v>
      </c>
      <c r="B6522" s="62" t="s">
        <v>14</v>
      </c>
      <c r="C6522" s="80" t="s">
        <v>86</v>
      </c>
      <c r="D6522" s="1">
        <v>9</v>
      </c>
    </row>
    <row r="6523" spans="1:4" x14ac:dyDescent="0.25">
      <c r="A6523" s="69">
        <v>44204</v>
      </c>
      <c r="B6523" s="62" t="s">
        <v>20</v>
      </c>
      <c r="C6523" s="80" t="s">
        <v>20</v>
      </c>
      <c r="D6523" s="1">
        <v>135</v>
      </c>
    </row>
    <row r="6524" spans="1:4" x14ac:dyDescent="0.25">
      <c r="A6524" s="69">
        <v>44204</v>
      </c>
      <c r="B6524" s="62" t="s">
        <v>20</v>
      </c>
      <c r="C6524" s="80" t="s">
        <v>366</v>
      </c>
      <c r="D6524" s="1">
        <v>2</v>
      </c>
    </row>
    <row r="6525" spans="1:4" x14ac:dyDescent="0.25">
      <c r="A6525" s="69">
        <v>44204</v>
      </c>
      <c r="B6525" s="62" t="s">
        <v>20</v>
      </c>
      <c r="C6525" s="80" t="s">
        <v>652</v>
      </c>
      <c r="D6525" s="1">
        <v>1</v>
      </c>
    </row>
    <row r="6526" spans="1:4" x14ac:dyDescent="0.25">
      <c r="A6526" s="69">
        <v>44204</v>
      </c>
      <c r="B6526" s="62" t="s">
        <v>13</v>
      </c>
      <c r="C6526" s="80" t="s">
        <v>13</v>
      </c>
      <c r="D6526" s="1">
        <v>3</v>
      </c>
    </row>
    <row r="6527" spans="1:4" x14ac:dyDescent="0.25">
      <c r="A6527" s="69">
        <v>44204</v>
      </c>
      <c r="B6527" s="62" t="s">
        <v>13</v>
      </c>
      <c r="C6527" s="80" t="s">
        <v>223</v>
      </c>
      <c r="D6527" s="1">
        <v>1</v>
      </c>
    </row>
    <row r="6528" spans="1:4" x14ac:dyDescent="0.25">
      <c r="A6528" s="69">
        <v>44204</v>
      </c>
      <c r="B6528" s="62" t="s">
        <v>13</v>
      </c>
      <c r="C6528" s="80" t="s">
        <v>305</v>
      </c>
      <c r="D6528" s="1">
        <v>1</v>
      </c>
    </row>
    <row r="6529" spans="1:4" x14ac:dyDescent="0.25">
      <c r="A6529" s="69">
        <v>44204</v>
      </c>
      <c r="B6529" s="62" t="s">
        <v>13</v>
      </c>
      <c r="C6529" s="80" t="s">
        <v>1037</v>
      </c>
      <c r="D6529" s="1">
        <v>1</v>
      </c>
    </row>
    <row r="6530" spans="1:4" x14ac:dyDescent="0.25">
      <c r="A6530" s="69">
        <v>44204</v>
      </c>
      <c r="B6530" s="62" t="s">
        <v>13</v>
      </c>
      <c r="C6530" s="80" t="s">
        <v>226</v>
      </c>
      <c r="D6530" s="1">
        <v>2</v>
      </c>
    </row>
    <row r="6531" spans="1:4" x14ac:dyDescent="0.25">
      <c r="A6531" s="69">
        <v>44204</v>
      </c>
      <c r="B6531" s="62" t="s">
        <v>24</v>
      </c>
      <c r="C6531" s="80" t="s">
        <v>23</v>
      </c>
      <c r="D6531" s="1">
        <v>34</v>
      </c>
    </row>
    <row r="6532" spans="1:4" x14ac:dyDescent="0.25">
      <c r="A6532" s="69">
        <v>44204</v>
      </c>
      <c r="B6532" s="62" t="s">
        <v>24</v>
      </c>
      <c r="C6532" s="80" t="s">
        <v>24</v>
      </c>
      <c r="D6532" s="1">
        <v>7</v>
      </c>
    </row>
    <row r="6533" spans="1:4" x14ac:dyDescent="0.25">
      <c r="A6533" s="69">
        <v>44204</v>
      </c>
      <c r="B6533" s="62" t="s">
        <v>24</v>
      </c>
      <c r="C6533" s="80" t="s">
        <v>37</v>
      </c>
      <c r="D6533" s="1">
        <v>1</v>
      </c>
    </row>
    <row r="6534" spans="1:4" x14ac:dyDescent="0.25">
      <c r="A6534" s="69">
        <v>44204</v>
      </c>
      <c r="B6534" s="62" t="s">
        <v>24</v>
      </c>
      <c r="C6534" s="80" t="s">
        <v>36</v>
      </c>
      <c r="D6534" s="1">
        <v>2</v>
      </c>
    </row>
    <row r="6535" spans="1:4" x14ac:dyDescent="0.25">
      <c r="A6535" s="69">
        <v>44204</v>
      </c>
      <c r="B6535" s="62" t="s">
        <v>47</v>
      </c>
      <c r="C6535" s="80" t="s">
        <v>47</v>
      </c>
      <c r="D6535" s="1">
        <v>4</v>
      </c>
    </row>
    <row r="6536" spans="1:4" x14ac:dyDescent="0.25">
      <c r="A6536" s="69">
        <v>44204</v>
      </c>
      <c r="B6536" s="62" t="s">
        <v>48</v>
      </c>
      <c r="C6536" s="80" t="s">
        <v>48</v>
      </c>
      <c r="D6536" s="1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">
        <v>79</v>
      </c>
    </row>
    <row r="6539" spans="1:4" x14ac:dyDescent="0.25">
      <c r="A6539" s="69">
        <v>44204</v>
      </c>
      <c r="B6539" s="62" t="s">
        <v>9</v>
      </c>
      <c r="C6539" s="80" t="s">
        <v>710</v>
      </c>
      <c r="D6539" s="1">
        <v>1</v>
      </c>
    </row>
    <row r="6540" spans="1:4" x14ac:dyDescent="0.25">
      <c r="A6540" s="69">
        <v>44204</v>
      </c>
      <c r="B6540" s="62" t="s">
        <v>9</v>
      </c>
      <c r="C6540" s="80" t="s">
        <v>17</v>
      </c>
      <c r="D6540" s="1">
        <v>2</v>
      </c>
    </row>
    <row r="6541" spans="1:4" x14ac:dyDescent="0.25">
      <c r="A6541" s="69">
        <v>44204</v>
      </c>
      <c r="B6541" s="62" t="s">
        <v>9</v>
      </c>
      <c r="C6541" s="80" t="s">
        <v>149</v>
      </c>
      <c r="D6541" s="1">
        <v>9</v>
      </c>
    </row>
    <row r="6542" spans="1:4" x14ac:dyDescent="0.25">
      <c r="A6542" s="69">
        <v>44204</v>
      </c>
      <c r="B6542" s="62" t="s">
        <v>9</v>
      </c>
      <c r="C6542" s="80" t="s">
        <v>145</v>
      </c>
      <c r="D6542" s="1">
        <v>8</v>
      </c>
    </row>
    <row r="6543" spans="1:4" x14ac:dyDescent="0.25">
      <c r="A6543" s="69">
        <v>44204</v>
      </c>
      <c r="B6543" s="62" t="s">
        <v>15</v>
      </c>
      <c r="C6543" s="80" t="s">
        <v>61</v>
      </c>
      <c r="D6543" s="1">
        <v>1</v>
      </c>
    </row>
    <row r="6544" spans="1:4" x14ac:dyDescent="0.25">
      <c r="A6544" s="69">
        <v>44204</v>
      </c>
      <c r="B6544" s="62" t="s">
        <v>15</v>
      </c>
      <c r="C6544" s="80" t="s">
        <v>1038</v>
      </c>
      <c r="D6544" s="1">
        <v>1</v>
      </c>
    </row>
    <row r="6545" spans="1:4" x14ac:dyDescent="0.25">
      <c r="A6545" s="69">
        <v>44204</v>
      </c>
      <c r="B6545" s="62" t="s">
        <v>11</v>
      </c>
      <c r="C6545" s="80" t="s">
        <v>65</v>
      </c>
      <c r="D6545" s="1">
        <v>1</v>
      </c>
    </row>
    <row r="6546" spans="1:4" x14ac:dyDescent="0.25">
      <c r="A6546" s="69">
        <v>44204</v>
      </c>
      <c r="B6546" s="62" t="s">
        <v>11</v>
      </c>
      <c r="C6546" s="80" t="s">
        <v>11</v>
      </c>
      <c r="D6546" s="1">
        <v>15</v>
      </c>
    </row>
    <row r="6547" spans="1:4" x14ac:dyDescent="0.25">
      <c r="A6547" s="69">
        <v>44204</v>
      </c>
      <c r="B6547" s="62" t="s">
        <v>11</v>
      </c>
      <c r="C6547" s="80" t="s">
        <v>135</v>
      </c>
      <c r="D6547" s="1">
        <v>3</v>
      </c>
    </row>
    <row r="6548" spans="1:4" x14ac:dyDescent="0.25">
      <c r="A6548" s="69">
        <v>44204</v>
      </c>
      <c r="B6548" s="62" t="s">
        <v>12</v>
      </c>
      <c r="C6548" s="80" t="s">
        <v>12</v>
      </c>
      <c r="D6548" s="1">
        <v>13</v>
      </c>
    </row>
    <row r="6549" spans="1:4" x14ac:dyDescent="0.25">
      <c r="A6549" s="69">
        <v>44204</v>
      </c>
      <c r="B6549" s="62" t="s">
        <v>8</v>
      </c>
      <c r="C6549" s="80" t="s">
        <v>229</v>
      </c>
      <c r="D6549" s="1">
        <v>1</v>
      </c>
    </row>
    <row r="6550" spans="1:4" x14ac:dyDescent="0.25">
      <c r="A6550" s="69">
        <v>44204</v>
      </c>
      <c r="B6550" s="62" t="s">
        <v>8</v>
      </c>
      <c r="C6550" s="80" t="s">
        <v>74</v>
      </c>
      <c r="D6550" s="1">
        <v>1</v>
      </c>
    </row>
    <row r="6551" spans="1:4" x14ac:dyDescent="0.25">
      <c r="A6551" s="69">
        <v>44204</v>
      </c>
      <c r="B6551" s="62" t="s">
        <v>8</v>
      </c>
      <c r="C6551" s="80" t="s">
        <v>230</v>
      </c>
      <c r="D6551" s="1">
        <v>3</v>
      </c>
    </row>
    <row r="6552" spans="1:4" x14ac:dyDescent="0.25">
      <c r="A6552" s="69">
        <v>44204</v>
      </c>
      <c r="B6552" s="62" t="s">
        <v>8</v>
      </c>
      <c r="C6552" s="80" t="s">
        <v>59</v>
      </c>
      <c r="D6552" s="1">
        <v>13</v>
      </c>
    </row>
    <row r="6553" spans="1:4" x14ac:dyDescent="0.25">
      <c r="A6553" s="69">
        <v>44204</v>
      </c>
      <c r="B6553" s="62" t="s">
        <v>8</v>
      </c>
      <c r="C6553" s="80" t="s">
        <v>142</v>
      </c>
      <c r="D6553" s="1">
        <v>1</v>
      </c>
    </row>
    <row r="6554" spans="1:4" x14ac:dyDescent="0.25">
      <c r="A6554" s="69">
        <v>44204</v>
      </c>
      <c r="B6554" s="62" t="s">
        <v>8</v>
      </c>
      <c r="C6554" s="80" t="s">
        <v>134</v>
      </c>
      <c r="D6554" s="1">
        <v>5</v>
      </c>
    </row>
    <row r="6555" spans="1:4" x14ac:dyDescent="0.25">
      <c r="A6555" s="69">
        <v>44204</v>
      </c>
      <c r="B6555" s="62" t="s">
        <v>8</v>
      </c>
      <c r="C6555" s="80" t="s">
        <v>205</v>
      </c>
      <c r="D6555" s="1">
        <v>6</v>
      </c>
    </row>
    <row r="6556" spans="1:4" x14ac:dyDescent="0.25">
      <c r="A6556" s="69">
        <v>44204</v>
      </c>
      <c r="B6556" s="62" t="s">
        <v>8</v>
      </c>
      <c r="C6556" s="80" t="s">
        <v>40</v>
      </c>
      <c r="D6556" s="1">
        <v>3</v>
      </c>
    </row>
    <row r="6557" spans="1:4" x14ac:dyDescent="0.25">
      <c r="A6557" s="69">
        <v>44204</v>
      </c>
      <c r="B6557" s="62" t="s">
        <v>8</v>
      </c>
      <c r="C6557" s="80" t="s">
        <v>8</v>
      </c>
      <c r="D6557" s="1">
        <v>80</v>
      </c>
    </row>
    <row r="6558" spans="1:4" x14ac:dyDescent="0.25">
      <c r="A6558" s="69">
        <v>44204</v>
      </c>
      <c r="B6558" s="62" t="s">
        <v>8</v>
      </c>
      <c r="C6558" s="80" t="s">
        <v>187</v>
      </c>
      <c r="D6558" s="1">
        <v>1</v>
      </c>
    </row>
    <row r="6559" spans="1:4" x14ac:dyDescent="0.25">
      <c r="A6559" s="69">
        <v>44204</v>
      </c>
      <c r="B6559" s="62" t="s">
        <v>8</v>
      </c>
      <c r="C6559" s="80" t="s">
        <v>31</v>
      </c>
      <c r="D6559" s="1">
        <v>4</v>
      </c>
    </row>
    <row r="6560" spans="1:4" x14ac:dyDescent="0.25">
      <c r="A6560" s="69">
        <v>44204</v>
      </c>
      <c r="B6560" s="62" t="s">
        <v>8</v>
      </c>
      <c r="C6560" s="80" t="s">
        <v>81</v>
      </c>
      <c r="D6560" s="1">
        <v>2</v>
      </c>
    </row>
    <row r="6561" spans="1:4" x14ac:dyDescent="0.25">
      <c r="A6561" s="69">
        <v>44204</v>
      </c>
      <c r="B6561" s="62" t="s">
        <v>8</v>
      </c>
      <c r="C6561" s="80" t="s">
        <v>112</v>
      </c>
      <c r="D6561" s="1">
        <v>12</v>
      </c>
    </row>
    <row r="6562" spans="1:4" x14ac:dyDescent="0.25">
      <c r="A6562" s="69">
        <v>44204</v>
      </c>
      <c r="B6562" s="62" t="s">
        <v>8</v>
      </c>
      <c r="C6562" s="80" t="s">
        <v>595</v>
      </c>
      <c r="D6562" s="1">
        <v>1</v>
      </c>
    </row>
    <row r="6563" spans="1:4" x14ac:dyDescent="0.25">
      <c r="A6563" s="69">
        <v>44204</v>
      </c>
      <c r="B6563" s="62" t="s">
        <v>49</v>
      </c>
      <c r="C6563" s="80" t="s">
        <v>215</v>
      </c>
      <c r="D6563" s="1">
        <v>3</v>
      </c>
    </row>
    <row r="6564" spans="1:4" x14ac:dyDescent="0.25">
      <c r="A6564" s="69">
        <v>44204</v>
      </c>
      <c r="B6564" s="62" t="s">
        <v>49</v>
      </c>
      <c r="C6564" s="80" t="s">
        <v>49</v>
      </c>
      <c r="D6564" s="1">
        <v>5</v>
      </c>
    </row>
    <row r="6565" spans="1:4" x14ac:dyDescent="0.25">
      <c r="A6565" s="69">
        <v>44204</v>
      </c>
      <c r="B6565" s="62" t="s">
        <v>50</v>
      </c>
      <c r="C6565" s="80" t="s">
        <v>368</v>
      </c>
      <c r="D6565" s="1">
        <v>10</v>
      </c>
    </row>
    <row r="6566" spans="1:4" x14ac:dyDescent="0.25">
      <c r="A6566" s="69">
        <v>44204</v>
      </c>
      <c r="B6566" s="62" t="s">
        <v>27</v>
      </c>
      <c r="C6566" s="80" t="s">
        <v>141</v>
      </c>
      <c r="D6566" s="1">
        <v>3</v>
      </c>
    </row>
    <row r="6567" spans="1:4" x14ac:dyDescent="0.25">
      <c r="A6567" s="69">
        <v>44204</v>
      </c>
      <c r="B6567" s="62" t="s">
        <v>27</v>
      </c>
      <c r="C6567" s="80" t="s">
        <v>43</v>
      </c>
      <c r="D6567" s="1">
        <v>23</v>
      </c>
    </row>
    <row r="6568" spans="1:4" x14ac:dyDescent="0.25">
      <c r="A6568" s="69">
        <v>44204</v>
      </c>
      <c r="B6568" s="62" t="s">
        <v>27</v>
      </c>
      <c r="C6568" s="80" t="s">
        <v>711</v>
      </c>
      <c r="D6568" s="1">
        <v>2</v>
      </c>
    </row>
    <row r="6569" spans="1:4" x14ac:dyDescent="0.25">
      <c r="A6569" s="69">
        <v>44204</v>
      </c>
      <c r="B6569" s="62" t="s">
        <v>27</v>
      </c>
      <c r="C6569" s="80" t="s">
        <v>233</v>
      </c>
      <c r="D6569" s="1">
        <v>1</v>
      </c>
    </row>
    <row r="6570" spans="1:4" x14ac:dyDescent="0.25">
      <c r="A6570" s="69">
        <v>44204</v>
      </c>
      <c r="B6570" s="62" t="s">
        <v>51</v>
      </c>
      <c r="C6570" s="80" t="s">
        <v>51</v>
      </c>
      <c r="D6570" s="1">
        <v>17</v>
      </c>
    </row>
    <row r="6571" spans="1:4" x14ac:dyDescent="0.25">
      <c r="A6571" s="69">
        <v>44204</v>
      </c>
      <c r="B6571" s="62" t="s">
        <v>10</v>
      </c>
      <c r="C6571" s="80" t="s">
        <v>10</v>
      </c>
      <c r="D6571" s="1">
        <v>0</v>
      </c>
    </row>
    <row r="6572" spans="1:4" x14ac:dyDescent="0.25">
      <c r="A6572" s="69">
        <v>44205</v>
      </c>
      <c r="B6572" s="62" t="s">
        <v>14</v>
      </c>
      <c r="C6572" s="80" t="s">
        <v>14</v>
      </c>
      <c r="D6572" s="1">
        <v>12</v>
      </c>
    </row>
    <row r="6573" spans="1:4" x14ac:dyDescent="0.25">
      <c r="A6573" s="69">
        <v>44205</v>
      </c>
      <c r="B6573" s="62" t="s">
        <v>14</v>
      </c>
      <c r="C6573" s="80" t="s">
        <v>16</v>
      </c>
      <c r="D6573" s="1">
        <v>8</v>
      </c>
    </row>
    <row r="6574" spans="1:4" x14ac:dyDescent="0.25">
      <c r="A6574" s="69">
        <v>44205</v>
      </c>
      <c r="B6574" s="62" t="s">
        <v>14</v>
      </c>
      <c r="C6574" s="80" t="s">
        <v>809</v>
      </c>
      <c r="D6574" s="1">
        <v>1</v>
      </c>
    </row>
    <row r="6575" spans="1:4" x14ac:dyDescent="0.25">
      <c r="A6575" s="69">
        <v>44205</v>
      </c>
      <c r="B6575" s="62" t="s">
        <v>14</v>
      </c>
      <c r="C6575" s="80" t="s">
        <v>86</v>
      </c>
      <c r="D6575" s="1">
        <v>4</v>
      </c>
    </row>
    <row r="6576" spans="1:4" x14ac:dyDescent="0.25">
      <c r="A6576" s="69">
        <v>44205</v>
      </c>
      <c r="B6576" s="62" t="s">
        <v>20</v>
      </c>
      <c r="C6576" s="80" t="s">
        <v>20</v>
      </c>
      <c r="D6576" s="1">
        <v>189</v>
      </c>
    </row>
    <row r="6577" spans="1:4" x14ac:dyDescent="0.25">
      <c r="A6577" s="69">
        <v>44205</v>
      </c>
      <c r="B6577" s="62" t="s">
        <v>20</v>
      </c>
      <c r="C6577" s="80" t="s">
        <v>366</v>
      </c>
      <c r="D6577" s="1">
        <v>1</v>
      </c>
    </row>
    <row r="6578" spans="1:4" x14ac:dyDescent="0.25">
      <c r="A6578" s="69">
        <v>44205</v>
      </c>
      <c r="B6578" s="62" t="s">
        <v>20</v>
      </c>
      <c r="C6578" s="80" t="s">
        <v>652</v>
      </c>
      <c r="D6578" s="1">
        <v>1</v>
      </c>
    </row>
    <row r="6579" spans="1:4" x14ac:dyDescent="0.25">
      <c r="A6579" s="69">
        <v>44205</v>
      </c>
      <c r="B6579" s="62" t="s">
        <v>20</v>
      </c>
      <c r="C6579" s="80" t="s">
        <v>713</v>
      </c>
      <c r="D6579" s="1">
        <v>1</v>
      </c>
    </row>
    <row r="6580" spans="1:4" x14ac:dyDescent="0.25">
      <c r="A6580" s="69">
        <v>44205</v>
      </c>
      <c r="B6580" s="62" t="s">
        <v>13</v>
      </c>
      <c r="C6580" s="80" t="s">
        <v>13</v>
      </c>
      <c r="D6580" s="1">
        <v>4</v>
      </c>
    </row>
    <row r="6581" spans="1:4" x14ac:dyDescent="0.25">
      <c r="A6581" s="69">
        <v>44205</v>
      </c>
      <c r="B6581" s="62" t="s">
        <v>13</v>
      </c>
      <c r="C6581" s="80" t="s">
        <v>226</v>
      </c>
      <c r="D6581" s="1">
        <v>1</v>
      </c>
    </row>
    <row r="6582" spans="1:4" x14ac:dyDescent="0.25">
      <c r="A6582" s="69">
        <v>44205</v>
      </c>
      <c r="B6582" s="62" t="s">
        <v>13</v>
      </c>
      <c r="C6582" s="80" t="s">
        <v>223</v>
      </c>
      <c r="D6582" s="1">
        <v>2</v>
      </c>
    </row>
    <row r="6583" spans="1:4" x14ac:dyDescent="0.25">
      <c r="A6583" s="69">
        <v>44205</v>
      </c>
      <c r="B6583" s="62" t="s">
        <v>24</v>
      </c>
      <c r="C6583" s="80" t="s">
        <v>23</v>
      </c>
      <c r="D6583" s="1">
        <v>32</v>
      </c>
    </row>
    <row r="6584" spans="1:4" x14ac:dyDescent="0.25">
      <c r="A6584" s="69">
        <v>44205</v>
      </c>
      <c r="B6584" s="62" t="s">
        <v>24</v>
      </c>
      <c r="C6584" s="80" t="s">
        <v>958</v>
      </c>
      <c r="D6584" s="1">
        <v>1</v>
      </c>
    </row>
    <row r="6585" spans="1:4" x14ac:dyDescent="0.25">
      <c r="A6585" s="69">
        <v>44205</v>
      </c>
      <c r="B6585" s="62" t="s">
        <v>24</v>
      </c>
      <c r="C6585" s="80" t="s">
        <v>194</v>
      </c>
      <c r="D6585" s="1">
        <v>2</v>
      </c>
    </row>
    <row r="6586" spans="1:4" x14ac:dyDescent="0.25">
      <c r="A6586" s="69">
        <v>44205</v>
      </c>
      <c r="B6586" s="62" t="s">
        <v>24</v>
      </c>
      <c r="C6586" s="80" t="s">
        <v>24</v>
      </c>
      <c r="D6586" s="1">
        <v>13</v>
      </c>
    </row>
    <row r="6587" spans="1:4" x14ac:dyDescent="0.25">
      <c r="A6587" s="69">
        <v>44205</v>
      </c>
      <c r="B6587" s="62" t="s">
        <v>24</v>
      </c>
      <c r="C6587" s="80" t="s">
        <v>707</v>
      </c>
      <c r="D6587" s="1">
        <v>1</v>
      </c>
    </row>
    <row r="6588" spans="1:4" x14ac:dyDescent="0.25">
      <c r="A6588" s="69">
        <v>44205</v>
      </c>
      <c r="B6588" s="62" t="s">
        <v>24</v>
      </c>
      <c r="C6588" s="80" t="s">
        <v>765</v>
      </c>
      <c r="D6588" s="1">
        <v>1</v>
      </c>
    </row>
    <row r="6589" spans="1:4" x14ac:dyDescent="0.25">
      <c r="A6589" s="69">
        <v>44205</v>
      </c>
      <c r="B6589" s="62" t="s">
        <v>47</v>
      </c>
      <c r="C6589" s="80" t="s">
        <v>47</v>
      </c>
      <c r="D6589" s="1">
        <v>7</v>
      </c>
    </row>
    <row r="6590" spans="1:4" x14ac:dyDescent="0.25">
      <c r="A6590" s="69">
        <v>44205</v>
      </c>
      <c r="B6590" s="62" t="s">
        <v>48</v>
      </c>
      <c r="C6590" s="80" t="s">
        <v>48</v>
      </c>
      <c r="D6590" s="1">
        <v>14</v>
      </c>
    </row>
    <row r="6591" spans="1:4" x14ac:dyDescent="0.25">
      <c r="A6591" s="69">
        <v>44205</v>
      </c>
      <c r="B6591" s="62" t="s">
        <v>7</v>
      </c>
      <c r="C6591" s="80" t="s">
        <v>116</v>
      </c>
      <c r="D6591" s="1">
        <v>5</v>
      </c>
    </row>
    <row r="6592" spans="1:4" x14ac:dyDescent="0.25">
      <c r="A6592" s="69">
        <v>44205</v>
      </c>
      <c r="B6592" s="62" t="s">
        <v>7</v>
      </c>
      <c r="C6592" s="80" t="s">
        <v>7</v>
      </c>
      <c r="D6592" s="1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">
        <v>70</v>
      </c>
    </row>
    <row r="6594" spans="1:4" x14ac:dyDescent="0.25">
      <c r="A6594" s="69">
        <v>44205</v>
      </c>
      <c r="B6594" s="62" t="s">
        <v>9</v>
      </c>
      <c r="C6594" s="80" t="s">
        <v>149</v>
      </c>
      <c r="D6594" s="1">
        <v>1</v>
      </c>
    </row>
    <row r="6595" spans="1:4" x14ac:dyDescent="0.25">
      <c r="A6595" s="69">
        <v>44205</v>
      </c>
      <c r="B6595" s="62" t="s">
        <v>9</v>
      </c>
      <c r="C6595" s="80" t="s">
        <v>145</v>
      </c>
      <c r="D6595" s="1">
        <v>1</v>
      </c>
    </row>
    <row r="6596" spans="1:4" x14ac:dyDescent="0.25">
      <c r="A6596" s="69">
        <v>44205</v>
      </c>
      <c r="B6596" s="62" t="s">
        <v>15</v>
      </c>
      <c r="C6596" s="80" t="s">
        <v>109</v>
      </c>
      <c r="D6596" s="1">
        <v>1</v>
      </c>
    </row>
    <row r="6597" spans="1:4" x14ac:dyDescent="0.25">
      <c r="A6597" s="69">
        <v>44205</v>
      </c>
      <c r="B6597" s="62" t="s">
        <v>15</v>
      </c>
      <c r="C6597" s="80" t="s">
        <v>61</v>
      </c>
      <c r="D6597" s="1">
        <v>1</v>
      </c>
    </row>
    <row r="6598" spans="1:4" x14ac:dyDescent="0.25">
      <c r="A6598" s="69">
        <v>44205</v>
      </c>
      <c r="B6598" s="62" t="s">
        <v>15</v>
      </c>
      <c r="C6598" s="80" t="s">
        <v>623</v>
      </c>
      <c r="D6598" s="1">
        <v>1</v>
      </c>
    </row>
    <row r="6599" spans="1:4" x14ac:dyDescent="0.25">
      <c r="A6599" s="69">
        <v>44205</v>
      </c>
      <c r="B6599" s="62" t="s">
        <v>15</v>
      </c>
      <c r="C6599" s="80" t="s">
        <v>285</v>
      </c>
      <c r="D6599" s="1">
        <v>1</v>
      </c>
    </row>
    <row r="6600" spans="1:4" x14ac:dyDescent="0.25">
      <c r="A6600" s="69">
        <v>44205</v>
      </c>
      <c r="B6600" s="62" t="s">
        <v>11</v>
      </c>
      <c r="C6600" s="80" t="s">
        <v>65</v>
      </c>
      <c r="D6600" s="1">
        <v>8</v>
      </c>
    </row>
    <row r="6601" spans="1:4" x14ac:dyDescent="0.25">
      <c r="A6601" s="69">
        <v>44205</v>
      </c>
      <c r="B6601" s="62" t="s">
        <v>11</v>
      </c>
      <c r="C6601" s="80" t="s">
        <v>11</v>
      </c>
      <c r="D6601" s="1">
        <v>30</v>
      </c>
    </row>
    <row r="6602" spans="1:4" x14ac:dyDescent="0.25">
      <c r="A6602" s="69">
        <v>44205</v>
      </c>
      <c r="B6602" s="62" t="s">
        <v>12</v>
      </c>
      <c r="C6602" s="80" t="s">
        <v>117</v>
      </c>
      <c r="D6602" s="1">
        <v>5</v>
      </c>
    </row>
    <row r="6603" spans="1:4" x14ac:dyDescent="0.25">
      <c r="A6603" s="69">
        <v>44205</v>
      </c>
      <c r="B6603" s="62" t="s">
        <v>12</v>
      </c>
      <c r="C6603" s="80" t="s">
        <v>12</v>
      </c>
      <c r="D6603" s="1">
        <v>6</v>
      </c>
    </row>
    <row r="6604" spans="1:4" x14ac:dyDescent="0.25">
      <c r="A6604" s="69">
        <v>44205</v>
      </c>
      <c r="B6604" s="62" t="s">
        <v>8</v>
      </c>
      <c r="C6604" s="80" t="s">
        <v>74</v>
      </c>
      <c r="D6604" s="1">
        <v>2</v>
      </c>
    </row>
    <row r="6605" spans="1:4" x14ac:dyDescent="0.25">
      <c r="A6605" s="69">
        <v>44205</v>
      </c>
      <c r="B6605" s="62" t="s">
        <v>8</v>
      </c>
      <c r="C6605" s="80" t="s">
        <v>230</v>
      </c>
      <c r="D6605" s="1">
        <v>1</v>
      </c>
    </row>
    <row r="6606" spans="1:4" x14ac:dyDescent="0.25">
      <c r="A6606" s="69">
        <v>44205</v>
      </c>
      <c r="B6606" s="62" t="s">
        <v>8</v>
      </c>
      <c r="C6606" s="80" t="s">
        <v>940</v>
      </c>
      <c r="D6606" s="1">
        <v>1</v>
      </c>
    </row>
    <row r="6607" spans="1:4" x14ac:dyDescent="0.25">
      <c r="A6607" s="69">
        <v>44205</v>
      </c>
      <c r="B6607" s="62" t="s">
        <v>8</v>
      </c>
      <c r="C6607" s="80" t="s">
        <v>59</v>
      </c>
      <c r="D6607" s="1">
        <v>12</v>
      </c>
    </row>
    <row r="6608" spans="1:4" x14ac:dyDescent="0.25">
      <c r="A6608" s="69">
        <v>44205</v>
      </c>
      <c r="B6608" s="62" t="s">
        <v>8</v>
      </c>
      <c r="C6608" s="80" t="s">
        <v>142</v>
      </c>
      <c r="D6608" s="1">
        <v>2</v>
      </c>
    </row>
    <row r="6609" spans="1:4" x14ac:dyDescent="0.25">
      <c r="A6609" s="69">
        <v>44205</v>
      </c>
      <c r="B6609" s="62" t="s">
        <v>8</v>
      </c>
      <c r="C6609" s="80" t="s">
        <v>134</v>
      </c>
      <c r="D6609" s="1">
        <v>4</v>
      </c>
    </row>
    <row r="6610" spans="1:4" x14ac:dyDescent="0.25">
      <c r="A6610" s="69">
        <v>44205</v>
      </c>
      <c r="B6610" s="62" t="s">
        <v>8</v>
      </c>
      <c r="C6610" s="80" t="s">
        <v>205</v>
      </c>
      <c r="D6610" s="1">
        <v>10</v>
      </c>
    </row>
    <row r="6611" spans="1:4" x14ac:dyDescent="0.25">
      <c r="A6611" s="69">
        <v>44205</v>
      </c>
      <c r="B6611" s="62" t="s">
        <v>8</v>
      </c>
      <c r="C6611" s="80" t="s">
        <v>40</v>
      </c>
      <c r="D6611" s="1">
        <v>1</v>
      </c>
    </row>
    <row r="6612" spans="1:4" x14ac:dyDescent="0.25">
      <c r="A6612" s="69">
        <v>44205</v>
      </c>
      <c r="B6612" s="62" t="s">
        <v>8</v>
      </c>
      <c r="C6612" s="80" t="s">
        <v>8</v>
      </c>
      <c r="D6612" s="1">
        <v>85</v>
      </c>
    </row>
    <row r="6613" spans="1:4" x14ac:dyDescent="0.25">
      <c r="A6613" s="69">
        <v>44205</v>
      </c>
      <c r="B6613" s="62" t="s">
        <v>8</v>
      </c>
      <c r="C6613" s="80" t="s">
        <v>31</v>
      </c>
      <c r="D6613" s="1">
        <v>1</v>
      </c>
    </row>
    <row r="6614" spans="1:4" x14ac:dyDescent="0.25">
      <c r="A6614" s="69">
        <v>44205</v>
      </c>
      <c r="B6614" s="62" t="s">
        <v>8</v>
      </c>
      <c r="C6614" s="80" t="s">
        <v>81</v>
      </c>
      <c r="D6614" s="1">
        <v>2</v>
      </c>
    </row>
    <row r="6615" spans="1:4" x14ac:dyDescent="0.25">
      <c r="A6615" s="69">
        <v>44205</v>
      </c>
      <c r="B6615" s="62" t="s">
        <v>8</v>
      </c>
      <c r="C6615" s="80" t="s">
        <v>112</v>
      </c>
      <c r="D6615" s="1">
        <v>2</v>
      </c>
    </row>
    <row r="6616" spans="1:4" x14ac:dyDescent="0.25">
      <c r="A6616" s="69">
        <v>44205</v>
      </c>
      <c r="B6616" s="62" t="s">
        <v>49</v>
      </c>
      <c r="C6616" s="80" t="s">
        <v>215</v>
      </c>
      <c r="D6616" s="1">
        <v>1</v>
      </c>
    </row>
    <row r="6617" spans="1:4" x14ac:dyDescent="0.25">
      <c r="A6617" s="69">
        <v>44205</v>
      </c>
      <c r="B6617" s="62" t="s">
        <v>49</v>
      </c>
      <c r="C6617" s="80" t="s">
        <v>49</v>
      </c>
      <c r="D6617" s="1">
        <v>18</v>
      </c>
    </row>
    <row r="6618" spans="1:4" x14ac:dyDescent="0.25">
      <c r="A6618" s="69">
        <v>44205</v>
      </c>
      <c r="B6618" s="62" t="s">
        <v>50</v>
      </c>
      <c r="C6618" s="80" t="s">
        <v>368</v>
      </c>
      <c r="D6618" s="1">
        <v>10</v>
      </c>
    </row>
    <row r="6619" spans="1:4" x14ac:dyDescent="0.25">
      <c r="A6619" s="69">
        <v>44205</v>
      </c>
      <c r="B6619" s="62" t="s">
        <v>27</v>
      </c>
      <c r="C6619" s="80" t="s">
        <v>141</v>
      </c>
      <c r="D6619" s="1">
        <v>12</v>
      </c>
    </row>
    <row r="6620" spans="1:4" x14ac:dyDescent="0.25">
      <c r="A6620" s="69">
        <v>44205</v>
      </c>
      <c r="B6620" s="62" t="s">
        <v>27</v>
      </c>
      <c r="C6620" s="80" t="s">
        <v>43</v>
      </c>
      <c r="D6620" s="1">
        <v>61</v>
      </c>
    </row>
    <row r="6621" spans="1:4" x14ac:dyDescent="0.25">
      <c r="A6621" s="69">
        <v>44205</v>
      </c>
      <c r="B6621" s="62" t="s">
        <v>27</v>
      </c>
      <c r="C6621" s="80" t="s">
        <v>28</v>
      </c>
      <c r="D6621" s="1">
        <v>1</v>
      </c>
    </row>
    <row r="6622" spans="1:4" x14ac:dyDescent="0.25">
      <c r="A6622" s="69">
        <v>44205</v>
      </c>
      <c r="B6622" s="62" t="s">
        <v>27</v>
      </c>
      <c r="C6622" s="80" t="s">
        <v>711</v>
      </c>
      <c r="D6622" s="1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">
        <v>23</v>
      </c>
    </row>
  </sheetData>
  <autoFilter ref="A1:D6571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5759">
    <sortCondition ref="A2:A5759"/>
    <sortCondition ref="B2:B5759"/>
    <sortCondition ref="C2:C57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7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39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27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3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2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24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74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4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18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15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250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52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29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17</v>
      </c>
      <c r="F18" s="16">
        <v>336</v>
      </c>
      <c r="G18" s="24">
        <f t="shared" si="0"/>
        <v>1.0922619047619047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22"/>
  <sheetViews>
    <sheetView topLeftCell="A604" workbookViewId="0">
      <selection activeCell="D616" sqref="D616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53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</sheetData>
  <autoFilter ref="A1:F615" xr:uid="{94C6B5E4-C3B1-465F-B917-B19A105919DE}"/>
  <sortState xmlns:xlrd2="http://schemas.microsoft.com/office/spreadsheetml/2017/richdata2" ref="B607:E612">
    <sortCondition ref="D607:D6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40" zoomScale="85" zoomScaleNormal="85" workbookViewId="0">
      <selection activeCell="B114" sqref="B114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BG1" zoomScaleNormal="100" workbookViewId="0">
      <pane ySplit="1" topLeftCell="A226" activePane="bottomLeft" state="frozen"/>
      <selection pane="bottomLeft" activeCell="BX243" sqref="BX243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1.710937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1.710937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2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x14ac:dyDescent="0.25">
      <c r="A234" s="187">
        <f t="shared" si="154"/>
        <v>295</v>
      </c>
      <c r="B234" s="188">
        <v>44197</v>
      </c>
      <c r="D234" s="189">
        <f>LN(SUM($C$2:C234))</f>
        <v>6.4800445619266531</v>
      </c>
      <c r="E234" s="190">
        <f>LN(2)/(SLOPE(D228:D234,A228:A234))</f>
        <v>33.572480646702012</v>
      </c>
      <c r="F234" s="175">
        <f>AVERAGE(E232:E234)</f>
        <v>34.631750395899303</v>
      </c>
      <c r="H234" s="189">
        <f>LN(SUM($G$2:G234))</f>
        <v>8.2651356299373848</v>
      </c>
      <c r="I234" s="190">
        <f>LN(2)/(SLOPE(H228:H234,A228:A234))</f>
        <v>42.060849009903258</v>
      </c>
      <c r="J234" s="175">
        <f>AVERAGE(I232:I234)</f>
        <v>41.705724894975852</v>
      </c>
      <c r="L234" s="189">
        <f>LN(SUM($K$2:K234))</f>
        <v>7.193685818395112</v>
      </c>
      <c r="M234" s="190">
        <f t="shared" si="317"/>
        <v>443.70780352266701</v>
      </c>
      <c r="N234" s="175">
        <f t="shared" si="318"/>
        <v>434.58205356091952</v>
      </c>
      <c r="P234" s="189">
        <f>LN(SUM($O$2:O234))</f>
        <v>7.5485559791698735</v>
      </c>
      <c r="Q234" s="190">
        <f>LN(2)/(SLOPE(P228:P234,A228:A234))</f>
        <v>63.852471011958627</v>
      </c>
      <c r="R234" s="175">
        <f>AVERAGE(Q232:Q234)</f>
        <v>75.491942489645069</v>
      </c>
      <c r="T234" s="189">
        <f>LN(SUM($S$2:S234))</f>
        <v>4.3694478524670215</v>
      </c>
      <c r="U234" s="191">
        <f>LN(2)/(SLOPE(T228:T234,$A228:$A234))</f>
        <v>25.682473995680624</v>
      </c>
      <c r="V234" s="175">
        <f>AVERAGE(U232:U234)</f>
        <v>24.129114118908799</v>
      </c>
      <c r="X234" s="189">
        <f>LN(SUM($W$2:W234))</f>
        <v>4.1588830833596715</v>
      </c>
      <c r="Y234" s="122" t="e">
        <f>LN(2)/(SLOPE(X228:X234,$A228:$A234))</f>
        <v>#DIV/0!</v>
      </c>
      <c r="Z234" s="175" t="e">
        <f>AVERAGE(Y232:Y234)</f>
        <v>#DIV/0!</v>
      </c>
      <c r="AB234" s="189">
        <f>LN(SUM($AA$2:AA234))</f>
        <v>6.7968237182748554</v>
      </c>
      <c r="AC234" s="190">
        <f>LN(2)/(SLOPE(AB228:AB234,$A228:$A234))</f>
        <v>99.197821769271343</v>
      </c>
      <c r="AD234" s="175">
        <f>AVERAGE(AC232:AC234)</f>
        <v>110.51262119064262</v>
      </c>
      <c r="AF234" s="189">
        <f>LN(SUM($AE$2:AE234))</f>
        <v>8.2741020022923308</v>
      </c>
      <c r="AG234" s="190">
        <f>LN(2)/(SLOPE(AF228:AF234,$A228:$A234))</f>
        <v>59.746649862675582</v>
      </c>
      <c r="AH234" s="175">
        <f>AVERAGE(AG232:AG234)</f>
        <v>62.369732239342255</v>
      </c>
      <c r="AJ234" s="189">
        <f>LN(SUM($AI$2:AI234))</f>
        <v>5.521460917862246</v>
      </c>
      <c r="AK234" s="190">
        <f>LN(2)/(SLOPE(AJ228:AJ234,$A228:$A234))</f>
        <v>184.80130582738215</v>
      </c>
      <c r="AL234" s="175">
        <f>AVERAGE(AK232:AK234)</f>
        <v>131.94728204311772</v>
      </c>
      <c r="AN234" s="189">
        <f>LN(SUM($AM$2:AM234))</f>
        <v>6.799055862058796</v>
      </c>
      <c r="AO234" s="190">
        <f>LN(2)/(SLOPE(AN228:AN234,$A228:$A234))</f>
        <v>62.899107875527541</v>
      </c>
      <c r="AP234" s="175">
        <f>AVERAGE(AO232:AO234)</f>
        <v>74.962688791627386</v>
      </c>
      <c r="AR234" s="189">
        <f>LN(SUM($AQ$2:AQ234))</f>
        <v>6.5279579176225502</v>
      </c>
      <c r="AS234" s="190">
        <f>LN(2)/(SLOPE(AR228:AR234,$A228:$A234))</f>
        <v>129.73190648255641</v>
      </c>
      <c r="AT234" s="175">
        <f>AVERAGE(AS232:AS234)</f>
        <v>131.18677101605832</v>
      </c>
      <c r="AV234" s="189">
        <f>LN(SUM($AU$2:AU234))</f>
        <v>9.3966539500396742</v>
      </c>
      <c r="AW234" s="190">
        <f>LN(2)/(SLOPE(AV228:AV234,$A228:$A234))</f>
        <v>160.70856614998584</v>
      </c>
      <c r="AX234" s="175">
        <f>AVERAGE(AW232:AW234)</f>
        <v>189.80827088117681</v>
      </c>
      <c r="AZ234" s="192">
        <f>LN(SUM($AY$2:AY234))</f>
        <v>4.6249728132842707</v>
      </c>
      <c r="BA234" s="190">
        <f>LN(2)/(SLOPE(AZ228:AZ234,$A228:$A234))</f>
        <v>28.57058052862493</v>
      </c>
      <c r="BB234" s="175">
        <f>AVERAGE(BA232:BA234)</f>
        <v>44.194303715667843</v>
      </c>
      <c r="BD234" s="192">
        <f>LN(SUM($BC$2:BC234))</f>
        <v>5.5333894887275203</v>
      </c>
      <c r="BE234" s="190">
        <f>LN(2)/(SLOPE(BD228:BD234,$A228:$A234))</f>
        <v>54.60982339715612</v>
      </c>
      <c r="BF234" s="175">
        <f>AVERAGE(BE232:BE234)</f>
        <v>66.120918298774257</v>
      </c>
      <c r="BH234" s="192">
        <f>LN(SUM($BG$2:BG234))</f>
        <v>7.9061788403948148</v>
      </c>
      <c r="BI234" s="122">
        <f>LN(2)/(SLOPE(BH228:BH234,$A228:$A234))</f>
        <v>49.005737788512675</v>
      </c>
      <c r="BJ234" s="175">
        <f>AVERAGE(BI232:BI234)</f>
        <v>52.139344449664691</v>
      </c>
      <c r="BL234" s="192">
        <f>LN(SUM($BK$2:BK234))</f>
        <v>6.7742238863576141</v>
      </c>
      <c r="BM234" s="122">
        <f>LN(2)/(SLOPE(BL228:BL234,$A228:$A234))</f>
        <v>64.246020545280274</v>
      </c>
      <c r="BN234" s="175">
        <f>AVERAGE(BM232:BM234)</f>
        <v>71.744952625667224</v>
      </c>
      <c r="BP234" s="192">
        <f>LN(SUM($BO$2:BO234))</f>
        <v>5.9322451874480109</v>
      </c>
      <c r="BQ234" s="122">
        <f>LN(2)/(SLOPE(BP228:BP234,$A228:$A234))</f>
        <v>79.633029989948341</v>
      </c>
      <c r="BR234" s="175">
        <f>AVERAGE(BQ232:BQ234)</f>
        <v>68.633189165410968</v>
      </c>
      <c r="BT234" s="192">
        <f>LN(SUM($BS$2:BS234))</f>
        <v>10.341484385646778</v>
      </c>
      <c r="BU234" s="193">
        <f>LN(2)/(SLOPE(BT228:BT234,$A228:$A234))</f>
        <v>78.070870865333859</v>
      </c>
      <c r="BV234" s="175">
        <f>AVERAGE(BU232:BU234)</f>
        <v>83.662522768252529</v>
      </c>
      <c r="BW234" s="94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131</v>
      </c>
      <c r="AV239" s="189">
        <f>LN(SUM($AU$2:AU239))</f>
        <v>9.4273853648285222</v>
      </c>
      <c r="AW239" s="190">
        <f t="shared" si="371"/>
        <v>142.37049176238438</v>
      </c>
      <c r="AX239" s="175">
        <f t="shared" si="372"/>
        <v>165.25528173140569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633</v>
      </c>
      <c r="BT239" s="192">
        <f>LN(SUM($BS$2:BS239))</f>
        <v>10.407530224005287</v>
      </c>
      <c r="BU239" s="193">
        <f t="shared" si="383"/>
        <v>63.028438001084119</v>
      </c>
      <c r="BV239" s="175">
        <f t="shared" si="384"/>
        <v>70.413401748390655</v>
      </c>
      <c r="BW239" s="94">
        <f>MAX(BS$12:BS239)</f>
        <v>633</v>
      </c>
    </row>
    <row r="240" spans="1:75" x14ac:dyDescent="0.25">
      <c r="A240" s="187">
        <f t="shared" si="154"/>
        <v>301</v>
      </c>
      <c r="B240" s="188">
        <v>44203</v>
      </c>
      <c r="C240" s="94">
        <v>45</v>
      </c>
      <c r="D240" s="189">
        <f>LN(SUM($C$2:C240))</f>
        <v>6.7753660909363917</v>
      </c>
      <c r="E240" s="190">
        <f t="shared" ref="E240" si="385">LN(2)/(SLOPE(D234:D240,A234:A240))</f>
        <v>15.018697279772242</v>
      </c>
      <c r="F240" s="175">
        <f t="shared" ref="F240" si="386">AVERAGE(E238:E240)</f>
        <v>15.686050274086375</v>
      </c>
      <c r="G240" s="94">
        <v>138</v>
      </c>
      <c r="H240" s="189">
        <f>LN(SUM($G$2:G240))</f>
        <v>8.427706024914702</v>
      </c>
      <c r="I240" s="190">
        <f t="shared" ref="I240" si="387">LN(2)/(SLOPE(H234:H240,A234:A240))</f>
        <v>28.407891682818324</v>
      </c>
      <c r="J240" s="175">
        <f t="shared" ref="J240" si="388">AVERAGE(I238:I240)</f>
        <v>29.943374646402088</v>
      </c>
      <c r="K240" s="94">
        <v>8</v>
      </c>
      <c r="L240" s="189">
        <f>LN(SUM($K$2:K240))</f>
        <v>7.2130316598348694</v>
      </c>
      <c r="M240" s="190">
        <f t="shared" ref="M240" si="389">LN(2)/(SLOPE(L234:L240,$A234:$A240))</f>
        <v>226.63919939240265</v>
      </c>
      <c r="N240" s="175">
        <f t="shared" ref="N240" si="390">AVERAGE(M238:M240)</f>
        <v>343.78434430971964</v>
      </c>
      <c r="O240" s="94">
        <v>44</v>
      </c>
      <c r="P240" s="189">
        <f>LN(SUM($O$2:O240))</f>
        <v>7.6396422878580132</v>
      </c>
      <c r="Q240" s="190">
        <f t="shared" ref="Q240" si="391">LN(2)/(SLOPE(P234:P240,A234:A240))</f>
        <v>51.784315526308852</v>
      </c>
      <c r="R240" s="175">
        <f t="shared" ref="R240" si="392">AVERAGE(Q238:Q240)</f>
        <v>59.105454788189839</v>
      </c>
      <c r="S240" s="94">
        <v>4</v>
      </c>
      <c r="T240" s="189">
        <f>LN(SUM($S$2:S240))</f>
        <v>4.5432947822700038</v>
      </c>
      <c r="U240" s="191">
        <f t="shared" ref="U240" si="393">LN(2)/(SLOPE(T234:T240,$A234:$A240))</f>
        <v>24.935299400291825</v>
      </c>
      <c r="V240" s="175">
        <f t="shared" ref="V240" si="394">AVERAGE(U238:U240)</f>
        <v>31.127630129493337</v>
      </c>
      <c r="X240" s="189">
        <f>LN(SUM($W$2:W240))</f>
        <v>4.499809670330265</v>
      </c>
      <c r="Y240" s="122">
        <f t="shared" ref="Y240" si="395">LN(2)/(SLOPE(X234:X240,$A234:$A240))</f>
        <v>12.198169676682118</v>
      </c>
      <c r="Z240" s="175">
        <f t="shared" ref="Z240" si="396">AVERAGE(Y238:Y240)</f>
        <v>14.442715736041649</v>
      </c>
      <c r="AA240" s="119">
        <v>20</v>
      </c>
      <c r="AB240" s="189">
        <f>LN(SUM($AA$2:AA240))</f>
        <v>6.8617113404807304</v>
      </c>
      <c r="AC240" s="190">
        <f t="shared" ref="AC240" si="397">LN(2)/(SLOPE(AB234:AB240,$A234:$A240))</f>
        <v>73.135006713505845</v>
      </c>
      <c r="AD240" s="175">
        <f t="shared" ref="AD240" si="398">AVERAGE(AC238:AC240)</f>
        <v>105.05067382528721</v>
      </c>
      <c r="AE240" s="94">
        <v>99</v>
      </c>
      <c r="AF240" s="189">
        <f>LN(SUM($AE$2:AE240))</f>
        <v>8.3614746164168174</v>
      </c>
      <c r="AG240" s="190">
        <f t="shared" ref="AG240:AG242" si="399">LN(2)/(SLOPE(AF234:AF240,$A234:$A240))</f>
        <v>49.178947986061715</v>
      </c>
      <c r="AH240" s="175">
        <f t="shared" ref="AH240:AH242" si="400">AVERAGE(AG238:AG240)</f>
        <v>58.827616329606649</v>
      </c>
      <c r="AI240" s="94">
        <v>2</v>
      </c>
      <c r="AJ240" s="189">
        <f>LN(SUM($AI$2:AI240))</f>
        <v>5.5645204073226937</v>
      </c>
      <c r="AK240" s="190">
        <f t="shared" ref="AK240:AK242" si="401">LN(2)/(SLOPE(AJ234:AJ240,$A234:$A240))</f>
        <v>105.51925078686926</v>
      </c>
      <c r="AL240" s="175">
        <f t="shared" ref="AL240:AL242" si="402">AVERAGE(AK238:AK240)</f>
        <v>141.16147713299623</v>
      </c>
      <c r="AM240" s="94">
        <v>19</v>
      </c>
      <c r="AN240" s="189">
        <f>LN(SUM($AM$2:AM240))</f>
        <v>6.9226438914758877</v>
      </c>
      <c r="AO240" s="190">
        <f t="shared" ref="AO240:AO242" si="403">LN(2)/(SLOPE(AN234:AN240,$A234:$A240))</f>
        <v>32.031929752964714</v>
      </c>
      <c r="AP240" s="175">
        <f t="shared" ref="AP240:AP242" si="404">AVERAGE(AO238:AO240)</f>
        <v>42.045043457466356</v>
      </c>
      <c r="AQ240" s="119">
        <v>13</v>
      </c>
      <c r="AR240" s="189">
        <f>LN(SUM($AQ$2:AQ240))</f>
        <v>6.5903010481966859</v>
      </c>
      <c r="AS240" s="190">
        <f t="shared" ref="AS240:AS242" si="405">LN(2)/(SLOPE(AR234:AR240,$A234:$A240))</f>
        <v>65.287556262168849</v>
      </c>
      <c r="AT240" s="175">
        <f t="shared" ref="AT240:AT242" si="406">AVERAGE(AS238:AS240)</f>
        <v>111.27137125565859</v>
      </c>
      <c r="AU240" s="94">
        <v>134</v>
      </c>
      <c r="AV240" s="189">
        <f>LN(SUM($AU$2:AU240))</f>
        <v>9.4381131916740539</v>
      </c>
      <c r="AW240" s="190">
        <f t="shared" ref="AW240:AW242" si="407">LN(2)/(SLOPE(AV234:AV240,$A234:$A240))</f>
        <v>105.8253463720895</v>
      </c>
      <c r="AX240" s="175">
        <f t="shared" ref="AX240:AX242" si="408">AVERAGE(AW238:AW240)</f>
        <v>141.31385422251586</v>
      </c>
      <c r="AY240" s="94">
        <v>8</v>
      </c>
      <c r="AZ240" s="192">
        <f>LN(SUM($AY$2:AY240))</f>
        <v>4.836281906951478</v>
      </c>
      <c r="BA240" s="190">
        <f t="shared" ref="BA240:BA242" si="409">LN(2)/(SLOPE(AZ234:AZ240,$A234:$A240))</f>
        <v>18.26557250964607</v>
      </c>
      <c r="BB240" s="175">
        <f t="shared" ref="BB240:BB242" si="410">AVERAGE(BA238:BA240)</f>
        <v>22.997993153941803</v>
      </c>
      <c r="BC240" s="119">
        <v>10</v>
      </c>
      <c r="BD240" s="192">
        <f>LN(SUM($BC$2:BC240))</f>
        <v>5.6419070709381138</v>
      </c>
      <c r="BE240" s="190">
        <f t="shared" ref="BE240:BE242" si="411">LN(2)/(SLOPE(BD234:BD240,$A234:$A240))</f>
        <v>40.319818815106061</v>
      </c>
      <c r="BF240" s="175">
        <f t="shared" ref="BF240:BF242" si="412">AVERAGE(BE238:BE240)</f>
        <v>58.499789910713162</v>
      </c>
      <c r="BG240" s="94">
        <v>28</v>
      </c>
      <c r="BH240" s="192">
        <f>LN(SUM($BG$2:BG240))</f>
        <v>7.9885429827376946</v>
      </c>
      <c r="BI240" s="122">
        <f t="shared" ref="BI240:BI242" si="413">LN(2)/(SLOPE(BH234:BH240,$A234:$A240))</f>
        <v>51.626556494896171</v>
      </c>
      <c r="BJ240" s="175">
        <f t="shared" ref="BJ240:BJ242" si="414">AVERAGE(BI238:BI240)</f>
        <v>57.385908037132758</v>
      </c>
      <c r="BK240" s="94">
        <v>17</v>
      </c>
      <c r="BL240" s="192">
        <f>LN(SUM($BK$2:BK240))</f>
        <v>6.8865316425305103</v>
      </c>
      <c r="BM240" s="122">
        <f t="shared" ref="BM240:BM242" si="415">LN(2)/(SLOPE(BL234:BL240,$A234:$A240))</f>
        <v>43.023397660176528</v>
      </c>
      <c r="BN240" s="175">
        <f t="shared" ref="BN240:BN242" si="416">AVERAGE(BM238:BM240)</f>
        <v>44.453141489168537</v>
      </c>
      <c r="BO240" s="94">
        <v>0</v>
      </c>
      <c r="BP240" s="192">
        <f>LN(SUM($BO$2:BO240))</f>
        <v>6.0707377280024897</v>
      </c>
      <c r="BQ240" s="122">
        <f t="shared" ref="BQ240:BQ242" si="417">LN(2)/(SLOPE(BP234:BP240,$A234:$A240))</f>
        <v>28.944311086318091</v>
      </c>
      <c r="BR240" s="175">
        <f t="shared" ref="BR240:BR242" si="418">AVERAGE(BQ238:BQ240)</f>
        <v>31.417611358112797</v>
      </c>
      <c r="BS240" s="98">
        <v>590</v>
      </c>
      <c r="BT240" s="192">
        <f>LN(SUM($BS$2:BS240))</f>
        <v>10.42519376739833</v>
      </c>
      <c r="BU240" s="193">
        <f t="shared" ref="BU240:BU242" si="419">LN(2)/(SLOPE(BT234:BT240,$A234:$A240))</f>
        <v>51.820395091237543</v>
      </c>
      <c r="BV240" s="175">
        <f t="shared" ref="BV240:BV242" si="420">AVERAGE(BU238:BU240)</f>
        <v>62.571009624557739</v>
      </c>
      <c r="BW240" s="94">
        <f>MAX(BS$12:BS240)</f>
        <v>633</v>
      </c>
    </row>
    <row r="241" spans="1:76" x14ac:dyDescent="0.25">
      <c r="A241" s="187">
        <f t="shared" si="154"/>
        <v>302</v>
      </c>
      <c r="B241" s="188">
        <v>44204</v>
      </c>
      <c r="C241" s="94">
        <v>25</v>
      </c>
      <c r="D241" s="189">
        <f>LN(SUM($C$2:C241))</f>
        <v>6.8035052576083377</v>
      </c>
      <c r="E241" s="190">
        <f t="shared" ref="E241:E242" si="421">LN(2)/(SLOPE(D235:D241,A235:A241))</f>
        <v>17.178409585712931</v>
      </c>
      <c r="F241" s="175">
        <f t="shared" ref="F241:F242" si="422">AVERAGE(E239:E241)</f>
        <v>15.933555304934311</v>
      </c>
      <c r="G241" s="94">
        <v>192</v>
      </c>
      <c r="H241" s="189">
        <f>LN(SUM($G$2:G241))</f>
        <v>8.4688429304751907</v>
      </c>
      <c r="I241" s="190">
        <f t="shared" ref="I241:I242" si="423">LN(2)/(SLOPE(H235:H241,A235:A241))</f>
        <v>28.112017153568566</v>
      </c>
      <c r="J241" s="175">
        <f t="shared" ref="J241:J242" si="424">AVERAGE(I239:I241)</f>
        <v>28.998451974269397</v>
      </c>
      <c r="K241" s="94">
        <v>7</v>
      </c>
      <c r="L241" s="189">
        <f>LN(SUM($K$2:K241))</f>
        <v>7.2181768384034077</v>
      </c>
      <c r="M241" s="190">
        <f t="shared" ref="M241:M242" si="425">LN(2)/(SLOPE(L235:L241,$A235:$A241))</f>
        <v>180.37007993984443</v>
      </c>
      <c r="N241" s="175">
        <f t="shared" ref="N241:N242" si="426">AVERAGE(M239:M241)</f>
        <v>243.93127664334645</v>
      </c>
      <c r="O241" s="94">
        <v>50</v>
      </c>
      <c r="P241" s="189">
        <f>LN(SUM($O$2:O241))</f>
        <v>7.6634076648934792</v>
      </c>
      <c r="Q241" s="190">
        <f t="shared" ref="Q241:Q242" si="427">LN(2)/(SLOPE(P235:P241,A235:A241))</f>
        <v>46.841978678889923</v>
      </c>
      <c r="R241" s="175">
        <f t="shared" ref="R241:R242" si="428">AVERAGE(Q239:Q241)</f>
        <v>53.383613713462658</v>
      </c>
      <c r="S241" s="94">
        <v>7</v>
      </c>
      <c r="T241" s="189">
        <f>LN(SUM($S$2:S241))</f>
        <v>4.6151205168412597</v>
      </c>
      <c r="U241" s="191">
        <f t="shared" ref="U241:U242" si="429">LN(2)/(SLOPE(T235:T241,$A235:$A241))</f>
        <v>20.311722721537539</v>
      </c>
      <c r="V241" s="175">
        <f t="shared" ref="V241:V242" si="430">AVERAGE(U239:U241)</f>
        <v>25.146777723615742</v>
      </c>
      <c r="W241" s="94">
        <v>14</v>
      </c>
      <c r="X241" s="189">
        <f>LN(SUM($W$2:W241))</f>
        <v>4.6443908991413725</v>
      </c>
      <c r="Y241" s="122">
        <f t="shared" ref="Y241:Y242" si="431">LN(2)/(SLOPE(X235:X241,$A235:$A241))</f>
        <v>10.931708307516937</v>
      </c>
      <c r="Z241" s="175">
        <f t="shared" ref="Z241:Z242" si="432">AVERAGE(Y239:Y241)</f>
        <v>12.024149839611546</v>
      </c>
      <c r="AA241" s="119">
        <v>15</v>
      </c>
      <c r="AB241" s="189">
        <f>LN(SUM($AA$2:AA241))</f>
        <v>6.8772960714974287</v>
      </c>
      <c r="AC241" s="190">
        <f t="shared" ref="AC241:AC242" si="433">LN(2)/(SLOPE(AB235:AB241,$A235:$A241))</f>
        <v>58.121195615485419</v>
      </c>
      <c r="AD241" s="175">
        <f t="shared" ref="AD241:AD242" si="434">AVERAGE(AC239:AC241)</f>
        <v>79.956655620453631</v>
      </c>
      <c r="AE241" s="94">
        <v>72</v>
      </c>
      <c r="AF241" s="189">
        <f>LN(SUM($AE$2:AE241))</f>
        <v>8.3781609827206793</v>
      </c>
      <c r="AG241" s="190">
        <f t="shared" si="399"/>
        <v>44.882651414745922</v>
      </c>
      <c r="AH241" s="175">
        <f t="shared" si="400"/>
        <v>51.598938992277489</v>
      </c>
      <c r="AI241" s="94">
        <v>4</v>
      </c>
      <c r="AJ241" s="189">
        <f>LN(SUM($AI$2:AI241))</f>
        <v>5.579729825986222</v>
      </c>
      <c r="AK241" s="190">
        <f t="shared" si="401"/>
        <v>87.908397985569309</v>
      </c>
      <c r="AL241" s="175">
        <f t="shared" si="402"/>
        <v>107.70548786900436</v>
      </c>
      <c r="AM241" s="94">
        <v>38</v>
      </c>
      <c r="AN241" s="189">
        <f>LN(SUM($AM$2:AM241))</f>
        <v>6.9593985121339754</v>
      </c>
      <c r="AO241" s="190">
        <f t="shared" si="403"/>
        <v>26.935853215959735</v>
      </c>
      <c r="AP241" s="175">
        <f t="shared" si="404"/>
        <v>33.191792964213604</v>
      </c>
      <c r="AQ241" s="119">
        <v>11</v>
      </c>
      <c r="AR241" s="189">
        <f>LN(SUM($AQ$2:AQ241))</f>
        <v>6.6052979209482015</v>
      </c>
      <c r="AS241" s="190">
        <f t="shared" si="405"/>
        <v>50.986224433770481</v>
      </c>
      <c r="AT241" s="175">
        <f t="shared" si="406"/>
        <v>71.67491610503177</v>
      </c>
      <c r="AU241" s="94">
        <v>123</v>
      </c>
      <c r="AV241" s="189">
        <f>LN(SUM($AU$2:AU241))</f>
        <v>9.447860089234899</v>
      </c>
      <c r="AW241" s="190">
        <f t="shared" si="407"/>
        <v>88.923841308948951</v>
      </c>
      <c r="AX241" s="175">
        <f t="shared" si="408"/>
        <v>112.37322648114095</v>
      </c>
      <c r="AY241" s="94">
        <v>19</v>
      </c>
      <c r="AZ241" s="192">
        <f>LN(SUM($AY$2:AY241))</f>
        <v>4.9767337424205742</v>
      </c>
      <c r="BA241" s="190">
        <f t="shared" si="409"/>
        <v>12.536693654116736</v>
      </c>
      <c r="BB241" s="175">
        <f t="shared" si="410"/>
        <v>18.487246590966716</v>
      </c>
      <c r="BC241" s="119">
        <v>10</v>
      </c>
      <c r="BD241" s="192">
        <f>LN(SUM($BC$2:BC241))</f>
        <v>5.6767538022682817</v>
      </c>
      <c r="BE241" s="190">
        <f t="shared" si="411"/>
        <v>30.276424820511668</v>
      </c>
      <c r="BF241" s="175">
        <f t="shared" si="412"/>
        <v>43.895199037058156</v>
      </c>
      <c r="BG241" s="94">
        <v>78</v>
      </c>
      <c r="BH241" s="192">
        <f>LN(SUM($BG$2:BG241))</f>
        <v>8.0146663704649423</v>
      </c>
      <c r="BI241" s="122">
        <f t="shared" si="413"/>
        <v>47.137812969739706</v>
      </c>
      <c r="BJ241" s="175">
        <f t="shared" si="414"/>
        <v>52.167505687891264</v>
      </c>
      <c r="BK241" s="94">
        <v>18</v>
      </c>
      <c r="BL241" s="192">
        <f>LN(SUM($BK$2:BK241))</f>
        <v>6.9047507699618382</v>
      </c>
      <c r="BM241" s="122">
        <f t="shared" si="415"/>
        <v>46.698130138817888</v>
      </c>
      <c r="BN241" s="175">
        <f t="shared" si="416"/>
        <v>44.988921374640121</v>
      </c>
      <c r="BO241" s="94">
        <v>23</v>
      </c>
      <c r="BP241" s="192">
        <f>LN(SUM($BO$2:BO241))</f>
        <v>6.1224928095143865</v>
      </c>
      <c r="BQ241" s="122">
        <f t="shared" si="417"/>
        <v>28.26412121965992</v>
      </c>
      <c r="BR241" s="175">
        <f t="shared" si="418"/>
        <v>28.708438647113393</v>
      </c>
      <c r="BS241" s="98">
        <v>706</v>
      </c>
      <c r="BT241" s="192">
        <f>LN(SUM($BS$2:BS241))</f>
        <v>10.44592811567137</v>
      </c>
      <c r="BU241" s="193">
        <f t="shared" si="419"/>
        <v>46.251589689451357</v>
      </c>
      <c r="BV241" s="175">
        <f t="shared" si="420"/>
        <v>53.700140927257671</v>
      </c>
      <c r="BW241" s="94">
        <f>MAX(BS$12:BS241)</f>
        <v>706</v>
      </c>
      <c r="BX241" s="94">
        <f>SUM($BS$2:BS241)</f>
        <v>34404</v>
      </c>
    </row>
    <row r="242" spans="1:76" x14ac:dyDescent="0.25">
      <c r="A242" s="187">
        <f t="shared" si="154"/>
        <v>303</v>
      </c>
      <c r="B242" s="188">
        <v>44205</v>
      </c>
      <c r="D242" s="189">
        <f>LN(SUM($C$2:C242))</f>
        <v>6.8035052576083377</v>
      </c>
      <c r="E242" s="190">
        <f t="shared" si="421"/>
        <v>22.752008553328068</v>
      </c>
      <c r="F242" s="175">
        <f t="shared" si="422"/>
        <v>18.316371806271082</v>
      </c>
      <c r="H242" s="189">
        <f>LN(SUM($G$2:G242))</f>
        <v>8.4688429304751907</v>
      </c>
      <c r="I242" s="190">
        <f t="shared" si="423"/>
        <v>29.26597925551523</v>
      </c>
      <c r="J242" s="175">
        <f t="shared" si="424"/>
        <v>28.595296030634042</v>
      </c>
      <c r="L242" s="189">
        <f>LN(SUM($K$2:K242))</f>
        <v>7.2181768384034077</v>
      </c>
      <c r="M242" s="190">
        <f t="shared" si="425"/>
        <v>170.12206412117197</v>
      </c>
      <c r="N242" s="175">
        <f t="shared" si="426"/>
        <v>192.37711448447303</v>
      </c>
      <c r="P242" s="189">
        <f>LN(SUM($O$2:O242))</f>
        <v>7.6634076648934792</v>
      </c>
      <c r="Q242" s="190">
        <f t="shared" si="427"/>
        <v>42.816306226654994</v>
      </c>
      <c r="R242" s="175">
        <f t="shared" si="428"/>
        <v>47.14753347728459</v>
      </c>
      <c r="T242" s="189">
        <f>LN(SUM($S$2:S242))</f>
        <v>4.6151205168412597</v>
      </c>
      <c r="U242" s="191">
        <f t="shared" si="429"/>
        <v>18.731894110700534</v>
      </c>
      <c r="V242" s="175">
        <f t="shared" si="430"/>
        <v>21.3263054108433</v>
      </c>
      <c r="X242" s="189">
        <f>LN(SUM($W$2:W242))</f>
        <v>4.6443908991413725</v>
      </c>
      <c r="Y242" s="122">
        <f t="shared" si="431"/>
        <v>10.272081659241353</v>
      </c>
      <c r="Z242" s="175">
        <f t="shared" si="432"/>
        <v>11.133986547813469</v>
      </c>
      <c r="AB242" s="189">
        <f>LN(SUM($AA$2:AA242))</f>
        <v>6.8772960714974287</v>
      </c>
      <c r="AC242" s="190">
        <f t="shared" si="433"/>
        <v>52.331876826271305</v>
      </c>
      <c r="AD242" s="175">
        <f t="shared" si="434"/>
        <v>61.196026385087521</v>
      </c>
      <c r="AF242" s="189">
        <f>LN(SUM($AE$2:AE242))</f>
        <v>8.3781609827206793</v>
      </c>
      <c r="AG242" s="190">
        <f t="shared" si="399"/>
        <v>45.146183541217056</v>
      </c>
      <c r="AH242" s="175">
        <f t="shared" si="400"/>
        <v>46.402594314008233</v>
      </c>
      <c r="AJ242" s="189">
        <f>LN(SUM($AI$2:AI242))</f>
        <v>5.579729825986222</v>
      </c>
      <c r="AK242" s="190">
        <f t="shared" si="401"/>
        <v>78.553447392699184</v>
      </c>
      <c r="AL242" s="175">
        <f t="shared" si="402"/>
        <v>90.660365388379248</v>
      </c>
      <c r="AN242" s="189">
        <f>LN(SUM($AM$2:AM242))</f>
        <v>6.9593985121339754</v>
      </c>
      <c r="AO242" s="190">
        <f t="shared" si="403"/>
        <v>26.500237308326959</v>
      </c>
      <c r="AP242" s="175">
        <f t="shared" si="404"/>
        <v>28.489340092417137</v>
      </c>
      <c r="AR242" s="189">
        <f>LN(SUM($AQ$2:AQ242))</f>
        <v>6.6052979209482015</v>
      </c>
      <c r="AS242" s="190">
        <f t="shared" si="405"/>
        <v>49.442310793105868</v>
      </c>
      <c r="AT242" s="175">
        <f t="shared" si="406"/>
        <v>55.238697163015068</v>
      </c>
      <c r="AV242" s="189">
        <f>LN(SUM($AU$2:AU242))</f>
        <v>9.447860089234899</v>
      </c>
      <c r="AW242" s="190">
        <f t="shared" si="407"/>
        <v>83.653445705126671</v>
      </c>
      <c r="AX242" s="175">
        <f t="shared" si="408"/>
        <v>92.800877795388374</v>
      </c>
      <c r="AZ242" s="192">
        <f>LN(SUM($AY$2:AY242))</f>
        <v>4.9767337424205742</v>
      </c>
      <c r="BA242" s="190">
        <f t="shared" si="409"/>
        <v>11.539419559013112</v>
      </c>
      <c r="BB242" s="175">
        <f t="shared" si="410"/>
        <v>14.113895240925308</v>
      </c>
      <c r="BD242" s="192">
        <f>LN(SUM($BC$2:BC242))</f>
        <v>5.6767538022682817</v>
      </c>
      <c r="BE242" s="190">
        <f t="shared" si="411"/>
        <v>27.548993051712607</v>
      </c>
      <c r="BF242" s="175">
        <f t="shared" si="412"/>
        <v>32.715078895776777</v>
      </c>
      <c r="BH242" s="192">
        <f>LN(SUM($BG$2:BG242))</f>
        <v>8.0146663704649423</v>
      </c>
      <c r="BI242" s="122">
        <f t="shared" si="413"/>
        <v>45.04788761691951</v>
      </c>
      <c r="BJ242" s="175">
        <f t="shared" si="414"/>
        <v>47.937419027185136</v>
      </c>
      <c r="BL242" s="192">
        <f>LN(SUM($BK$2:BK242))</f>
        <v>6.9047507699618382</v>
      </c>
      <c r="BM242" s="122">
        <f t="shared" si="415"/>
        <v>44.400241600041717</v>
      </c>
      <c r="BN242" s="175">
        <f t="shared" si="416"/>
        <v>44.707256466345378</v>
      </c>
      <c r="BP242" s="192">
        <f>LN(SUM($BO$2:BO242))</f>
        <v>6.1224928095143865</v>
      </c>
      <c r="BQ242" s="122">
        <f t="shared" si="417"/>
        <v>28.169277068459074</v>
      </c>
      <c r="BR242" s="175">
        <f t="shared" si="418"/>
        <v>28.459236458145693</v>
      </c>
      <c r="BT242" s="192">
        <f>LN(SUM($BS$2:BS242))</f>
        <v>10.44592811567137</v>
      </c>
      <c r="BU242" s="193">
        <f t="shared" si="419"/>
        <v>44.700261120399638</v>
      </c>
      <c r="BV242" s="175">
        <f t="shared" si="420"/>
        <v>47.590748633696172</v>
      </c>
    </row>
    <row r="243" spans="1:76" x14ac:dyDescent="0.25">
      <c r="E243" s="118"/>
      <c r="F243" s="118"/>
      <c r="I243" s="118"/>
      <c r="J243" s="118"/>
      <c r="M243" s="118"/>
      <c r="N243" s="118"/>
      <c r="Q243" s="119"/>
      <c r="R243" s="118"/>
      <c r="U243" s="148"/>
      <c r="V243" s="118"/>
      <c r="Y243" s="119"/>
      <c r="Z243" s="118"/>
      <c r="AC243" s="119"/>
      <c r="AD243" s="118"/>
      <c r="AG243" s="119"/>
      <c r="AH243" s="118"/>
      <c r="AK243" s="119"/>
      <c r="AL243" s="118"/>
      <c r="AO243" s="119"/>
      <c r="AP243" s="118"/>
      <c r="AS243" s="119"/>
      <c r="AT243" s="118"/>
      <c r="AW243" s="119"/>
      <c r="AX243" s="118"/>
      <c r="BA243" s="119"/>
      <c r="BB243" s="118"/>
      <c r="BE243" s="119"/>
      <c r="BF243" s="118"/>
      <c r="BI243" s="119"/>
      <c r="BJ243" s="118"/>
      <c r="BM243" s="119"/>
      <c r="BN243" s="118"/>
      <c r="BQ243" s="119"/>
      <c r="BR243" s="118"/>
      <c r="BU243" s="105"/>
      <c r="BV243" s="118"/>
      <c r="BX243" s="341"/>
    </row>
    <row r="244" spans="1:76" x14ac:dyDescent="0.25">
      <c r="E244" s="118"/>
      <c r="F244" s="118"/>
      <c r="I244" s="118"/>
      <c r="J244" s="118"/>
      <c r="M244" s="118"/>
      <c r="N244" s="118"/>
      <c r="Q244" s="119"/>
      <c r="R244" s="118"/>
      <c r="U244" s="148"/>
      <c r="V244" s="118"/>
      <c r="Y244" s="119"/>
      <c r="Z244" s="118"/>
      <c r="AC244" s="119"/>
      <c r="AD244" s="118"/>
      <c r="AG244" s="119"/>
      <c r="AH244" s="118"/>
      <c r="AK244" s="119"/>
      <c r="AL244" s="118"/>
      <c r="AO244" s="119"/>
      <c r="AP244" s="118"/>
      <c r="AS244" s="119"/>
      <c r="AT244" s="118"/>
      <c r="AW244" s="119"/>
      <c r="AX244" s="118"/>
      <c r="BA244" s="119"/>
      <c r="BB244" s="118"/>
      <c r="BE244" s="119"/>
      <c r="BF244" s="118"/>
      <c r="BI244" s="119"/>
      <c r="BJ244" s="118"/>
      <c r="BM244" s="119"/>
      <c r="BN244" s="118"/>
      <c r="BQ244" s="119"/>
      <c r="BR244" s="118"/>
      <c r="BU244" s="105"/>
      <c r="BV244" s="118"/>
    </row>
    <row r="245" spans="1:76" x14ac:dyDescent="0.25">
      <c r="E245" s="118"/>
      <c r="F245" s="118"/>
      <c r="I245" s="118"/>
      <c r="J245" s="118"/>
      <c r="M245" s="118"/>
      <c r="N245" s="118"/>
      <c r="Q245" s="119"/>
      <c r="R245" s="118"/>
      <c r="U245" s="148"/>
      <c r="V245" s="118"/>
      <c r="Y245" s="119"/>
      <c r="Z245" s="118"/>
      <c r="AC245" s="119"/>
      <c r="AD245" s="118"/>
      <c r="AG245" s="119"/>
      <c r="AH245" s="118"/>
      <c r="AK245" s="119"/>
      <c r="AL245" s="118"/>
      <c r="AO245" s="119"/>
      <c r="AP245" s="118"/>
      <c r="AS245" s="119"/>
      <c r="AT245" s="118"/>
      <c r="AW245" s="119"/>
      <c r="AX245" s="118"/>
      <c r="BA245" s="119"/>
      <c r="BB245" s="118"/>
      <c r="BE245" s="119"/>
      <c r="BF245" s="118"/>
      <c r="BI245" s="119"/>
      <c r="BJ245" s="118"/>
      <c r="BM245" s="119"/>
      <c r="BN245" s="118"/>
      <c r="BQ245" s="119"/>
      <c r="BR245" s="118"/>
      <c r="BU245" s="105"/>
      <c r="BV245" s="118"/>
    </row>
    <row r="246" spans="1:76" x14ac:dyDescent="0.25">
      <c r="E246" s="118"/>
      <c r="F246" s="118"/>
      <c r="I246" s="118"/>
      <c r="J246" s="118"/>
      <c r="M246" s="118"/>
      <c r="N246" s="118"/>
      <c r="Q246" s="119"/>
      <c r="R246" s="118"/>
      <c r="U246" s="148"/>
      <c r="V246" s="118"/>
      <c r="Y246" s="119"/>
      <c r="Z246" s="118"/>
      <c r="AC246" s="119"/>
      <c r="AD246" s="118"/>
      <c r="AG246" s="119"/>
      <c r="AH246" s="118"/>
      <c r="AK246" s="119"/>
      <c r="AL246" s="118"/>
      <c r="AO246" s="119"/>
      <c r="AP246" s="118"/>
      <c r="AS246" s="119"/>
      <c r="AT246" s="118"/>
      <c r="AW246" s="119"/>
      <c r="AX246" s="118"/>
      <c r="BA246" s="119"/>
      <c r="BB246" s="118"/>
      <c r="BE246" s="119"/>
      <c r="BF246" s="118"/>
      <c r="BI246" s="119"/>
      <c r="BJ246" s="118"/>
      <c r="BM246" s="119"/>
      <c r="BN246" s="118"/>
      <c r="BQ246" s="119"/>
      <c r="BR246" s="118"/>
      <c r="BU246" s="105"/>
      <c r="BV246" s="118"/>
    </row>
    <row r="247" spans="1:76" x14ac:dyDescent="0.25">
      <c r="E247" s="118"/>
      <c r="F247" s="118"/>
      <c r="I247" s="118"/>
      <c r="J247" s="118"/>
      <c r="M247" s="118"/>
      <c r="N247" s="118"/>
      <c r="Q247" s="119"/>
      <c r="R247" s="118"/>
      <c r="U247" s="148"/>
      <c r="V247" s="118"/>
      <c r="Y247" s="119"/>
      <c r="Z247" s="118"/>
      <c r="AC247" s="119"/>
      <c r="AD247" s="118"/>
      <c r="AG247" s="119"/>
      <c r="AH247" s="118"/>
      <c r="AK247" s="119"/>
      <c r="AL247" s="118"/>
      <c r="AO247" s="119"/>
      <c r="AP247" s="118"/>
      <c r="AS247" s="119"/>
      <c r="AT247" s="118"/>
      <c r="AW247" s="119"/>
      <c r="AX247" s="118"/>
      <c r="BA247" s="119"/>
      <c r="BB247" s="118"/>
      <c r="BE247" s="119"/>
      <c r="BF247" s="118"/>
      <c r="BI247" s="119"/>
      <c r="BJ247" s="118"/>
      <c r="BM247" s="119"/>
      <c r="BN247" s="118"/>
      <c r="BQ247" s="119"/>
      <c r="BR247" s="118"/>
      <c r="BU247" s="105"/>
      <c r="BV247" s="118"/>
    </row>
    <row r="248" spans="1:76" x14ac:dyDescent="0.25">
      <c r="E248" s="118"/>
      <c r="F248" s="118"/>
      <c r="I248" s="118"/>
      <c r="J248" s="118"/>
      <c r="M248" s="118"/>
      <c r="N248" s="118"/>
      <c r="Q248" s="119"/>
      <c r="R248" s="118"/>
      <c r="U248" s="148"/>
      <c r="V248" s="118"/>
      <c r="Y248" s="119"/>
      <c r="Z248" s="118"/>
      <c r="AC248" s="119"/>
      <c r="AD248" s="118"/>
      <c r="AG248" s="119"/>
      <c r="AH248" s="118"/>
      <c r="AK248" s="119"/>
      <c r="AL248" s="118"/>
      <c r="AO248" s="119"/>
      <c r="AP248" s="118"/>
      <c r="AS248" s="119"/>
      <c r="AT248" s="118"/>
      <c r="AW248" s="119"/>
      <c r="AX248" s="118"/>
      <c r="BA248" s="119"/>
      <c r="BB248" s="118"/>
      <c r="BE248" s="119"/>
      <c r="BF248" s="118"/>
      <c r="BI248" s="119"/>
      <c r="BJ248" s="118"/>
      <c r="BM248" s="119"/>
      <c r="BN248" s="118"/>
      <c r="BQ248" s="119"/>
      <c r="BR248" s="118"/>
      <c r="BU248" s="105"/>
      <c r="BV248" s="118"/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D5" sqref="D5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</f>
        <v>44205</v>
      </c>
      <c r="Y1" s="99"/>
      <c r="Z1" s="100"/>
      <c r="AA1" s="5"/>
      <c r="AB1" s="5"/>
    </row>
    <row r="2" spans="1:30" s="6" customFormat="1" ht="66.75" customHeight="1" x14ac:dyDescent="0.25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7</v>
      </c>
      <c r="I3" s="109">
        <v>792</v>
      </c>
      <c r="J3" s="109">
        <v>7</v>
      </c>
      <c r="K3" s="207">
        <v>77039</v>
      </c>
      <c r="L3" s="208">
        <v>1350</v>
      </c>
      <c r="M3" s="336">
        <v>3.0272727270000002</v>
      </c>
      <c r="N3" s="208">
        <v>432</v>
      </c>
      <c r="O3" s="329">
        <v>55.8</v>
      </c>
      <c r="P3" s="108">
        <f>D3/K3*100000</f>
        <v>1208.4788224146212</v>
      </c>
      <c r="Q3" s="108">
        <f>C3/K3*100000</f>
        <v>9.0863069354482793</v>
      </c>
      <c r="R3" s="107">
        <v>0.37842617152961983</v>
      </c>
      <c r="S3" s="333">
        <f ca="1">IF(AND(ISNUMBER(VLOOKUP($X$1,DIA!B:BV,5)), VLOOKUP($X$1,DIA!B:BV,5)&lt;100), VLOOKUP($X$1,DIA!B:BV,5), "+ de 100")</f>
        <v>18.316371806271082</v>
      </c>
      <c r="T3" s="107">
        <v>1.4084507042253521E-2</v>
      </c>
      <c r="U3" s="64">
        <f>H3/D3</f>
        <v>7.5187969924812026E-3</v>
      </c>
      <c r="V3" s="108">
        <f>H3/K3*1000000</f>
        <v>90.863069354482803</v>
      </c>
      <c r="W3" s="195"/>
      <c r="X3" s="228">
        <f>D3-G3-J3</f>
        <v>371</v>
      </c>
      <c r="Y3" s="222">
        <f ca="1">TODAY()+S3</f>
        <v>44223.316371806271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37">
        <v>1.4352806410000001</v>
      </c>
      <c r="N4" s="210">
        <v>656</v>
      </c>
      <c r="O4" s="330">
        <v>85.3</v>
      </c>
      <c r="P4" s="66">
        <f>D4/K4*100000</f>
        <v>2567.0139234081744</v>
      </c>
      <c r="Q4" s="108">
        <f>C4/K4*100000</f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28.595296030634042</v>
      </c>
      <c r="T4" s="12">
        <v>0.36774193548387096</v>
      </c>
      <c r="U4" s="64">
        <f>H4/D4</f>
        <v>6.7264573991031393E-3</v>
      </c>
      <c r="V4" s="108">
        <f>H4/K4*1000000</f>
        <v>172.66909798709693</v>
      </c>
      <c r="W4" s="195"/>
      <c r="X4" s="228">
        <f>D4-G4-J4</f>
        <v>1298</v>
      </c>
      <c r="Y4" s="223">
        <f t="shared" ref="Y4:Y20" ca="1" si="0">TODAY()+S4</f>
        <v>44233.595296030631</v>
      </c>
      <c r="Z4" s="220">
        <f t="shared" ref="Z4:Z20" si="1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37">
        <v>0.97872340400000002</v>
      </c>
      <c r="N5" s="110">
        <v>90</v>
      </c>
      <c r="O5" s="331">
        <v>15.6</v>
      </c>
      <c r="P5" s="65">
        <f>D5/K5*100000</f>
        <v>2689.5531683014165</v>
      </c>
      <c r="Q5" s="108">
        <f>C5/K5*100000</f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>H5/D5</f>
        <v>2.8219971056439943E-2</v>
      </c>
      <c r="V5" s="108">
        <f>H5/K5*1000000</f>
        <v>758.99112564222332</v>
      </c>
      <c r="W5" s="195"/>
      <c r="X5" s="228">
        <f>D5-G5-J5</f>
        <v>311</v>
      </c>
      <c r="Y5" s="223" t="e">
        <f t="shared" ca="1" si="0"/>
        <v>#VALUE!</v>
      </c>
      <c r="Z5" s="220">
        <f t="shared" si="1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27</v>
      </c>
      <c r="I6" s="110">
        <v>2004</v>
      </c>
      <c r="J6" s="110">
        <v>26</v>
      </c>
      <c r="K6" s="209">
        <v>83341</v>
      </c>
      <c r="L6" s="110">
        <v>1019</v>
      </c>
      <c r="M6" s="337">
        <v>0.96811594199999995</v>
      </c>
      <c r="N6" s="110">
        <v>401</v>
      </c>
      <c r="O6" s="330">
        <v>52.8</v>
      </c>
      <c r="P6" s="66">
        <f>D6/K6*100000</f>
        <v>2595.3612267671374</v>
      </c>
      <c r="Q6" s="108">
        <f>C6/K6*100000</f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47.14753347728459</v>
      </c>
      <c r="T6" s="12">
        <v>0.44186046511627908</v>
      </c>
      <c r="U6" s="64">
        <f>H6/D6</f>
        <v>1.2482662968099861E-2</v>
      </c>
      <c r="V6" s="108">
        <f>H6/K6*1000000</f>
        <v>323.97019474208372</v>
      </c>
      <c r="W6" s="195"/>
      <c r="X6" s="228">
        <f>D6-G6-J6</f>
        <v>388</v>
      </c>
      <c r="Y6" s="223">
        <f t="shared" ca="1" si="0"/>
        <v>44252.147533477284</v>
      </c>
      <c r="Z6" s="220">
        <f t="shared" si="1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37">
        <v>2</v>
      </c>
      <c r="N7" s="110">
        <v>142</v>
      </c>
      <c r="O7" s="48">
        <v>7.1</v>
      </c>
      <c r="P7" s="67">
        <f>D7/K7*100000</f>
        <v>404.41306892759582</v>
      </c>
      <c r="Q7" s="108">
        <f>C7/K7*100000</f>
        <v>10.642449182305155</v>
      </c>
      <c r="R7" s="107">
        <v>0.33855799373040751</v>
      </c>
      <c r="S7" s="115">
        <f ca="1">IF(AND(ISNUMBER(VLOOKUP($X$1,DIA!B:BV,21)), VLOOKUP($X$1,DIA!B:BV,21)&lt;100), VLOOKUP($X$1,DIA!B:BV,21), "+ de 100")</f>
        <v>21.3263054108433</v>
      </c>
      <c r="T7" s="13">
        <v>6.6666666666666666E-2</v>
      </c>
      <c r="U7" s="64">
        <f>H7/D7</f>
        <v>2.6315789473684209E-2</v>
      </c>
      <c r="V7" s="108">
        <f>H7/K7*1000000</f>
        <v>106.42449182305154</v>
      </c>
      <c r="W7" s="195"/>
      <c r="X7" s="228">
        <f>D7-G7-J7</f>
        <v>58</v>
      </c>
      <c r="Y7" s="223">
        <f t="shared" ca="1" si="0"/>
        <v>44226.326305410847</v>
      </c>
      <c r="Z7" s="220">
        <f t="shared" si="1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37">
        <v>1.0294117650000001</v>
      </c>
      <c r="N8" s="110">
        <v>213</v>
      </c>
      <c r="O8" s="48">
        <v>72.900000000000006</v>
      </c>
      <c r="P8" s="67">
        <f>D8/K8*100000</f>
        <v>686.17925674034495</v>
      </c>
      <c r="Q8" s="108">
        <f>C8/K8*100000</f>
        <v>0</v>
      </c>
      <c r="R8" s="107">
        <v>0.46078431372549017</v>
      </c>
      <c r="S8" s="334">
        <f ca="1">IF(AND(ISNUMBER(VLOOKUP($X$1,DIA!B:BV,24)), VLOOKUP($X$1,DIA!B:BV,24)&lt;100), VLOOKUP($X$1,DIA!B:BV,24), "+ de 100")</f>
        <v>10.272081659241353</v>
      </c>
      <c r="T8" s="13">
        <v>0</v>
      </c>
      <c r="U8" s="64">
        <f>H8/D8</f>
        <v>1.7699115044247787E-2</v>
      </c>
      <c r="V8" s="108">
        <f>H8/K8*1000000</f>
        <v>121.44765606023805</v>
      </c>
      <c r="W8" s="195"/>
      <c r="X8" s="228">
        <f>D8-G8-J8</f>
        <v>57</v>
      </c>
      <c r="Y8" s="223">
        <f t="shared" ca="1" si="0"/>
        <v>44215.272081659241</v>
      </c>
      <c r="Z8" s="220">
        <f t="shared" si="1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24</v>
      </c>
      <c r="I9" s="110">
        <v>857</v>
      </c>
      <c r="J9" s="110">
        <v>24</v>
      </c>
      <c r="K9" s="209">
        <v>58565</v>
      </c>
      <c r="L9" s="110">
        <v>1015</v>
      </c>
      <c r="M9" s="337">
        <v>2.8918918919999999</v>
      </c>
      <c r="N9" s="110">
        <v>183</v>
      </c>
      <c r="O9" s="330">
        <v>37.6</v>
      </c>
      <c r="P9" s="66">
        <f>D9/K9*100000</f>
        <v>1608.4692222317083</v>
      </c>
      <c r="Q9" s="108">
        <f>C9/K9*100000</f>
        <v>314.18082472466494</v>
      </c>
      <c r="R9" s="107">
        <v>0.45624999999999999</v>
      </c>
      <c r="S9" s="49">
        <f ca="1">IF(AND(ISNUMBER(VLOOKUP($X$1,DIA!B:BV,29)), VLOOKUP($X$1,DIA!B:BV,29)&lt;100), VLOOKUP($X$1,DIA!B:BV,29), "+ de 100")</f>
        <v>61.196026385087521</v>
      </c>
      <c r="T9" s="12">
        <v>0.46875</v>
      </c>
      <c r="U9" s="64">
        <f>H9/D9</f>
        <v>2.5477707006369428E-2</v>
      </c>
      <c r="V9" s="108">
        <f>H9/K9*1000000</f>
        <v>409.80107572782379</v>
      </c>
      <c r="W9" s="195"/>
      <c r="X9" s="228">
        <f>D9-G9-J9</f>
        <v>258</v>
      </c>
      <c r="Y9" s="223">
        <f t="shared" ca="1" si="0"/>
        <v>44266.196026385085</v>
      </c>
      <c r="Z9" s="220">
        <f t="shared" si="1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70</v>
      </c>
      <c r="I10" s="110">
        <v>3555</v>
      </c>
      <c r="J10" s="110">
        <v>70</v>
      </c>
      <c r="K10" s="209">
        <v>124231</v>
      </c>
      <c r="L10" s="110">
        <v>3600</v>
      </c>
      <c r="M10" s="337">
        <v>1.917333333</v>
      </c>
      <c r="N10" s="110">
        <v>579</v>
      </c>
      <c r="O10" s="331">
        <v>38.6</v>
      </c>
      <c r="P10" s="65">
        <f>D10/K10*100000</f>
        <v>3640.7981904677576</v>
      </c>
      <c r="Q10" s="108">
        <f>C10/K10*100000</f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46.402594314008233</v>
      </c>
      <c r="T10" s="13">
        <v>9.7134870719776376E-2</v>
      </c>
      <c r="U10" s="64">
        <f>H10/D10</f>
        <v>1.5476453681185054E-2</v>
      </c>
      <c r="V10" s="108">
        <f>H10/K10*1000000</f>
        <v>563.46644557316608</v>
      </c>
      <c r="W10" s="195"/>
      <c r="X10" s="228">
        <f>D10-G10-J10</f>
        <v>1644</v>
      </c>
      <c r="Y10" s="223">
        <f t="shared" ca="1" si="0"/>
        <v>44251.402594314008</v>
      </c>
      <c r="Z10" s="220">
        <f t="shared" si="1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37">
        <v>2.2142857139999998</v>
      </c>
      <c r="N11" s="110">
        <v>231</v>
      </c>
      <c r="O11" s="331">
        <v>29.8</v>
      </c>
      <c r="P11" s="65">
        <f>D11/K11*100000</f>
        <v>2064.0834575260806</v>
      </c>
      <c r="Q11" s="108">
        <f>C11/K11*100000</f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46.402594314008233</v>
      </c>
      <c r="T11" s="13">
        <v>6.8627450980392163E-2</v>
      </c>
      <c r="U11" s="64">
        <f>H11/D11</f>
        <v>1.444043321299639E-2</v>
      </c>
      <c r="V11" s="108">
        <f>H11/K11*1000000</f>
        <v>298.06259314456037</v>
      </c>
      <c r="W11" s="195"/>
      <c r="X11" s="228">
        <f>D11-G11-J11</f>
        <v>55</v>
      </c>
      <c r="Y11" s="223">
        <f t="shared" ca="1" si="0"/>
        <v>44251.402594314008</v>
      </c>
      <c r="Z11" s="220">
        <f t="shared" si="1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37">
        <v>2.407407407</v>
      </c>
      <c r="N12" s="110">
        <v>271</v>
      </c>
      <c r="O12" s="330">
        <v>48.6</v>
      </c>
      <c r="P12" s="66">
        <f>D12/K12*100000</f>
        <v>1485.0591941818989</v>
      </c>
      <c r="Q12" s="108">
        <f>C12/K12*100000</f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28.489340092417137</v>
      </c>
      <c r="T12" s="13">
        <v>0.1875</v>
      </c>
      <c r="U12" s="64">
        <f>H12/D12</f>
        <v>1.6822429906542057E-2</v>
      </c>
      <c r="V12" s="108">
        <f>H12/K12*1000000</f>
        <v>249.82304201190826</v>
      </c>
      <c r="W12" s="195"/>
      <c r="X12" s="228">
        <f>D12-G12-J12</f>
        <v>301</v>
      </c>
      <c r="Y12" s="223">
        <f t="shared" ca="1" si="0"/>
        <v>44233.489340092419</v>
      </c>
      <c r="Z12" s="220">
        <f t="shared" si="1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37">
        <v>0.73404255299999999</v>
      </c>
      <c r="N13" s="110">
        <v>167</v>
      </c>
      <c r="O13" s="330">
        <v>31.5</v>
      </c>
      <c r="P13" s="66">
        <f>D13/K13*100000</f>
        <v>1791.5940344760797</v>
      </c>
      <c r="Q13" s="108">
        <f>C13/K13*100000</f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55.238697163015068</v>
      </c>
      <c r="T13" s="12">
        <v>0.1891891891891892</v>
      </c>
      <c r="U13" s="64">
        <f>H13/D13</f>
        <v>2.0270270270270271E-2</v>
      </c>
      <c r="V13" s="108">
        <f>H13/K13*1000000</f>
        <v>363.16095293434051</v>
      </c>
      <c r="W13" s="195"/>
      <c r="X13" s="228">
        <f>D13-G13-J13</f>
        <v>113</v>
      </c>
      <c r="Y13" s="223">
        <f t="shared" ca="1" si="0"/>
        <v>44260.238697163019</v>
      </c>
      <c r="Z13" s="220">
        <f t="shared" si="1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249</v>
      </c>
      <c r="I14" s="110">
        <v>11009</v>
      </c>
      <c r="J14" s="110">
        <v>253</v>
      </c>
      <c r="K14" s="209">
        <v>376912</v>
      </c>
      <c r="L14" s="110">
        <v>9957</v>
      </c>
      <c r="M14" s="337">
        <v>1.821862348</v>
      </c>
      <c r="N14" s="110">
        <v>239</v>
      </c>
      <c r="O14" s="331">
        <v>34.799999999999997</v>
      </c>
      <c r="P14" s="65">
        <f>D14/K14*100000</f>
        <v>3380.8952752897226</v>
      </c>
      <c r="Q14" s="108">
        <f>C14/K14*100000</f>
        <v>397.70556522477398</v>
      </c>
      <c r="R14" s="107">
        <v>0.52347363012098846</v>
      </c>
      <c r="S14" s="48">
        <f ca="1">IF(AND(ISNUMBER(VLOOKUP($X$1,DIA!B:BV,49)), VLOOKUP($X$1,DIA!B:BV,49)&lt;100), VLOOKUP($X$1,DIA!B:BV,49), "+ de 100")</f>
        <v>92.800877795388374</v>
      </c>
      <c r="T14" s="13">
        <v>0.12526056471480007</v>
      </c>
      <c r="U14" s="64">
        <f>H14/D14</f>
        <v>1.9540139684532686E-2</v>
      </c>
      <c r="V14" s="108">
        <f>H14/K14*1000000</f>
        <v>660.63165937937765</v>
      </c>
      <c r="W14" s="195"/>
      <c r="X14" s="228">
        <f>D14-G14-J14</f>
        <v>3062</v>
      </c>
      <c r="Y14" s="223">
        <f t="shared" ca="1" si="0"/>
        <v>44297.800877795387</v>
      </c>
      <c r="Z14" s="220">
        <f t="shared" si="1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37">
        <v>5.375</v>
      </c>
      <c r="N15" s="110">
        <v>217</v>
      </c>
      <c r="O15" s="48">
        <v>5</v>
      </c>
      <c r="P15" s="67">
        <f>D15/K15*100000</f>
        <v>848.31347202585334</v>
      </c>
      <c r="Q15" s="108">
        <f>C15/K15*100000</f>
        <v>217.12785295899818</v>
      </c>
      <c r="R15" s="107">
        <v>0.55600000000000005</v>
      </c>
      <c r="S15" s="115">
        <f ca="1">IF(AND(ISNUMBER(VLOOKUP($X$1,DIA!B:BV,53)), VLOOKUP($X$1,DIA!B:BV,53)&lt;100), VLOOKUP($X$1,DIA!B:BV,53), "+ de 100")</f>
        <v>14.113895240925308</v>
      </c>
      <c r="T15" s="14">
        <v>1.3333333333333333</v>
      </c>
      <c r="U15" s="64">
        <f>H15/D15</f>
        <v>1.1904761904761904E-2</v>
      </c>
      <c r="V15" s="108">
        <f>H15/K15*1000000</f>
        <v>100.98969905069683</v>
      </c>
      <c r="W15" s="195"/>
      <c r="X15" s="228">
        <f>D15-G15-J15</f>
        <v>83</v>
      </c>
      <c r="Y15" s="223">
        <f t="shared" ca="1" si="0"/>
        <v>44219.113895240924</v>
      </c>
      <c r="Z15" s="220">
        <f t="shared" si="1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37">
        <v>1.5806451610000001</v>
      </c>
      <c r="N16" s="110">
        <v>184</v>
      </c>
      <c r="O16" s="330">
        <v>26.3</v>
      </c>
      <c r="P16" s="66">
        <f>D16/K16*100000</f>
        <v>1106.5681383397728</v>
      </c>
      <c r="Q16" s="108">
        <f>C16/K16*100000</f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32.715078895776777</v>
      </c>
      <c r="T16" s="14">
        <v>0.80952380952380953</v>
      </c>
      <c r="U16" s="64">
        <f>H16/D16</f>
        <v>3.0508474576271188E-2</v>
      </c>
      <c r="V16" s="108">
        <f>H16/K16*1000000</f>
        <v>337.59705915450689</v>
      </c>
      <c r="W16" s="195"/>
      <c r="X16" s="228">
        <f>D16-G16-J16</f>
        <v>89</v>
      </c>
      <c r="Y16" s="223">
        <f t="shared" ca="1" si="0"/>
        <v>44237.715078895773</v>
      </c>
      <c r="Z16" s="220">
        <f t="shared" si="1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50</v>
      </c>
      <c r="I17" s="110">
        <v>2811</v>
      </c>
      <c r="J17" s="110">
        <v>46</v>
      </c>
      <c r="K17" s="209">
        <v>113161</v>
      </c>
      <c r="L17" s="110">
        <v>1847</v>
      </c>
      <c r="M17" s="337">
        <v>0.74660633499999995</v>
      </c>
      <c r="N17" s="110">
        <v>437</v>
      </c>
      <c r="O17" s="330">
        <v>53</v>
      </c>
      <c r="P17" s="66">
        <f>D17/K17*100000</f>
        <v>2713.8325041312819</v>
      </c>
      <c r="Q17" s="108">
        <f>C17/K17*100000</f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47.937419027185136</v>
      </c>
      <c r="T17" s="12">
        <v>0.38461538461538464</v>
      </c>
      <c r="U17" s="64">
        <f>H17/D17</f>
        <v>1.6281341582546401E-2</v>
      </c>
      <c r="V17" s="108">
        <f>H17/K17*1000000</f>
        <v>441.8483399757867</v>
      </c>
      <c r="W17" s="195"/>
      <c r="X17" s="228">
        <f>D17-G17-J17</f>
        <v>526</v>
      </c>
      <c r="Y17" s="223">
        <f t="shared" ca="1" si="0"/>
        <v>44252.937419027185</v>
      </c>
      <c r="Z17" s="239">
        <f t="shared" si="1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29</v>
      </c>
      <c r="I18" s="110">
        <v>952</v>
      </c>
      <c r="J18" s="110">
        <v>31</v>
      </c>
      <c r="K18" s="209">
        <v>39665</v>
      </c>
      <c r="L18" s="110">
        <v>651</v>
      </c>
      <c r="M18" s="337">
        <v>1.5172413789999999</v>
      </c>
      <c r="N18" s="110">
        <v>444</v>
      </c>
      <c r="O18" s="331">
        <v>70.599999999999994</v>
      </c>
      <c r="P18" s="65">
        <f>D18/K18*100000</f>
        <v>2561.4521618555405</v>
      </c>
      <c r="Q18" s="108">
        <f>C18/K18*100000</f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44.707256466345378</v>
      </c>
      <c r="T18" s="13">
        <v>0.26136363636363635</v>
      </c>
      <c r="U18" s="64">
        <f>H18/D18</f>
        <v>2.8543307086614175E-2</v>
      </c>
      <c r="V18" s="108">
        <f>H18/K18*1000000</f>
        <v>731.12315643514432</v>
      </c>
      <c r="W18" s="195"/>
      <c r="X18" s="228">
        <f>D18-G18-J18</f>
        <v>204</v>
      </c>
      <c r="Y18" s="223">
        <f t="shared" ca="1" si="0"/>
        <v>44249.707256466347</v>
      </c>
      <c r="Z18" s="220">
        <f t="shared" si="1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17</v>
      </c>
      <c r="I19" s="112">
        <v>436</v>
      </c>
      <c r="J19" s="112">
        <v>16</v>
      </c>
      <c r="K19" s="211">
        <v>52651</v>
      </c>
      <c r="L19" s="112">
        <v>603</v>
      </c>
      <c r="M19" s="338">
        <v>2.0888888890000001</v>
      </c>
      <c r="N19" s="112">
        <v>179</v>
      </c>
      <c r="O19" s="48">
        <v>22.8</v>
      </c>
      <c r="P19" s="67">
        <f>D19/K19*100000</f>
        <v>905.9656986571955</v>
      </c>
      <c r="Q19" s="108">
        <f>C19/K19*100000</f>
        <v>37.985983172209451</v>
      </c>
      <c r="R19" s="107">
        <v>0.42240587695133147</v>
      </c>
      <c r="S19" s="327">
        <f ca="1">IF(AND(ISNUMBER(VLOOKUP($X$1,DIA!B:BV,69)), VLOOKUP($X$1,DIA!B:BV,69)&lt;100), VLOOKUP($X$1,DIA!B:BV,69), "+ de 100")</f>
        <v>28.459236458145693</v>
      </c>
      <c r="T19" s="125">
        <v>6.7226890756302518E-2</v>
      </c>
      <c r="U19" s="64">
        <f>H19/D19</f>
        <v>3.5639412997903561E-2</v>
      </c>
      <c r="V19" s="108">
        <f>H19/K19*1000000</f>
        <v>322.88085696378039</v>
      </c>
      <c r="W19" s="195"/>
      <c r="X19" s="228">
        <f>D19-G19-J19</f>
        <v>183</v>
      </c>
      <c r="Y19" s="223">
        <f t="shared" ca="1" si="0"/>
        <v>44233.459236458148</v>
      </c>
      <c r="Z19" s="220">
        <f t="shared" si="1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2">SUM(G3:G19)</f>
        <v>25342</v>
      </c>
      <c r="H20" s="133">
        <f t="shared" si="2"/>
        <v>598</v>
      </c>
      <c r="I20" s="133">
        <f t="shared" si="2"/>
        <v>30515</v>
      </c>
      <c r="J20" s="133">
        <f t="shared" si="2"/>
        <v>588</v>
      </c>
      <c r="K20" s="134">
        <f t="shared" si="2"/>
        <v>1385961</v>
      </c>
      <c r="L20" s="134">
        <f t="shared" si="2"/>
        <v>26418</v>
      </c>
      <c r="M20" s="339">
        <v>1.61</v>
      </c>
      <c r="N20" s="335">
        <f>4919/K20*100000</f>
        <v>354.91619172545262</v>
      </c>
      <c r="O20" s="328"/>
      <c r="P20" s="168">
        <f>D20/K20*100000</f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47.590748633696172</v>
      </c>
      <c r="T20" s="137">
        <v>0.15200093611046103</v>
      </c>
      <c r="U20" s="138">
        <f>H20/D20</f>
        <v>1.7119464086341647E-2</v>
      </c>
      <c r="V20" s="139">
        <f>H20/K20*1000000</f>
        <v>431.46957237613469</v>
      </c>
      <c r="W20" s="11"/>
      <c r="X20" s="232">
        <f>D20-G20-J20</f>
        <v>9001</v>
      </c>
      <c r="Y20" s="254">
        <f t="shared" ca="1" si="0"/>
        <v>44252.590748633695</v>
      </c>
      <c r="Z20" s="233">
        <f t="shared" si="1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40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26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24" t="s">
        <v>304</v>
      </c>
      <c r="B7" s="325"/>
      <c r="C7" s="325"/>
      <c r="D7" s="325"/>
      <c r="E7" s="326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2021-01-09T22:33:43Z</dcterms:modified>
</cp:coreProperties>
</file>