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6368F36B-3FE1-4772-89A8-843A738FE897}" xr6:coauthVersionLast="46" xr6:coauthVersionMax="46" xr10:uidLastSave="{00000000-0000-0000-0000-000000000000}"/>
  <bookViews>
    <workbookView xWindow="-120" yWindow="-120" windowWidth="20730" windowHeight="11160" tabRatio="503" xr2:uid="{00000000-000D-0000-FFFF-FFFF00000000}"/>
  </bookViews>
  <sheets>
    <sheet name="argentina_gral" sheetId="1" r:id="rId1"/>
    <sheet name="casos_provincias" sheetId="3" r:id="rId2"/>
    <sheet name="Hoja1" sheetId="12" r:id="rId3"/>
    <sheet name="Hoja3" sheetId="14" r:id="rId4"/>
    <sheet name="POBLAC_AMBA" sheetId="9" r:id="rId5"/>
    <sheet name="UTI" sheetId="5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casos_provincias!$A$1:$E$7729</definedName>
    <definedName name="_xlnm._FilterDatabase" localSheetId="3" hidden="1">Hoja3!$A$1:$F$25</definedName>
    <definedName name="_xlnm._FilterDatabase" localSheetId="4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2" l="1"/>
  <c r="M344" i="1"/>
  <c r="M345" i="1"/>
  <c r="S346" i="1"/>
  <c r="J346" i="1"/>
  <c r="F346" i="1"/>
  <c r="E346" i="1"/>
  <c r="C346" i="1"/>
  <c r="T346" i="1" s="1"/>
  <c r="H8281" i="3"/>
  <c r="G8281" i="3"/>
  <c r="F8281" i="3"/>
  <c r="H8280" i="3"/>
  <c r="G8280" i="3"/>
  <c r="F8280" i="3"/>
  <c r="H8279" i="3"/>
  <c r="G8279" i="3"/>
  <c r="F8279" i="3"/>
  <c r="H8278" i="3"/>
  <c r="G8278" i="3"/>
  <c r="F8278" i="3"/>
  <c r="H8277" i="3"/>
  <c r="G8277" i="3"/>
  <c r="F8277" i="3"/>
  <c r="H8276" i="3"/>
  <c r="G8276" i="3"/>
  <c r="F8276" i="3"/>
  <c r="H8275" i="3"/>
  <c r="G8275" i="3"/>
  <c r="F8275" i="3"/>
  <c r="H8274" i="3"/>
  <c r="G8274" i="3"/>
  <c r="F8274" i="3"/>
  <c r="H8273" i="3"/>
  <c r="G8273" i="3"/>
  <c r="F8273" i="3"/>
  <c r="H8272" i="3"/>
  <c r="G8272" i="3"/>
  <c r="F8272" i="3"/>
  <c r="H8271" i="3"/>
  <c r="G8271" i="3"/>
  <c r="F8271" i="3"/>
  <c r="H8270" i="3"/>
  <c r="G8270" i="3"/>
  <c r="F8270" i="3"/>
  <c r="H8269" i="3"/>
  <c r="G8269" i="3"/>
  <c r="F8269" i="3"/>
  <c r="H8268" i="3"/>
  <c r="G8268" i="3"/>
  <c r="F8268" i="3"/>
  <c r="H8267" i="3"/>
  <c r="G8267" i="3"/>
  <c r="F8267" i="3"/>
  <c r="H8266" i="3"/>
  <c r="G8266" i="3"/>
  <c r="F8266" i="3"/>
  <c r="H8265" i="3"/>
  <c r="G8265" i="3"/>
  <c r="F8265" i="3"/>
  <c r="H8264" i="3"/>
  <c r="G8264" i="3"/>
  <c r="F8264" i="3"/>
  <c r="H8263" i="3"/>
  <c r="G8263" i="3"/>
  <c r="F8263" i="3"/>
  <c r="H8262" i="3"/>
  <c r="G8262" i="3"/>
  <c r="F8262" i="3"/>
  <c r="H8261" i="3"/>
  <c r="G8261" i="3"/>
  <c r="F8261" i="3"/>
  <c r="H8260" i="3"/>
  <c r="G8260" i="3"/>
  <c r="F8260" i="3"/>
  <c r="H8259" i="3"/>
  <c r="G8259" i="3"/>
  <c r="F8259" i="3"/>
  <c r="H8258" i="3"/>
  <c r="G8258" i="3"/>
  <c r="F8258" i="3"/>
  <c r="D8281" i="3"/>
  <c r="D8280" i="3"/>
  <c r="D8279" i="3"/>
  <c r="D8278" i="3"/>
  <c r="D8277" i="3"/>
  <c r="D8276" i="3"/>
  <c r="D8275" i="3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H8257" i="3"/>
  <c r="G8257" i="3"/>
  <c r="F8257" i="3"/>
  <c r="H8256" i="3"/>
  <c r="G8256" i="3"/>
  <c r="F8256" i="3"/>
  <c r="H8255" i="3"/>
  <c r="G8255" i="3"/>
  <c r="F8255" i="3"/>
  <c r="H8254" i="3"/>
  <c r="G8254" i="3"/>
  <c r="F8254" i="3"/>
  <c r="H8253" i="3"/>
  <c r="G8253" i="3"/>
  <c r="F8253" i="3"/>
  <c r="H8252" i="3"/>
  <c r="G8252" i="3"/>
  <c r="F8252" i="3"/>
  <c r="H8251" i="3"/>
  <c r="G8251" i="3"/>
  <c r="F8251" i="3"/>
  <c r="H8250" i="3"/>
  <c r="G8250" i="3"/>
  <c r="F8250" i="3"/>
  <c r="H8249" i="3"/>
  <c r="G8249" i="3"/>
  <c r="F8249" i="3"/>
  <c r="H8248" i="3"/>
  <c r="G8248" i="3"/>
  <c r="F8248" i="3"/>
  <c r="H8247" i="3"/>
  <c r="G8247" i="3"/>
  <c r="F8247" i="3"/>
  <c r="H8246" i="3"/>
  <c r="G8246" i="3"/>
  <c r="F8246" i="3"/>
  <c r="H8245" i="3"/>
  <c r="G8245" i="3"/>
  <c r="F8245" i="3"/>
  <c r="H8244" i="3"/>
  <c r="G8244" i="3"/>
  <c r="F8244" i="3"/>
  <c r="H8243" i="3"/>
  <c r="G8243" i="3"/>
  <c r="F8243" i="3"/>
  <c r="H8242" i="3"/>
  <c r="G8242" i="3"/>
  <c r="F8242" i="3"/>
  <c r="H8241" i="3"/>
  <c r="G8241" i="3"/>
  <c r="F8241" i="3"/>
  <c r="H8240" i="3"/>
  <c r="G8240" i="3"/>
  <c r="F8240" i="3"/>
  <c r="H8239" i="3"/>
  <c r="G8239" i="3"/>
  <c r="F8239" i="3"/>
  <c r="H8238" i="3"/>
  <c r="G8238" i="3"/>
  <c r="F8238" i="3"/>
  <c r="H8237" i="3"/>
  <c r="G8237" i="3"/>
  <c r="F8237" i="3"/>
  <c r="H8236" i="3"/>
  <c r="G8236" i="3"/>
  <c r="F8236" i="3"/>
  <c r="H8235" i="3"/>
  <c r="G8235" i="3"/>
  <c r="F8235" i="3"/>
  <c r="H8234" i="3"/>
  <c r="G8234" i="3"/>
  <c r="F8234" i="3"/>
  <c r="D8257" i="3"/>
  <c r="D8256" i="3"/>
  <c r="D8255" i="3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D8234" i="3"/>
  <c r="S345" i="1"/>
  <c r="J345" i="1"/>
  <c r="F345" i="1"/>
  <c r="E345" i="1"/>
  <c r="C345" i="1"/>
  <c r="M339" i="1"/>
  <c r="M340" i="1"/>
  <c r="M341" i="1"/>
  <c r="M342" i="1"/>
  <c r="M343" i="1"/>
  <c r="S344" i="1"/>
  <c r="J344" i="1"/>
  <c r="F344" i="1"/>
  <c r="E344" i="1"/>
  <c r="C344" i="1"/>
  <c r="R344" i="1" s="1"/>
  <c r="H8233" i="3"/>
  <c r="G8233" i="3"/>
  <c r="F8233" i="3"/>
  <c r="H8232" i="3"/>
  <c r="G8232" i="3"/>
  <c r="F8232" i="3"/>
  <c r="H8231" i="3"/>
  <c r="G8231" i="3"/>
  <c r="F8231" i="3"/>
  <c r="H8230" i="3"/>
  <c r="G8230" i="3"/>
  <c r="F8230" i="3"/>
  <c r="H8229" i="3"/>
  <c r="G8229" i="3"/>
  <c r="F8229" i="3"/>
  <c r="H8228" i="3"/>
  <c r="G8228" i="3"/>
  <c r="F8228" i="3"/>
  <c r="H8227" i="3"/>
  <c r="G8227" i="3"/>
  <c r="F8227" i="3"/>
  <c r="H8226" i="3"/>
  <c r="G8226" i="3"/>
  <c r="F8226" i="3"/>
  <c r="H8225" i="3"/>
  <c r="G8225" i="3"/>
  <c r="F8225" i="3"/>
  <c r="H8224" i="3"/>
  <c r="G8224" i="3"/>
  <c r="F8224" i="3"/>
  <c r="H8223" i="3"/>
  <c r="G8223" i="3"/>
  <c r="F8223" i="3"/>
  <c r="H8222" i="3"/>
  <c r="G8222" i="3"/>
  <c r="F8222" i="3"/>
  <c r="H8221" i="3"/>
  <c r="G8221" i="3"/>
  <c r="F8221" i="3"/>
  <c r="H8220" i="3"/>
  <c r="G8220" i="3"/>
  <c r="F8220" i="3"/>
  <c r="H8219" i="3"/>
  <c r="G8219" i="3"/>
  <c r="F8219" i="3"/>
  <c r="H8218" i="3"/>
  <c r="G8218" i="3"/>
  <c r="F8218" i="3"/>
  <c r="H8217" i="3"/>
  <c r="G8217" i="3"/>
  <c r="F8217" i="3"/>
  <c r="H8216" i="3"/>
  <c r="G8216" i="3"/>
  <c r="F8216" i="3"/>
  <c r="H8215" i="3"/>
  <c r="G8215" i="3"/>
  <c r="F8215" i="3"/>
  <c r="H8214" i="3"/>
  <c r="G8214" i="3"/>
  <c r="F8214" i="3"/>
  <c r="H8213" i="3"/>
  <c r="G8213" i="3"/>
  <c r="F8213" i="3"/>
  <c r="H8212" i="3"/>
  <c r="G8212" i="3"/>
  <c r="F8212" i="3"/>
  <c r="H8211" i="3"/>
  <c r="G8211" i="3"/>
  <c r="F8211" i="3"/>
  <c r="H8210" i="3"/>
  <c r="G8210" i="3"/>
  <c r="F8210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D8214" i="3"/>
  <c r="D8213" i="3"/>
  <c r="D8212" i="3"/>
  <c r="D8211" i="3"/>
  <c r="D8210" i="3"/>
  <c r="S343" i="1"/>
  <c r="H8209" i="3"/>
  <c r="G8209" i="3"/>
  <c r="F8209" i="3"/>
  <c r="H8208" i="3"/>
  <c r="G8208" i="3"/>
  <c r="F8208" i="3"/>
  <c r="H8207" i="3"/>
  <c r="G8207" i="3"/>
  <c r="F8207" i="3"/>
  <c r="H8206" i="3"/>
  <c r="G8206" i="3"/>
  <c r="F8206" i="3"/>
  <c r="H8205" i="3"/>
  <c r="G8205" i="3"/>
  <c r="F8205" i="3"/>
  <c r="H8204" i="3"/>
  <c r="G8204" i="3"/>
  <c r="F8204" i="3"/>
  <c r="H8203" i="3"/>
  <c r="G8203" i="3"/>
  <c r="F8203" i="3"/>
  <c r="H8202" i="3"/>
  <c r="G8202" i="3"/>
  <c r="F8202" i="3"/>
  <c r="H8201" i="3"/>
  <c r="G8201" i="3"/>
  <c r="F8201" i="3"/>
  <c r="H8200" i="3"/>
  <c r="G8200" i="3"/>
  <c r="F8200" i="3"/>
  <c r="H8199" i="3"/>
  <c r="G8199" i="3"/>
  <c r="F8199" i="3"/>
  <c r="H8198" i="3"/>
  <c r="G8198" i="3"/>
  <c r="F8198" i="3"/>
  <c r="H8197" i="3"/>
  <c r="G8197" i="3"/>
  <c r="F8197" i="3"/>
  <c r="H8196" i="3"/>
  <c r="G8196" i="3"/>
  <c r="F8196" i="3"/>
  <c r="H8195" i="3"/>
  <c r="G8195" i="3"/>
  <c r="F8195" i="3"/>
  <c r="H8194" i="3"/>
  <c r="G8194" i="3"/>
  <c r="F8194" i="3"/>
  <c r="H8193" i="3"/>
  <c r="G8193" i="3"/>
  <c r="F8193" i="3"/>
  <c r="H8192" i="3"/>
  <c r="G8192" i="3"/>
  <c r="F8192" i="3"/>
  <c r="H8191" i="3"/>
  <c r="G8191" i="3"/>
  <c r="F8191" i="3"/>
  <c r="H8190" i="3"/>
  <c r="G8190" i="3"/>
  <c r="F8190" i="3"/>
  <c r="H8189" i="3"/>
  <c r="G8189" i="3"/>
  <c r="F8189" i="3"/>
  <c r="H8188" i="3"/>
  <c r="G8188" i="3"/>
  <c r="F8188" i="3"/>
  <c r="H8187" i="3"/>
  <c r="G8187" i="3"/>
  <c r="F8187" i="3"/>
  <c r="H8186" i="3"/>
  <c r="G8186" i="3"/>
  <c r="F8186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D8194" i="3"/>
  <c r="D8193" i="3"/>
  <c r="D8192" i="3"/>
  <c r="D8191" i="3"/>
  <c r="D8190" i="3"/>
  <c r="D8189" i="3"/>
  <c r="D8188" i="3"/>
  <c r="D8187" i="3"/>
  <c r="D8186" i="3"/>
  <c r="J343" i="1"/>
  <c r="F343" i="1"/>
  <c r="H8185" i="3"/>
  <c r="G8185" i="3"/>
  <c r="F8185" i="3"/>
  <c r="H8184" i="3"/>
  <c r="G8184" i="3"/>
  <c r="F8184" i="3"/>
  <c r="H8183" i="3"/>
  <c r="G8183" i="3"/>
  <c r="F8183" i="3"/>
  <c r="H8182" i="3"/>
  <c r="G8182" i="3"/>
  <c r="F8182" i="3"/>
  <c r="H8181" i="3"/>
  <c r="G8181" i="3"/>
  <c r="F8181" i="3"/>
  <c r="H8180" i="3"/>
  <c r="G8180" i="3"/>
  <c r="F8180" i="3"/>
  <c r="H8179" i="3"/>
  <c r="G8179" i="3"/>
  <c r="F8179" i="3"/>
  <c r="H8178" i="3"/>
  <c r="G8178" i="3"/>
  <c r="F8178" i="3"/>
  <c r="H8177" i="3"/>
  <c r="G8177" i="3"/>
  <c r="F8177" i="3"/>
  <c r="H8176" i="3"/>
  <c r="G8176" i="3"/>
  <c r="F8176" i="3"/>
  <c r="H8175" i="3"/>
  <c r="G8175" i="3"/>
  <c r="F8175" i="3"/>
  <c r="H8174" i="3"/>
  <c r="G8174" i="3"/>
  <c r="F8174" i="3"/>
  <c r="H8173" i="3"/>
  <c r="G8173" i="3"/>
  <c r="F8173" i="3"/>
  <c r="H8172" i="3"/>
  <c r="G8172" i="3"/>
  <c r="F8172" i="3"/>
  <c r="H8171" i="3"/>
  <c r="G8171" i="3"/>
  <c r="F8171" i="3"/>
  <c r="H8170" i="3"/>
  <c r="G8170" i="3"/>
  <c r="F8170" i="3"/>
  <c r="H8169" i="3"/>
  <c r="G8169" i="3"/>
  <c r="F8169" i="3"/>
  <c r="H8168" i="3"/>
  <c r="G8168" i="3"/>
  <c r="F8168" i="3"/>
  <c r="H8167" i="3"/>
  <c r="G8167" i="3"/>
  <c r="F8167" i="3"/>
  <c r="H8166" i="3"/>
  <c r="G8166" i="3"/>
  <c r="F8166" i="3"/>
  <c r="H8165" i="3"/>
  <c r="G8165" i="3"/>
  <c r="F8165" i="3"/>
  <c r="H8164" i="3"/>
  <c r="G8164" i="3"/>
  <c r="F8164" i="3"/>
  <c r="H8163" i="3"/>
  <c r="G8163" i="3"/>
  <c r="F8163" i="3"/>
  <c r="H8162" i="3"/>
  <c r="G8162" i="3"/>
  <c r="F8162" i="3"/>
  <c r="D8185" i="3"/>
  <c r="D8184" i="3"/>
  <c r="D8183" i="3"/>
  <c r="D8182" i="3"/>
  <c r="D8181" i="3"/>
  <c r="D8180" i="3"/>
  <c r="D8179" i="3"/>
  <c r="D8178" i="3"/>
  <c r="D8177" i="3"/>
  <c r="D8176" i="3"/>
  <c r="D8175" i="3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S342" i="1"/>
  <c r="F342" i="1"/>
  <c r="H8161" i="3"/>
  <c r="G8161" i="3"/>
  <c r="F8161" i="3"/>
  <c r="H8160" i="3"/>
  <c r="G8160" i="3"/>
  <c r="F8160" i="3"/>
  <c r="H8159" i="3"/>
  <c r="G8159" i="3"/>
  <c r="F8159" i="3"/>
  <c r="H8158" i="3"/>
  <c r="G8158" i="3"/>
  <c r="F8158" i="3"/>
  <c r="H8157" i="3"/>
  <c r="G8157" i="3"/>
  <c r="F8157" i="3"/>
  <c r="H8156" i="3"/>
  <c r="G8156" i="3"/>
  <c r="F8156" i="3"/>
  <c r="H8155" i="3"/>
  <c r="G8155" i="3"/>
  <c r="F8155" i="3"/>
  <c r="H8154" i="3"/>
  <c r="G8154" i="3"/>
  <c r="F8154" i="3"/>
  <c r="H8153" i="3"/>
  <c r="G8153" i="3"/>
  <c r="F8153" i="3"/>
  <c r="H8152" i="3"/>
  <c r="G8152" i="3"/>
  <c r="F8152" i="3"/>
  <c r="H8151" i="3"/>
  <c r="G8151" i="3"/>
  <c r="F8151" i="3"/>
  <c r="H8150" i="3"/>
  <c r="G8150" i="3"/>
  <c r="F8150" i="3"/>
  <c r="H8149" i="3"/>
  <c r="G8149" i="3"/>
  <c r="F8149" i="3"/>
  <c r="H8148" i="3"/>
  <c r="G8148" i="3"/>
  <c r="F8148" i="3"/>
  <c r="H8147" i="3"/>
  <c r="G8147" i="3"/>
  <c r="F8147" i="3"/>
  <c r="H8146" i="3"/>
  <c r="G8146" i="3"/>
  <c r="F8146" i="3"/>
  <c r="H8145" i="3"/>
  <c r="G8145" i="3"/>
  <c r="F8145" i="3"/>
  <c r="H8144" i="3"/>
  <c r="G8144" i="3"/>
  <c r="F8144" i="3"/>
  <c r="H8143" i="3"/>
  <c r="G8143" i="3"/>
  <c r="F8143" i="3"/>
  <c r="H8142" i="3"/>
  <c r="G8142" i="3"/>
  <c r="F8142" i="3"/>
  <c r="H8141" i="3"/>
  <c r="G8141" i="3"/>
  <c r="F8141" i="3"/>
  <c r="H8140" i="3"/>
  <c r="G8140" i="3"/>
  <c r="F8140" i="3"/>
  <c r="H8139" i="3"/>
  <c r="G8139" i="3"/>
  <c r="F8139" i="3"/>
  <c r="H8138" i="3"/>
  <c r="G8138" i="3"/>
  <c r="F8138" i="3"/>
  <c r="S341" i="1"/>
  <c r="F341" i="1"/>
  <c r="S340" i="1"/>
  <c r="H7921" i="3"/>
  <c r="G7921" i="3"/>
  <c r="H7920" i="3"/>
  <c r="G7920" i="3"/>
  <c r="H7919" i="3"/>
  <c r="G7919" i="3"/>
  <c r="H7918" i="3"/>
  <c r="G7918" i="3"/>
  <c r="H7917" i="3"/>
  <c r="G7917" i="3"/>
  <c r="H7916" i="3"/>
  <c r="G7916" i="3"/>
  <c r="H7915" i="3"/>
  <c r="G7915" i="3"/>
  <c r="H7914" i="3"/>
  <c r="G7914" i="3"/>
  <c r="H7913" i="3"/>
  <c r="G7913" i="3"/>
  <c r="H7912" i="3"/>
  <c r="G7912" i="3"/>
  <c r="H7911" i="3"/>
  <c r="G7911" i="3"/>
  <c r="H7910" i="3"/>
  <c r="G7910" i="3"/>
  <c r="H7909" i="3"/>
  <c r="G7909" i="3"/>
  <c r="H7908" i="3"/>
  <c r="G7908" i="3"/>
  <c r="H7907" i="3"/>
  <c r="G7907" i="3"/>
  <c r="H7906" i="3"/>
  <c r="G7906" i="3"/>
  <c r="H7905" i="3"/>
  <c r="G7905" i="3"/>
  <c r="H7904" i="3"/>
  <c r="G7904" i="3"/>
  <c r="H7903" i="3"/>
  <c r="G7903" i="3"/>
  <c r="H7902" i="3"/>
  <c r="G7902" i="3"/>
  <c r="H7901" i="3"/>
  <c r="G7901" i="3"/>
  <c r="H7900" i="3"/>
  <c r="G7900" i="3"/>
  <c r="H7899" i="3"/>
  <c r="G7899" i="3"/>
  <c r="H7898" i="3"/>
  <c r="G7898" i="3"/>
  <c r="H7945" i="3"/>
  <c r="G7945" i="3"/>
  <c r="H7944" i="3"/>
  <c r="G7944" i="3"/>
  <c r="H7943" i="3"/>
  <c r="G7943" i="3"/>
  <c r="H7942" i="3"/>
  <c r="G7942" i="3"/>
  <c r="H7941" i="3"/>
  <c r="G7941" i="3"/>
  <c r="H7940" i="3"/>
  <c r="G7940" i="3"/>
  <c r="H7939" i="3"/>
  <c r="G7939" i="3"/>
  <c r="H7938" i="3"/>
  <c r="G7938" i="3"/>
  <c r="H7937" i="3"/>
  <c r="G7937" i="3"/>
  <c r="H7936" i="3"/>
  <c r="G7936" i="3"/>
  <c r="H7935" i="3"/>
  <c r="G7935" i="3"/>
  <c r="H7934" i="3"/>
  <c r="G7934" i="3"/>
  <c r="H7933" i="3"/>
  <c r="G7933" i="3"/>
  <c r="H7932" i="3"/>
  <c r="G7932" i="3"/>
  <c r="H7931" i="3"/>
  <c r="G7931" i="3"/>
  <c r="H7930" i="3"/>
  <c r="G7930" i="3"/>
  <c r="H7929" i="3"/>
  <c r="G7929" i="3"/>
  <c r="H7928" i="3"/>
  <c r="G7928" i="3"/>
  <c r="H7927" i="3"/>
  <c r="G7927" i="3"/>
  <c r="H7926" i="3"/>
  <c r="G7926" i="3"/>
  <c r="H7925" i="3"/>
  <c r="G7925" i="3"/>
  <c r="H7924" i="3"/>
  <c r="G7924" i="3"/>
  <c r="H7923" i="3"/>
  <c r="G7923" i="3"/>
  <c r="H7922" i="3"/>
  <c r="G7922" i="3"/>
  <c r="H7969" i="3"/>
  <c r="G7969" i="3"/>
  <c r="H7968" i="3"/>
  <c r="G7968" i="3"/>
  <c r="H7967" i="3"/>
  <c r="G7967" i="3"/>
  <c r="H7966" i="3"/>
  <c r="G7966" i="3"/>
  <c r="H7965" i="3"/>
  <c r="G7965" i="3"/>
  <c r="H7964" i="3"/>
  <c r="G7964" i="3"/>
  <c r="H7963" i="3"/>
  <c r="G7963" i="3"/>
  <c r="H7962" i="3"/>
  <c r="G7962" i="3"/>
  <c r="H7961" i="3"/>
  <c r="G7961" i="3"/>
  <c r="H7960" i="3"/>
  <c r="G7960" i="3"/>
  <c r="H7959" i="3"/>
  <c r="G7959" i="3"/>
  <c r="H7958" i="3"/>
  <c r="G7958" i="3"/>
  <c r="H7957" i="3"/>
  <c r="G7957" i="3"/>
  <c r="H7956" i="3"/>
  <c r="G7956" i="3"/>
  <c r="H7955" i="3"/>
  <c r="G7955" i="3"/>
  <c r="H7954" i="3"/>
  <c r="G7954" i="3"/>
  <c r="H7953" i="3"/>
  <c r="G7953" i="3"/>
  <c r="H7952" i="3"/>
  <c r="G7952" i="3"/>
  <c r="H7951" i="3"/>
  <c r="G7951" i="3"/>
  <c r="H7950" i="3"/>
  <c r="G7950" i="3"/>
  <c r="H7949" i="3"/>
  <c r="G7949" i="3"/>
  <c r="H7948" i="3"/>
  <c r="G7948" i="3"/>
  <c r="H7947" i="3"/>
  <c r="G7947" i="3"/>
  <c r="H7946" i="3"/>
  <c r="G7946" i="3"/>
  <c r="H7993" i="3"/>
  <c r="G7993" i="3"/>
  <c r="H7992" i="3"/>
  <c r="G7992" i="3"/>
  <c r="H7991" i="3"/>
  <c r="G7991" i="3"/>
  <c r="H7990" i="3"/>
  <c r="G7990" i="3"/>
  <c r="H7989" i="3"/>
  <c r="G7989" i="3"/>
  <c r="H7988" i="3"/>
  <c r="G7988" i="3"/>
  <c r="H7987" i="3"/>
  <c r="G7987" i="3"/>
  <c r="H7986" i="3"/>
  <c r="G7986" i="3"/>
  <c r="H7985" i="3"/>
  <c r="G7985" i="3"/>
  <c r="H7984" i="3"/>
  <c r="G7984" i="3"/>
  <c r="H7983" i="3"/>
  <c r="G7983" i="3"/>
  <c r="H7982" i="3"/>
  <c r="G7982" i="3"/>
  <c r="H7981" i="3"/>
  <c r="G7981" i="3"/>
  <c r="H7980" i="3"/>
  <c r="G7980" i="3"/>
  <c r="H7979" i="3"/>
  <c r="G7979" i="3"/>
  <c r="H7978" i="3"/>
  <c r="G7978" i="3"/>
  <c r="H7977" i="3"/>
  <c r="G7977" i="3"/>
  <c r="H7976" i="3"/>
  <c r="G7976" i="3"/>
  <c r="H7975" i="3"/>
  <c r="G7975" i="3"/>
  <c r="H7974" i="3"/>
  <c r="G7974" i="3"/>
  <c r="H7973" i="3"/>
  <c r="G7973" i="3"/>
  <c r="H7972" i="3"/>
  <c r="G7972" i="3"/>
  <c r="H7971" i="3"/>
  <c r="G7971" i="3"/>
  <c r="H7970" i="3"/>
  <c r="G7970" i="3"/>
  <c r="H8017" i="3"/>
  <c r="G8017" i="3"/>
  <c r="H8016" i="3"/>
  <c r="G8016" i="3"/>
  <c r="H8015" i="3"/>
  <c r="G8015" i="3"/>
  <c r="H8014" i="3"/>
  <c r="G8014" i="3"/>
  <c r="H8013" i="3"/>
  <c r="G8013" i="3"/>
  <c r="H8012" i="3"/>
  <c r="G8012" i="3"/>
  <c r="H8011" i="3"/>
  <c r="G8011" i="3"/>
  <c r="H8010" i="3"/>
  <c r="G8010" i="3"/>
  <c r="H8009" i="3"/>
  <c r="G8009" i="3"/>
  <c r="H8008" i="3"/>
  <c r="G8008" i="3"/>
  <c r="H8007" i="3"/>
  <c r="G8007" i="3"/>
  <c r="H8006" i="3"/>
  <c r="G8006" i="3"/>
  <c r="H8005" i="3"/>
  <c r="G8005" i="3"/>
  <c r="H8004" i="3"/>
  <c r="G8004" i="3"/>
  <c r="H8003" i="3"/>
  <c r="G8003" i="3"/>
  <c r="H8002" i="3"/>
  <c r="G8002" i="3"/>
  <c r="H8001" i="3"/>
  <c r="G8001" i="3"/>
  <c r="H8000" i="3"/>
  <c r="G8000" i="3"/>
  <c r="H7999" i="3"/>
  <c r="G7999" i="3"/>
  <c r="H7998" i="3"/>
  <c r="G7998" i="3"/>
  <c r="H7997" i="3"/>
  <c r="G7997" i="3"/>
  <c r="H7996" i="3"/>
  <c r="G7996" i="3"/>
  <c r="H7995" i="3"/>
  <c r="G7995" i="3"/>
  <c r="H7994" i="3"/>
  <c r="G7994" i="3"/>
  <c r="H8041" i="3"/>
  <c r="G8041" i="3"/>
  <c r="H8040" i="3"/>
  <c r="G8040" i="3"/>
  <c r="H8039" i="3"/>
  <c r="G8039" i="3"/>
  <c r="H8038" i="3"/>
  <c r="G8038" i="3"/>
  <c r="H8037" i="3"/>
  <c r="G8037" i="3"/>
  <c r="H8036" i="3"/>
  <c r="G8036" i="3"/>
  <c r="H8035" i="3"/>
  <c r="G8035" i="3"/>
  <c r="H8034" i="3"/>
  <c r="G8034" i="3"/>
  <c r="H8033" i="3"/>
  <c r="G8033" i="3"/>
  <c r="H8032" i="3"/>
  <c r="G8032" i="3"/>
  <c r="H8031" i="3"/>
  <c r="G8031" i="3"/>
  <c r="H8030" i="3"/>
  <c r="G8030" i="3"/>
  <c r="H8029" i="3"/>
  <c r="G8029" i="3"/>
  <c r="H8028" i="3"/>
  <c r="G8028" i="3"/>
  <c r="H8027" i="3"/>
  <c r="G8027" i="3"/>
  <c r="H8026" i="3"/>
  <c r="G8026" i="3"/>
  <c r="H8025" i="3"/>
  <c r="G8025" i="3"/>
  <c r="H8024" i="3"/>
  <c r="G8024" i="3"/>
  <c r="H8023" i="3"/>
  <c r="G8023" i="3"/>
  <c r="H8022" i="3"/>
  <c r="G8022" i="3"/>
  <c r="H8021" i="3"/>
  <c r="G8021" i="3"/>
  <c r="H8020" i="3"/>
  <c r="G8020" i="3"/>
  <c r="H8019" i="3"/>
  <c r="G8019" i="3"/>
  <c r="H8018" i="3"/>
  <c r="G8018" i="3"/>
  <c r="H8065" i="3"/>
  <c r="G8065" i="3"/>
  <c r="H8064" i="3"/>
  <c r="G8064" i="3"/>
  <c r="H8063" i="3"/>
  <c r="G8063" i="3"/>
  <c r="H8062" i="3"/>
  <c r="G8062" i="3"/>
  <c r="H8061" i="3"/>
  <c r="G8061" i="3"/>
  <c r="H8060" i="3"/>
  <c r="G8060" i="3"/>
  <c r="H8059" i="3"/>
  <c r="G8059" i="3"/>
  <c r="H8058" i="3"/>
  <c r="G8058" i="3"/>
  <c r="H8057" i="3"/>
  <c r="G8057" i="3"/>
  <c r="H8056" i="3"/>
  <c r="G8056" i="3"/>
  <c r="H8055" i="3"/>
  <c r="G8055" i="3"/>
  <c r="H8054" i="3"/>
  <c r="G8054" i="3"/>
  <c r="H8053" i="3"/>
  <c r="G8053" i="3"/>
  <c r="H8052" i="3"/>
  <c r="G8052" i="3"/>
  <c r="H8051" i="3"/>
  <c r="G8051" i="3"/>
  <c r="H8050" i="3"/>
  <c r="G8050" i="3"/>
  <c r="H8049" i="3"/>
  <c r="G8049" i="3"/>
  <c r="H8048" i="3"/>
  <c r="G8048" i="3"/>
  <c r="H8047" i="3"/>
  <c r="G8047" i="3"/>
  <c r="H8046" i="3"/>
  <c r="G8046" i="3"/>
  <c r="H8045" i="3"/>
  <c r="G8045" i="3"/>
  <c r="H8044" i="3"/>
  <c r="G8044" i="3"/>
  <c r="H8043" i="3"/>
  <c r="G8043" i="3"/>
  <c r="H8042" i="3"/>
  <c r="G8042" i="3"/>
  <c r="G8066" i="3"/>
  <c r="H8089" i="3"/>
  <c r="G8089" i="3"/>
  <c r="H8088" i="3"/>
  <c r="G8088" i="3"/>
  <c r="H8087" i="3"/>
  <c r="G8087" i="3"/>
  <c r="H8086" i="3"/>
  <c r="G8086" i="3"/>
  <c r="H8085" i="3"/>
  <c r="G8085" i="3"/>
  <c r="H8084" i="3"/>
  <c r="G8084" i="3"/>
  <c r="H8083" i="3"/>
  <c r="G8083" i="3"/>
  <c r="H8082" i="3"/>
  <c r="G8082" i="3"/>
  <c r="H8081" i="3"/>
  <c r="G8081" i="3"/>
  <c r="H8080" i="3"/>
  <c r="G8080" i="3"/>
  <c r="H8079" i="3"/>
  <c r="G8079" i="3"/>
  <c r="H8078" i="3"/>
  <c r="G8078" i="3"/>
  <c r="H8077" i="3"/>
  <c r="G8077" i="3"/>
  <c r="H8076" i="3"/>
  <c r="G8076" i="3"/>
  <c r="H8075" i="3"/>
  <c r="G8075" i="3"/>
  <c r="H8074" i="3"/>
  <c r="G8074" i="3"/>
  <c r="H8073" i="3"/>
  <c r="G8073" i="3"/>
  <c r="H8072" i="3"/>
  <c r="G8072" i="3"/>
  <c r="H8071" i="3"/>
  <c r="G8071" i="3"/>
  <c r="H8070" i="3"/>
  <c r="G8070" i="3"/>
  <c r="H8069" i="3"/>
  <c r="G8069" i="3"/>
  <c r="H8068" i="3"/>
  <c r="G8068" i="3"/>
  <c r="H8067" i="3"/>
  <c r="G8067" i="3"/>
  <c r="H8066" i="3"/>
  <c r="H8113" i="3"/>
  <c r="G8113" i="3"/>
  <c r="H8112" i="3"/>
  <c r="G8112" i="3"/>
  <c r="H8111" i="3"/>
  <c r="G8111" i="3"/>
  <c r="H8110" i="3"/>
  <c r="G8110" i="3"/>
  <c r="H8109" i="3"/>
  <c r="G8109" i="3"/>
  <c r="H8108" i="3"/>
  <c r="G8108" i="3"/>
  <c r="H8107" i="3"/>
  <c r="G8107" i="3"/>
  <c r="H8106" i="3"/>
  <c r="G8106" i="3"/>
  <c r="H8105" i="3"/>
  <c r="G8105" i="3"/>
  <c r="H8104" i="3"/>
  <c r="G8104" i="3"/>
  <c r="H8103" i="3"/>
  <c r="G8103" i="3"/>
  <c r="H8102" i="3"/>
  <c r="G8102" i="3"/>
  <c r="H8101" i="3"/>
  <c r="G8101" i="3"/>
  <c r="H8100" i="3"/>
  <c r="G8100" i="3"/>
  <c r="H8099" i="3"/>
  <c r="G8099" i="3"/>
  <c r="H8098" i="3"/>
  <c r="G8098" i="3"/>
  <c r="H8097" i="3"/>
  <c r="G8097" i="3"/>
  <c r="H8096" i="3"/>
  <c r="G8096" i="3"/>
  <c r="H8095" i="3"/>
  <c r="G8095" i="3"/>
  <c r="H8094" i="3"/>
  <c r="G8094" i="3"/>
  <c r="H8093" i="3"/>
  <c r="G8093" i="3"/>
  <c r="H8092" i="3"/>
  <c r="G8092" i="3"/>
  <c r="H8091" i="3"/>
  <c r="G8091" i="3"/>
  <c r="H8090" i="3"/>
  <c r="G8090" i="3"/>
  <c r="H8119" i="3"/>
  <c r="H8120" i="3"/>
  <c r="G8120" i="3"/>
  <c r="G7832" i="3"/>
  <c r="G7831" i="3"/>
  <c r="H8137" i="3"/>
  <c r="G8137" i="3"/>
  <c r="F8137" i="3"/>
  <c r="H8136" i="3"/>
  <c r="G8136" i="3"/>
  <c r="F8136" i="3"/>
  <c r="H8135" i="3"/>
  <c r="G8135" i="3"/>
  <c r="F8135" i="3"/>
  <c r="H8134" i="3"/>
  <c r="G8134" i="3"/>
  <c r="H8133" i="3"/>
  <c r="G8133" i="3"/>
  <c r="F8133" i="3"/>
  <c r="H8132" i="3"/>
  <c r="G8132" i="3"/>
  <c r="F8132" i="3"/>
  <c r="H8131" i="3"/>
  <c r="G8131" i="3"/>
  <c r="F8131" i="3"/>
  <c r="H8130" i="3"/>
  <c r="G8130" i="3"/>
  <c r="F8130" i="3"/>
  <c r="H8129" i="3"/>
  <c r="G8129" i="3"/>
  <c r="F8129" i="3"/>
  <c r="H8128" i="3"/>
  <c r="G8128" i="3"/>
  <c r="F8128" i="3"/>
  <c r="H8127" i="3"/>
  <c r="G8127" i="3"/>
  <c r="F8127" i="3"/>
  <c r="H8126" i="3"/>
  <c r="G8126" i="3"/>
  <c r="F8126" i="3"/>
  <c r="H8125" i="3"/>
  <c r="G8125" i="3"/>
  <c r="F8125" i="3"/>
  <c r="H8124" i="3"/>
  <c r="G8124" i="3"/>
  <c r="F8124" i="3"/>
  <c r="H8123" i="3"/>
  <c r="G8123" i="3"/>
  <c r="F8123" i="3"/>
  <c r="H8122" i="3"/>
  <c r="G8122" i="3"/>
  <c r="F8122" i="3"/>
  <c r="H8121" i="3"/>
  <c r="G8121" i="3"/>
  <c r="F8121" i="3"/>
  <c r="F8120" i="3"/>
  <c r="G8119" i="3"/>
  <c r="F8119" i="3"/>
  <c r="H8118" i="3"/>
  <c r="G8118" i="3"/>
  <c r="F8118" i="3"/>
  <c r="H8117" i="3"/>
  <c r="G8117" i="3"/>
  <c r="F8117" i="3"/>
  <c r="H8116" i="3"/>
  <c r="G8116" i="3"/>
  <c r="F8116" i="3"/>
  <c r="H8115" i="3"/>
  <c r="G8115" i="3"/>
  <c r="F8115" i="3"/>
  <c r="H8114" i="3"/>
  <c r="G8114" i="3"/>
  <c r="F8114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D8114" i="3"/>
  <c r="F340" i="1"/>
  <c r="F7994" i="3"/>
  <c r="F8090" i="3"/>
  <c r="F8028" i="3"/>
  <c r="F8027" i="3"/>
  <c r="F8026" i="3"/>
  <c r="F8025" i="3"/>
  <c r="F8024" i="3"/>
  <c r="F8023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G7825" i="3"/>
  <c r="H7824" i="3"/>
  <c r="G7824" i="3"/>
  <c r="H7823" i="3"/>
  <c r="G7823" i="3"/>
  <c r="H7822" i="3"/>
  <c r="G7822" i="3"/>
  <c r="H7821" i="3"/>
  <c r="G7821" i="3"/>
  <c r="H7820" i="3"/>
  <c r="G7820" i="3"/>
  <c r="H7819" i="3"/>
  <c r="G7819" i="3"/>
  <c r="H7818" i="3"/>
  <c r="G7818" i="3"/>
  <c r="H7817" i="3"/>
  <c r="G7817" i="3"/>
  <c r="H7816" i="3"/>
  <c r="G7816" i="3"/>
  <c r="H7815" i="3"/>
  <c r="G7815" i="3"/>
  <c r="H7814" i="3"/>
  <c r="G7814" i="3"/>
  <c r="H7813" i="3"/>
  <c r="G7813" i="3"/>
  <c r="H7812" i="3"/>
  <c r="G7812" i="3"/>
  <c r="H7811" i="3"/>
  <c r="G7811" i="3"/>
  <c r="H7810" i="3"/>
  <c r="G7810" i="3"/>
  <c r="H7809" i="3"/>
  <c r="G7809" i="3"/>
  <c r="H7808" i="3"/>
  <c r="G7808" i="3"/>
  <c r="H7807" i="3"/>
  <c r="G7807" i="3"/>
  <c r="H7806" i="3"/>
  <c r="G7806" i="3"/>
  <c r="H7805" i="3"/>
  <c r="G7805" i="3"/>
  <c r="H7804" i="3"/>
  <c r="G7804" i="3"/>
  <c r="H7803" i="3"/>
  <c r="G7803" i="3"/>
  <c r="H7802" i="3"/>
  <c r="G7802" i="3"/>
  <c r="H7849" i="3"/>
  <c r="G7849" i="3"/>
  <c r="H7848" i="3"/>
  <c r="G7848" i="3"/>
  <c r="H7847" i="3"/>
  <c r="G7847" i="3"/>
  <c r="H7846" i="3"/>
  <c r="G7846" i="3"/>
  <c r="H7845" i="3"/>
  <c r="G7845" i="3"/>
  <c r="H7844" i="3"/>
  <c r="G7844" i="3"/>
  <c r="H7843" i="3"/>
  <c r="G7843" i="3"/>
  <c r="H7842" i="3"/>
  <c r="G7842" i="3"/>
  <c r="H7841" i="3"/>
  <c r="G7841" i="3"/>
  <c r="H7840" i="3"/>
  <c r="G7840" i="3"/>
  <c r="H7839" i="3"/>
  <c r="G7839" i="3"/>
  <c r="H7838" i="3"/>
  <c r="G7838" i="3"/>
  <c r="H7837" i="3"/>
  <c r="G7837" i="3"/>
  <c r="H7836" i="3"/>
  <c r="G7836" i="3"/>
  <c r="H7835" i="3"/>
  <c r="G7835" i="3"/>
  <c r="H7834" i="3"/>
  <c r="G7834" i="3"/>
  <c r="H7833" i="3"/>
  <c r="G7833" i="3"/>
  <c r="H7832" i="3"/>
  <c r="H7831" i="3"/>
  <c r="H7830" i="3"/>
  <c r="G7830" i="3"/>
  <c r="H7829" i="3"/>
  <c r="G7829" i="3"/>
  <c r="H7828" i="3"/>
  <c r="G7828" i="3"/>
  <c r="H7827" i="3"/>
  <c r="G7827" i="3"/>
  <c r="H7826" i="3"/>
  <c r="G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3" i="12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S324" i="1"/>
  <c r="F324" i="1"/>
  <c r="E25" i="14"/>
  <c r="F25" i="14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M320" i="1"/>
  <c r="M321" i="1"/>
  <c r="M322" i="1"/>
  <c r="S323" i="1"/>
  <c r="F323" i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S322" i="1"/>
  <c r="F322" i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F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M319" i="1"/>
  <c r="F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F319" i="1"/>
  <c r="S319" i="1"/>
  <c r="M317" i="1"/>
  <c r="M318" i="1"/>
  <c r="R346" i="1" l="1"/>
  <c r="R345" i="1"/>
  <c r="T345" i="1"/>
  <c r="T344" i="1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S317" i="1"/>
  <c r="F317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F316" i="1"/>
  <c r="S315" i="1"/>
  <c r="F315" i="1"/>
  <c r="M311" i="1"/>
  <c r="M312" i="1"/>
  <c r="M313" i="1"/>
  <c r="S314" i="1"/>
  <c r="F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F8048" i="3" s="1"/>
  <c r="F8072" i="3" s="1"/>
  <c r="F8096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8036" i="3" l="1"/>
  <c r="F8060" i="3" s="1"/>
  <c r="F8084" i="3" s="1"/>
  <c r="F8108" i="3" s="1"/>
  <c r="F8037" i="3"/>
  <c r="F8061" i="3" s="1"/>
  <c r="F8085" i="3" s="1"/>
  <c r="F8109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033" i="3"/>
  <c r="F8057" i="3" s="1"/>
  <c r="F8081" i="3" s="1"/>
  <c r="F8105" i="3" s="1"/>
  <c r="F8052" i="3"/>
  <c r="F8076" i="3" s="1"/>
  <c r="F8100" i="3" s="1"/>
  <c r="F8041" i="3"/>
  <c r="F8065" i="3" s="1"/>
  <c r="F8089" i="3" s="1"/>
  <c r="F8113" i="3" s="1"/>
  <c r="F8047" i="3"/>
  <c r="F8071" i="3" s="1"/>
  <c r="F8095" i="3" s="1"/>
  <c r="F8029" i="3"/>
  <c r="F8053" i="3" s="1"/>
  <c r="F8077" i="3" s="1"/>
  <c r="F8101" i="3" s="1"/>
  <c r="F8038" i="3"/>
  <c r="F8062" i="3" s="1"/>
  <c r="F8086" i="3" s="1"/>
  <c r="F8110" i="3" s="1"/>
  <c r="F8134" i="3" s="1"/>
  <c r="F8019" i="3"/>
  <c r="F8043" i="3" s="1"/>
  <c r="F8067" i="3" s="1"/>
  <c r="F8091" i="3" s="1"/>
  <c r="F8035" i="3"/>
  <c r="F8059" i="3" s="1"/>
  <c r="F8083" i="3" s="1"/>
  <c r="F8107" i="3" s="1"/>
  <c r="F8049" i="3"/>
  <c r="F8073" i="3" s="1"/>
  <c r="F8097" i="3" s="1"/>
  <c r="F8030" i="3"/>
  <c r="F8054" i="3" s="1"/>
  <c r="F8078" i="3" s="1"/>
  <c r="F8102" i="3" s="1"/>
  <c r="F8039" i="3"/>
  <c r="F8063" i="3" s="1"/>
  <c r="F8087" i="3" s="1"/>
  <c r="F8111" i="3" s="1"/>
  <c r="F8034" i="3"/>
  <c r="F8058" i="3" s="1"/>
  <c r="F8082" i="3" s="1"/>
  <c r="F8106" i="3" s="1"/>
  <c r="F8021" i="3"/>
  <c r="F8045" i="3" s="1"/>
  <c r="F8069" i="3" s="1"/>
  <c r="F8093" i="3" s="1"/>
  <c r="F8051" i="3"/>
  <c r="F8075" i="3" s="1"/>
  <c r="F8099" i="3" s="1"/>
  <c r="F8032" i="3"/>
  <c r="F8056" i="3" s="1"/>
  <c r="F8080" i="3" s="1"/>
  <c r="F8104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3249" i="3"/>
  <c r="E165" i="1"/>
  <c r="R165" i="1" s="1"/>
  <c r="F8050" i="3" l="1"/>
  <c r="F8074" i="3" s="1"/>
  <c r="F8098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R173" i="1" s="1"/>
  <c r="E144" i="1"/>
  <c r="T143" i="1"/>
  <c r="S143" i="1"/>
  <c r="Q138" i="1"/>
  <c r="L137" i="1"/>
  <c r="K137" i="1" s="1"/>
  <c r="Q137" i="1"/>
  <c r="Q265" i="1" l="1"/>
  <c r="C266" i="1"/>
  <c r="S173" i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C267" i="1" l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3" i="1"/>
  <c r="S192" i="1"/>
  <c r="T192" i="1"/>
  <c r="E120" i="1"/>
  <c r="S120" i="1" s="1"/>
  <c r="T119" i="1"/>
  <c r="E126" i="1"/>
  <c r="T125" i="1"/>
  <c r="S119" i="1"/>
  <c r="S125" i="1"/>
  <c r="T193" i="1" l="1"/>
  <c r="E194" i="1"/>
  <c r="R194" i="1" s="1"/>
  <c r="Q284" i="1"/>
  <c r="C285" i="1"/>
  <c r="E195" i="1"/>
  <c r="R195" i="1" s="1"/>
  <c r="T126" i="1"/>
  <c r="S126" i="1"/>
  <c r="T120" i="1"/>
  <c r="S194" i="1" l="1"/>
  <c r="T194" i="1"/>
  <c r="Q285" i="1"/>
  <c r="C286" i="1"/>
  <c r="S195" i="1"/>
  <c r="T195" i="1"/>
  <c r="E196" i="1"/>
  <c r="R196" i="1" s="1"/>
  <c r="E113" i="1"/>
  <c r="C287" i="1" l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E246" i="1"/>
  <c r="T245" i="1"/>
  <c r="S245" i="1"/>
  <c r="E247" i="1" l="1"/>
  <c r="R246" i="1"/>
  <c r="E248" i="1" l="1"/>
  <c r="R247" i="1"/>
  <c r="E249" i="1" l="1"/>
  <c r="R248" i="1"/>
  <c r="E250" i="1" l="1"/>
  <c r="R249" i="1"/>
  <c r="E251" i="1" l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R342" i="1"/>
  <c r="T342" i="1"/>
  <c r="R343" i="1" l="1"/>
  <c r="T343" i="1"/>
</calcChain>
</file>

<file path=xl/sharedStrings.xml><?xml version="1.0" encoding="utf-8"?>
<sst xmlns="http://schemas.openxmlformats.org/spreadsheetml/2006/main" count="13532" uniqueCount="166">
  <si>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</si>
  <si>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</si>
  <si>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</si>
  <si>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</si>
  <si>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</si>
  <si>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</si>
  <si>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</si>
  <si>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</si>
  <si>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</si>
  <si>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</si>
  <si>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</si>
  <si>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</si>
  <si>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</si>
  <si>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</si>
  <si>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</si>
  <si>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</si>
  <si>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</si>
  <si>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</si>
  <si>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</si>
  <si>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</si>
  <si>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</si>
  <si>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</si>
  <si>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</si>
  <si>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</si>
  <si>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</si>
  <si>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</si>
  <si>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</si>
  <si>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</si>
  <si>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</si>
  <si>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</si>
  <si>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</si>
  <si>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</si>
  <si>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</si>
  <si>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</si>
  <si>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</si>
  <si>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</si>
  <si>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</si>
  <si>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</si>
  <si>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</si>
  <si>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</si>
  <si>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</si>
  <si>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</si>
  <si>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</si>
  <si>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</si>
  <si>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</si>
  <si>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</si>
  <si>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</si>
  <si>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</si>
  <si>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</si>
  <si>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</si>
  <si>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</si>
  <si>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</si>
  <si>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</si>
  <si>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</si>
  <si>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</si>
  <si>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</si>
  <si>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</si>
  <si>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</si>
  <si>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</si>
  <si>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</si>
  <si>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</si>
  <si>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</si>
  <si>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</si>
  <si>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</si>
  <si>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</si>
  <si>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</si>
  <si>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</si>
  <si>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</si>
  <si>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</si>
  <si>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</si>
  <si>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</si>
  <si>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</si>
  <si>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</si>
  <si>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</si>
  <si>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</si>
  <si>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</si>
  <si>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</si>
  <si>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</si>
  <si>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</si>
  <si>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</si>
  <si>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</si>
  <si>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</si>
  <si>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</si>
  <si>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</si>
  <si>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</si>
  <si>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</si>
  <si>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</si>
  <si>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</si>
  <si>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</si>
  <si>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</si>
  <si>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</si>
  <si>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</si>
  <si>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</si>
  <si>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</si>
  <si>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</si>
  <si>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</si>
  <si>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</si>
  <si>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</si>
  <si>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</si>
  <si>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</si>
  <si>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</si>
  <si>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</si>
  <si>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</si>
  <si>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</si>
  <si>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</si>
  <si>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</si>
  <si>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</si>
  <si>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</si>
  <si>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</si>
  <si>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</si>
  <si>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</si>
  <si>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</si>
  <si>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</si>
  <si>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</si>
  <si>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</si>
  <si>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</si>
  <si>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</si>
  <si>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</si>
  <si>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</si>
  <si>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</si>
  <si>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</si>
  <si>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</si>
  <si>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</si>
  <si>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</si>
  <si>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</si>
  <si>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</si>
  <si>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</si>
  <si>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</si>
  <si>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</si>
  <si>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</si>
  <si>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</si>
  <si>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</si>
  <si>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</si>
  <si>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</si>
  <si>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</si>
  <si>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</si>
  <si>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</si>
  <si>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</si>
  <si>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</si>
  <si>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</si>
  <si>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</si>
  <si>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</si>
  <si>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</si>
  <si>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</si>
  <si>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</si>
  <si>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</si>
  <si>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</si>
  <si>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</si>
  <si>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</si>
  <si>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</si>
  <si>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</si>
  <si>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</si>
  <si>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</si>
  <si>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</si>
  <si>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</si>
  <si>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</si>
  <si>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</si>
  <si>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</si>
  <si>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</si>
  <si>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</si>
  <si>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</si>
  <si>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</si>
  <si>
    <t>INDICADORES SANITARIOS POR PROVINCIA</t>
  </si>
  <si>
    <t>IA 7 días</t>
  </si>
  <si>
    <t>Incidencia diaria</t>
  </si>
  <si>
    <t>R² = 0,4065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</si>
</sst>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72" formatCode="_-* #,##0.0_-;\-* #,##0.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3" fillId="0" borderId="6" xfId="0" applyFon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7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8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3" fillId="0" borderId="39" xfId="0" applyFont="1" applyBorder="1"/>
    <xf numFmtId="14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/>
    <xf numFmtId="14" fontId="0" fillId="0" borderId="45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64" fontId="0" fillId="0" borderId="38" xfId="1" applyNumberFormat="1" applyFont="1" applyBorder="1" applyAlignment="1">
      <alignment horizontal="center" vertical="center"/>
    </xf>
    <xf numFmtId="164" fontId="0" fillId="0" borderId="38" xfId="1" applyNumberFormat="1" applyFont="1" applyBorder="1" applyAlignment="1">
      <alignment horizontal="center"/>
    </xf>
    <xf numFmtId="0" fontId="0" fillId="41" borderId="38" xfId="0" applyFill="1" applyBorder="1" applyAlignment="1">
      <alignment horizontal="center"/>
    </xf>
    <xf numFmtId="0" fontId="2" fillId="0" borderId="38" xfId="0" applyFont="1" applyBorder="1" applyAlignment="1">
      <alignment horizontal="center" wrapText="1"/>
    </xf>
    <xf numFmtId="9" fontId="0" fillId="0" borderId="0" xfId="0" applyNumberFormat="1"/>
    <xf numFmtId="0" fontId="3" fillId="0" borderId="53" xfId="0" applyFont="1" applyBorder="1"/>
    <xf numFmtId="14" fontId="37" fillId="0" borderId="54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2" fillId="0" borderId="54" xfId="0" applyFont="1" applyBorder="1" applyAlignment="1">
      <alignment horizontal="center" wrapText="1"/>
    </xf>
    <xf numFmtId="164" fontId="0" fillId="0" borderId="54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56" xfId="0" applyNumberFormat="1" applyBorder="1" applyAlignment="1">
      <alignment horizontal="center"/>
    </xf>
    <xf numFmtId="0" fontId="3" fillId="0" borderId="57" xfId="0" applyFont="1" applyBorder="1"/>
    <xf numFmtId="0" fontId="2" fillId="0" borderId="38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3" fontId="1" fillId="0" borderId="59" xfId="43" applyNumberFormat="1" applyFont="1" applyBorder="1" applyAlignment="1">
      <alignment horizontal="center" vertical="center"/>
    </xf>
    <xf numFmtId="14" fontId="37" fillId="42" borderId="60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1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3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8" xfId="43" applyNumberFormat="1" applyFont="1" applyBorder="1" applyAlignment="1">
      <alignment horizontal="center"/>
    </xf>
    <xf numFmtId="165" fontId="0" fillId="0" borderId="54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0" borderId="63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4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3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8" fillId="0" borderId="58" xfId="0" applyNumberFormat="1" applyFont="1" applyBorder="1" applyAlignment="1">
      <alignment horizontal="center" vertical="center"/>
    </xf>
    <xf numFmtId="166" fontId="38" fillId="0" borderId="57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6" xfId="44" applyNumberFormat="1" applyFont="1" applyFill="1" applyBorder="1" applyAlignment="1">
      <alignment horizontal="center" vertical="center"/>
    </xf>
    <xf numFmtId="1" fontId="39" fillId="5" borderId="67" xfId="44" applyNumberFormat="1" applyFont="1" applyFill="1" applyBorder="1" applyAlignment="1">
      <alignment horizontal="center" vertical="center"/>
    </xf>
    <xf numFmtId="1" fontId="39" fillId="5" borderId="68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69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0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0" fillId="3" borderId="72" xfId="0" applyFont="1" applyFill="1" applyBorder="1" applyAlignment="1">
      <alignment horizontal="center" vertical="center" wrapText="1"/>
    </xf>
    <xf numFmtId="0" fontId="41" fillId="3" borderId="72" xfId="0" applyFont="1" applyFill="1" applyBorder="1" applyAlignment="1">
      <alignment horizontal="center" vertical="center" wrapText="1"/>
    </xf>
    <xf numFmtId="0" fontId="41" fillId="3" borderId="73" xfId="0" applyFont="1" applyFill="1" applyBorder="1" applyAlignment="1">
      <alignment horizontal="center" vertical="center" wrapText="1"/>
    </xf>
    <xf numFmtId="0" fontId="42" fillId="3" borderId="73" xfId="0" applyFont="1" applyFill="1" applyBorder="1" applyAlignment="1">
      <alignment horizontal="center" vertical="center" wrapText="1"/>
    </xf>
    <xf numFmtId="0" fontId="43" fillId="3" borderId="73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vertical="center"/>
    </xf>
    <xf numFmtId="9" fontId="32" fillId="0" borderId="2" xfId="1" applyFont="1" applyBorder="1" applyAlignment="1">
      <alignment horizontal="center" vertical="center"/>
    </xf>
    <xf numFmtId="9" fontId="32" fillId="0" borderId="75" xfId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166" fontId="44" fillId="0" borderId="1" xfId="0" applyNumberFormat="1" applyFont="1" applyBorder="1" applyAlignment="1">
      <alignment horizontal="center" vertical="center"/>
    </xf>
    <xf numFmtId="165" fontId="35" fillId="4" borderId="1" xfId="43" applyNumberFormat="1" applyFont="1" applyFill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3" fillId="0" borderId="62" xfId="0" applyFont="1" applyBorder="1" applyAlignment="1">
      <alignment horizontal="center"/>
    </xf>
    <xf numFmtId="1" fontId="38" fillId="0" borderId="5" xfId="0" applyNumberFormat="1" applyFont="1" applyBorder="1" applyAlignment="1">
      <alignment horizontal="center" vertical="center"/>
    </xf>
    <xf numFmtId="166" fontId="38" fillId="0" borderId="5" xfId="0" applyNumberFormat="1" applyFont="1" applyBorder="1" applyAlignment="1">
      <alignment horizontal="center" vertical="center"/>
    </xf>
    <xf numFmtId="14" fontId="0" fillId="0" borderId="76" xfId="0" applyNumberForma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8" fillId="0" borderId="8" xfId="0" applyNumberFormat="1" applyFont="1" applyBorder="1" applyAlignment="1">
      <alignment horizontal="center" vertical="center"/>
    </xf>
    <xf numFmtId="166" fontId="38" fillId="0" borderId="11" xfId="0" applyNumberFormat="1" applyFont="1" applyBorder="1" applyAlignment="1">
      <alignment horizontal="center" vertical="center"/>
    </xf>
    <xf numFmtId="14" fontId="0" fillId="0" borderId="77" xfId="0" applyNumberForma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8" fillId="0" borderId="13" xfId="0" applyNumberFormat="1" applyFont="1" applyBorder="1" applyAlignment="1">
      <alignment horizontal="center" vertical="center"/>
    </xf>
    <xf numFmtId="166" fontId="38" fillId="0" borderId="14" xfId="0" applyNumberFormat="1" applyFont="1" applyBorder="1" applyAlignment="1">
      <alignment horizontal="center" vertical="center"/>
    </xf>
    <xf numFmtId="1" fontId="39" fillId="5" borderId="28" xfId="44" applyNumberFormat="1" applyFont="1" applyFill="1" applyBorder="1" applyAlignment="1">
      <alignment horizontal="center" vertical="center"/>
    </xf>
    <xf numFmtId="0" fontId="0" fillId="0" borderId="78" xfId="0" applyBorder="1"/>
    <xf numFmtId="1" fontId="39" fillId="5" borderId="78" xfId="44" applyNumberFormat="1" applyFont="1" applyFill="1" applyBorder="1" applyAlignment="1">
      <alignment horizontal="center" vertical="center"/>
    </xf>
    <xf numFmtId="166" fontId="39" fillId="5" borderId="78" xfId="44" applyNumberFormat="1" applyFont="1" applyFill="1" applyBorder="1" applyAlignment="1">
      <alignment horizontal="center" vertical="center"/>
    </xf>
    <xf numFmtId="1" fontId="39" fillId="5" borderId="29" xfId="44" applyNumberFormat="1" applyFont="1" applyFill="1" applyBorder="1" applyAlignment="1">
      <alignment horizontal="center" vertical="center"/>
    </xf>
    <xf numFmtId="166" fontId="39" fillId="5" borderId="30" xfId="44" applyNumberFormat="1" applyFont="1" applyFill="1" applyBorder="1" applyAlignment="1">
      <alignment horizontal="center" vertical="center"/>
    </xf>
    <xf numFmtId="1" fontId="39" fillId="5" borderId="79" xfId="44" applyNumberFormat="1" applyFont="1" applyFill="1" applyBorder="1" applyAlignment="1">
      <alignment horizontal="center" vertical="center"/>
    </xf>
    <xf numFmtId="2" fontId="38" fillId="0" borderId="11" xfId="0" applyNumberFormat="1" applyFont="1" applyBorder="1" applyAlignment="1">
      <alignment horizontal="center" vertical="center"/>
    </xf>
    <xf numFmtId="1" fontId="39" fillId="5" borderId="80" xfId="44" applyNumberFormat="1" applyFont="1" applyFill="1" applyBorder="1" applyAlignment="1">
      <alignment horizontal="center" vertical="center"/>
    </xf>
    <xf numFmtId="1" fontId="39" fillId="5" borderId="81" xfId="44" applyNumberFormat="1" applyFont="1" applyFill="1" applyBorder="1" applyAlignment="1">
      <alignment horizontal="center" vertical="center"/>
    </xf>
    <xf numFmtId="0" fontId="0" fillId="0" borderId="74" xfId="0" applyBorder="1"/>
    <xf numFmtId="1" fontId="38" fillId="0" borderId="71" xfId="0" applyNumberFormat="1" applyFont="1" applyBorder="1" applyAlignment="1">
      <alignment horizontal="center" vertical="center"/>
    </xf>
    <xf numFmtId="166" fontId="38" fillId="0" borderId="82" xfId="0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164" fontId="0" fillId="0" borderId="0" xfId="0" applyNumberForma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74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readingOrder="1"/>
    </xf>
    <xf numFmtId="172" fontId="0" fillId="0" borderId="0" xfId="43" applyNumberFormat="1" applyFont="1" applyAlignment="1">
      <alignment horizont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48"/>
  <sheetViews>
    <sheetView tabSelected="1" zoomScale="85" zoomScaleNormal="85" workbookViewId="0">
      <pane ySplit="1" topLeftCell="A335" activePane="bottomLeft" state="frozen"/>
      <selection pane="bottomLeft" activeCell="G350" sqref="G350"/>
    </sheetView>
  </sheetViews>
  <sheetFormatPr baseColWidth="10" defaultRowHeight="15" x14ac:dyDescent="0.25"/>
  <cols>
    <col min="1" max="1" width="10.28515625" style="63" customWidth="1"/>
    <col min="2" max="2" width="7.85546875" style="226" customWidth="1"/>
    <col min="3" max="3" width="11" style="226" customWidth="1"/>
    <col min="4" max="4" width="6.42578125" style="226" customWidth="1"/>
    <col min="5" max="5" width="9.28515625" style="226" customWidth="1"/>
    <col min="6" max="6" width="9.42578125" style="226" customWidth="1"/>
    <col min="7" max="7" width="10.5703125" style="242" customWidth="1"/>
    <col min="8" max="8" width="7.7109375" style="226" customWidth="1"/>
    <col min="9" max="9" width="9.7109375" style="80" customWidth="1"/>
    <col min="10" max="10" width="11.140625" style="80" customWidth="1"/>
    <col min="11" max="11" width="7.85546875" style="29" customWidth="1"/>
    <col min="12" max="12" width="10.140625" style="29" customWidth="1"/>
    <col min="13" max="13" width="9.7109375" style="80" customWidth="1"/>
    <col min="14" max="15" width="5.140625" style="80" hidden="1" customWidth="1"/>
    <col min="16" max="16" width="4.7109375" style="80" hidden="1" customWidth="1"/>
    <col min="17" max="17" width="5.5703125" style="80" hidden="1" customWidth="1"/>
    <col min="18" max="18" width="9.85546875" style="80" customWidth="1"/>
    <col min="19" max="19" width="6.140625" style="22" customWidth="1"/>
    <col min="20" max="20" width="9.7109375" style="80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48" customFormat="1" ht="42.75" customHeight="1" x14ac:dyDescent="0.25">
      <c r="A1" s="243" t="s">
        <v>49</v>
      </c>
      <c r="B1" s="244" t="s">
        <v>0</v>
      </c>
      <c r="C1" s="244" t="s">
        <v>1</v>
      </c>
      <c r="D1" s="244" t="s">
        <v>2</v>
      </c>
      <c r="E1" s="244" t="s">
        <v>3</v>
      </c>
      <c r="F1" s="244" t="s">
        <v>149</v>
      </c>
      <c r="G1" s="245" t="s">
        <v>4</v>
      </c>
      <c r="H1" s="244" t="s">
        <v>5</v>
      </c>
      <c r="I1" s="246" t="s">
        <v>6</v>
      </c>
      <c r="J1" s="246" t="s">
        <v>7</v>
      </c>
      <c r="K1" s="247" t="s">
        <v>8</v>
      </c>
      <c r="L1" s="247" t="s">
        <v>9</v>
      </c>
      <c r="M1" s="246" t="s">
        <v>10</v>
      </c>
      <c r="N1" s="246" t="s">
        <v>11</v>
      </c>
      <c r="O1" s="246" t="s">
        <v>12</v>
      </c>
      <c r="P1" s="246" t="s">
        <v>13</v>
      </c>
      <c r="Q1" s="246" t="s">
        <v>14</v>
      </c>
      <c r="R1" s="246" t="s">
        <v>148</v>
      </c>
      <c r="S1" s="246" t="s">
        <v>150</v>
      </c>
      <c r="T1" s="246" t="s">
        <v>151</v>
      </c>
    </row>
    <row r="2" spans="1:20" x14ac:dyDescent="0.25">
      <c r="A2" s="2">
        <v>43893</v>
      </c>
      <c r="B2" s="207">
        <v>1</v>
      </c>
      <c r="C2" s="207">
        <v>1</v>
      </c>
      <c r="D2" s="207">
        <v>0</v>
      </c>
      <c r="E2" s="207">
        <v>0</v>
      </c>
      <c r="F2" s="207"/>
      <c r="G2" s="232">
        <v>0</v>
      </c>
      <c r="H2" s="207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07">
        <v>0</v>
      </c>
      <c r="C3" s="207">
        <v>1</v>
      </c>
      <c r="D3" s="207">
        <v>0</v>
      </c>
      <c r="E3" s="207">
        <v>0</v>
      </c>
      <c r="F3" s="209">
        <f t="shared" ref="F3:F66" si="0">G3-G2</f>
        <v>0</v>
      </c>
      <c r="G3" s="232">
        <v>0</v>
      </c>
      <c r="H3" s="207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07">
        <v>1</v>
      </c>
      <c r="C4" s="207">
        <v>2</v>
      </c>
      <c r="D4" s="207">
        <v>0</v>
      </c>
      <c r="E4" s="207">
        <v>0</v>
      </c>
      <c r="F4" s="209">
        <f t="shared" si="0"/>
        <v>0</v>
      </c>
      <c r="G4" s="232">
        <v>0</v>
      </c>
      <c r="H4" s="207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07">
        <v>6</v>
      </c>
      <c r="C5" s="207">
        <v>8</v>
      </c>
      <c r="D5" s="207">
        <v>0</v>
      </c>
      <c r="E5" s="207">
        <v>0</v>
      </c>
      <c r="F5" s="209">
        <f t="shared" si="0"/>
        <v>0</v>
      </c>
      <c r="G5" s="232">
        <v>0</v>
      </c>
      <c r="H5" s="207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07">
        <v>1</v>
      </c>
      <c r="C6" s="207">
        <v>9</v>
      </c>
      <c r="D6" s="207">
        <v>1</v>
      </c>
      <c r="E6" s="207">
        <v>1</v>
      </c>
      <c r="F6" s="209">
        <f t="shared" si="0"/>
        <v>0</v>
      </c>
      <c r="G6" s="232">
        <v>0</v>
      </c>
      <c r="H6" s="207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07">
        <v>3</v>
      </c>
      <c r="C7" s="207">
        <v>12</v>
      </c>
      <c r="D7" s="207">
        <v>0</v>
      </c>
      <c r="E7" s="207">
        <v>1</v>
      </c>
      <c r="F7" s="209">
        <f t="shared" si="0"/>
        <v>0</v>
      </c>
      <c r="G7" s="232">
        <v>0</v>
      </c>
      <c r="H7" s="207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07">
        <v>5</v>
      </c>
      <c r="C8" s="207">
        <v>17</v>
      </c>
      <c r="D8" s="207">
        <v>0</v>
      </c>
      <c r="E8" s="207">
        <v>1</v>
      </c>
      <c r="F8" s="209">
        <f t="shared" si="0"/>
        <v>0</v>
      </c>
      <c r="G8" s="232">
        <v>0</v>
      </c>
      <c r="H8" s="207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07">
        <v>2</v>
      </c>
      <c r="C9" s="207">
        <v>19</v>
      </c>
      <c r="D9" s="207">
        <v>0</v>
      </c>
      <c r="E9" s="207">
        <v>1</v>
      </c>
      <c r="F9" s="209">
        <f t="shared" si="0"/>
        <v>0</v>
      </c>
      <c r="G9" s="232">
        <v>0</v>
      </c>
      <c r="H9" s="207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07">
        <v>2</v>
      </c>
      <c r="C10" s="207">
        <v>21</v>
      </c>
      <c r="D10" s="207">
        <v>0</v>
      </c>
      <c r="E10" s="207">
        <v>1</v>
      </c>
      <c r="F10" s="209">
        <f t="shared" si="0"/>
        <v>0</v>
      </c>
      <c r="G10" s="232">
        <v>0</v>
      </c>
      <c r="H10" s="207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07">
        <v>10</v>
      </c>
      <c r="C11" s="207">
        <v>31</v>
      </c>
      <c r="D11" s="207">
        <v>0</v>
      </c>
      <c r="E11" s="207">
        <v>1</v>
      </c>
      <c r="F11" s="209">
        <f t="shared" si="0"/>
        <v>0</v>
      </c>
      <c r="G11" s="232">
        <v>0</v>
      </c>
      <c r="H11" s="207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07">
        <v>3</v>
      </c>
      <c r="C12" s="207">
        <v>34</v>
      </c>
      <c r="D12" s="207">
        <v>1</v>
      </c>
      <c r="E12" s="207">
        <v>2</v>
      </c>
      <c r="F12" s="209">
        <f t="shared" si="0"/>
        <v>0</v>
      </c>
      <c r="G12" s="232">
        <v>0</v>
      </c>
      <c r="H12" s="207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07">
        <v>11</v>
      </c>
      <c r="C13" s="207">
        <v>45</v>
      </c>
      <c r="D13" s="207">
        <v>0</v>
      </c>
      <c r="E13" s="207">
        <v>2</v>
      </c>
      <c r="F13" s="209">
        <f t="shared" si="0"/>
        <v>0</v>
      </c>
      <c r="G13" s="232">
        <v>0</v>
      </c>
      <c r="H13" s="207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07">
        <v>11</v>
      </c>
      <c r="C14" s="207">
        <v>56</v>
      </c>
      <c r="D14" s="207">
        <v>0</v>
      </c>
      <c r="E14" s="207">
        <v>2</v>
      </c>
      <c r="F14" s="209">
        <f t="shared" si="0"/>
        <v>0</v>
      </c>
      <c r="G14" s="232">
        <v>0</v>
      </c>
      <c r="H14" s="207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07">
        <v>9</v>
      </c>
      <c r="C15" s="207">
        <v>65</v>
      </c>
      <c r="D15" s="207">
        <v>0</v>
      </c>
      <c r="E15" s="207">
        <v>2</v>
      </c>
      <c r="F15" s="209">
        <f t="shared" si="0"/>
        <v>0</v>
      </c>
      <c r="G15" s="232">
        <v>0</v>
      </c>
      <c r="H15" s="207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07">
        <v>13</v>
      </c>
      <c r="C16" s="207">
        <v>78</v>
      </c>
      <c r="D16" s="207">
        <v>0</v>
      </c>
      <c r="E16" s="207">
        <v>2</v>
      </c>
      <c r="F16" s="209">
        <f t="shared" si="0"/>
        <v>0</v>
      </c>
      <c r="G16" s="232">
        <v>0</v>
      </c>
      <c r="H16" s="207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07">
        <v>19</v>
      </c>
      <c r="C17" s="207">
        <v>97</v>
      </c>
      <c r="D17" s="207">
        <v>1</v>
      </c>
      <c r="E17" s="207">
        <v>3</v>
      </c>
      <c r="F17" s="209">
        <f t="shared" si="0"/>
        <v>18</v>
      </c>
      <c r="G17" s="232">
        <v>18</v>
      </c>
      <c r="H17" s="207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07">
        <v>31</v>
      </c>
      <c r="C18" s="207">
        <v>128</v>
      </c>
      <c r="D18" s="207">
        <v>0</v>
      </c>
      <c r="E18" s="207">
        <v>3</v>
      </c>
      <c r="F18" s="209">
        <f t="shared" si="0"/>
        <v>5</v>
      </c>
      <c r="G18" s="232">
        <v>23</v>
      </c>
      <c r="H18" s="207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07">
        <v>30</v>
      </c>
      <c r="C19" s="207">
        <v>158</v>
      </c>
      <c r="D19" s="207">
        <v>0</v>
      </c>
      <c r="E19" s="207">
        <v>3</v>
      </c>
      <c r="F19" s="209">
        <f t="shared" si="0"/>
        <v>4</v>
      </c>
      <c r="G19" s="232">
        <v>27</v>
      </c>
      <c r="H19" s="207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07">
        <v>67</v>
      </c>
      <c r="C20" s="207">
        <v>225</v>
      </c>
      <c r="D20" s="207">
        <v>1</v>
      </c>
      <c r="E20" s="207">
        <v>4</v>
      </c>
      <c r="F20" s="209">
        <f t="shared" si="0"/>
        <v>4</v>
      </c>
      <c r="G20" s="232">
        <v>31</v>
      </c>
      <c r="H20" s="207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07">
        <v>41</v>
      </c>
      <c r="C21" s="207">
        <v>266</v>
      </c>
      <c r="D21" s="207">
        <v>0</v>
      </c>
      <c r="E21" s="207">
        <v>4</v>
      </c>
      <c r="F21" s="209">
        <f t="shared" si="0"/>
        <v>20</v>
      </c>
      <c r="G21" s="232">
        <v>51</v>
      </c>
      <c r="H21" s="207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08">
        <v>36</v>
      </c>
      <c r="C22" s="208">
        <v>301</v>
      </c>
      <c r="D22" s="208">
        <v>0</v>
      </c>
      <c r="E22" s="207">
        <v>4</v>
      </c>
      <c r="F22" s="209">
        <f t="shared" si="0"/>
        <v>1</v>
      </c>
      <c r="G22" s="232">
        <v>52</v>
      </c>
      <c r="H22" s="207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07">
        <v>86</v>
      </c>
      <c r="C23" s="207">
        <v>387</v>
      </c>
      <c r="D23" s="208">
        <v>2</v>
      </c>
      <c r="E23" s="207">
        <v>6</v>
      </c>
      <c r="F23" s="209">
        <f t="shared" si="0"/>
        <v>11</v>
      </c>
      <c r="G23" s="232">
        <v>63</v>
      </c>
      <c r="H23" s="207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07">
        <v>117</v>
      </c>
      <c r="C24" s="207">
        <v>503</v>
      </c>
      <c r="D24" s="207">
        <v>2</v>
      </c>
      <c r="E24" s="207">
        <v>8</v>
      </c>
      <c r="F24" s="209">
        <f t="shared" si="0"/>
        <v>9</v>
      </c>
      <c r="G24" s="232">
        <v>72</v>
      </c>
      <c r="H24" s="207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07">
        <v>87</v>
      </c>
      <c r="C25" s="207">
        <v>589</v>
      </c>
      <c r="D25" s="207">
        <v>4</v>
      </c>
      <c r="E25" s="207">
        <v>12</v>
      </c>
      <c r="F25" s="209">
        <f t="shared" si="0"/>
        <v>3</v>
      </c>
      <c r="G25" s="232">
        <v>75</v>
      </c>
      <c r="H25" s="207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07">
        <v>101</v>
      </c>
      <c r="C26" s="207">
        <v>690</v>
      </c>
      <c r="D26" s="207">
        <v>5</v>
      </c>
      <c r="E26" s="207">
        <v>17</v>
      </c>
      <c r="F26" s="209">
        <f t="shared" si="0"/>
        <v>5</v>
      </c>
      <c r="G26" s="232">
        <v>80</v>
      </c>
      <c r="H26" s="207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07">
        <v>55</v>
      </c>
      <c r="C27" s="207">
        <v>745</v>
      </c>
      <c r="D27" s="207">
        <v>2</v>
      </c>
      <c r="E27" s="207">
        <v>19</v>
      </c>
      <c r="F27" s="209">
        <f t="shared" si="0"/>
        <v>11</v>
      </c>
      <c r="G27" s="232">
        <v>91</v>
      </c>
      <c r="H27" s="207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07">
        <v>75</v>
      </c>
      <c r="C28" s="207">
        <v>820</v>
      </c>
      <c r="D28" s="207">
        <v>1</v>
      </c>
      <c r="E28" s="207">
        <v>20</v>
      </c>
      <c r="F28" s="209">
        <f t="shared" si="0"/>
        <v>137</v>
      </c>
      <c r="G28" s="232">
        <v>228</v>
      </c>
      <c r="H28" s="207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07">
        <v>146</v>
      </c>
      <c r="C29" s="207">
        <v>966</v>
      </c>
      <c r="D29" s="207">
        <v>5</v>
      </c>
      <c r="E29" s="207">
        <v>25</v>
      </c>
      <c r="F29" s="209">
        <f t="shared" si="0"/>
        <v>12</v>
      </c>
      <c r="G29" s="232">
        <v>240</v>
      </c>
      <c r="H29" s="207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07">
        <v>88</v>
      </c>
      <c r="C30" s="207">
        <v>1054</v>
      </c>
      <c r="D30" s="207">
        <v>3</v>
      </c>
      <c r="E30" s="207">
        <v>28</v>
      </c>
      <c r="F30" s="209">
        <f t="shared" si="0"/>
        <v>8</v>
      </c>
      <c r="G30" s="232">
        <v>248</v>
      </c>
      <c r="H30" s="207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07">
        <v>79</v>
      </c>
      <c r="C31" s="207">
        <v>1133</v>
      </c>
      <c r="D31" s="207">
        <v>5</v>
      </c>
      <c r="E31" s="207">
        <v>33</v>
      </c>
      <c r="F31" s="209">
        <f t="shared" si="0"/>
        <v>8</v>
      </c>
      <c r="G31" s="232">
        <v>256</v>
      </c>
      <c r="H31" s="207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07">
        <v>132</v>
      </c>
      <c r="C32" s="207">
        <v>1265</v>
      </c>
      <c r="D32" s="207">
        <v>4</v>
      </c>
      <c r="E32" s="207">
        <v>37</v>
      </c>
      <c r="F32" s="209">
        <f t="shared" si="0"/>
        <v>10</v>
      </c>
      <c r="G32" s="232">
        <v>266</v>
      </c>
      <c r="H32" s="207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07">
        <v>88</v>
      </c>
      <c r="C33" s="207">
        <v>1353</v>
      </c>
      <c r="D33" s="207">
        <v>5</v>
      </c>
      <c r="E33" s="207">
        <v>42</v>
      </c>
      <c r="F33" s="209">
        <f t="shared" si="0"/>
        <v>13</v>
      </c>
      <c r="G33" s="232">
        <v>279</v>
      </c>
      <c r="H33" s="207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07">
        <v>98</v>
      </c>
      <c r="C34" s="207">
        <v>1451</v>
      </c>
      <c r="D34" s="207">
        <v>1</v>
      </c>
      <c r="E34" s="207">
        <v>43</v>
      </c>
      <c r="F34" s="209">
        <f t="shared" si="0"/>
        <v>1</v>
      </c>
      <c r="G34" s="232">
        <v>280</v>
      </c>
      <c r="H34" s="207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07">
        <v>103</v>
      </c>
      <c r="C35" s="207">
        <v>1554</v>
      </c>
      <c r="D35" s="207">
        <v>3</v>
      </c>
      <c r="E35" s="207">
        <v>46</v>
      </c>
      <c r="F35" s="209">
        <f t="shared" si="0"/>
        <v>45</v>
      </c>
      <c r="G35" s="232">
        <v>325</v>
      </c>
      <c r="H35" s="207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07">
        <v>74</v>
      </c>
      <c r="C36" s="207">
        <v>1628</v>
      </c>
      <c r="D36" s="207">
        <v>7</v>
      </c>
      <c r="E36" s="207">
        <v>53</v>
      </c>
      <c r="F36" s="209">
        <f t="shared" si="0"/>
        <v>13</v>
      </c>
      <c r="G36" s="232">
        <v>338</v>
      </c>
      <c r="H36" s="207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07">
        <v>87</v>
      </c>
      <c r="C37" s="207">
        <v>1715</v>
      </c>
      <c r="D37" s="207">
        <v>7</v>
      </c>
      <c r="E37" s="207">
        <v>60</v>
      </c>
      <c r="F37" s="209">
        <f t="shared" si="0"/>
        <v>20</v>
      </c>
      <c r="G37" s="232">
        <v>358</v>
      </c>
      <c r="H37" s="207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07">
        <v>80</v>
      </c>
      <c r="C38" s="207">
        <v>1795</v>
      </c>
      <c r="D38" s="207">
        <v>5</v>
      </c>
      <c r="E38" s="207">
        <v>65</v>
      </c>
      <c r="F38" s="209">
        <f t="shared" si="0"/>
        <v>7</v>
      </c>
      <c r="G38" s="232">
        <v>365</v>
      </c>
      <c r="H38" s="207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07">
        <v>99</v>
      </c>
      <c r="C39" s="207">
        <v>1894</v>
      </c>
      <c r="D39" s="207">
        <v>14</v>
      </c>
      <c r="E39" s="207">
        <v>79</v>
      </c>
      <c r="F39" s="209">
        <f t="shared" si="0"/>
        <v>10</v>
      </c>
      <c r="G39" s="232">
        <v>375</v>
      </c>
      <c r="H39" s="207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07">
        <v>81</v>
      </c>
      <c r="C40" s="207">
        <v>1975</v>
      </c>
      <c r="D40" s="207">
        <v>3</v>
      </c>
      <c r="E40" s="207">
        <v>82</v>
      </c>
      <c r="F40" s="209">
        <f t="shared" si="0"/>
        <v>65</v>
      </c>
      <c r="G40" s="232">
        <v>440</v>
      </c>
      <c r="H40" s="207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07">
        <v>167</v>
      </c>
      <c r="C41" s="207">
        <v>2142</v>
      </c>
      <c r="D41" s="207">
        <v>7</v>
      </c>
      <c r="E41" s="207">
        <v>89</v>
      </c>
      <c r="F41" s="209">
        <f t="shared" si="0"/>
        <v>28</v>
      </c>
      <c r="G41" s="232">
        <v>468</v>
      </c>
      <c r="H41" s="207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07">
        <v>66</v>
      </c>
      <c r="C42" s="207">
        <v>2208</v>
      </c>
      <c r="D42" s="207">
        <v>6</v>
      </c>
      <c r="E42" s="207">
        <v>95</v>
      </c>
      <c r="F42" s="209">
        <f t="shared" si="0"/>
        <v>47</v>
      </c>
      <c r="G42" s="232">
        <v>515</v>
      </c>
      <c r="H42" s="207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07">
        <v>69</v>
      </c>
      <c r="C43" s="207">
        <v>2277</v>
      </c>
      <c r="D43" s="207">
        <v>3</v>
      </c>
      <c r="E43" s="207">
        <v>98</v>
      </c>
      <c r="F43" s="209">
        <f t="shared" si="0"/>
        <v>44</v>
      </c>
      <c r="G43" s="232">
        <v>559</v>
      </c>
      <c r="H43" s="207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07">
        <v>166</v>
      </c>
      <c r="C44" s="207">
        <v>2443</v>
      </c>
      <c r="D44" s="207">
        <v>7</v>
      </c>
      <c r="E44" s="207">
        <v>105</v>
      </c>
      <c r="F44" s="209">
        <f t="shared" si="0"/>
        <v>37</v>
      </c>
      <c r="G44" s="232">
        <v>596</v>
      </c>
      <c r="H44" s="207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07">
        <v>128</v>
      </c>
      <c r="C45" s="207">
        <v>2571</v>
      </c>
      <c r="D45" s="207">
        <v>7</v>
      </c>
      <c r="E45" s="207">
        <v>112</v>
      </c>
      <c r="F45" s="209">
        <f t="shared" si="0"/>
        <v>35</v>
      </c>
      <c r="G45" s="232">
        <v>631</v>
      </c>
      <c r="H45" s="207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07">
        <v>98</v>
      </c>
      <c r="C46" s="207">
        <v>2669</v>
      </c>
      <c r="D46" s="207">
        <v>10</v>
      </c>
      <c r="E46" s="207">
        <v>122</v>
      </c>
      <c r="F46" s="209">
        <f t="shared" si="0"/>
        <v>35</v>
      </c>
      <c r="G46" s="232">
        <v>666</v>
      </c>
      <c r="H46" s="207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07">
        <v>89</v>
      </c>
      <c r="C47" s="207">
        <v>2758</v>
      </c>
      <c r="D47" s="207">
        <v>7</v>
      </c>
      <c r="E47" s="207">
        <v>129</v>
      </c>
      <c r="F47" s="209">
        <f t="shared" si="0"/>
        <v>19</v>
      </c>
      <c r="G47" s="232">
        <v>685</v>
      </c>
      <c r="H47" s="207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07">
        <v>81</v>
      </c>
      <c r="C48" s="207">
        <v>2839</v>
      </c>
      <c r="D48" s="207">
        <v>3</v>
      </c>
      <c r="E48" s="207">
        <v>132</v>
      </c>
      <c r="F48" s="209">
        <f t="shared" si="0"/>
        <v>24</v>
      </c>
      <c r="G48" s="232">
        <v>709</v>
      </c>
      <c r="H48" s="207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07">
        <v>102</v>
      </c>
      <c r="C49" s="207">
        <v>2941</v>
      </c>
      <c r="D49" s="207">
        <v>2</v>
      </c>
      <c r="E49" s="207">
        <v>134</v>
      </c>
      <c r="F49" s="209">
        <f t="shared" si="0"/>
        <v>28</v>
      </c>
      <c r="G49" s="232">
        <v>737</v>
      </c>
      <c r="H49" s="207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07">
        <v>90</v>
      </c>
      <c r="C50" s="207">
        <v>3031</v>
      </c>
      <c r="D50" s="207">
        <v>8</v>
      </c>
      <c r="E50" s="207">
        <v>142</v>
      </c>
      <c r="F50" s="209">
        <f t="shared" si="0"/>
        <v>103</v>
      </c>
      <c r="G50" s="232">
        <v>840</v>
      </c>
      <c r="H50" s="207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07">
        <v>113</v>
      </c>
      <c r="C51" s="207">
        <v>3144</v>
      </c>
      <c r="D51" s="207">
        <v>9</v>
      </c>
      <c r="E51" s="207">
        <v>151</v>
      </c>
      <c r="F51" s="209">
        <f t="shared" si="0"/>
        <v>32</v>
      </c>
      <c r="G51" s="232">
        <v>872</v>
      </c>
      <c r="H51" s="207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07">
        <v>144</v>
      </c>
      <c r="C52" s="207">
        <v>3288</v>
      </c>
      <c r="D52" s="207">
        <v>8</v>
      </c>
      <c r="E52" s="207">
        <v>159</v>
      </c>
      <c r="F52" s="209">
        <f t="shared" si="0"/>
        <v>47</v>
      </c>
      <c r="G52" s="232">
        <v>919</v>
      </c>
      <c r="H52" s="207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07">
        <v>147</v>
      </c>
      <c r="C53" s="207">
        <v>3435</v>
      </c>
      <c r="D53" s="207">
        <v>6</v>
      </c>
      <c r="E53" s="207">
        <v>165</v>
      </c>
      <c r="F53" s="209">
        <f t="shared" si="0"/>
        <v>57</v>
      </c>
      <c r="G53" s="232">
        <v>976</v>
      </c>
      <c r="H53" s="207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07">
        <v>172</v>
      </c>
      <c r="C54" s="207">
        <v>3607</v>
      </c>
      <c r="D54" s="207">
        <v>11</v>
      </c>
      <c r="E54" s="207">
        <v>176</v>
      </c>
      <c r="F54" s="209">
        <f t="shared" si="0"/>
        <v>54</v>
      </c>
      <c r="G54" s="232">
        <v>1030</v>
      </c>
      <c r="H54" s="207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07">
        <v>173</v>
      </c>
      <c r="C55" s="207">
        <v>3780</v>
      </c>
      <c r="D55" s="207">
        <v>9</v>
      </c>
      <c r="E55" s="207">
        <v>185</v>
      </c>
      <c r="F55" s="209">
        <f t="shared" si="0"/>
        <v>77</v>
      </c>
      <c r="G55" s="232">
        <v>1107</v>
      </c>
      <c r="H55" s="207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07">
        <v>112</v>
      </c>
      <c r="C56" s="207">
        <v>3892</v>
      </c>
      <c r="D56" s="207">
        <v>7</v>
      </c>
      <c r="E56" s="207">
        <v>192</v>
      </c>
      <c r="F56" s="209">
        <f t="shared" si="0"/>
        <v>33</v>
      </c>
      <c r="G56" s="232">
        <v>1140</v>
      </c>
      <c r="H56" s="207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07">
        <v>111</v>
      </c>
      <c r="C57" s="207">
        <v>4003</v>
      </c>
      <c r="D57" s="207">
        <v>5</v>
      </c>
      <c r="E57" s="207">
        <v>197</v>
      </c>
      <c r="F57" s="209">
        <f t="shared" si="0"/>
        <v>22</v>
      </c>
      <c r="G57" s="232">
        <v>1162</v>
      </c>
      <c r="H57" s="207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07">
        <v>124</v>
      </c>
      <c r="C58" s="207">
        <v>4127</v>
      </c>
      <c r="D58" s="207">
        <v>10</v>
      </c>
      <c r="E58" s="207">
        <v>207</v>
      </c>
      <c r="F58" s="209">
        <f t="shared" si="0"/>
        <v>30</v>
      </c>
      <c r="G58" s="232">
        <v>1192</v>
      </c>
      <c r="H58" s="207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07">
        <v>158</v>
      </c>
      <c r="C59" s="207">
        <v>4285</v>
      </c>
      <c r="D59" s="207">
        <v>7</v>
      </c>
      <c r="E59" s="207">
        <v>214</v>
      </c>
      <c r="F59" s="209">
        <f t="shared" si="0"/>
        <v>64</v>
      </c>
      <c r="G59" s="232">
        <v>1256</v>
      </c>
      <c r="H59" s="207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07">
        <v>143</v>
      </c>
      <c r="C60" s="207">
        <v>4428</v>
      </c>
      <c r="D60" s="207">
        <v>4</v>
      </c>
      <c r="E60" s="207">
        <v>218</v>
      </c>
      <c r="F60" s="209">
        <f t="shared" si="0"/>
        <v>36</v>
      </c>
      <c r="G60" s="232">
        <v>1292</v>
      </c>
      <c r="H60" s="207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07">
        <v>105</v>
      </c>
      <c r="C61" s="207">
        <v>4532</v>
      </c>
      <c r="D61" s="207">
        <v>7</v>
      </c>
      <c r="E61" s="207">
        <v>225</v>
      </c>
      <c r="F61" s="209">
        <f t="shared" si="0"/>
        <v>28</v>
      </c>
      <c r="G61" s="232">
        <v>1320</v>
      </c>
      <c r="H61" s="207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07">
        <v>149</v>
      </c>
      <c r="C62" s="207">
        <v>4681</v>
      </c>
      <c r="D62" s="207">
        <v>12</v>
      </c>
      <c r="E62" s="207">
        <v>237</v>
      </c>
      <c r="F62" s="209">
        <f t="shared" si="0"/>
        <v>34</v>
      </c>
      <c r="G62" s="232">
        <v>1354</v>
      </c>
      <c r="H62" s="207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07">
        <v>103</v>
      </c>
      <c r="C63" s="207">
        <v>4784</v>
      </c>
      <c r="D63" s="207">
        <v>9</v>
      </c>
      <c r="E63" s="207">
        <v>246</v>
      </c>
      <c r="F63" s="209">
        <f t="shared" si="0"/>
        <v>88</v>
      </c>
      <c r="G63" s="232">
        <v>1442</v>
      </c>
      <c r="H63" s="207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07">
        <v>104</v>
      </c>
      <c r="C64" s="207">
        <v>4887</v>
      </c>
      <c r="D64" s="207">
        <v>14</v>
      </c>
      <c r="E64" s="207">
        <v>260</v>
      </c>
      <c r="F64" s="209">
        <f t="shared" si="0"/>
        <v>30</v>
      </c>
      <c r="G64" s="232">
        <v>1472</v>
      </c>
      <c r="H64" s="207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07">
        <v>134</v>
      </c>
      <c r="C65" s="207">
        <v>5020</v>
      </c>
      <c r="D65" s="207">
        <v>4</v>
      </c>
      <c r="E65" s="207">
        <v>264</v>
      </c>
      <c r="F65" s="209">
        <f t="shared" si="0"/>
        <v>52</v>
      </c>
      <c r="G65" s="232">
        <v>1524</v>
      </c>
      <c r="H65" s="207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07">
        <v>188</v>
      </c>
      <c r="C66" s="207">
        <v>5208</v>
      </c>
      <c r="D66" s="207">
        <v>9</v>
      </c>
      <c r="E66" s="207">
        <v>273</v>
      </c>
      <c r="F66" s="209">
        <f t="shared" si="0"/>
        <v>77</v>
      </c>
      <c r="G66" s="232">
        <v>1601</v>
      </c>
      <c r="H66" s="207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07">
        <v>163</v>
      </c>
      <c r="C67" s="207">
        <v>5371</v>
      </c>
      <c r="D67" s="207">
        <v>9</v>
      </c>
      <c r="E67" s="207">
        <v>282</v>
      </c>
      <c r="F67" s="209">
        <f t="shared" ref="F67:F130" si="5">G67-G66</f>
        <v>0</v>
      </c>
      <c r="G67" s="232">
        <v>1601</v>
      </c>
      <c r="H67" s="207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07">
        <v>240</v>
      </c>
      <c r="C68" s="207">
        <v>5611</v>
      </c>
      <c r="D68" s="207">
        <v>11</v>
      </c>
      <c r="E68" s="207">
        <v>293</v>
      </c>
      <c r="F68" s="209">
        <f t="shared" si="5"/>
        <v>127</v>
      </c>
      <c r="G68" s="232">
        <v>1728</v>
      </c>
      <c r="H68" s="207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07">
        <v>165</v>
      </c>
      <c r="C69" s="207">
        <v>5776</v>
      </c>
      <c r="D69" s="207">
        <v>7</v>
      </c>
      <c r="E69" s="207">
        <v>300</v>
      </c>
      <c r="F69" s="209">
        <f t="shared" si="5"/>
        <v>29</v>
      </c>
      <c r="G69" s="232">
        <v>1757</v>
      </c>
      <c r="H69" s="207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07">
        <v>258</v>
      </c>
      <c r="C70" s="207">
        <v>6034</v>
      </c>
      <c r="D70" s="207">
        <v>5</v>
      </c>
      <c r="E70" s="207">
        <v>305</v>
      </c>
      <c r="F70" s="209">
        <f t="shared" si="5"/>
        <v>80</v>
      </c>
      <c r="G70" s="232">
        <v>1837</v>
      </c>
      <c r="H70" s="207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07">
        <v>244</v>
      </c>
      <c r="C71" s="207">
        <v>6278</v>
      </c>
      <c r="D71" s="207">
        <v>9</v>
      </c>
      <c r="E71" s="207">
        <v>314</v>
      </c>
      <c r="F71" s="209">
        <f t="shared" si="5"/>
        <v>25</v>
      </c>
      <c r="G71" s="232">
        <v>1862</v>
      </c>
      <c r="H71" s="207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07">
        <v>285</v>
      </c>
      <c r="C72" s="207">
        <v>6563</v>
      </c>
      <c r="D72" s="207">
        <v>5</v>
      </c>
      <c r="E72" s="207">
        <v>319</v>
      </c>
      <c r="F72" s="209">
        <f t="shared" si="5"/>
        <v>404</v>
      </c>
      <c r="G72" s="232">
        <v>2266</v>
      </c>
      <c r="H72" s="207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07">
        <v>316</v>
      </c>
      <c r="C73" s="207">
        <v>6879</v>
      </c>
      <c r="D73" s="207">
        <v>10</v>
      </c>
      <c r="E73" s="207">
        <v>329</v>
      </c>
      <c r="F73" s="209">
        <f t="shared" si="5"/>
        <v>119</v>
      </c>
      <c r="G73" s="232">
        <v>2385</v>
      </c>
      <c r="H73" s="207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07">
        <v>255</v>
      </c>
      <c r="C74" s="207">
        <v>7134</v>
      </c>
      <c r="D74" s="207">
        <v>24</v>
      </c>
      <c r="E74" s="207">
        <v>353</v>
      </c>
      <c r="F74" s="209">
        <f t="shared" si="5"/>
        <v>112</v>
      </c>
      <c r="G74" s="232">
        <v>2497</v>
      </c>
      <c r="H74" s="207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07">
        <v>345</v>
      </c>
      <c r="C75" s="207">
        <v>7479</v>
      </c>
      <c r="D75" s="207">
        <v>3</v>
      </c>
      <c r="E75" s="207">
        <v>356</v>
      </c>
      <c r="F75" s="209">
        <f t="shared" si="5"/>
        <v>37</v>
      </c>
      <c r="G75" s="232">
        <v>2534</v>
      </c>
      <c r="H75" s="207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07">
        <v>327</v>
      </c>
      <c r="C76" s="207">
        <v>7805</v>
      </c>
      <c r="D76" s="207">
        <v>7</v>
      </c>
      <c r="E76" s="207">
        <v>363</v>
      </c>
      <c r="F76" s="209">
        <f t="shared" si="5"/>
        <v>35</v>
      </c>
      <c r="G76" s="232">
        <v>2569</v>
      </c>
      <c r="H76" s="207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07">
        <v>263</v>
      </c>
      <c r="C77" s="207">
        <v>8086</v>
      </c>
      <c r="D77" s="207">
        <v>10</v>
      </c>
      <c r="E77" s="207">
        <v>373</v>
      </c>
      <c r="F77" s="209">
        <f t="shared" si="5"/>
        <v>56</v>
      </c>
      <c r="G77" s="232">
        <v>2625</v>
      </c>
      <c r="H77" s="207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07">
        <v>303</v>
      </c>
      <c r="C78" s="207">
        <v>8371</v>
      </c>
      <c r="D78" s="207">
        <v>9</v>
      </c>
      <c r="E78" s="207">
        <v>382</v>
      </c>
      <c r="F78" s="209">
        <f t="shared" si="5"/>
        <v>247</v>
      </c>
      <c r="G78" s="232">
        <v>2872</v>
      </c>
      <c r="H78" s="207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07">
        <v>438</v>
      </c>
      <c r="C79" s="207">
        <v>8809</v>
      </c>
      <c r="D79" s="207">
        <v>11</v>
      </c>
      <c r="E79" s="207">
        <v>393</v>
      </c>
      <c r="F79" s="209">
        <f t="shared" si="5"/>
        <v>61</v>
      </c>
      <c r="G79" s="232">
        <v>2933</v>
      </c>
      <c r="H79" s="207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07">
        <v>474</v>
      </c>
      <c r="C80" s="207">
        <v>9283</v>
      </c>
      <c r="D80" s="207">
        <v>10</v>
      </c>
      <c r="E80" s="207">
        <v>403</v>
      </c>
      <c r="F80" s="209">
        <f t="shared" si="5"/>
        <v>99</v>
      </c>
      <c r="G80" s="232">
        <v>3032</v>
      </c>
      <c r="H80" s="207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07">
        <v>648</v>
      </c>
      <c r="C81" s="207">
        <v>9931</v>
      </c>
      <c r="D81" s="207">
        <v>13</v>
      </c>
      <c r="E81" s="207">
        <v>416</v>
      </c>
      <c r="F81" s="209">
        <f t="shared" si="5"/>
        <v>30</v>
      </c>
      <c r="G81" s="232">
        <v>3062</v>
      </c>
      <c r="H81" s="207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07">
        <v>718</v>
      </c>
      <c r="C82" s="207">
        <v>10649</v>
      </c>
      <c r="D82" s="207">
        <v>18</v>
      </c>
      <c r="E82" s="207">
        <v>433</v>
      </c>
      <c r="F82" s="209">
        <f t="shared" si="5"/>
        <v>468</v>
      </c>
      <c r="G82" s="232">
        <v>3530</v>
      </c>
      <c r="H82" s="207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07">
        <v>704</v>
      </c>
      <c r="C83" s="207">
        <v>11353</v>
      </c>
      <c r="D83" s="207">
        <v>12</v>
      </c>
      <c r="E83" s="207">
        <v>445</v>
      </c>
      <c r="F83" s="209">
        <f t="shared" si="5"/>
        <v>202</v>
      </c>
      <c r="G83" s="232">
        <v>3732</v>
      </c>
      <c r="H83" s="207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07">
        <v>723</v>
      </c>
      <c r="C84" s="207">
        <v>12076</v>
      </c>
      <c r="D84" s="207">
        <v>8</v>
      </c>
      <c r="E84" s="207">
        <v>452</v>
      </c>
      <c r="F84" s="209">
        <f t="shared" si="5"/>
        <v>267</v>
      </c>
      <c r="G84" s="232">
        <v>3999</v>
      </c>
      <c r="H84" s="207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07">
        <v>552</v>
      </c>
      <c r="C85" s="207">
        <v>12628</v>
      </c>
      <c r="D85" s="207">
        <v>15</v>
      </c>
      <c r="E85" s="207">
        <v>467</v>
      </c>
      <c r="F85" s="209">
        <f t="shared" si="5"/>
        <v>168</v>
      </c>
      <c r="G85" s="232">
        <v>4167</v>
      </c>
      <c r="H85" s="207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07">
        <v>600</v>
      </c>
      <c r="C86" s="207">
        <v>13228</v>
      </c>
      <c r="D86" s="207">
        <v>23</v>
      </c>
      <c r="E86" s="207">
        <v>490</v>
      </c>
      <c r="F86" s="209">
        <f t="shared" si="5"/>
        <v>182</v>
      </c>
      <c r="G86" s="232">
        <v>4349</v>
      </c>
      <c r="H86" s="207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07">
        <v>706</v>
      </c>
      <c r="C87" s="207">
        <v>13933</v>
      </c>
      <c r="D87" s="207">
        <v>10</v>
      </c>
      <c r="E87" s="207">
        <v>500</v>
      </c>
      <c r="F87" s="209">
        <f t="shared" si="5"/>
        <v>268</v>
      </c>
      <c r="G87" s="232">
        <v>4617</v>
      </c>
      <c r="H87" s="207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07">
        <v>769</v>
      </c>
      <c r="C88" s="207">
        <v>14702</v>
      </c>
      <c r="D88" s="207">
        <v>8</v>
      </c>
      <c r="E88" s="207">
        <v>508</v>
      </c>
      <c r="F88" s="209">
        <f t="shared" si="5"/>
        <v>171</v>
      </c>
      <c r="G88" s="232">
        <v>4788</v>
      </c>
      <c r="H88" s="207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09">
        <v>717</v>
      </c>
      <c r="C89" s="209">
        <v>15419</v>
      </c>
      <c r="D89" s="209">
        <v>12</v>
      </c>
      <c r="E89" s="207">
        <v>520</v>
      </c>
      <c r="F89" s="209">
        <f t="shared" si="5"/>
        <v>312</v>
      </c>
      <c r="G89" s="232">
        <v>5100</v>
      </c>
      <c r="H89" s="207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07">
        <v>795</v>
      </c>
      <c r="C90" s="207">
        <v>16214</v>
      </c>
      <c r="D90" s="207">
        <v>8</v>
      </c>
      <c r="E90" s="207">
        <v>528</v>
      </c>
      <c r="F90" s="209">
        <f t="shared" si="5"/>
        <v>236</v>
      </c>
      <c r="G90" s="232">
        <v>5336</v>
      </c>
      <c r="H90" s="207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07">
        <v>637</v>
      </c>
      <c r="C91" s="207">
        <v>16851</v>
      </c>
      <c r="D91" s="207">
        <v>11</v>
      </c>
      <c r="E91" s="207">
        <v>539</v>
      </c>
      <c r="F91" s="209">
        <f t="shared" si="5"/>
        <v>185</v>
      </c>
      <c r="G91" s="232">
        <v>5521</v>
      </c>
      <c r="H91" s="207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07">
        <v>564</v>
      </c>
      <c r="C92" s="207">
        <v>17415</v>
      </c>
      <c r="D92" s="207">
        <v>17</v>
      </c>
      <c r="E92" s="207">
        <v>556</v>
      </c>
      <c r="F92" s="209">
        <f t="shared" si="5"/>
        <v>188</v>
      </c>
      <c r="G92" s="232">
        <v>5709</v>
      </c>
      <c r="H92" s="207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07">
        <v>904</v>
      </c>
      <c r="C93" s="207">
        <v>18319</v>
      </c>
      <c r="D93" s="207">
        <v>13</v>
      </c>
      <c r="E93" s="207">
        <v>569</v>
      </c>
      <c r="F93" s="209">
        <f t="shared" si="5"/>
        <v>187</v>
      </c>
      <c r="G93" s="232">
        <v>5896</v>
      </c>
      <c r="H93" s="207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07">
        <v>949</v>
      </c>
      <c r="C94" s="207">
        <v>19268</v>
      </c>
      <c r="D94" s="209">
        <v>14</v>
      </c>
      <c r="E94" s="209">
        <v>583</v>
      </c>
      <c r="F94" s="209">
        <f t="shared" si="5"/>
        <v>97</v>
      </c>
      <c r="G94" s="232">
        <v>5993</v>
      </c>
      <c r="H94" s="207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07">
        <v>929</v>
      </c>
      <c r="C95" s="209">
        <v>20197</v>
      </c>
      <c r="D95" s="209">
        <v>25</v>
      </c>
      <c r="E95" s="209">
        <v>608</v>
      </c>
      <c r="F95" s="209">
        <f t="shared" si="5"/>
        <v>95</v>
      </c>
      <c r="G95" s="232">
        <v>6088</v>
      </c>
      <c r="H95" s="207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07">
        <v>840</v>
      </c>
      <c r="C96" s="207">
        <v>21037</v>
      </c>
      <c r="D96" s="207">
        <v>24</v>
      </c>
      <c r="E96" s="209">
        <v>632</v>
      </c>
      <c r="F96" s="209">
        <f t="shared" si="5"/>
        <v>92</v>
      </c>
      <c r="G96" s="232">
        <v>6180</v>
      </c>
      <c r="H96" s="207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1" x14ac:dyDescent="0.25">
      <c r="A97" s="2">
        <v>43988</v>
      </c>
      <c r="B97" s="207">
        <v>983</v>
      </c>
      <c r="C97" s="207">
        <v>22020</v>
      </c>
      <c r="D97" s="209">
        <v>16</v>
      </c>
      <c r="E97" s="209">
        <v>648</v>
      </c>
      <c r="F97" s="209">
        <f t="shared" si="5"/>
        <v>729</v>
      </c>
      <c r="G97" s="232">
        <v>6909</v>
      </c>
      <c r="H97" s="207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1" x14ac:dyDescent="0.25">
      <c r="A98" s="2">
        <v>43989</v>
      </c>
      <c r="B98" s="207">
        <v>774</v>
      </c>
      <c r="C98" s="207">
        <v>22794</v>
      </c>
      <c r="D98" s="209">
        <v>15</v>
      </c>
      <c r="E98" s="209">
        <v>664</v>
      </c>
      <c r="F98" s="209">
        <f t="shared" si="5"/>
        <v>396</v>
      </c>
      <c r="G98" s="232">
        <v>7305</v>
      </c>
      <c r="H98" s="207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1" x14ac:dyDescent="0.25">
      <c r="A99" s="2">
        <v>43990</v>
      </c>
      <c r="B99" s="210">
        <v>826</v>
      </c>
      <c r="C99" s="210">
        <v>23620</v>
      </c>
      <c r="D99" s="209">
        <v>29</v>
      </c>
      <c r="E99" s="209">
        <v>693</v>
      </c>
      <c r="F99" s="209">
        <f t="shared" si="5"/>
        <v>263</v>
      </c>
      <c r="G99" s="232">
        <v>7568</v>
      </c>
      <c r="H99" s="207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1" x14ac:dyDescent="0.25">
      <c r="A100" s="2">
        <v>43991</v>
      </c>
      <c r="B100" s="210">
        <v>1141</v>
      </c>
      <c r="C100" s="210">
        <v>24761</v>
      </c>
      <c r="D100" s="209">
        <v>24</v>
      </c>
      <c r="E100" s="212">
        <v>717</v>
      </c>
      <c r="F100" s="209">
        <f t="shared" si="5"/>
        <v>423</v>
      </c>
      <c r="G100" s="232">
        <v>7991</v>
      </c>
      <c r="H100" s="207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1" x14ac:dyDescent="0.25">
      <c r="A101" s="2">
        <v>43992</v>
      </c>
      <c r="B101" s="210">
        <v>1226</v>
      </c>
      <c r="C101" s="209">
        <v>25987</v>
      </c>
      <c r="D101" s="209">
        <v>18</v>
      </c>
      <c r="E101" s="212">
        <v>735</v>
      </c>
      <c r="F101" s="209">
        <f t="shared" si="5"/>
        <v>341</v>
      </c>
      <c r="G101" s="232">
        <v>8332</v>
      </c>
      <c r="H101" s="207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1" x14ac:dyDescent="0.25">
      <c r="A102" s="2">
        <v>43993</v>
      </c>
      <c r="B102" s="210">
        <v>1386</v>
      </c>
      <c r="C102" s="209">
        <v>27373</v>
      </c>
      <c r="D102" s="209">
        <v>30</v>
      </c>
      <c r="E102" s="212">
        <v>765</v>
      </c>
      <c r="F102" s="209">
        <f t="shared" si="5"/>
        <v>411</v>
      </c>
      <c r="G102" s="232">
        <v>8743</v>
      </c>
      <c r="H102" s="207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1" x14ac:dyDescent="0.25">
      <c r="A103" s="2">
        <v>43994</v>
      </c>
      <c r="B103" s="210">
        <v>1391</v>
      </c>
      <c r="C103" s="209">
        <v>28764</v>
      </c>
      <c r="D103" s="209">
        <v>20</v>
      </c>
      <c r="E103" s="212">
        <v>785</v>
      </c>
      <c r="F103" s="209">
        <f t="shared" si="5"/>
        <v>340</v>
      </c>
      <c r="G103" s="232">
        <v>9083</v>
      </c>
      <c r="H103" s="207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1" x14ac:dyDescent="0.25">
      <c r="A104" s="2">
        <v>43995</v>
      </c>
      <c r="B104" s="211">
        <v>1531</v>
      </c>
      <c r="C104" s="209">
        <v>30295</v>
      </c>
      <c r="D104" s="209">
        <v>30</v>
      </c>
      <c r="E104" s="209">
        <v>815</v>
      </c>
      <c r="F104" s="209">
        <f t="shared" si="5"/>
        <v>481</v>
      </c>
      <c r="G104" s="233">
        <v>9564</v>
      </c>
      <c r="H104" s="234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1" x14ac:dyDescent="0.25">
      <c r="A105" s="2">
        <v>43996</v>
      </c>
      <c r="B105" s="210">
        <v>1282</v>
      </c>
      <c r="C105" s="209">
        <v>31577</v>
      </c>
      <c r="D105" s="209">
        <v>18</v>
      </c>
      <c r="E105" s="209">
        <v>833</v>
      </c>
      <c r="F105" s="209">
        <f t="shared" si="5"/>
        <v>327</v>
      </c>
      <c r="G105" s="233">
        <v>9891</v>
      </c>
      <c r="H105" s="235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1" x14ac:dyDescent="0.25">
      <c r="A106" s="2">
        <v>43997</v>
      </c>
      <c r="B106" s="210">
        <v>1208</v>
      </c>
      <c r="C106" s="209">
        <v>32785</v>
      </c>
      <c r="D106" s="209">
        <v>21</v>
      </c>
      <c r="E106" s="209">
        <v>854</v>
      </c>
      <c r="F106" s="209">
        <f t="shared" si="5"/>
        <v>273</v>
      </c>
      <c r="G106" s="233">
        <v>10164</v>
      </c>
      <c r="H106" s="236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1" x14ac:dyDescent="0.25">
      <c r="A107" s="2">
        <v>43998</v>
      </c>
      <c r="B107" s="210">
        <v>1374</v>
      </c>
      <c r="C107" s="209">
        <v>34159</v>
      </c>
      <c r="D107" s="209">
        <v>24</v>
      </c>
      <c r="E107" s="212">
        <v>878</v>
      </c>
      <c r="F107" s="209">
        <f t="shared" si="5"/>
        <v>348</v>
      </c>
      <c r="G107" s="233">
        <v>10512</v>
      </c>
      <c r="H107" s="236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1" x14ac:dyDescent="0.25">
      <c r="A108" s="2">
        <v>43999</v>
      </c>
      <c r="B108" s="209">
        <v>1393</v>
      </c>
      <c r="C108" s="209">
        <v>35552</v>
      </c>
      <c r="D108" s="209">
        <v>35</v>
      </c>
      <c r="E108" s="212">
        <v>913</v>
      </c>
      <c r="F108" s="209">
        <f t="shared" si="5"/>
        <v>209</v>
      </c>
      <c r="G108" s="233">
        <v>10721</v>
      </c>
      <c r="H108" s="236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1" x14ac:dyDescent="0.25">
      <c r="A109" s="2">
        <v>44000</v>
      </c>
      <c r="B109" s="210">
        <v>1958</v>
      </c>
      <c r="C109" s="209">
        <v>37510</v>
      </c>
      <c r="D109" s="209">
        <v>35</v>
      </c>
      <c r="E109" s="212">
        <v>948</v>
      </c>
      <c r="F109" s="209">
        <f t="shared" si="5"/>
        <v>1130</v>
      </c>
      <c r="G109" s="233">
        <v>11851</v>
      </c>
      <c r="H109" s="209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1" x14ac:dyDescent="0.25">
      <c r="A110" s="2">
        <v>44001</v>
      </c>
      <c r="B110" s="210">
        <v>2060</v>
      </c>
      <c r="C110" s="209">
        <v>39570</v>
      </c>
      <c r="D110" s="209">
        <v>31</v>
      </c>
      <c r="E110" s="212">
        <v>979</v>
      </c>
      <c r="F110" s="209">
        <f t="shared" si="5"/>
        <v>355</v>
      </c>
      <c r="G110" s="233">
        <v>12206</v>
      </c>
      <c r="H110" s="209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1" x14ac:dyDescent="0.25">
      <c r="A111" s="2">
        <v>44002</v>
      </c>
      <c r="B111" s="210">
        <v>1634</v>
      </c>
      <c r="C111" s="212">
        <v>41204</v>
      </c>
      <c r="D111" s="212">
        <v>12</v>
      </c>
      <c r="E111" s="212">
        <v>991</v>
      </c>
      <c r="F111" s="209">
        <f t="shared" si="5"/>
        <v>522</v>
      </c>
      <c r="G111" s="233">
        <v>12728</v>
      </c>
      <c r="H111" s="209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  <c r="U111" s="258"/>
    </row>
    <row r="112" spans="1:21" x14ac:dyDescent="0.25">
      <c r="A112" s="2">
        <v>44003</v>
      </c>
      <c r="B112" s="210">
        <v>1581</v>
      </c>
      <c r="C112" s="209">
        <v>42785</v>
      </c>
      <c r="D112" s="212">
        <v>19</v>
      </c>
      <c r="E112" s="209">
        <v>1011</v>
      </c>
      <c r="F112" s="209">
        <f t="shared" si="5"/>
        <v>425</v>
      </c>
      <c r="G112" s="237">
        <v>13153</v>
      </c>
      <c r="H112" s="209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  <c r="U112" s="258"/>
    </row>
    <row r="113" spans="1:21" x14ac:dyDescent="0.25">
      <c r="A113" s="2">
        <v>44004</v>
      </c>
      <c r="B113" s="210">
        <v>2146</v>
      </c>
      <c r="C113" s="212">
        <v>44931</v>
      </c>
      <c r="D113" s="209">
        <v>32</v>
      </c>
      <c r="E113" s="209">
        <f>E112+D113</f>
        <v>1043</v>
      </c>
      <c r="F113" s="209">
        <f t="shared" si="5"/>
        <v>423</v>
      </c>
      <c r="G113" s="237">
        <v>13576</v>
      </c>
      <c r="H113" s="209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  <c r="U113" s="258"/>
    </row>
    <row r="114" spans="1:21" x14ac:dyDescent="0.25">
      <c r="A114" s="2">
        <v>44005</v>
      </c>
      <c r="B114" s="209">
        <v>2285</v>
      </c>
      <c r="C114" s="209">
        <f>C113+B114</f>
        <v>47216</v>
      </c>
      <c r="D114" s="209">
        <v>35</v>
      </c>
      <c r="E114" s="209">
        <f>E113+D114</f>
        <v>1078</v>
      </c>
      <c r="F114" s="209">
        <f t="shared" si="5"/>
        <v>240</v>
      </c>
      <c r="G114" s="237">
        <v>13816</v>
      </c>
      <c r="H114" s="209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  <c r="U114" s="258"/>
    </row>
    <row r="115" spans="1:21" x14ac:dyDescent="0.25">
      <c r="A115" s="2">
        <v>44006</v>
      </c>
      <c r="B115" s="210">
        <v>2635</v>
      </c>
      <c r="C115" s="209">
        <v>49851</v>
      </c>
      <c r="D115" s="209">
        <v>38</v>
      </c>
      <c r="E115" s="209">
        <v>1116</v>
      </c>
      <c r="F115" s="209">
        <f t="shared" si="5"/>
        <v>972</v>
      </c>
      <c r="G115" s="237">
        <v>14788</v>
      </c>
      <c r="H115" s="209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  <c r="U115" s="258"/>
    </row>
    <row r="116" spans="1:21" x14ac:dyDescent="0.25">
      <c r="A116" s="2">
        <v>44007</v>
      </c>
      <c r="B116" s="209">
        <v>2606</v>
      </c>
      <c r="C116" s="212">
        <v>52457</v>
      </c>
      <c r="D116" s="209">
        <v>34</v>
      </c>
      <c r="E116" s="209">
        <v>1150</v>
      </c>
      <c r="F116" s="209">
        <f t="shared" si="5"/>
        <v>3628</v>
      </c>
      <c r="G116" s="237">
        <v>18416</v>
      </c>
      <c r="H116" s="209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  <c r="U116" s="258"/>
    </row>
    <row r="117" spans="1:21" x14ac:dyDescent="0.25">
      <c r="A117" s="2">
        <v>44008</v>
      </c>
      <c r="B117" s="210">
        <v>2886</v>
      </c>
      <c r="C117" s="209">
        <v>55343</v>
      </c>
      <c r="D117" s="212">
        <v>34</v>
      </c>
      <c r="E117" s="212">
        <v>1184</v>
      </c>
      <c r="F117" s="209">
        <f t="shared" si="5"/>
        <v>727</v>
      </c>
      <c r="G117" s="237">
        <v>19143</v>
      </c>
      <c r="H117" s="209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  <c r="U117" s="258"/>
    </row>
    <row r="118" spans="1:21" x14ac:dyDescent="0.25">
      <c r="A118" s="2">
        <v>44009</v>
      </c>
      <c r="B118" s="212">
        <v>2401</v>
      </c>
      <c r="C118" s="209">
        <v>57744</v>
      </c>
      <c r="D118" s="209">
        <v>23</v>
      </c>
      <c r="E118" s="212">
        <v>1207</v>
      </c>
      <c r="F118" s="209">
        <f t="shared" si="5"/>
        <v>991</v>
      </c>
      <c r="G118" s="237">
        <v>20134</v>
      </c>
      <c r="H118" s="209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  <c r="U118" s="258"/>
    </row>
    <row r="119" spans="1:21" x14ac:dyDescent="0.25">
      <c r="A119" s="2">
        <v>44010</v>
      </c>
      <c r="B119" s="210">
        <v>2189</v>
      </c>
      <c r="C119" s="209">
        <f>C118+B119</f>
        <v>59933</v>
      </c>
      <c r="D119" s="209">
        <v>26</v>
      </c>
      <c r="E119" s="209">
        <f>E118+D119</f>
        <v>1233</v>
      </c>
      <c r="F119" s="209">
        <f t="shared" si="5"/>
        <v>1004</v>
      </c>
      <c r="G119" s="237">
        <v>21138</v>
      </c>
      <c r="H119" s="209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  <c r="U119" s="258"/>
    </row>
    <row r="120" spans="1:21" x14ac:dyDescent="0.25">
      <c r="A120" s="62">
        <v>44011</v>
      </c>
      <c r="B120" s="212">
        <v>2335</v>
      </c>
      <c r="C120" s="209">
        <f>C119+B120</f>
        <v>62268</v>
      </c>
      <c r="D120" s="209">
        <v>48</v>
      </c>
      <c r="E120" s="209">
        <f>E119+D120</f>
        <v>1281</v>
      </c>
      <c r="F120" s="209">
        <f t="shared" si="5"/>
        <v>890</v>
      </c>
      <c r="G120" s="237">
        <v>22028</v>
      </c>
      <c r="H120" s="209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  <c r="U120" s="258"/>
    </row>
    <row r="121" spans="1:21" x14ac:dyDescent="0.25">
      <c r="A121" s="2">
        <v>44012</v>
      </c>
      <c r="B121" s="209">
        <v>2262</v>
      </c>
      <c r="C121" s="209">
        <v>64530</v>
      </c>
      <c r="D121" s="209">
        <v>27</v>
      </c>
      <c r="E121" s="209">
        <v>1307</v>
      </c>
      <c r="F121" s="209">
        <f t="shared" si="5"/>
        <v>1012</v>
      </c>
      <c r="G121" s="237">
        <v>23040</v>
      </c>
      <c r="H121" s="209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  <c r="U121" s="258"/>
    </row>
    <row r="122" spans="1:21" x14ac:dyDescent="0.25">
      <c r="A122" s="2">
        <v>44013</v>
      </c>
      <c r="B122" s="212">
        <v>2667</v>
      </c>
      <c r="C122" s="209">
        <f>C121+B122</f>
        <v>67197</v>
      </c>
      <c r="D122" s="209">
        <v>44</v>
      </c>
      <c r="E122" s="209">
        <f>E121+D122</f>
        <v>1351</v>
      </c>
      <c r="F122" s="209">
        <f t="shared" si="5"/>
        <v>1146</v>
      </c>
      <c r="G122" s="237">
        <v>24186</v>
      </c>
      <c r="H122" s="209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  <c r="U122" s="258"/>
    </row>
    <row r="123" spans="1:21" x14ac:dyDescent="0.25">
      <c r="A123" s="2">
        <v>44014</v>
      </c>
      <c r="B123" s="212">
        <v>2744</v>
      </c>
      <c r="C123" s="209">
        <f>C122+B123</f>
        <v>69941</v>
      </c>
      <c r="D123" s="209">
        <v>34</v>
      </c>
      <c r="E123" s="209">
        <f>D123+E122</f>
        <v>1385</v>
      </c>
      <c r="F123" s="209">
        <f t="shared" si="5"/>
        <v>1038</v>
      </c>
      <c r="G123" s="237">
        <v>25224</v>
      </c>
      <c r="H123" s="209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  <c r="U123" s="258"/>
    </row>
    <row r="124" spans="1:21" ht="16.5" customHeight="1" x14ac:dyDescent="0.25">
      <c r="A124" s="2">
        <v>44015</v>
      </c>
      <c r="B124" s="210">
        <v>2845</v>
      </c>
      <c r="C124" s="207">
        <f>C123+B124</f>
        <v>72786</v>
      </c>
      <c r="D124" s="207">
        <v>52</v>
      </c>
      <c r="E124" s="207">
        <f>E123+D124</f>
        <v>1437</v>
      </c>
      <c r="F124" s="209">
        <f t="shared" si="5"/>
        <v>706</v>
      </c>
      <c r="G124" s="237">
        <v>25930</v>
      </c>
      <c r="H124" s="207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  <c r="U124" s="258"/>
    </row>
    <row r="125" spans="1:21" x14ac:dyDescent="0.25">
      <c r="A125" s="2">
        <v>44016</v>
      </c>
      <c r="B125" s="210">
        <v>2590</v>
      </c>
      <c r="C125" s="207">
        <f>C124+B125</f>
        <v>75376</v>
      </c>
      <c r="D125" s="207">
        <v>44</v>
      </c>
      <c r="E125" s="207">
        <f>E124+D125</f>
        <v>1481</v>
      </c>
      <c r="F125" s="209">
        <f t="shared" si="5"/>
        <v>1667</v>
      </c>
      <c r="G125" s="237">
        <v>27597</v>
      </c>
      <c r="H125" s="207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  <c r="U125" s="258"/>
    </row>
    <row r="126" spans="1:21" x14ac:dyDescent="0.25">
      <c r="A126" s="2">
        <v>44017</v>
      </c>
      <c r="B126" s="212">
        <v>2439</v>
      </c>
      <c r="C126" s="209">
        <v>77815</v>
      </c>
      <c r="D126" s="209">
        <v>26</v>
      </c>
      <c r="E126" s="209">
        <f>E125+D126</f>
        <v>1507</v>
      </c>
      <c r="F126" s="209">
        <f t="shared" si="5"/>
        <v>934</v>
      </c>
      <c r="G126" s="237">
        <v>28531</v>
      </c>
      <c r="H126" s="207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  <c r="U126" s="258"/>
    </row>
    <row r="127" spans="1:21" x14ac:dyDescent="0.25">
      <c r="A127" s="62">
        <v>44018</v>
      </c>
      <c r="B127" s="209">
        <v>2632</v>
      </c>
      <c r="C127" s="209">
        <v>80447</v>
      </c>
      <c r="D127" s="209">
        <v>75</v>
      </c>
      <c r="E127" s="209">
        <v>1582</v>
      </c>
      <c r="F127" s="209">
        <f t="shared" si="5"/>
        <v>1564</v>
      </c>
      <c r="G127" s="237">
        <v>30095</v>
      </c>
      <c r="H127" s="207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  <c r="U127" s="258"/>
    </row>
    <row r="128" spans="1:21" x14ac:dyDescent="0.25">
      <c r="A128" s="2">
        <v>44019</v>
      </c>
      <c r="B128" s="209">
        <v>2979</v>
      </c>
      <c r="C128" s="209">
        <v>83426</v>
      </c>
      <c r="D128" s="209">
        <v>62</v>
      </c>
      <c r="E128" s="212">
        <v>1644</v>
      </c>
      <c r="F128" s="209">
        <f t="shared" si="5"/>
        <v>6407</v>
      </c>
      <c r="G128" s="237">
        <v>36502</v>
      </c>
      <c r="H128" s="209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  <c r="U128" s="258"/>
    </row>
    <row r="129" spans="1:21" x14ac:dyDescent="0.25">
      <c r="A129" s="2">
        <v>44020</v>
      </c>
      <c r="B129" s="209">
        <v>3604</v>
      </c>
      <c r="C129" s="212">
        <v>87030</v>
      </c>
      <c r="D129" s="209">
        <v>51</v>
      </c>
      <c r="E129" s="227">
        <v>1695</v>
      </c>
      <c r="F129" s="209">
        <f t="shared" si="5"/>
        <v>1811</v>
      </c>
      <c r="G129" s="237">
        <v>38313</v>
      </c>
      <c r="H129" s="209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  <c r="U129" s="258"/>
    </row>
    <row r="130" spans="1:21" x14ac:dyDescent="0.25">
      <c r="A130" s="2">
        <v>44021</v>
      </c>
      <c r="B130" s="212">
        <v>3663</v>
      </c>
      <c r="C130" s="212">
        <v>90693</v>
      </c>
      <c r="D130" s="209">
        <v>26</v>
      </c>
      <c r="E130" s="212">
        <v>1721</v>
      </c>
      <c r="F130" s="209">
        <f t="shared" si="5"/>
        <v>671</v>
      </c>
      <c r="G130" s="237">
        <v>38984</v>
      </c>
      <c r="H130" s="209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  <c r="U130" s="258"/>
    </row>
    <row r="131" spans="1:21" x14ac:dyDescent="0.25">
      <c r="A131" s="2">
        <v>44022</v>
      </c>
      <c r="B131" s="212">
        <v>3367</v>
      </c>
      <c r="C131" s="209">
        <v>94060</v>
      </c>
      <c r="D131" s="209">
        <v>54</v>
      </c>
      <c r="E131" s="212">
        <v>1775</v>
      </c>
      <c r="F131" s="209">
        <f t="shared" ref="F131:F194" si="12">G131-G130</f>
        <v>2424</v>
      </c>
      <c r="G131" s="237">
        <v>41408</v>
      </c>
      <c r="H131" s="209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  <c r="U131" s="258"/>
    </row>
    <row r="132" spans="1:21" x14ac:dyDescent="0.25">
      <c r="A132" s="2">
        <v>44023</v>
      </c>
      <c r="B132" s="212">
        <v>3449</v>
      </c>
      <c r="C132" s="212">
        <v>97509</v>
      </c>
      <c r="D132" s="209">
        <v>36</v>
      </c>
      <c r="E132" s="212">
        <v>1811</v>
      </c>
      <c r="F132" s="209">
        <f t="shared" si="12"/>
        <v>1286</v>
      </c>
      <c r="G132" s="237">
        <v>42694</v>
      </c>
      <c r="H132" s="209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  <c r="U132" s="258"/>
    </row>
    <row r="133" spans="1:21" x14ac:dyDescent="0.25">
      <c r="A133" s="2">
        <v>44024</v>
      </c>
      <c r="B133" s="212">
        <v>2657</v>
      </c>
      <c r="C133" s="212">
        <v>100166</v>
      </c>
      <c r="D133" s="212">
        <v>34</v>
      </c>
      <c r="E133" s="212">
        <v>1845</v>
      </c>
      <c r="F133" s="209">
        <f t="shared" si="12"/>
        <v>1479</v>
      </c>
      <c r="G133" s="237">
        <v>44173</v>
      </c>
      <c r="H133" s="209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  <c r="U133" s="258"/>
    </row>
    <row r="134" spans="1:21" x14ac:dyDescent="0.25">
      <c r="A134" s="62">
        <v>44025</v>
      </c>
      <c r="B134" s="209">
        <v>3099</v>
      </c>
      <c r="C134" s="209">
        <v>103265</v>
      </c>
      <c r="D134" s="209">
        <v>58</v>
      </c>
      <c r="E134" s="209">
        <v>1903</v>
      </c>
      <c r="F134" s="209">
        <f t="shared" si="12"/>
        <v>1294</v>
      </c>
      <c r="G134" s="237">
        <v>45467</v>
      </c>
      <c r="H134" s="209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57" si="13">G134-G133</f>
        <v>1294</v>
      </c>
      <c r="S134" s="61">
        <f t="shared" si="7"/>
        <v>1.3453797298506128E-2</v>
      </c>
      <c r="T134" s="51">
        <f t="shared" si="8"/>
        <v>1.8428315498958989E-2</v>
      </c>
      <c r="U134" s="258"/>
    </row>
    <row r="135" spans="1:21" x14ac:dyDescent="0.25">
      <c r="A135" s="2">
        <v>44026</v>
      </c>
      <c r="B135" s="209">
        <v>3645</v>
      </c>
      <c r="C135" s="212">
        <v>106910</v>
      </c>
      <c r="D135" s="209">
        <v>65</v>
      </c>
      <c r="E135" s="209">
        <v>1968</v>
      </c>
      <c r="F135" s="209">
        <f t="shared" si="12"/>
        <v>1831</v>
      </c>
      <c r="G135" s="237">
        <v>47298</v>
      </c>
      <c r="H135" s="209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  <c r="U135" s="258"/>
    </row>
    <row r="136" spans="1:21" x14ac:dyDescent="0.25">
      <c r="A136" s="2">
        <v>44027</v>
      </c>
      <c r="B136" s="212">
        <v>4250</v>
      </c>
      <c r="C136" s="209">
        <f>C135+B136</f>
        <v>111160</v>
      </c>
      <c r="D136" s="209">
        <v>82</v>
      </c>
      <c r="E136" s="209">
        <v>2050</v>
      </c>
      <c r="F136" s="209">
        <f t="shared" si="12"/>
        <v>1822</v>
      </c>
      <c r="G136" s="237">
        <v>49120</v>
      </c>
      <c r="H136" s="209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  <c r="U136" s="258"/>
    </row>
    <row r="137" spans="1:21" s="29" customFormat="1" x14ac:dyDescent="0.25">
      <c r="A137" s="2">
        <v>44028</v>
      </c>
      <c r="B137" s="209">
        <v>3624</v>
      </c>
      <c r="C137" s="210">
        <v>114783</v>
      </c>
      <c r="D137" s="209">
        <v>62</v>
      </c>
      <c r="E137" s="209">
        <v>2112</v>
      </c>
      <c r="F137" s="209">
        <f t="shared" si="12"/>
        <v>660</v>
      </c>
      <c r="G137" s="237">
        <v>49780</v>
      </c>
      <c r="H137" s="209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  <c r="U137" s="258"/>
    </row>
    <row r="138" spans="1:21" x14ac:dyDescent="0.25">
      <c r="A138" s="2">
        <v>44029</v>
      </c>
      <c r="B138" s="212">
        <v>4518</v>
      </c>
      <c r="C138" s="209">
        <f>C137+B138</f>
        <v>119301</v>
      </c>
      <c r="D138" s="209">
        <v>66</v>
      </c>
      <c r="E138" s="209">
        <v>2178</v>
      </c>
      <c r="F138" s="209">
        <f t="shared" si="12"/>
        <v>0</v>
      </c>
      <c r="G138" s="237">
        <v>49780</v>
      </c>
      <c r="H138" s="209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  <c r="U138" s="258"/>
    </row>
    <row r="139" spans="1:21" x14ac:dyDescent="0.25">
      <c r="A139" s="2">
        <v>44030</v>
      </c>
      <c r="B139" s="209">
        <f>3223+82</f>
        <v>3305</v>
      </c>
      <c r="C139" s="209">
        <f>C138+B139</f>
        <v>122606</v>
      </c>
      <c r="D139" s="209">
        <v>42</v>
      </c>
      <c r="E139" s="209">
        <v>2220</v>
      </c>
      <c r="F139" s="209">
        <f t="shared" si="12"/>
        <v>2827</v>
      </c>
      <c r="G139" s="237">
        <v>52607</v>
      </c>
      <c r="H139" s="209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  <c r="U139" s="258"/>
    </row>
    <row r="140" spans="1:21" x14ac:dyDescent="0.25">
      <c r="A140" s="2">
        <v>44031</v>
      </c>
      <c r="B140" s="209">
        <v>4231</v>
      </c>
      <c r="C140" s="209">
        <f>C139+B140</f>
        <v>126837</v>
      </c>
      <c r="D140" s="209">
        <v>40</v>
      </c>
      <c r="E140" s="209">
        <v>2260</v>
      </c>
      <c r="F140" s="209">
        <f t="shared" si="12"/>
        <v>3306</v>
      </c>
      <c r="G140" s="237">
        <v>55913</v>
      </c>
      <c r="H140" s="209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  <c r="U140" s="258"/>
    </row>
    <row r="141" spans="1:21" x14ac:dyDescent="0.25">
      <c r="A141" s="62">
        <v>44032</v>
      </c>
      <c r="B141" s="209">
        <v>3937</v>
      </c>
      <c r="C141" s="209">
        <v>130774</v>
      </c>
      <c r="D141" s="209">
        <v>113</v>
      </c>
      <c r="E141" s="209">
        <f t="shared" ref="E141:E146" si="14">E140+D141</f>
        <v>2373</v>
      </c>
      <c r="F141" s="209">
        <f t="shared" si="12"/>
        <v>2685</v>
      </c>
      <c r="G141" s="237">
        <v>58598</v>
      </c>
      <c r="H141" s="209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  <c r="U141" s="258"/>
    </row>
    <row r="142" spans="1:21" x14ac:dyDescent="0.25">
      <c r="A142" s="2">
        <v>44033</v>
      </c>
      <c r="B142" s="209">
        <v>5344</v>
      </c>
      <c r="C142" s="209">
        <f t="shared" ref="C142:C154" si="15">C141+B142</f>
        <v>136118</v>
      </c>
      <c r="D142" s="209">
        <v>117</v>
      </c>
      <c r="E142" s="209">
        <f t="shared" si="14"/>
        <v>2490</v>
      </c>
      <c r="F142" s="209">
        <f t="shared" si="12"/>
        <v>1933</v>
      </c>
      <c r="G142" s="237">
        <v>60531</v>
      </c>
      <c r="H142" s="209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  <c r="U142" s="258"/>
    </row>
    <row r="143" spans="1:21" x14ac:dyDescent="0.25">
      <c r="A143" s="2">
        <v>44034</v>
      </c>
      <c r="B143" s="209">
        <v>5782</v>
      </c>
      <c r="C143" s="209">
        <f t="shared" si="15"/>
        <v>141900</v>
      </c>
      <c r="D143" s="209">
        <v>98</v>
      </c>
      <c r="E143" s="209">
        <f t="shared" si="14"/>
        <v>2588</v>
      </c>
      <c r="F143" s="209">
        <f t="shared" si="12"/>
        <v>2284</v>
      </c>
      <c r="G143" s="237">
        <v>62815</v>
      </c>
      <c r="H143" s="209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  <c r="U143" s="258"/>
    </row>
    <row r="144" spans="1:21" x14ac:dyDescent="0.25">
      <c r="A144" s="2">
        <v>44035</v>
      </c>
      <c r="B144" s="213">
        <v>6127</v>
      </c>
      <c r="C144" s="209">
        <f t="shared" si="15"/>
        <v>148027</v>
      </c>
      <c r="D144" s="209">
        <f>29+85</f>
        <v>114</v>
      </c>
      <c r="E144" s="209">
        <f t="shared" si="14"/>
        <v>2702</v>
      </c>
      <c r="F144" s="209">
        <f t="shared" si="12"/>
        <v>2632</v>
      </c>
      <c r="G144" s="237">
        <v>65447</v>
      </c>
      <c r="H144" s="209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  <c r="U144" s="258"/>
    </row>
    <row r="145" spans="1:22" x14ac:dyDescent="0.25">
      <c r="A145" s="2">
        <v>44036</v>
      </c>
      <c r="B145" s="209">
        <v>5493</v>
      </c>
      <c r="C145" s="209">
        <f t="shared" si="15"/>
        <v>153520</v>
      </c>
      <c r="D145" s="209">
        <f>20+85</f>
        <v>105</v>
      </c>
      <c r="E145" s="209">
        <f t="shared" si="14"/>
        <v>2807</v>
      </c>
      <c r="F145" s="209">
        <f t="shared" si="12"/>
        <v>2575</v>
      </c>
      <c r="G145" s="237">
        <v>68022</v>
      </c>
      <c r="H145" s="209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  <c r="U145" s="258"/>
    </row>
    <row r="146" spans="1:22" x14ac:dyDescent="0.25">
      <c r="A146" s="2">
        <v>44037</v>
      </c>
      <c r="B146" s="209">
        <v>4814</v>
      </c>
      <c r="C146" s="209">
        <f t="shared" si="15"/>
        <v>158334</v>
      </c>
      <c r="D146" s="209">
        <v>86</v>
      </c>
      <c r="E146" s="209">
        <f t="shared" si="14"/>
        <v>2893</v>
      </c>
      <c r="F146" s="209">
        <f t="shared" si="12"/>
        <v>2496</v>
      </c>
      <c r="G146" s="237">
        <v>70518</v>
      </c>
      <c r="H146" s="209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  <c r="U146" s="258"/>
    </row>
    <row r="147" spans="1:22" x14ac:dyDescent="0.25">
      <c r="A147" s="2">
        <v>44038</v>
      </c>
      <c r="B147" s="209">
        <v>4192</v>
      </c>
      <c r="C147" s="209">
        <f t="shared" si="15"/>
        <v>162526</v>
      </c>
      <c r="D147" s="209">
        <v>45</v>
      </c>
      <c r="E147" s="209">
        <f>E146+D147</f>
        <v>2938</v>
      </c>
      <c r="F147" s="209">
        <f t="shared" si="12"/>
        <v>2057</v>
      </c>
      <c r="G147" s="237">
        <v>72575</v>
      </c>
      <c r="H147" s="209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  <c r="U147" s="258"/>
    </row>
    <row r="148" spans="1:22" x14ac:dyDescent="0.25">
      <c r="A148" s="62">
        <v>44039</v>
      </c>
      <c r="B148" s="209">
        <v>4890</v>
      </c>
      <c r="C148" s="209">
        <f t="shared" si="15"/>
        <v>167416</v>
      </c>
      <c r="D148" s="209">
        <f>17+104</f>
        <v>121</v>
      </c>
      <c r="E148" s="209">
        <f>E147+D148</f>
        <v>3059</v>
      </c>
      <c r="F148" s="209">
        <f t="shared" si="12"/>
        <v>2508</v>
      </c>
      <c r="G148" s="237">
        <v>75083</v>
      </c>
      <c r="H148" s="209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  <c r="U148" s="258"/>
    </row>
    <row r="149" spans="1:22" x14ac:dyDescent="0.25">
      <c r="A149" s="2">
        <v>44040</v>
      </c>
      <c r="B149" s="209">
        <v>5939</v>
      </c>
      <c r="C149" s="209">
        <f t="shared" si="15"/>
        <v>173355</v>
      </c>
      <c r="D149" s="209">
        <f>23+97</f>
        <v>120</v>
      </c>
      <c r="E149" s="209">
        <v>3178</v>
      </c>
      <c r="F149" s="209">
        <f t="shared" si="12"/>
        <v>2772</v>
      </c>
      <c r="G149" s="237">
        <v>77855</v>
      </c>
      <c r="H149" s="209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  <c r="U149" s="258"/>
    </row>
    <row r="150" spans="1:22" x14ac:dyDescent="0.25">
      <c r="A150" s="2">
        <v>44041</v>
      </c>
      <c r="B150" s="209">
        <v>5641</v>
      </c>
      <c r="C150" s="209">
        <f t="shared" si="15"/>
        <v>178996</v>
      </c>
      <c r="D150" s="209">
        <v>110</v>
      </c>
      <c r="E150" s="209">
        <f>E149+D150</f>
        <v>3288</v>
      </c>
      <c r="F150" s="209">
        <f t="shared" si="12"/>
        <v>2741</v>
      </c>
      <c r="G150" s="237">
        <v>80596</v>
      </c>
      <c r="H150" s="209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  <c r="U150" s="258"/>
    </row>
    <row r="151" spans="1:22" x14ac:dyDescent="0.25">
      <c r="A151" s="2">
        <v>44042</v>
      </c>
      <c r="B151" s="209">
        <v>6377</v>
      </c>
      <c r="C151" s="209">
        <f t="shared" si="15"/>
        <v>185373</v>
      </c>
      <c r="D151" s="209">
        <f>23+131</f>
        <v>154</v>
      </c>
      <c r="E151" s="209">
        <f>E150+D151</f>
        <v>3442</v>
      </c>
      <c r="F151" s="209">
        <f t="shared" si="12"/>
        <v>3184</v>
      </c>
      <c r="G151" s="237">
        <v>83780</v>
      </c>
      <c r="H151" s="209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  <c r="U151" s="258"/>
    </row>
    <row r="152" spans="1:22" x14ac:dyDescent="0.25">
      <c r="A152" s="2">
        <v>44043</v>
      </c>
      <c r="B152" s="209">
        <v>5929</v>
      </c>
      <c r="C152" s="209">
        <f t="shared" si="15"/>
        <v>191302</v>
      </c>
      <c r="D152" s="209">
        <f>25+77</f>
        <v>102</v>
      </c>
      <c r="E152" s="209">
        <f>E151+D152</f>
        <v>3544</v>
      </c>
      <c r="F152" s="209">
        <f t="shared" si="12"/>
        <v>2719</v>
      </c>
      <c r="G152" s="237">
        <v>86499</v>
      </c>
      <c r="H152" s="209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  <c r="U152" s="258"/>
    </row>
    <row r="153" spans="1:22" x14ac:dyDescent="0.25">
      <c r="A153" s="2">
        <v>44044</v>
      </c>
      <c r="B153" s="209">
        <v>5241</v>
      </c>
      <c r="C153" s="209">
        <f t="shared" si="15"/>
        <v>196543</v>
      </c>
      <c r="D153" s="209">
        <f>15+38</f>
        <v>53</v>
      </c>
      <c r="E153" s="209">
        <v>3596</v>
      </c>
      <c r="F153" s="209">
        <f t="shared" si="12"/>
        <v>2527</v>
      </c>
      <c r="G153" s="237">
        <v>89026</v>
      </c>
      <c r="H153" s="209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  <c r="U153" s="258"/>
    </row>
    <row r="154" spans="1:22" x14ac:dyDescent="0.25">
      <c r="A154" s="2">
        <v>44045</v>
      </c>
      <c r="B154" s="209">
        <v>5376</v>
      </c>
      <c r="C154" s="209">
        <f t="shared" si="15"/>
        <v>201919</v>
      </c>
      <c r="D154" s="209">
        <f>15+36</f>
        <v>51</v>
      </c>
      <c r="E154" s="209">
        <f t="shared" ref="E154:E159" si="21">E153+D154</f>
        <v>3647</v>
      </c>
      <c r="F154" s="209">
        <f t="shared" si="12"/>
        <v>2276</v>
      </c>
      <c r="G154" s="237">
        <v>91302</v>
      </c>
      <c r="H154" s="209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  <c r="U154" s="258"/>
    </row>
    <row r="155" spans="1:22" x14ac:dyDescent="0.25">
      <c r="A155" s="62">
        <v>44046</v>
      </c>
      <c r="B155" s="212">
        <v>4824</v>
      </c>
      <c r="C155" s="209">
        <f>C154+B155</f>
        <v>206743</v>
      </c>
      <c r="D155" s="209">
        <v>164</v>
      </c>
      <c r="E155" s="209">
        <f t="shared" si="21"/>
        <v>3811</v>
      </c>
      <c r="F155" s="209">
        <f t="shared" si="12"/>
        <v>2827</v>
      </c>
      <c r="G155" s="237">
        <v>94129</v>
      </c>
      <c r="H155" s="209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  <c r="U155" s="258"/>
    </row>
    <row r="156" spans="1:22" x14ac:dyDescent="0.25">
      <c r="A156" s="2">
        <v>44047</v>
      </c>
      <c r="B156" s="212">
        <v>6792</v>
      </c>
      <c r="C156" s="209">
        <f>C155+B156</f>
        <v>213535</v>
      </c>
      <c r="D156" s="228">
        <f>116+52</f>
        <v>168</v>
      </c>
      <c r="E156" s="209">
        <f t="shared" si="21"/>
        <v>3979</v>
      </c>
      <c r="F156" s="209">
        <f t="shared" si="12"/>
        <v>2819</v>
      </c>
      <c r="G156" s="237">
        <v>96948</v>
      </c>
      <c r="H156" s="209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  <c r="U156" s="258"/>
    </row>
    <row r="157" spans="1:22" x14ac:dyDescent="0.25">
      <c r="A157" s="2">
        <v>44048</v>
      </c>
      <c r="B157" s="212">
        <v>7147</v>
      </c>
      <c r="C157" s="209">
        <f>C156+B157</f>
        <v>220682</v>
      </c>
      <c r="D157" s="209">
        <f>30+97</f>
        <v>127</v>
      </c>
      <c r="E157" s="209">
        <f t="shared" si="21"/>
        <v>4106</v>
      </c>
      <c r="F157" s="209">
        <f t="shared" si="12"/>
        <v>2904</v>
      </c>
      <c r="G157" s="237">
        <v>99852</v>
      </c>
      <c r="H157" s="209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  <c r="U157" s="258"/>
    </row>
    <row r="158" spans="1:22" x14ac:dyDescent="0.25">
      <c r="A158" s="2">
        <v>44049</v>
      </c>
      <c r="B158" s="212">
        <v>7513</v>
      </c>
      <c r="C158" s="209">
        <f>C157+B158</f>
        <v>228195</v>
      </c>
      <c r="D158" s="209">
        <v>145</v>
      </c>
      <c r="E158" s="209">
        <f t="shared" si="21"/>
        <v>4251</v>
      </c>
      <c r="F158" s="209">
        <f t="shared" si="12"/>
        <v>3445</v>
      </c>
      <c r="G158" s="237">
        <v>103297</v>
      </c>
      <c r="H158" s="209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74">
        <f t="shared" ref="R158:R221" si="22">C158-E158-G158</f>
        <v>120647</v>
      </c>
      <c r="S158" s="61">
        <f t="shared" si="18"/>
        <v>1.0319361442887101E-2</v>
      </c>
      <c r="T158" s="51">
        <f t="shared" si="17"/>
        <v>1.8628804312101493E-2</v>
      </c>
      <c r="U158" s="258"/>
    </row>
    <row r="159" spans="1:22" x14ac:dyDescent="0.25">
      <c r="A159" s="2">
        <v>44050</v>
      </c>
      <c r="B159" s="212">
        <v>7482</v>
      </c>
      <c r="C159" s="209">
        <f>C158+B159</f>
        <v>235677</v>
      </c>
      <c r="D159" s="209">
        <v>160</v>
      </c>
      <c r="E159" s="209">
        <f t="shared" si="21"/>
        <v>4411</v>
      </c>
      <c r="F159" s="209">
        <f t="shared" si="12"/>
        <v>4945</v>
      </c>
      <c r="G159" s="237">
        <v>108242</v>
      </c>
      <c r="H159" s="209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74">
        <f t="shared" si="22"/>
        <v>123024</v>
      </c>
      <c r="S159" s="61">
        <f t="shared" si="18"/>
        <v>1.0510144362075693E-2</v>
      </c>
      <c r="T159" s="51">
        <f t="shared" si="17"/>
        <v>1.8716293910733758E-2</v>
      </c>
      <c r="U159" s="258"/>
      <c r="V159" s="127"/>
    </row>
    <row r="160" spans="1:22" x14ac:dyDescent="0.25">
      <c r="A160" s="2">
        <v>44051</v>
      </c>
      <c r="B160" s="212">
        <v>6134</v>
      </c>
      <c r="C160" s="209">
        <f>B160+C159</f>
        <v>241811</v>
      </c>
      <c r="D160" s="209">
        <v>112</v>
      </c>
      <c r="E160" s="209">
        <f t="shared" ref="E160:E165" si="23">E159+D160</f>
        <v>4523</v>
      </c>
      <c r="F160" s="209">
        <f t="shared" si="12"/>
        <v>61867</v>
      </c>
      <c r="G160" s="237">
        <v>170109</v>
      </c>
      <c r="H160" s="209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74">
        <f t="shared" si="22"/>
        <v>67179</v>
      </c>
      <c r="S160" s="61">
        <f t="shared" si="18"/>
        <v>2.2358177406630049E-2</v>
      </c>
      <c r="T160" s="51">
        <f t="shared" si="17"/>
        <v>1.870469085360054E-2</v>
      </c>
      <c r="U160" s="258"/>
      <c r="V160" s="127"/>
    </row>
    <row r="161" spans="1:22" x14ac:dyDescent="0.25">
      <c r="A161" s="2">
        <v>44052</v>
      </c>
      <c r="B161" s="212">
        <v>4688</v>
      </c>
      <c r="C161" s="209">
        <f t="shared" ref="C161:C169" si="24">C160+B161</f>
        <v>246499</v>
      </c>
      <c r="D161" s="209">
        <v>83</v>
      </c>
      <c r="E161" s="209">
        <f t="shared" si="23"/>
        <v>4606</v>
      </c>
      <c r="F161" s="209">
        <f t="shared" si="12"/>
        <v>4865</v>
      </c>
      <c r="G161" s="237">
        <v>174974</v>
      </c>
      <c r="H161" s="209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74">
        <f t="shared" si="22"/>
        <v>66919</v>
      </c>
      <c r="S161" s="61">
        <f>H161/(C161-E161-G161)</f>
        <v>2.3386482165005454E-2</v>
      </c>
      <c r="T161" s="51">
        <f t="shared" si="17"/>
        <v>1.8685674181233999E-2</v>
      </c>
      <c r="U161" s="258"/>
      <c r="V161" s="127"/>
    </row>
    <row r="162" spans="1:22" x14ac:dyDescent="0.25">
      <c r="A162" s="62">
        <v>44053</v>
      </c>
      <c r="B162" s="212">
        <v>7369</v>
      </c>
      <c r="C162" s="209">
        <f t="shared" si="24"/>
        <v>253868</v>
      </c>
      <c r="D162" s="209">
        <f>27+131</f>
        <v>158</v>
      </c>
      <c r="E162" s="209">
        <f t="shared" si="23"/>
        <v>4764</v>
      </c>
      <c r="F162" s="209">
        <f t="shared" si="12"/>
        <v>6424</v>
      </c>
      <c r="G162" s="237">
        <v>181398</v>
      </c>
      <c r="H162" s="209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74">
        <f t="shared" si="22"/>
        <v>67706</v>
      </c>
      <c r="S162" s="61">
        <f t="shared" ref="S162:S205" si="26">H162/(C162-E162-G162)</f>
        <v>2.3173721679024015E-2</v>
      </c>
      <c r="T162" s="51">
        <f t="shared" si="17"/>
        <v>1.8765657743394205E-2</v>
      </c>
      <c r="U162" s="258"/>
      <c r="V162" s="127"/>
    </row>
    <row r="163" spans="1:22" x14ac:dyDescent="0.25">
      <c r="A163" s="2">
        <v>44054</v>
      </c>
      <c r="B163" s="212">
        <v>7043</v>
      </c>
      <c r="C163" s="209">
        <f t="shared" si="24"/>
        <v>260911</v>
      </c>
      <c r="D163" s="209">
        <f>21+220</f>
        <v>241</v>
      </c>
      <c r="E163" s="209">
        <f t="shared" si="23"/>
        <v>5005</v>
      </c>
      <c r="F163" s="209">
        <f t="shared" si="12"/>
        <v>5885</v>
      </c>
      <c r="G163" s="237">
        <v>187283</v>
      </c>
      <c r="H163" s="209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74">
        <f t="shared" si="22"/>
        <v>68623</v>
      </c>
      <c r="S163" s="61">
        <f t="shared" si="26"/>
        <v>2.3097212304912348E-2</v>
      </c>
      <c r="T163" s="51">
        <f t="shared" si="17"/>
        <v>1.9182786467416092E-2</v>
      </c>
      <c r="U163" s="258"/>
      <c r="V163" s="127"/>
    </row>
    <row r="164" spans="1:22" x14ac:dyDescent="0.25">
      <c r="A164" s="2">
        <v>44055</v>
      </c>
      <c r="B164" s="212">
        <v>7663</v>
      </c>
      <c r="C164" s="209">
        <f t="shared" si="24"/>
        <v>268574</v>
      </c>
      <c r="D164" s="209">
        <f>84+125</f>
        <v>209</v>
      </c>
      <c r="E164" s="209">
        <f t="shared" si="23"/>
        <v>5214</v>
      </c>
      <c r="F164" s="209">
        <f t="shared" si="12"/>
        <v>5151</v>
      </c>
      <c r="G164" s="237">
        <v>192434</v>
      </c>
      <c r="H164" s="209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74">
        <f t="shared" si="22"/>
        <v>70926</v>
      </c>
      <c r="S164" s="61">
        <f t="shared" si="26"/>
        <v>2.3432873699348617E-2</v>
      </c>
      <c r="T164" s="51">
        <f t="shared" si="17"/>
        <v>1.9413643911919992E-2</v>
      </c>
      <c r="U164" s="258"/>
      <c r="V164" s="127"/>
    </row>
    <row r="165" spans="1:22" x14ac:dyDescent="0.25">
      <c r="A165" s="2">
        <v>44056</v>
      </c>
      <c r="B165" s="212">
        <v>7498</v>
      </c>
      <c r="C165" s="209">
        <f t="shared" si="24"/>
        <v>276072</v>
      </c>
      <c r="D165" s="209">
        <f>33+116</f>
        <v>149</v>
      </c>
      <c r="E165" s="209">
        <f t="shared" si="23"/>
        <v>5363</v>
      </c>
      <c r="F165" s="209">
        <f t="shared" si="12"/>
        <v>6571</v>
      </c>
      <c r="G165" s="237">
        <v>199005</v>
      </c>
      <c r="H165" s="209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74">
        <f t="shared" si="22"/>
        <v>71704</v>
      </c>
      <c r="S165" s="61">
        <f t="shared" si="26"/>
        <v>2.3457547696083901E-2</v>
      </c>
      <c r="T165" s="51">
        <f t="shared" si="17"/>
        <v>1.9426091744182677E-2</v>
      </c>
      <c r="U165" s="258"/>
      <c r="V165" s="127"/>
    </row>
    <row r="166" spans="1:22" x14ac:dyDescent="0.25">
      <c r="A166" s="2">
        <v>44057</v>
      </c>
      <c r="B166" s="212">
        <v>6365</v>
      </c>
      <c r="C166" s="209">
        <f t="shared" si="24"/>
        <v>282437</v>
      </c>
      <c r="D166" s="209">
        <f>66+99</f>
        <v>165</v>
      </c>
      <c r="E166" s="209">
        <f t="shared" ref="E166:E171" si="27">E165+D166</f>
        <v>5528</v>
      </c>
      <c r="F166" s="209">
        <f t="shared" si="12"/>
        <v>6692</v>
      </c>
      <c r="G166" s="237">
        <v>205697</v>
      </c>
      <c r="H166" s="209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74">
        <f t="shared" si="22"/>
        <v>71212</v>
      </c>
      <c r="S166" s="61">
        <f t="shared" si="26"/>
        <v>2.4125147447059483E-2</v>
      </c>
      <c r="T166" s="51">
        <f t="shared" si="17"/>
        <v>1.9572506435063395E-2</v>
      </c>
      <c r="U166" s="258"/>
      <c r="V166" s="127"/>
    </row>
    <row r="167" spans="1:22" x14ac:dyDescent="0.25">
      <c r="A167" s="54">
        <v>44058</v>
      </c>
      <c r="B167" s="209">
        <v>6663</v>
      </c>
      <c r="C167" s="209">
        <f t="shared" si="24"/>
        <v>289100</v>
      </c>
      <c r="D167" s="209">
        <f>38+72-1</f>
        <v>109</v>
      </c>
      <c r="E167" s="209">
        <f t="shared" si="27"/>
        <v>5637</v>
      </c>
      <c r="F167" s="209">
        <f t="shared" si="12"/>
        <v>6005</v>
      </c>
      <c r="G167" s="237">
        <v>211702</v>
      </c>
      <c r="H167" s="209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74">
        <f t="shared" si="22"/>
        <v>71761</v>
      </c>
      <c r="S167" s="61">
        <f t="shared" si="26"/>
        <v>2.3912710246512731E-2</v>
      </c>
      <c r="T167" s="51">
        <f t="shared" si="17"/>
        <v>1.9498443445174679E-2</v>
      </c>
      <c r="U167" s="258"/>
      <c r="V167" s="127"/>
    </row>
    <row r="168" spans="1:22" x14ac:dyDescent="0.25">
      <c r="A168" s="54">
        <v>44059</v>
      </c>
      <c r="B168" s="209">
        <v>5469</v>
      </c>
      <c r="C168" s="209">
        <f t="shared" si="24"/>
        <v>294569</v>
      </c>
      <c r="D168" s="209">
        <f>20+46</f>
        <v>66</v>
      </c>
      <c r="E168" s="209">
        <f t="shared" si="27"/>
        <v>5703</v>
      </c>
      <c r="F168" s="209">
        <f t="shared" si="12"/>
        <v>6148</v>
      </c>
      <c r="G168" s="237">
        <v>217850</v>
      </c>
      <c r="H168" s="209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74">
        <f t="shared" si="22"/>
        <v>71016</v>
      </c>
      <c r="S168" s="61">
        <f t="shared" si="26"/>
        <v>2.4050918102962712E-2</v>
      </c>
      <c r="T168" s="51">
        <f t="shared" si="17"/>
        <v>1.9360489392977537E-2</v>
      </c>
      <c r="U168" s="258"/>
      <c r="V168" s="127"/>
    </row>
    <row r="169" spans="1:22" x14ac:dyDescent="0.25">
      <c r="A169" s="62">
        <v>44060</v>
      </c>
      <c r="B169" s="209">
        <v>4557</v>
      </c>
      <c r="C169" s="209">
        <f t="shared" si="24"/>
        <v>299126</v>
      </c>
      <c r="D169" s="209">
        <f>47+64</f>
        <v>111</v>
      </c>
      <c r="E169" s="209">
        <f t="shared" si="27"/>
        <v>5814</v>
      </c>
      <c r="F169" s="209">
        <f t="shared" si="12"/>
        <v>5681</v>
      </c>
      <c r="G169" s="237">
        <v>223531</v>
      </c>
      <c r="H169" s="216">
        <v>1749</v>
      </c>
      <c r="I169" s="38">
        <v>13483</v>
      </c>
      <c r="J169" s="38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74">
        <f t="shared" si="22"/>
        <v>69781</v>
      </c>
      <c r="S169" s="61">
        <f t="shared" si="26"/>
        <v>2.5064129204224645E-2</v>
      </c>
      <c r="T169" s="51">
        <f t="shared" si="17"/>
        <v>1.9436625368573778E-2</v>
      </c>
      <c r="U169" s="258"/>
      <c r="V169" s="127"/>
    </row>
    <row r="170" spans="1:22" x14ac:dyDescent="0.25">
      <c r="A170" s="2">
        <v>44061</v>
      </c>
      <c r="B170" s="209">
        <v>6840</v>
      </c>
      <c r="C170" s="209">
        <f t="shared" ref="C170:C177" si="29">C169+B170</f>
        <v>305966</v>
      </c>
      <c r="D170" s="209">
        <f>63+170</f>
        <v>233</v>
      </c>
      <c r="E170" s="209">
        <f t="shared" si="27"/>
        <v>6047</v>
      </c>
      <c r="F170" s="209">
        <f t="shared" si="12"/>
        <v>5194</v>
      </c>
      <c r="G170" s="237">
        <v>228725</v>
      </c>
      <c r="H170" s="209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74">
        <f t="shared" si="22"/>
        <v>71194</v>
      </c>
      <c r="S170" s="61">
        <f t="shared" si="26"/>
        <v>2.5268983341292805E-2</v>
      </c>
      <c r="T170" s="51">
        <f t="shared" si="17"/>
        <v>1.9763633867815378E-2</v>
      </c>
      <c r="U170" s="258"/>
      <c r="V170" s="127"/>
    </row>
    <row r="171" spans="1:22" x14ac:dyDescent="0.25">
      <c r="A171" s="2">
        <v>44062</v>
      </c>
      <c r="B171" s="209">
        <v>6693</v>
      </c>
      <c r="C171" s="209">
        <f t="shared" si="29"/>
        <v>312659</v>
      </c>
      <c r="D171" s="209">
        <f>217+66</f>
        <v>283</v>
      </c>
      <c r="E171" s="209">
        <f t="shared" si="27"/>
        <v>6330</v>
      </c>
      <c r="F171" s="209">
        <f t="shared" si="12"/>
        <v>4926</v>
      </c>
      <c r="G171" s="237">
        <v>233651</v>
      </c>
      <c r="H171" s="209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74">
        <f t="shared" si="22"/>
        <v>72678</v>
      </c>
      <c r="S171" s="61">
        <f t="shared" si="26"/>
        <v>2.4697982883403507E-2</v>
      </c>
      <c r="T171" s="51">
        <f t="shared" si="17"/>
        <v>2.0245698988354724E-2</v>
      </c>
      <c r="U171" s="258"/>
      <c r="V171" s="127"/>
    </row>
    <row r="172" spans="1:22" x14ac:dyDescent="0.25">
      <c r="A172" s="2">
        <v>44063</v>
      </c>
      <c r="B172" s="214">
        <v>8225</v>
      </c>
      <c r="C172" s="209">
        <f t="shared" si="29"/>
        <v>320884</v>
      </c>
      <c r="D172" s="209">
        <f>111+75</f>
        <v>186</v>
      </c>
      <c r="E172" s="209">
        <f>E171+D172</f>
        <v>6516</v>
      </c>
      <c r="F172" s="209">
        <f t="shared" si="12"/>
        <v>6155</v>
      </c>
      <c r="G172" s="237">
        <v>239806</v>
      </c>
      <c r="H172" s="209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74">
        <f t="shared" si="22"/>
        <v>74562</v>
      </c>
      <c r="S172" s="61">
        <f t="shared" si="26"/>
        <v>2.4570156379925431E-2</v>
      </c>
      <c r="T172" s="51">
        <f t="shared" si="17"/>
        <v>2.0306403560165043E-2</v>
      </c>
      <c r="U172" s="258"/>
      <c r="V172" s="127"/>
    </row>
    <row r="173" spans="1:22" x14ac:dyDescent="0.25">
      <c r="A173" s="2">
        <v>44064</v>
      </c>
      <c r="B173" s="209">
        <v>8159</v>
      </c>
      <c r="C173" s="209">
        <f t="shared" si="29"/>
        <v>329043</v>
      </c>
      <c r="D173" s="209">
        <f>50+164</f>
        <v>214</v>
      </c>
      <c r="E173" s="209">
        <f>E172+D173</f>
        <v>6730</v>
      </c>
      <c r="F173" s="209">
        <f t="shared" si="12"/>
        <v>5975</v>
      </c>
      <c r="G173" s="237">
        <v>245781</v>
      </c>
      <c r="H173" s="216">
        <v>1853</v>
      </c>
      <c r="I173" s="38">
        <v>21032</v>
      </c>
      <c r="J173" s="38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74">
        <f t="shared" si="22"/>
        <v>76532</v>
      </c>
      <c r="S173" s="61">
        <f t="shared" si="26"/>
        <v>2.4212094287356923E-2</v>
      </c>
      <c r="T173" s="51">
        <f t="shared" si="17"/>
        <v>2.0453253830046529E-2</v>
      </c>
      <c r="U173" s="258"/>
      <c r="V173" s="127"/>
    </row>
    <row r="174" spans="1:22" x14ac:dyDescent="0.25">
      <c r="A174" s="2">
        <v>44065</v>
      </c>
      <c r="B174" s="209">
        <v>7759</v>
      </c>
      <c r="C174" s="209">
        <f t="shared" si="29"/>
        <v>336802</v>
      </c>
      <c r="D174" s="209">
        <v>118</v>
      </c>
      <c r="E174" s="209">
        <f>E173+D174</f>
        <v>6848</v>
      </c>
      <c r="F174" s="209">
        <f t="shared" si="12"/>
        <v>5619</v>
      </c>
      <c r="G174" s="237">
        <v>251400</v>
      </c>
      <c r="H174" s="216">
        <v>1907</v>
      </c>
      <c r="I174" s="38">
        <v>18837</v>
      </c>
      <c r="J174" s="38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74">
        <f t="shared" si="22"/>
        <v>78554</v>
      </c>
      <c r="S174" s="61">
        <f t="shared" si="26"/>
        <v>2.4276294014308628E-2</v>
      </c>
      <c r="T174" s="51">
        <f t="shared" si="17"/>
        <v>2.0332420828854936E-2</v>
      </c>
      <c r="U174" s="258"/>
      <c r="V174" s="127"/>
    </row>
    <row r="175" spans="1:22" x14ac:dyDescent="0.25">
      <c r="A175" s="2">
        <v>44066</v>
      </c>
      <c r="B175" s="209">
        <v>5352</v>
      </c>
      <c r="C175" s="209">
        <f t="shared" si="29"/>
        <v>342154</v>
      </c>
      <c r="D175" s="209">
        <f>99+37</f>
        <v>136</v>
      </c>
      <c r="E175" s="209">
        <f>E174+D175</f>
        <v>6984</v>
      </c>
      <c r="F175" s="209">
        <f t="shared" si="12"/>
        <v>5389</v>
      </c>
      <c r="G175" s="237">
        <v>256789</v>
      </c>
      <c r="H175" s="209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74">
        <f t="shared" si="22"/>
        <v>78381</v>
      </c>
      <c r="S175" s="61">
        <f t="shared" si="26"/>
        <v>2.4521248772023833E-2</v>
      </c>
      <c r="T175" s="51">
        <f t="shared" si="17"/>
        <v>2.041186132560192E-2</v>
      </c>
      <c r="U175" s="258"/>
      <c r="V175" s="127"/>
    </row>
    <row r="176" spans="1:22" x14ac:dyDescent="0.25">
      <c r="A176" s="62">
        <v>44067</v>
      </c>
      <c r="B176" s="209">
        <v>8713</v>
      </c>
      <c r="C176" s="209">
        <f t="shared" si="29"/>
        <v>350867</v>
      </c>
      <c r="D176" s="209">
        <f>95+286</f>
        <v>381</v>
      </c>
      <c r="E176" s="209">
        <f>D176+E175</f>
        <v>7365</v>
      </c>
      <c r="F176" s="209">
        <f t="shared" si="12"/>
        <v>6413</v>
      </c>
      <c r="G176" s="237">
        <v>263202</v>
      </c>
      <c r="H176" s="209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74">
        <f t="shared" si="22"/>
        <v>80300</v>
      </c>
      <c r="S176" s="61">
        <f t="shared" si="26"/>
        <v>2.4408468244084682E-2</v>
      </c>
      <c r="T176" s="51">
        <f t="shared" si="17"/>
        <v>2.0990859784476738E-2</v>
      </c>
      <c r="U176" s="258"/>
      <c r="V176" s="127"/>
    </row>
    <row r="177" spans="1:22" s="57" customFormat="1" x14ac:dyDescent="0.25">
      <c r="A177" s="2">
        <v>44068</v>
      </c>
      <c r="B177" s="209">
        <v>8771</v>
      </c>
      <c r="C177" s="209">
        <f t="shared" si="29"/>
        <v>359638</v>
      </c>
      <c r="D177" s="209">
        <f>36+162</f>
        <v>198</v>
      </c>
      <c r="E177" s="209">
        <f t="shared" ref="E177:E192" si="31">E176+D177</f>
        <v>7563</v>
      </c>
      <c r="F177" s="209">
        <f t="shared" si="12"/>
        <v>5599</v>
      </c>
      <c r="G177" s="237">
        <v>268801</v>
      </c>
      <c r="H177" s="209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74">
        <f t="shared" si="22"/>
        <v>83274</v>
      </c>
      <c r="S177" s="61">
        <f t="shared" si="26"/>
        <v>2.3897014674448207E-2</v>
      </c>
      <c r="T177" s="51">
        <f t="shared" si="17"/>
        <v>2.1029479643419217E-2</v>
      </c>
      <c r="U177" s="258"/>
      <c r="V177" s="127"/>
    </row>
    <row r="178" spans="1:22" x14ac:dyDescent="0.25">
      <c r="A178" s="2">
        <v>44069</v>
      </c>
      <c r="B178" s="209">
        <v>10550</v>
      </c>
      <c r="C178" s="209">
        <f t="shared" ref="C178:C192" si="32">C177+B178</f>
        <v>370188</v>
      </c>
      <c r="D178" s="209">
        <f>98+178</f>
        <v>276</v>
      </c>
      <c r="E178" s="209">
        <f t="shared" si="31"/>
        <v>7839</v>
      </c>
      <c r="F178" s="209">
        <f t="shared" si="12"/>
        <v>5657</v>
      </c>
      <c r="G178" s="237">
        <v>274458</v>
      </c>
      <c r="H178" s="209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74">
        <f t="shared" si="22"/>
        <v>87891</v>
      </c>
      <c r="S178" s="61">
        <f t="shared" si="26"/>
        <v>2.300576850872103E-2</v>
      </c>
      <c r="T178" s="51">
        <f t="shared" si="17"/>
        <v>2.1175726927939318E-2</v>
      </c>
      <c r="U178" s="258"/>
      <c r="V178" s="127"/>
    </row>
    <row r="179" spans="1:22" x14ac:dyDescent="0.25">
      <c r="A179" s="2">
        <v>44070</v>
      </c>
      <c r="B179" s="209">
        <v>10104</v>
      </c>
      <c r="C179" s="209">
        <f t="shared" si="32"/>
        <v>380292</v>
      </c>
      <c r="D179" s="209">
        <f>105+106</f>
        <v>211</v>
      </c>
      <c r="E179" s="209">
        <f t="shared" si="31"/>
        <v>8050</v>
      </c>
      <c r="F179" s="209">
        <f t="shared" si="12"/>
        <v>0</v>
      </c>
      <c r="G179" s="237">
        <v>274458</v>
      </c>
      <c r="H179" s="209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74">
        <f t="shared" si="22"/>
        <v>97784</v>
      </c>
      <c r="S179" s="61">
        <f t="shared" si="26"/>
        <v>2.1220240530148083E-2</v>
      </c>
      <c r="T179" s="51">
        <f t="shared" si="17"/>
        <v>2.1167944632019604E-2</v>
      </c>
      <c r="U179" s="258"/>
      <c r="V179" s="127"/>
    </row>
    <row r="180" spans="1:22" x14ac:dyDescent="0.25">
      <c r="A180" s="2">
        <v>44071</v>
      </c>
      <c r="B180" s="215">
        <v>11717</v>
      </c>
      <c r="C180" s="216">
        <f t="shared" si="32"/>
        <v>392009</v>
      </c>
      <c r="D180" s="216">
        <f>80+142</f>
        <v>222</v>
      </c>
      <c r="E180" s="216">
        <f t="shared" si="31"/>
        <v>8272</v>
      </c>
      <c r="F180" s="209">
        <f t="shared" si="12"/>
        <v>12762</v>
      </c>
      <c r="G180" s="237">
        <v>287220</v>
      </c>
      <c r="H180" s="216">
        <v>2114</v>
      </c>
      <c r="I180" s="38">
        <v>25481</v>
      </c>
      <c r="J180" s="38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74">
        <f t="shared" si="22"/>
        <v>96517</v>
      </c>
      <c r="S180" s="61">
        <f t="shared" si="26"/>
        <v>2.1902877213340655E-2</v>
      </c>
      <c r="T180" s="51">
        <f t="shared" si="17"/>
        <v>2.1101556341818681E-2</v>
      </c>
      <c r="U180" s="258"/>
      <c r="V180" s="127"/>
    </row>
    <row r="181" spans="1:22" x14ac:dyDescent="0.25">
      <c r="A181" s="60">
        <v>44072</v>
      </c>
      <c r="B181" s="216">
        <v>9230</v>
      </c>
      <c r="C181" s="216">
        <f t="shared" si="32"/>
        <v>401239</v>
      </c>
      <c r="D181" s="216">
        <f>34+47</f>
        <v>81</v>
      </c>
      <c r="E181" s="216">
        <f t="shared" si="31"/>
        <v>8353</v>
      </c>
      <c r="F181" s="209">
        <f t="shared" si="12"/>
        <v>6787</v>
      </c>
      <c r="G181" s="237">
        <v>294007</v>
      </c>
      <c r="H181" s="216">
        <v>2192</v>
      </c>
      <c r="I181" s="38">
        <v>19910</v>
      </c>
      <c r="J181" s="38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74">
        <f t="shared" si="22"/>
        <v>98879</v>
      </c>
      <c r="S181" s="61">
        <f t="shared" si="26"/>
        <v>2.2168508985730032E-2</v>
      </c>
      <c r="T181" s="51">
        <f t="shared" si="17"/>
        <v>2.0818016194836492E-2</v>
      </c>
      <c r="U181" s="258"/>
      <c r="V181" s="127"/>
    </row>
    <row r="182" spans="1:22" x14ac:dyDescent="0.25">
      <c r="A182" s="2">
        <v>44073</v>
      </c>
      <c r="B182" s="209">
        <v>7187</v>
      </c>
      <c r="C182" s="209">
        <f t="shared" si="32"/>
        <v>408426</v>
      </c>
      <c r="D182" s="209">
        <f>48+55</f>
        <v>103</v>
      </c>
      <c r="E182" s="209">
        <f t="shared" si="31"/>
        <v>8456</v>
      </c>
      <c r="F182" s="209">
        <f t="shared" si="12"/>
        <v>6188</v>
      </c>
      <c r="G182" s="237">
        <v>300195</v>
      </c>
      <c r="H182" s="209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74">
        <f t="shared" si="22"/>
        <v>99775</v>
      </c>
      <c r="S182" s="61">
        <f t="shared" si="26"/>
        <v>2.2370333249812076E-2</v>
      </c>
      <c r="T182" s="51">
        <f t="shared" si="17"/>
        <v>2.0703872917003326E-2</v>
      </c>
      <c r="U182" s="258"/>
      <c r="V182" s="127"/>
    </row>
    <row r="183" spans="1:22" x14ac:dyDescent="0.25">
      <c r="A183" s="62">
        <v>44074</v>
      </c>
      <c r="B183" s="216">
        <v>9309</v>
      </c>
      <c r="C183" s="216">
        <f t="shared" si="32"/>
        <v>417735</v>
      </c>
      <c r="D183" s="216">
        <f>41+162</f>
        <v>203</v>
      </c>
      <c r="E183" s="216">
        <f t="shared" si="31"/>
        <v>8659</v>
      </c>
      <c r="F183" s="209">
        <f t="shared" si="12"/>
        <v>8181</v>
      </c>
      <c r="G183" s="237">
        <v>308376</v>
      </c>
      <c r="H183" s="216">
        <v>2273</v>
      </c>
      <c r="I183" s="38">
        <v>19845</v>
      </c>
      <c r="J183" s="38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74">
        <f t="shared" si="22"/>
        <v>100700</v>
      </c>
      <c r="S183" s="61">
        <f t="shared" si="26"/>
        <v>2.2571996027805363E-2</v>
      </c>
      <c r="T183" s="51">
        <f t="shared" si="17"/>
        <v>2.0728452248435014E-2</v>
      </c>
      <c r="U183" s="258"/>
      <c r="V183" s="127"/>
    </row>
    <row r="184" spans="1:22" x14ac:dyDescent="0.25">
      <c r="A184" s="64">
        <v>44075</v>
      </c>
      <c r="B184" s="209">
        <v>10504</v>
      </c>
      <c r="C184" s="209">
        <f t="shared" si="32"/>
        <v>428239</v>
      </c>
      <c r="D184" s="209">
        <f>70+189</f>
        <v>259</v>
      </c>
      <c r="E184" s="209">
        <f t="shared" si="31"/>
        <v>8918</v>
      </c>
      <c r="F184" s="209">
        <f t="shared" si="12"/>
        <v>7154</v>
      </c>
      <c r="G184" s="237">
        <v>315530</v>
      </c>
      <c r="H184" s="209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74">
        <f t="shared" si="22"/>
        <v>103791</v>
      </c>
      <c r="S184" s="61">
        <f t="shared" si="26"/>
        <v>2.2294803981077357E-2</v>
      </c>
      <c r="T184" s="51">
        <f t="shared" si="17"/>
        <v>2.0824819785213396E-2</v>
      </c>
      <c r="U184" s="258"/>
      <c r="V184" s="127"/>
    </row>
    <row r="185" spans="1:22" x14ac:dyDescent="0.25">
      <c r="A185" s="64">
        <v>44076</v>
      </c>
      <c r="B185" s="209">
        <v>10933</v>
      </c>
      <c r="C185" s="209">
        <f t="shared" si="32"/>
        <v>439172</v>
      </c>
      <c r="D185" s="209">
        <f>52+146</f>
        <v>198</v>
      </c>
      <c r="E185" s="209">
        <f t="shared" si="31"/>
        <v>9116</v>
      </c>
      <c r="F185" s="209">
        <f t="shared" si="12"/>
        <v>6931</v>
      </c>
      <c r="G185" s="237">
        <v>322461</v>
      </c>
      <c r="H185" s="209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74">
        <f t="shared" si="22"/>
        <v>107595</v>
      </c>
      <c r="S185" s="61">
        <f t="shared" si="26"/>
        <v>2.1924810632464334E-2</v>
      </c>
      <c r="T185" s="51">
        <f t="shared" si="17"/>
        <v>2.075724317579445E-2</v>
      </c>
      <c r="U185" s="258"/>
      <c r="V185" s="127"/>
    </row>
    <row r="186" spans="1:22" x14ac:dyDescent="0.25">
      <c r="A186" s="64">
        <v>44077</v>
      </c>
      <c r="B186" s="217">
        <v>12026</v>
      </c>
      <c r="C186" s="209">
        <f t="shared" si="32"/>
        <v>451198</v>
      </c>
      <c r="D186" s="209">
        <f>38+206</f>
        <v>244</v>
      </c>
      <c r="E186" s="209">
        <f t="shared" si="31"/>
        <v>9360</v>
      </c>
      <c r="F186" s="209">
        <f t="shared" si="12"/>
        <v>9160</v>
      </c>
      <c r="G186" s="237">
        <v>331621</v>
      </c>
      <c r="H186" s="209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74">
        <f t="shared" si="22"/>
        <v>110217</v>
      </c>
      <c r="S186" s="61">
        <f t="shared" si="26"/>
        <v>2.1720787174392336E-2</v>
      </c>
      <c r="T186" s="51">
        <f t="shared" si="17"/>
        <v>2.0744772804843992E-2</v>
      </c>
      <c r="U186" s="258"/>
      <c r="V186" s="127"/>
    </row>
    <row r="187" spans="1:22" x14ac:dyDescent="0.25">
      <c r="A187" s="64">
        <v>44078</v>
      </c>
      <c r="B187" s="209">
        <v>10684</v>
      </c>
      <c r="C187" s="209">
        <f t="shared" si="32"/>
        <v>461882</v>
      </c>
      <c r="D187" s="209">
        <f>107+155</f>
        <v>262</v>
      </c>
      <c r="E187" s="209">
        <f t="shared" si="31"/>
        <v>9622</v>
      </c>
      <c r="F187" s="209">
        <f t="shared" si="12"/>
        <v>8760</v>
      </c>
      <c r="G187" s="237">
        <v>340381</v>
      </c>
      <c r="H187" s="209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74">
        <f t="shared" si="22"/>
        <v>111879</v>
      </c>
      <c r="S187" s="61">
        <f t="shared" si="26"/>
        <v>2.167520267431779E-2</v>
      </c>
      <c r="T187" s="51">
        <f t="shared" si="17"/>
        <v>2.0832160595130357E-2</v>
      </c>
      <c r="U187" s="258"/>
      <c r="V187" s="127"/>
    </row>
    <row r="188" spans="1:22" x14ac:dyDescent="0.25">
      <c r="A188" s="64">
        <v>44079</v>
      </c>
      <c r="B188" s="216">
        <v>9924</v>
      </c>
      <c r="C188" s="216">
        <f t="shared" si="32"/>
        <v>471806</v>
      </c>
      <c r="D188" s="216">
        <f>62+55</f>
        <v>117</v>
      </c>
      <c r="E188" s="216">
        <f t="shared" si="31"/>
        <v>9739</v>
      </c>
      <c r="F188" s="209">
        <f t="shared" si="12"/>
        <v>8751</v>
      </c>
      <c r="G188" s="237">
        <v>349132</v>
      </c>
      <c r="H188" s="216">
        <v>2456</v>
      </c>
      <c r="I188" s="38">
        <v>22363</v>
      </c>
      <c r="J188" s="38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74">
        <f t="shared" si="22"/>
        <v>112935</v>
      </c>
      <c r="S188" s="61">
        <f t="shared" si="26"/>
        <v>2.1747022623633063E-2</v>
      </c>
      <c r="T188" s="51">
        <f t="shared" si="17"/>
        <v>2.0641958771189853E-2</v>
      </c>
      <c r="U188" s="258"/>
      <c r="V188" s="127"/>
    </row>
    <row r="189" spans="1:22" x14ac:dyDescent="0.25">
      <c r="A189" s="64">
        <v>44080</v>
      </c>
      <c r="B189" s="209">
        <v>6986</v>
      </c>
      <c r="C189" s="209">
        <f t="shared" si="32"/>
        <v>478792</v>
      </c>
      <c r="D189" s="209">
        <f>67+51+1</f>
        <v>119</v>
      </c>
      <c r="E189" s="209">
        <f t="shared" si="31"/>
        <v>9858</v>
      </c>
      <c r="F189" s="209">
        <f t="shared" si="12"/>
        <v>8256</v>
      </c>
      <c r="G189" s="237">
        <v>357388</v>
      </c>
      <c r="H189" s="209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74">
        <f t="shared" si="22"/>
        <v>111546</v>
      </c>
      <c r="S189" s="61">
        <f t="shared" si="26"/>
        <v>2.2519857278611513E-2</v>
      </c>
      <c r="T189" s="51">
        <f t="shared" si="17"/>
        <v>2.0589316446390081E-2</v>
      </c>
      <c r="U189" s="258"/>
      <c r="V189" s="127"/>
    </row>
    <row r="190" spans="1:22" x14ac:dyDescent="0.25">
      <c r="A190" s="72">
        <v>44081</v>
      </c>
      <c r="B190" s="216">
        <v>9215</v>
      </c>
      <c r="C190" s="216">
        <f t="shared" si="32"/>
        <v>488007</v>
      </c>
      <c r="D190" s="216">
        <f>53+215</f>
        <v>268</v>
      </c>
      <c r="E190" s="216">
        <f t="shared" si="31"/>
        <v>10126</v>
      </c>
      <c r="F190" s="209">
        <f t="shared" si="12"/>
        <v>9202</v>
      </c>
      <c r="G190" s="237">
        <v>366590</v>
      </c>
      <c r="H190" s="216">
        <v>2698</v>
      </c>
      <c r="I190" s="38">
        <v>20475</v>
      </c>
      <c r="J190" s="38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74">
        <f t="shared" si="22"/>
        <v>111291</v>
      </c>
      <c r="S190" s="61">
        <f t="shared" si="26"/>
        <v>2.4242750986153416E-2</v>
      </c>
      <c r="T190" s="51">
        <f t="shared" si="17"/>
        <v>2.074970236082679E-2</v>
      </c>
      <c r="U190" s="325"/>
      <c r="V190" s="127"/>
    </row>
    <row r="191" spans="1:22" x14ac:dyDescent="0.25">
      <c r="A191" s="64">
        <v>44082</v>
      </c>
      <c r="B191" s="209">
        <v>12027</v>
      </c>
      <c r="C191" s="209">
        <f t="shared" si="32"/>
        <v>500034</v>
      </c>
      <c r="D191" s="209">
        <f>50+227</f>
        <v>277</v>
      </c>
      <c r="E191" s="209">
        <f t="shared" si="31"/>
        <v>10403</v>
      </c>
      <c r="F191" s="209">
        <f t="shared" si="12"/>
        <v>15900</v>
      </c>
      <c r="G191" s="237">
        <v>382490</v>
      </c>
      <c r="H191" s="209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74">
        <f t="shared" si="22"/>
        <v>107141</v>
      </c>
      <c r="S191" s="61">
        <f t="shared" si="26"/>
        <v>2.5377773214735722E-2</v>
      </c>
      <c r="T191" s="51">
        <f t="shared" si="17"/>
        <v>2.0804585288200401E-2</v>
      </c>
      <c r="U191" s="325"/>
      <c r="V191" s="127"/>
    </row>
    <row r="192" spans="1:22" x14ac:dyDescent="0.25">
      <c r="A192" s="64">
        <v>44083</v>
      </c>
      <c r="B192" s="209">
        <v>12259</v>
      </c>
      <c r="C192" s="209">
        <f t="shared" si="32"/>
        <v>512293</v>
      </c>
      <c r="D192" s="209">
        <f>52+202</f>
        <v>254</v>
      </c>
      <c r="E192" s="209">
        <f t="shared" si="31"/>
        <v>10657</v>
      </c>
      <c r="F192" s="209">
        <f t="shared" si="12"/>
        <v>7608</v>
      </c>
      <c r="G192" s="237">
        <v>390098</v>
      </c>
      <c r="H192" s="209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74">
        <f t="shared" si="22"/>
        <v>111538</v>
      </c>
      <c r="S192" s="61">
        <f t="shared" si="26"/>
        <v>2.5363553228496118E-2</v>
      </c>
      <c r="T192" s="51">
        <f t="shared" si="17"/>
        <v>2.0802548541557272E-2</v>
      </c>
      <c r="U192" s="325"/>
      <c r="V192" s="127"/>
    </row>
    <row r="193" spans="1:22" x14ac:dyDescent="0.25">
      <c r="A193" s="64">
        <v>44084</v>
      </c>
      <c r="B193" s="209">
        <v>11905</v>
      </c>
      <c r="C193" s="209">
        <f t="shared" ref="C193:C207" si="38">C192+B193</f>
        <v>524198</v>
      </c>
      <c r="D193" s="209">
        <f>55+195</f>
        <v>250</v>
      </c>
      <c r="E193" s="209">
        <f t="shared" ref="E193:E206" si="39">E192+D193</f>
        <v>10907</v>
      </c>
      <c r="F193" s="209">
        <f t="shared" si="12"/>
        <v>10023</v>
      </c>
      <c r="G193" s="237">
        <v>400121</v>
      </c>
      <c r="H193" s="209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74">
        <f t="shared" si="22"/>
        <v>113170</v>
      </c>
      <c r="S193" s="61">
        <f t="shared" si="26"/>
        <v>2.5448440399399135E-2</v>
      </c>
      <c r="T193" s="51">
        <f t="shared" si="17"/>
        <v>2.0807023300355974E-2</v>
      </c>
      <c r="U193" s="325"/>
      <c r="V193" s="127"/>
    </row>
    <row r="194" spans="1:22" s="80" customFormat="1" x14ac:dyDescent="0.25">
      <c r="A194" s="72">
        <v>44085</v>
      </c>
      <c r="B194" s="207">
        <v>11507</v>
      </c>
      <c r="C194" s="207">
        <f t="shared" si="38"/>
        <v>535705</v>
      </c>
      <c r="D194" s="207">
        <f>87+154</f>
        <v>241</v>
      </c>
      <c r="E194" s="207">
        <f t="shared" si="39"/>
        <v>11148</v>
      </c>
      <c r="F194" s="209">
        <f t="shared" si="12"/>
        <v>9650</v>
      </c>
      <c r="G194" s="237">
        <v>409771</v>
      </c>
      <c r="H194" s="207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74">
        <f t="shared" si="22"/>
        <v>114786</v>
      </c>
      <c r="S194" s="61">
        <f t="shared" si="26"/>
        <v>2.6945794783335947E-2</v>
      </c>
      <c r="T194" s="51">
        <f t="shared" si="17"/>
        <v>2.0809960705985571E-2</v>
      </c>
      <c r="U194" s="325"/>
      <c r="V194" s="127"/>
    </row>
    <row r="195" spans="1:22" x14ac:dyDescent="0.25">
      <c r="A195" s="64">
        <v>44086</v>
      </c>
      <c r="B195" s="207">
        <v>10776</v>
      </c>
      <c r="C195" s="207">
        <f t="shared" si="38"/>
        <v>546481</v>
      </c>
      <c r="D195" s="207">
        <f>57+58</f>
        <v>115</v>
      </c>
      <c r="E195" s="207">
        <f t="shared" si="39"/>
        <v>11263</v>
      </c>
      <c r="F195" s="209">
        <f t="shared" ref="F195:F258" si="41">G195-G194</f>
        <v>9742</v>
      </c>
      <c r="G195" s="237">
        <v>419513</v>
      </c>
      <c r="H195" s="207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74">
        <f t="shared" si="22"/>
        <v>115705</v>
      </c>
      <c r="S195" s="61">
        <f t="shared" si="26"/>
        <v>2.5599585151894904E-2</v>
      </c>
      <c r="T195" s="51">
        <f t="shared" si="17"/>
        <v>2.0610048656769402E-2</v>
      </c>
      <c r="U195" s="325"/>
      <c r="V195" s="127"/>
    </row>
    <row r="196" spans="1:22" ht="16.5" x14ac:dyDescent="0.25">
      <c r="A196" s="64">
        <v>44087</v>
      </c>
      <c r="B196" s="207">
        <v>9056</v>
      </c>
      <c r="C196" s="229">
        <f t="shared" si="38"/>
        <v>555537</v>
      </c>
      <c r="D196" s="207">
        <f>44+45</f>
        <v>89</v>
      </c>
      <c r="E196" s="207">
        <f t="shared" si="39"/>
        <v>11352</v>
      </c>
      <c r="F196" s="209">
        <f t="shared" si="41"/>
        <v>9440</v>
      </c>
      <c r="G196" s="237">
        <v>428953</v>
      </c>
      <c r="H196" s="207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74">
        <f t="shared" si="22"/>
        <v>115232</v>
      </c>
      <c r="S196" s="61">
        <f t="shared" si="26"/>
        <v>2.5895584559844486E-2</v>
      </c>
      <c r="T196" s="51">
        <f t="shared" si="17"/>
        <v>2.0434282505035668E-2</v>
      </c>
      <c r="U196" s="325"/>
      <c r="V196" s="127"/>
    </row>
    <row r="197" spans="1:22" ht="16.5" x14ac:dyDescent="0.25">
      <c r="A197" s="72">
        <v>44088</v>
      </c>
      <c r="B197" s="209">
        <v>9909</v>
      </c>
      <c r="C197" s="229">
        <f t="shared" si="38"/>
        <v>565446</v>
      </c>
      <c r="D197" s="209">
        <f>60+254</f>
        <v>314</v>
      </c>
      <c r="E197" s="209">
        <f t="shared" si="39"/>
        <v>11666</v>
      </c>
      <c r="F197" s="209">
        <f t="shared" si="41"/>
        <v>9930</v>
      </c>
      <c r="G197" s="237">
        <v>438883</v>
      </c>
      <c r="H197" s="209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74">
        <f t="shared" si="22"/>
        <v>114897</v>
      </c>
      <c r="S197" s="61">
        <f t="shared" si="26"/>
        <v>2.6040714727103405E-2</v>
      </c>
      <c r="T197" s="51">
        <f t="shared" ref="T197:T210" si="42">E197/C187</f>
        <v>2.525753330937339E-2</v>
      </c>
      <c r="U197" s="325"/>
      <c r="V197" s="127"/>
    </row>
    <row r="198" spans="1:22" ht="16.5" x14ac:dyDescent="0.25">
      <c r="A198" s="64">
        <v>44089</v>
      </c>
      <c r="B198" s="209">
        <v>11892</v>
      </c>
      <c r="C198" s="229">
        <f t="shared" si="38"/>
        <v>577338</v>
      </c>
      <c r="D198" s="209">
        <f>43+142</f>
        <v>185</v>
      </c>
      <c r="E198" s="209">
        <f t="shared" si="39"/>
        <v>11851</v>
      </c>
      <c r="F198" s="209">
        <f t="shared" si="41"/>
        <v>9380</v>
      </c>
      <c r="G198" s="237">
        <v>448263</v>
      </c>
      <c r="H198" s="209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74">
        <f t="shared" si="22"/>
        <v>117224</v>
      </c>
      <c r="S198" s="61">
        <f t="shared" si="26"/>
        <v>2.6010032075342932E-2</v>
      </c>
      <c r="T198" s="51">
        <f t="shared" si="42"/>
        <v>2.5118374925287089E-2</v>
      </c>
      <c r="U198" s="325"/>
      <c r="V198" s="127"/>
    </row>
    <row r="199" spans="1:22" ht="16.5" x14ac:dyDescent="0.25">
      <c r="A199" s="64">
        <v>44090</v>
      </c>
      <c r="B199" s="209">
        <v>11674</v>
      </c>
      <c r="C199" s="229">
        <f t="shared" si="38"/>
        <v>589012</v>
      </c>
      <c r="D199" s="209">
        <f>58+206</f>
        <v>264</v>
      </c>
      <c r="E199" s="209">
        <f t="shared" si="39"/>
        <v>12115</v>
      </c>
      <c r="F199" s="209">
        <f t="shared" si="41"/>
        <v>8084</v>
      </c>
      <c r="G199" s="237">
        <v>456347</v>
      </c>
      <c r="H199" s="209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74">
        <f t="shared" si="22"/>
        <v>120550</v>
      </c>
      <c r="S199" s="61">
        <f t="shared" si="26"/>
        <v>2.5864786395686436E-2</v>
      </c>
      <c r="T199" s="51">
        <f t="shared" si="42"/>
        <v>2.530326321241792E-2</v>
      </c>
      <c r="U199" s="325"/>
      <c r="V199" s="127"/>
    </row>
    <row r="200" spans="1:22" ht="16.5" x14ac:dyDescent="0.25">
      <c r="A200" s="64">
        <v>44091</v>
      </c>
      <c r="B200" s="209">
        <v>12701</v>
      </c>
      <c r="C200" s="229">
        <f t="shared" si="38"/>
        <v>601713</v>
      </c>
      <c r="D200" s="209">
        <v>345</v>
      </c>
      <c r="E200" s="209">
        <f t="shared" si="39"/>
        <v>12460</v>
      </c>
      <c r="F200" s="209">
        <f t="shared" si="41"/>
        <v>10939</v>
      </c>
      <c r="G200" s="237">
        <v>467286</v>
      </c>
      <c r="H200" s="209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74">
        <f t="shared" si="22"/>
        <v>121967</v>
      </c>
      <c r="S200" s="61">
        <f t="shared" si="26"/>
        <v>2.5482302590044848E-2</v>
      </c>
      <c r="T200" s="51">
        <f t="shared" si="42"/>
        <v>2.5532420641507191E-2</v>
      </c>
      <c r="U200" s="325"/>
      <c r="V200" s="127"/>
    </row>
    <row r="201" spans="1:22" ht="16.5" x14ac:dyDescent="0.25">
      <c r="A201" s="64">
        <v>44092</v>
      </c>
      <c r="B201" s="209">
        <v>11945</v>
      </c>
      <c r="C201" s="229">
        <f t="shared" si="38"/>
        <v>613658</v>
      </c>
      <c r="D201" s="209">
        <f>31+166</f>
        <v>197</v>
      </c>
      <c r="E201" s="209">
        <f t="shared" si="39"/>
        <v>12657</v>
      </c>
      <c r="F201" s="209">
        <f t="shared" si="41"/>
        <v>10791</v>
      </c>
      <c r="G201" s="237">
        <v>478077</v>
      </c>
      <c r="H201" s="209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74">
        <f t="shared" si="22"/>
        <v>122924</v>
      </c>
      <c r="S201" s="61">
        <f t="shared" si="26"/>
        <v>2.6235722885685465E-2</v>
      </c>
      <c r="T201" s="51">
        <f t="shared" si="42"/>
        <v>2.5312278765043977E-2</v>
      </c>
      <c r="U201" s="325"/>
      <c r="V201" s="127"/>
    </row>
    <row r="202" spans="1:22" x14ac:dyDescent="0.25">
      <c r="A202" s="64">
        <v>44093</v>
      </c>
      <c r="B202" s="209">
        <v>9276</v>
      </c>
      <c r="C202" s="209">
        <f t="shared" si="38"/>
        <v>622934</v>
      </c>
      <c r="D202" s="209">
        <f>49+94</f>
        <v>143</v>
      </c>
      <c r="E202" s="209">
        <f t="shared" si="39"/>
        <v>12800</v>
      </c>
      <c r="F202" s="209">
        <f t="shared" si="41"/>
        <v>10154</v>
      </c>
      <c r="G202" s="237">
        <v>488231</v>
      </c>
      <c r="H202" s="209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174">
        <f t="shared" si="22"/>
        <v>121903</v>
      </c>
      <c r="S202" s="130">
        <f t="shared" si="26"/>
        <v>2.6357021566327327E-2</v>
      </c>
      <c r="T202" s="131">
        <f t="shared" si="42"/>
        <v>2.4985701541891066E-2</v>
      </c>
      <c r="U202" s="325"/>
      <c r="V202" s="127"/>
    </row>
    <row r="203" spans="1:22" x14ac:dyDescent="0.25">
      <c r="A203" s="64">
        <v>44094</v>
      </c>
      <c r="B203" s="209">
        <v>8431</v>
      </c>
      <c r="C203" s="209">
        <f t="shared" si="38"/>
        <v>631365</v>
      </c>
      <c r="D203" s="209">
        <f>110+143</f>
        <v>253</v>
      </c>
      <c r="E203" s="209">
        <f t="shared" si="39"/>
        <v>13053</v>
      </c>
      <c r="F203" s="209">
        <f t="shared" si="41"/>
        <v>10148</v>
      </c>
      <c r="G203" s="237">
        <v>498379</v>
      </c>
      <c r="H203" s="209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29">
        <f t="shared" ref="M203:M213" si="43">L203+K203</f>
        <v>941216</v>
      </c>
      <c r="N203" s="139">
        <v>1262</v>
      </c>
      <c r="O203" s="139">
        <v>134820</v>
      </c>
      <c r="P203" s="139">
        <v>412203</v>
      </c>
      <c r="Q203" s="139">
        <f>C203-P203-O203-N203</f>
        <v>83080</v>
      </c>
      <c r="R203" s="174">
        <f t="shared" si="22"/>
        <v>119933</v>
      </c>
      <c r="S203" s="156">
        <f t="shared" si="26"/>
        <v>2.7190181184494677E-2</v>
      </c>
      <c r="T203" s="157">
        <f t="shared" si="42"/>
        <v>2.4900896226235127E-2</v>
      </c>
      <c r="U203" s="325"/>
      <c r="V203" s="127"/>
    </row>
    <row r="204" spans="1:22" x14ac:dyDescent="0.25">
      <c r="A204" s="64">
        <v>44095</v>
      </c>
      <c r="B204" s="209">
        <v>8782</v>
      </c>
      <c r="C204" s="209">
        <f t="shared" si="38"/>
        <v>640147</v>
      </c>
      <c r="D204" s="209">
        <v>427</v>
      </c>
      <c r="E204" s="209">
        <f t="shared" si="39"/>
        <v>13480</v>
      </c>
      <c r="F204" s="209">
        <f t="shared" si="41"/>
        <v>10184</v>
      </c>
      <c r="G204" s="237">
        <v>508563</v>
      </c>
      <c r="H204" s="209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29">
        <f t="shared" si="43"/>
        <v>950485</v>
      </c>
      <c r="N204" s="158">
        <v>6401</v>
      </c>
      <c r="O204" s="158">
        <v>138272</v>
      </c>
      <c r="P204" s="172">
        <v>417376</v>
      </c>
      <c r="Q204" s="139">
        <f t="shared" ref="Q204:Q231" si="45">C204-P204-O204-N204</f>
        <v>78098</v>
      </c>
      <c r="R204" s="174">
        <f t="shared" si="22"/>
        <v>118104</v>
      </c>
      <c r="S204" s="156">
        <f t="shared" si="26"/>
        <v>2.8678114204429995E-2</v>
      </c>
      <c r="T204" s="157">
        <f t="shared" si="42"/>
        <v>2.5163102827115671E-2</v>
      </c>
      <c r="U204" s="325"/>
      <c r="V204" s="127"/>
    </row>
    <row r="205" spans="1:22" x14ac:dyDescent="0.25">
      <c r="A205" s="64">
        <v>44096</v>
      </c>
      <c r="B205" s="209">
        <v>12027</v>
      </c>
      <c r="C205" s="209">
        <f t="shared" si="38"/>
        <v>652174</v>
      </c>
      <c r="D205" s="209">
        <v>469</v>
      </c>
      <c r="E205" s="209">
        <f t="shared" si="39"/>
        <v>13949</v>
      </c>
      <c r="F205" s="209">
        <f t="shared" si="41"/>
        <v>8665</v>
      </c>
      <c r="G205" s="237">
        <v>517228</v>
      </c>
      <c r="H205" s="209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29">
        <f t="shared" si="43"/>
        <v>963224</v>
      </c>
      <c r="N205" s="159">
        <v>6521</v>
      </c>
      <c r="O205" s="159">
        <v>140870</v>
      </c>
      <c r="P205" s="159">
        <v>425218</v>
      </c>
      <c r="Q205" s="139">
        <f t="shared" si="45"/>
        <v>79565</v>
      </c>
      <c r="R205" s="174">
        <f t="shared" si="22"/>
        <v>120997</v>
      </c>
      <c r="S205" s="156">
        <f t="shared" si="26"/>
        <v>2.7785812871393506E-2</v>
      </c>
      <c r="T205" s="157">
        <f t="shared" si="42"/>
        <v>2.5525132621262221E-2</v>
      </c>
      <c r="U205" s="325"/>
      <c r="V205" s="127"/>
    </row>
    <row r="206" spans="1:22" x14ac:dyDescent="0.25">
      <c r="A206" s="64">
        <v>44097</v>
      </c>
      <c r="B206" s="209">
        <v>12625</v>
      </c>
      <c r="C206" s="209">
        <f t="shared" si="38"/>
        <v>664799</v>
      </c>
      <c r="D206" s="209">
        <v>423</v>
      </c>
      <c r="E206" s="209">
        <f t="shared" si="39"/>
        <v>14372</v>
      </c>
      <c r="F206" s="209">
        <f t="shared" si="41"/>
        <v>8258</v>
      </c>
      <c r="G206" s="237">
        <v>525486</v>
      </c>
      <c r="H206" s="209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29">
        <f t="shared" si="43"/>
        <v>976244</v>
      </c>
      <c r="N206" s="159">
        <v>6647</v>
      </c>
      <c r="O206" s="159">
        <v>143597</v>
      </c>
      <c r="P206" s="159">
        <v>433450</v>
      </c>
      <c r="Q206" s="139">
        <f t="shared" si="45"/>
        <v>81105</v>
      </c>
      <c r="R206" s="174">
        <f t="shared" si="22"/>
        <v>124941</v>
      </c>
      <c r="S206" s="156">
        <f t="shared" ref="S206:S211" si="46">H206/(C206-E206-G206)</f>
        <v>2.8101263796511955E-2</v>
      </c>
      <c r="T206" s="157">
        <f t="shared" si="42"/>
        <v>2.5870464073500056E-2</v>
      </c>
      <c r="U206" s="325"/>
      <c r="V206" s="127"/>
    </row>
    <row r="207" spans="1:22" x14ac:dyDescent="0.25">
      <c r="A207" s="64">
        <v>44098</v>
      </c>
      <c r="B207" s="218">
        <v>13467</v>
      </c>
      <c r="C207" s="219">
        <f t="shared" si="38"/>
        <v>678266</v>
      </c>
      <c r="D207" s="209">
        <v>391</v>
      </c>
      <c r="E207" s="209">
        <f t="shared" ref="E207:E230" si="47">E206+D207</f>
        <v>14763</v>
      </c>
      <c r="F207" s="209">
        <f t="shared" si="41"/>
        <v>11103</v>
      </c>
      <c r="G207" s="237">
        <v>536589</v>
      </c>
      <c r="H207" s="209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59">
        <v>6740</v>
      </c>
      <c r="O207" s="159">
        <v>143045</v>
      </c>
      <c r="P207" s="159">
        <v>449054</v>
      </c>
      <c r="Q207" s="139">
        <f t="shared" si="45"/>
        <v>79427</v>
      </c>
      <c r="R207" s="174">
        <f t="shared" si="22"/>
        <v>126914</v>
      </c>
      <c r="S207" s="156">
        <f t="shared" si="46"/>
        <v>2.7790472288321225E-2</v>
      </c>
      <c r="T207" s="157">
        <f t="shared" si="42"/>
        <v>2.6108593924088243E-2</v>
      </c>
      <c r="U207" s="325"/>
      <c r="V207" s="127"/>
    </row>
    <row r="208" spans="1:22" x14ac:dyDescent="0.25">
      <c r="A208" s="64">
        <v>44099</v>
      </c>
      <c r="B208" s="209">
        <v>12969</v>
      </c>
      <c r="C208" s="209">
        <f t="shared" ref="C208:C230" si="48">C207+B208</f>
        <v>691235</v>
      </c>
      <c r="D208" s="209">
        <v>442</v>
      </c>
      <c r="E208" s="209">
        <f t="shared" si="47"/>
        <v>15205</v>
      </c>
      <c r="F208" s="209">
        <f t="shared" si="41"/>
        <v>10335</v>
      </c>
      <c r="G208" s="237">
        <v>546924</v>
      </c>
      <c r="H208" s="209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59">
        <v>6798</v>
      </c>
      <c r="O208" s="159">
        <v>145075</v>
      </c>
      <c r="P208" s="159">
        <v>458440</v>
      </c>
      <c r="Q208" s="139">
        <f t="shared" si="45"/>
        <v>80922</v>
      </c>
      <c r="R208" s="174">
        <f t="shared" si="22"/>
        <v>129106</v>
      </c>
      <c r="S208" s="156">
        <f t="shared" si="46"/>
        <v>2.7845336390252971E-2</v>
      </c>
      <c r="T208" s="157">
        <f t="shared" si="42"/>
        <v>2.633639220006305E-2</v>
      </c>
      <c r="U208" s="325"/>
      <c r="V208" s="127"/>
    </row>
    <row r="209" spans="1:22" x14ac:dyDescent="0.25">
      <c r="A209" s="64">
        <v>44100</v>
      </c>
      <c r="B209" s="209">
        <v>11249</v>
      </c>
      <c r="C209" s="209">
        <f t="shared" si="48"/>
        <v>702484</v>
      </c>
      <c r="D209" s="209">
        <v>337</v>
      </c>
      <c r="E209" s="209">
        <f t="shared" si="47"/>
        <v>15542</v>
      </c>
      <c r="F209" s="209">
        <f t="shared" si="41"/>
        <v>9565</v>
      </c>
      <c r="G209" s="237">
        <v>556489</v>
      </c>
      <c r="H209" s="209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59">
        <v>6835</v>
      </c>
      <c r="O209" s="159">
        <v>146416</v>
      </c>
      <c r="P209" s="159">
        <v>464913</v>
      </c>
      <c r="Q209" s="139">
        <f t="shared" si="45"/>
        <v>84320</v>
      </c>
      <c r="R209" s="174">
        <f t="shared" si="22"/>
        <v>130453</v>
      </c>
      <c r="S209" s="156">
        <f t="shared" si="46"/>
        <v>2.7849110407579741E-2</v>
      </c>
      <c r="T209" s="157">
        <f t="shared" si="42"/>
        <v>2.6386559187249158E-2</v>
      </c>
      <c r="U209" s="325"/>
      <c r="V209" s="127"/>
    </row>
    <row r="210" spans="1:22" x14ac:dyDescent="0.25">
      <c r="A210" s="64">
        <v>44101</v>
      </c>
      <c r="B210" s="209">
        <v>8841</v>
      </c>
      <c r="C210" s="209">
        <f t="shared" si="48"/>
        <v>711325</v>
      </c>
      <c r="D210" s="209">
        <v>206</v>
      </c>
      <c r="E210" s="209">
        <f t="shared" si="47"/>
        <v>15748</v>
      </c>
      <c r="F210" s="209">
        <f t="shared" si="41"/>
        <v>9446</v>
      </c>
      <c r="G210" s="237">
        <v>565935</v>
      </c>
      <c r="H210" s="209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59">
        <v>6874</v>
      </c>
      <c r="O210" s="159">
        <v>147538</v>
      </c>
      <c r="P210" s="159">
        <v>469799</v>
      </c>
      <c r="Q210" s="139">
        <f t="shared" si="45"/>
        <v>87114</v>
      </c>
      <c r="R210" s="174">
        <f t="shared" si="22"/>
        <v>129642</v>
      </c>
      <c r="S210" s="156">
        <f t="shared" si="46"/>
        <v>2.779963283503803E-2</v>
      </c>
      <c r="T210" s="157">
        <f t="shared" si="42"/>
        <v>2.6171945761517535E-2</v>
      </c>
      <c r="U210" s="325"/>
      <c r="V210" s="127"/>
    </row>
    <row r="211" spans="1:22" x14ac:dyDescent="0.25">
      <c r="A211" s="64">
        <v>44102</v>
      </c>
      <c r="B211" s="209">
        <v>11807</v>
      </c>
      <c r="C211" s="209">
        <f t="shared" si="48"/>
        <v>723132</v>
      </c>
      <c r="D211" s="209">
        <v>365</v>
      </c>
      <c r="E211" s="209">
        <f t="shared" si="47"/>
        <v>16113</v>
      </c>
      <c r="F211" s="209">
        <f t="shared" si="41"/>
        <v>10780</v>
      </c>
      <c r="G211" s="237">
        <v>576715</v>
      </c>
      <c r="H211" s="209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59">
        <v>6984</v>
      </c>
      <c r="O211" s="159">
        <v>149538</v>
      </c>
      <c r="P211" s="159">
        <v>478119</v>
      </c>
      <c r="Q211" s="139">
        <f t="shared" si="45"/>
        <v>88491</v>
      </c>
      <c r="R211" s="174">
        <f t="shared" si="22"/>
        <v>130304</v>
      </c>
      <c r="S211" s="156">
        <f t="shared" si="46"/>
        <v>2.8226301571709234E-2</v>
      </c>
      <c r="T211" s="157">
        <f>E211/C201</f>
        <v>2.6257296409400676E-2</v>
      </c>
      <c r="U211" s="325"/>
      <c r="V211" s="127"/>
    </row>
    <row r="212" spans="1:22" x14ac:dyDescent="0.25">
      <c r="A212" s="64">
        <v>44103</v>
      </c>
      <c r="B212" s="209">
        <v>13477</v>
      </c>
      <c r="C212" s="209">
        <f t="shared" si="48"/>
        <v>736609</v>
      </c>
      <c r="D212" s="209">
        <v>405</v>
      </c>
      <c r="E212" s="209">
        <f t="shared" si="47"/>
        <v>16518</v>
      </c>
      <c r="F212" s="209">
        <f t="shared" si="41"/>
        <v>9142</v>
      </c>
      <c r="G212" s="237">
        <v>585857</v>
      </c>
      <c r="H212" s="209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59">
        <v>7083</v>
      </c>
      <c r="O212" s="159">
        <v>151787</v>
      </c>
      <c r="P212" s="159">
        <v>487971</v>
      </c>
      <c r="Q212" s="139">
        <f t="shared" si="45"/>
        <v>89768</v>
      </c>
      <c r="R212" s="174">
        <f t="shared" si="22"/>
        <v>134234</v>
      </c>
      <c r="S212" s="156">
        <f t="shared" ref="S212:S220" si="49">H212/(C212-E212-G212)</f>
        <v>2.8070384552348882E-2</v>
      </c>
      <c r="T212" s="157">
        <f>E212/C202</f>
        <v>2.6516452786330493E-2</v>
      </c>
      <c r="U212" s="325"/>
      <c r="V212" s="127"/>
    </row>
    <row r="213" spans="1:22" x14ac:dyDescent="0.25">
      <c r="A213" s="64">
        <v>44104</v>
      </c>
      <c r="B213" s="209">
        <v>14392</v>
      </c>
      <c r="C213" s="209">
        <f t="shared" si="48"/>
        <v>751001</v>
      </c>
      <c r="D213" s="209">
        <v>418</v>
      </c>
      <c r="E213" s="209">
        <f t="shared" si="47"/>
        <v>16936</v>
      </c>
      <c r="F213" s="209">
        <f t="shared" si="41"/>
        <v>8788</v>
      </c>
      <c r="G213" s="237">
        <v>594645</v>
      </c>
      <c r="H213" s="209">
        <v>3792</v>
      </c>
      <c r="I213" s="4">
        <v>26524</v>
      </c>
      <c r="J213" s="4">
        <f t="shared" si="44"/>
        <v>1976313</v>
      </c>
      <c r="K213" s="129">
        <v>2013</v>
      </c>
      <c r="L213" s="8">
        <v>1055774</v>
      </c>
      <c r="M213" s="153">
        <f t="shared" si="43"/>
        <v>1057787</v>
      </c>
      <c r="N213" s="159">
        <v>7162</v>
      </c>
      <c r="O213" s="159">
        <v>153949</v>
      </c>
      <c r="P213" s="159">
        <v>498519</v>
      </c>
      <c r="Q213" s="139">
        <f t="shared" si="45"/>
        <v>91371</v>
      </c>
      <c r="R213" s="174">
        <f t="shared" si="22"/>
        <v>139420</v>
      </c>
      <c r="S213" s="156">
        <f t="shared" si="49"/>
        <v>2.7198393343853107E-2</v>
      </c>
      <c r="T213" s="157">
        <f>E213/C203</f>
        <v>2.682442010564412E-2</v>
      </c>
      <c r="U213" s="325"/>
      <c r="V213" s="127"/>
    </row>
    <row r="214" spans="1:22" x14ac:dyDescent="0.25">
      <c r="A214" s="64">
        <v>44105</v>
      </c>
      <c r="B214" s="209">
        <v>14001</v>
      </c>
      <c r="C214" s="209">
        <f t="shared" si="48"/>
        <v>765002</v>
      </c>
      <c r="D214" s="222">
        <v>3352</v>
      </c>
      <c r="E214" s="209">
        <f t="shared" si="47"/>
        <v>20288</v>
      </c>
      <c r="F214" s="209">
        <f t="shared" si="41"/>
        <v>8495</v>
      </c>
      <c r="G214" s="237">
        <v>603140</v>
      </c>
      <c r="H214" s="220">
        <v>3799</v>
      </c>
      <c r="I214" s="4">
        <v>26662</v>
      </c>
      <c r="J214" s="4">
        <f t="shared" si="44"/>
        <v>2002975</v>
      </c>
      <c r="K214" s="129">
        <v>1482</v>
      </c>
      <c r="L214" s="8">
        <v>1068705</v>
      </c>
      <c r="M214" s="153">
        <f t="shared" ref="M214:M225" si="50">L214+K214</f>
        <v>1070187</v>
      </c>
      <c r="N214" s="159">
        <v>7226</v>
      </c>
      <c r="O214" s="159">
        <v>155848</v>
      </c>
      <c r="P214" s="159">
        <v>508945</v>
      </c>
      <c r="Q214" s="139">
        <f t="shared" si="45"/>
        <v>92983</v>
      </c>
      <c r="R214" s="174">
        <f t="shared" si="22"/>
        <v>141574</v>
      </c>
      <c r="S214" s="156">
        <f t="shared" si="49"/>
        <v>2.6834023196349612E-2</v>
      </c>
      <c r="T214" s="157">
        <f>E214/C204</f>
        <v>3.1692720578242184E-2</v>
      </c>
      <c r="U214" s="325"/>
      <c r="V214" s="127"/>
    </row>
    <row r="215" spans="1:22" x14ac:dyDescent="0.25">
      <c r="A215" s="64">
        <v>44106</v>
      </c>
      <c r="B215" s="218">
        <v>14687</v>
      </c>
      <c r="C215" s="209">
        <f t="shared" si="48"/>
        <v>779689</v>
      </c>
      <c r="D215" s="209">
        <v>309</v>
      </c>
      <c r="E215" s="209">
        <f t="shared" si="47"/>
        <v>20597</v>
      </c>
      <c r="F215" s="209">
        <f t="shared" si="41"/>
        <v>11375</v>
      </c>
      <c r="G215" s="237">
        <v>614515</v>
      </c>
      <c r="H215" s="220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59">
        <v>7323</v>
      </c>
      <c r="O215" s="159">
        <v>158001</v>
      </c>
      <c r="P215" s="159">
        <v>520163</v>
      </c>
      <c r="Q215" s="139">
        <f t="shared" si="45"/>
        <v>94202</v>
      </c>
      <c r="R215" s="174">
        <f t="shared" si="22"/>
        <v>144577</v>
      </c>
      <c r="S215" s="156">
        <f t="shared" si="49"/>
        <v>2.6477240501601221E-2</v>
      </c>
      <c r="T215" s="51">
        <f t="shared" ref="T215:T232" si="51">E215/C195</f>
        <v>3.7690239916849805E-2</v>
      </c>
      <c r="U215" s="325"/>
      <c r="V215" s="127"/>
    </row>
    <row r="216" spans="1:22" x14ac:dyDescent="0.25">
      <c r="A216" s="72">
        <v>44107</v>
      </c>
      <c r="B216" s="216">
        <v>11129</v>
      </c>
      <c r="C216" s="216">
        <f t="shared" si="48"/>
        <v>790818</v>
      </c>
      <c r="D216" s="216">
        <v>195</v>
      </c>
      <c r="E216" s="216">
        <f t="shared" si="47"/>
        <v>20792</v>
      </c>
      <c r="F216" s="209">
        <f t="shared" si="41"/>
        <v>11599</v>
      </c>
      <c r="G216" s="237">
        <v>626114</v>
      </c>
      <c r="H216" s="220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4">
        <f t="shared" si="50"/>
        <v>1097194</v>
      </c>
      <c r="N216" s="159">
        <v>7387</v>
      </c>
      <c r="O216" s="159">
        <v>159347</v>
      </c>
      <c r="P216" s="159">
        <v>527803</v>
      </c>
      <c r="Q216" s="139">
        <f t="shared" si="45"/>
        <v>96281</v>
      </c>
      <c r="R216" s="174">
        <f t="shared" si="22"/>
        <v>143912</v>
      </c>
      <c r="S216" s="156">
        <f t="shared" si="49"/>
        <v>2.6543999110567568E-2</v>
      </c>
      <c r="T216" s="51">
        <f t="shared" si="51"/>
        <v>3.7426850056791895E-2</v>
      </c>
      <c r="U216" s="325"/>
      <c r="V216" s="127"/>
    </row>
    <row r="217" spans="1:22" x14ac:dyDescent="0.25">
      <c r="A217" s="64">
        <v>44108</v>
      </c>
      <c r="B217" s="209">
        <v>7668</v>
      </c>
      <c r="C217" s="209">
        <f t="shared" si="48"/>
        <v>798486</v>
      </c>
      <c r="D217" s="209">
        <v>222</v>
      </c>
      <c r="E217" s="209">
        <f t="shared" si="47"/>
        <v>21014</v>
      </c>
      <c r="F217" s="209">
        <f t="shared" si="41"/>
        <v>10558</v>
      </c>
      <c r="G217" s="237">
        <v>636672</v>
      </c>
      <c r="H217" s="220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59">
        <v>7425</v>
      </c>
      <c r="O217" s="159">
        <v>160401</v>
      </c>
      <c r="P217" s="159">
        <v>533573</v>
      </c>
      <c r="Q217" s="139">
        <f t="shared" si="45"/>
        <v>97087</v>
      </c>
      <c r="R217" s="174">
        <f t="shared" si="22"/>
        <v>140800</v>
      </c>
      <c r="S217" s="156">
        <f t="shared" si="49"/>
        <v>2.8053977272727272E-2</v>
      </c>
      <c r="T217" s="51">
        <f t="shared" si="51"/>
        <v>3.7163584144197674E-2</v>
      </c>
      <c r="U217" s="325"/>
      <c r="V217" s="127"/>
    </row>
    <row r="218" spans="1:22" x14ac:dyDescent="0.25">
      <c r="A218" s="64">
        <v>44109</v>
      </c>
      <c r="B218" s="219">
        <v>11242</v>
      </c>
      <c r="C218" s="209">
        <f t="shared" si="48"/>
        <v>809728</v>
      </c>
      <c r="D218" s="209">
        <v>451</v>
      </c>
      <c r="E218" s="209">
        <f t="shared" si="47"/>
        <v>21465</v>
      </c>
      <c r="F218" s="209">
        <f t="shared" si="41"/>
        <v>12345</v>
      </c>
      <c r="G218" s="237">
        <v>649017</v>
      </c>
      <c r="H218" s="220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59">
        <v>7503</v>
      </c>
      <c r="O218" s="159">
        <v>162682</v>
      </c>
      <c r="P218" s="159">
        <v>544916</v>
      </c>
      <c r="Q218" s="139">
        <f t="shared" si="45"/>
        <v>94627</v>
      </c>
      <c r="R218" s="174">
        <f t="shared" si="22"/>
        <v>139246</v>
      </c>
      <c r="S218" s="156">
        <f t="shared" si="49"/>
        <v>2.856814558407423E-2</v>
      </c>
      <c r="T218" s="51">
        <f t="shared" si="51"/>
        <v>3.7179260675722019E-2</v>
      </c>
      <c r="U218" s="325"/>
      <c r="V218" s="127"/>
    </row>
    <row r="219" spans="1:22" x14ac:dyDescent="0.25">
      <c r="A219" s="64">
        <v>44110</v>
      </c>
      <c r="B219" s="219">
        <v>14740</v>
      </c>
      <c r="C219" s="209">
        <f t="shared" si="48"/>
        <v>824468</v>
      </c>
      <c r="D219" s="209">
        <v>359</v>
      </c>
      <c r="E219" s="209">
        <f t="shared" si="47"/>
        <v>21824</v>
      </c>
      <c r="F219" s="209">
        <f t="shared" si="41"/>
        <v>11255</v>
      </c>
      <c r="G219" s="237">
        <v>660272</v>
      </c>
      <c r="H219" s="220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59">
        <v>7581</v>
      </c>
      <c r="O219" s="159">
        <v>165737</v>
      </c>
      <c r="P219" s="159">
        <v>556132</v>
      </c>
      <c r="Q219" s="139">
        <f t="shared" si="45"/>
        <v>95018</v>
      </c>
      <c r="R219" s="174">
        <f t="shared" si="22"/>
        <v>142372</v>
      </c>
      <c r="S219" s="156">
        <f t="shared" si="49"/>
        <v>2.8144578990250892E-2</v>
      </c>
      <c r="T219" s="51">
        <f t="shared" si="51"/>
        <v>3.7051876702002676E-2</v>
      </c>
      <c r="U219" s="325"/>
      <c r="V219" s="127"/>
    </row>
    <row r="220" spans="1:22" x14ac:dyDescent="0.25">
      <c r="A220" s="64">
        <v>44111</v>
      </c>
      <c r="B220" s="219">
        <v>16447</v>
      </c>
      <c r="C220" s="209">
        <f t="shared" si="48"/>
        <v>840915</v>
      </c>
      <c r="D220" s="209">
        <v>401</v>
      </c>
      <c r="E220" s="209">
        <f t="shared" si="47"/>
        <v>22225</v>
      </c>
      <c r="F220" s="209">
        <f t="shared" si="41"/>
        <v>10453</v>
      </c>
      <c r="G220" s="237">
        <v>670725</v>
      </c>
      <c r="H220" s="220">
        <v>3997</v>
      </c>
      <c r="I220" s="136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59">
        <v>7669</v>
      </c>
      <c r="O220" s="159">
        <v>168593</v>
      </c>
      <c r="P220" s="159">
        <v>568246</v>
      </c>
      <c r="Q220" s="139">
        <f t="shared" si="45"/>
        <v>96407</v>
      </c>
      <c r="R220" s="174">
        <f t="shared" si="22"/>
        <v>147965</v>
      </c>
      <c r="S220" s="156">
        <f t="shared" si="49"/>
        <v>2.7013145000506878E-2</v>
      </c>
      <c r="T220" s="51">
        <f t="shared" si="51"/>
        <v>3.6936213776335228E-2</v>
      </c>
      <c r="U220" s="325"/>
      <c r="V220" s="127"/>
    </row>
    <row r="221" spans="1:22" x14ac:dyDescent="0.25">
      <c r="A221" s="64">
        <v>44112</v>
      </c>
      <c r="B221" s="209">
        <v>15454</v>
      </c>
      <c r="C221" s="209">
        <f t="shared" si="48"/>
        <v>856369</v>
      </c>
      <c r="D221" s="209">
        <v>484</v>
      </c>
      <c r="E221" s="209">
        <f t="shared" si="47"/>
        <v>22709</v>
      </c>
      <c r="F221" s="209">
        <f t="shared" si="41"/>
        <v>14119</v>
      </c>
      <c r="G221" s="237">
        <v>684844</v>
      </c>
      <c r="H221" s="220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59">
        <v>7761</v>
      </c>
      <c r="O221" s="159">
        <v>171322</v>
      </c>
      <c r="P221" s="159">
        <v>578517</v>
      </c>
      <c r="Q221" s="139">
        <f t="shared" si="45"/>
        <v>98769</v>
      </c>
      <c r="R221" s="174">
        <f t="shared" si="22"/>
        <v>148816</v>
      </c>
      <c r="S221" s="156">
        <f t="shared" ref="S221:S227" si="52">H221/(C221-E221-G221)</f>
        <v>2.7167777658316312E-2</v>
      </c>
      <c r="T221" s="51">
        <f t="shared" si="51"/>
        <v>3.7005954456716936E-2</v>
      </c>
      <c r="U221" s="325"/>
      <c r="V221" s="127"/>
    </row>
    <row r="222" spans="1:22" x14ac:dyDescent="0.25">
      <c r="A222" s="137">
        <v>44113</v>
      </c>
      <c r="B222" s="216">
        <v>15099</v>
      </c>
      <c r="C222" s="209">
        <f t="shared" si="48"/>
        <v>871468</v>
      </c>
      <c r="D222" s="230">
        <v>514</v>
      </c>
      <c r="E222" s="216">
        <f t="shared" si="47"/>
        <v>23223</v>
      </c>
      <c r="F222" s="209">
        <f t="shared" si="41"/>
        <v>12297</v>
      </c>
      <c r="G222" s="237">
        <v>697141</v>
      </c>
      <c r="H222" s="220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4">
        <f t="shared" si="50"/>
        <v>1173663</v>
      </c>
      <c r="N222" s="159">
        <v>7817</v>
      </c>
      <c r="O222" s="159">
        <v>174267</v>
      </c>
      <c r="P222" s="159">
        <v>588788</v>
      </c>
      <c r="Q222" s="139">
        <f t="shared" si="45"/>
        <v>100596</v>
      </c>
      <c r="R222" s="174">
        <f t="shared" ref="R222:R247" si="53">C222-E222-G222</f>
        <v>151104</v>
      </c>
      <c r="S222" s="156">
        <f t="shared" si="52"/>
        <v>2.7080686149936469E-2</v>
      </c>
      <c r="T222" s="51">
        <f t="shared" si="51"/>
        <v>3.7280032876677145E-2</v>
      </c>
      <c r="U222" s="325"/>
      <c r="V222" s="127"/>
    </row>
    <row r="223" spans="1:22" x14ac:dyDescent="0.25">
      <c r="A223" s="138">
        <v>44114</v>
      </c>
      <c r="B223" s="220">
        <v>12414</v>
      </c>
      <c r="C223" s="209">
        <f t="shared" si="48"/>
        <v>883882</v>
      </c>
      <c r="D223" s="220">
        <v>357</v>
      </c>
      <c r="E223" s="220">
        <f t="shared" si="47"/>
        <v>23580</v>
      </c>
      <c r="F223" s="209">
        <f t="shared" si="41"/>
        <v>12323</v>
      </c>
      <c r="G223" s="237">
        <v>709464</v>
      </c>
      <c r="H223" s="220">
        <v>4200</v>
      </c>
      <c r="I223" s="139">
        <v>19871</v>
      </c>
      <c r="J223" s="139">
        <f t="shared" si="44"/>
        <v>2211321</v>
      </c>
      <c r="K223" s="140">
        <v>1566</v>
      </c>
      <c r="L223" s="140">
        <v>1182752</v>
      </c>
      <c r="M223" s="155">
        <f t="shared" si="50"/>
        <v>1184318</v>
      </c>
      <c r="N223" s="159">
        <v>7886</v>
      </c>
      <c r="O223" s="159">
        <v>176230</v>
      </c>
      <c r="P223" s="159">
        <v>594738</v>
      </c>
      <c r="Q223" s="139">
        <f t="shared" si="45"/>
        <v>105028</v>
      </c>
      <c r="R223" s="174">
        <f t="shared" si="53"/>
        <v>150838</v>
      </c>
      <c r="S223" s="156">
        <f t="shared" si="52"/>
        <v>2.7844442381893156E-2</v>
      </c>
      <c r="T223" s="51">
        <f t="shared" si="51"/>
        <v>3.7347651516951366E-2</v>
      </c>
      <c r="U223" s="325"/>
      <c r="V223" s="127"/>
    </row>
    <row r="224" spans="1:22" x14ac:dyDescent="0.25">
      <c r="A224" s="162">
        <v>44115</v>
      </c>
      <c r="B224" s="221">
        <v>10324</v>
      </c>
      <c r="C224" s="216">
        <f t="shared" si="48"/>
        <v>894206</v>
      </c>
      <c r="D224" s="221">
        <v>287</v>
      </c>
      <c r="E224" s="221">
        <f t="shared" si="47"/>
        <v>23867</v>
      </c>
      <c r="F224" s="209">
        <f t="shared" si="41"/>
        <v>11916</v>
      </c>
      <c r="G224" s="237">
        <v>721380</v>
      </c>
      <c r="H224" s="221">
        <v>4237</v>
      </c>
      <c r="I224" s="163">
        <v>14237</v>
      </c>
      <c r="J224" s="168">
        <v>2225558</v>
      </c>
      <c r="K224" s="164">
        <v>1567</v>
      </c>
      <c r="L224" s="164">
        <v>1189378</v>
      </c>
      <c r="M224" s="169">
        <f t="shared" si="50"/>
        <v>1190945</v>
      </c>
      <c r="N224" s="165">
        <v>7932</v>
      </c>
      <c r="O224" s="165">
        <v>177557</v>
      </c>
      <c r="P224" s="165">
        <v>599352</v>
      </c>
      <c r="Q224" s="163">
        <f t="shared" si="45"/>
        <v>109365</v>
      </c>
      <c r="R224" s="174">
        <f t="shared" si="53"/>
        <v>148959</v>
      </c>
      <c r="S224" s="166">
        <f t="shared" si="52"/>
        <v>2.844406850207104E-2</v>
      </c>
      <c r="T224" s="131">
        <f t="shared" si="51"/>
        <v>3.7283623917631417E-2</v>
      </c>
      <c r="U224" s="325"/>
      <c r="V224" s="127"/>
    </row>
    <row r="225" spans="1:22" x14ac:dyDescent="0.25">
      <c r="A225" s="133">
        <v>44116</v>
      </c>
      <c r="B225" s="209">
        <v>9524</v>
      </c>
      <c r="C225" s="209">
        <f t="shared" si="48"/>
        <v>903730</v>
      </c>
      <c r="D225" s="209">
        <v>318</v>
      </c>
      <c r="E225" s="209">
        <f t="shared" si="47"/>
        <v>24185</v>
      </c>
      <c r="F225" s="209">
        <f t="shared" si="41"/>
        <v>11202</v>
      </c>
      <c r="G225" s="238">
        <v>732582</v>
      </c>
      <c r="H225" s="209">
        <v>4287</v>
      </c>
      <c r="I225" s="4">
        <v>13956</v>
      </c>
      <c r="J225" s="15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74">
        <f t="shared" si="53"/>
        <v>146963</v>
      </c>
      <c r="S225" s="61">
        <f t="shared" si="52"/>
        <v>2.9170607567891239E-2</v>
      </c>
      <c r="T225" s="51">
        <f t="shared" si="51"/>
        <v>3.7083661722178439E-2</v>
      </c>
      <c r="U225" s="325"/>
      <c r="V225" s="127"/>
    </row>
    <row r="226" spans="1:22" x14ac:dyDescent="0.25">
      <c r="A226" s="133">
        <v>44117</v>
      </c>
      <c r="B226" s="209">
        <v>13305</v>
      </c>
      <c r="C226" s="209">
        <f t="shared" si="48"/>
        <v>917035</v>
      </c>
      <c r="D226" s="209">
        <v>385</v>
      </c>
      <c r="E226" s="209">
        <f t="shared" si="47"/>
        <v>24570</v>
      </c>
      <c r="F226" s="209">
        <f t="shared" si="41"/>
        <v>9653</v>
      </c>
      <c r="G226" s="238">
        <v>742235</v>
      </c>
      <c r="H226" s="209">
        <v>4294</v>
      </c>
      <c r="I226" s="15">
        <v>20544</v>
      </c>
      <c r="J226" s="15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74">
        <f t="shared" si="53"/>
        <v>150230</v>
      </c>
      <c r="S226" s="61">
        <f t="shared" si="52"/>
        <v>2.8582839645876323E-2</v>
      </c>
      <c r="T226" s="51">
        <f t="shared" si="51"/>
        <v>3.6958539347983377E-2</v>
      </c>
      <c r="U226" s="325"/>
      <c r="V226" s="127"/>
    </row>
    <row r="227" spans="1:22" x14ac:dyDescent="0.25">
      <c r="A227" s="133">
        <v>44118</v>
      </c>
      <c r="B227" s="209">
        <v>14932</v>
      </c>
      <c r="C227" s="209">
        <f t="shared" si="48"/>
        <v>931967</v>
      </c>
      <c r="D227" s="209">
        <v>350</v>
      </c>
      <c r="E227" s="209">
        <f t="shared" si="47"/>
        <v>24920</v>
      </c>
      <c r="F227" s="209">
        <f t="shared" si="41"/>
        <v>8911</v>
      </c>
      <c r="G227" s="238">
        <v>751146</v>
      </c>
      <c r="H227" s="209">
        <v>4316</v>
      </c>
      <c r="I227" s="4">
        <v>23519</v>
      </c>
      <c r="J227" s="15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74">
        <f t="shared" si="53"/>
        <v>155901</v>
      </c>
      <c r="S227" s="61">
        <f t="shared" si="52"/>
        <v>2.7684235508431632E-2</v>
      </c>
      <c r="T227" s="51">
        <f t="shared" si="51"/>
        <v>3.6740747730241531E-2</v>
      </c>
      <c r="U227" s="325"/>
      <c r="V227" s="127"/>
    </row>
    <row r="228" spans="1:22" x14ac:dyDescent="0.25">
      <c r="A228" s="133">
        <v>44119</v>
      </c>
      <c r="B228" s="222">
        <v>17096</v>
      </c>
      <c r="C228" s="209">
        <f t="shared" si="48"/>
        <v>949063</v>
      </c>
      <c r="D228" s="209">
        <v>421</v>
      </c>
      <c r="E228" s="209">
        <f t="shared" si="47"/>
        <v>25341</v>
      </c>
      <c r="F228" s="209">
        <f t="shared" si="41"/>
        <v>13713</v>
      </c>
      <c r="G228" s="238">
        <v>764859</v>
      </c>
      <c r="H228" s="209">
        <v>4278</v>
      </c>
      <c r="I228" s="4">
        <v>27662</v>
      </c>
      <c r="J228" s="15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74">
        <f t="shared" si="53"/>
        <v>158863</v>
      </c>
      <c r="S228" s="61">
        <f t="shared" ref="S228:S245" si="56">H228/(C228-E228-G228)</f>
        <v>2.6928863234359165E-2</v>
      </c>
      <c r="T228" s="51">
        <f t="shared" si="51"/>
        <v>3.666047002828271E-2</v>
      </c>
      <c r="U228" s="325"/>
      <c r="V228" s="127"/>
    </row>
    <row r="229" spans="1:22" x14ac:dyDescent="0.25">
      <c r="A229" s="133">
        <v>44120</v>
      </c>
      <c r="B229" s="209">
        <v>16546</v>
      </c>
      <c r="C229" s="209">
        <f t="shared" si="48"/>
        <v>965609</v>
      </c>
      <c r="D229" s="209">
        <v>379</v>
      </c>
      <c r="E229" s="209">
        <f t="shared" si="47"/>
        <v>25720</v>
      </c>
      <c r="F229" s="209">
        <f t="shared" si="41"/>
        <v>13642</v>
      </c>
      <c r="G229" s="238">
        <v>778501</v>
      </c>
      <c r="H229" s="209">
        <v>4346</v>
      </c>
      <c r="I229" s="4">
        <v>27412</v>
      </c>
      <c r="J229" s="15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74">
        <f t="shared" si="53"/>
        <v>161388</v>
      </c>
      <c r="S229" s="61">
        <f t="shared" si="56"/>
        <v>2.6928891863087712E-2</v>
      </c>
      <c r="T229" s="51">
        <f t="shared" si="51"/>
        <v>3.6612933533005737E-2</v>
      </c>
      <c r="U229" s="325"/>
      <c r="V229" s="127"/>
    </row>
    <row r="230" spans="1:22" x14ac:dyDescent="0.25">
      <c r="A230" s="133">
        <v>44121</v>
      </c>
      <c r="B230" s="209">
        <v>13510</v>
      </c>
      <c r="C230" s="209">
        <f t="shared" si="48"/>
        <v>979119</v>
      </c>
      <c r="D230" s="209">
        <v>383</v>
      </c>
      <c r="E230" s="209">
        <f t="shared" si="47"/>
        <v>26103</v>
      </c>
      <c r="F230" s="209">
        <f t="shared" si="41"/>
        <v>12673</v>
      </c>
      <c r="G230" s="238">
        <v>791174</v>
      </c>
      <c r="H230" s="209">
        <v>4386</v>
      </c>
      <c r="I230" s="4">
        <v>20955</v>
      </c>
      <c r="J230" s="15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74">
        <f t="shared" si="53"/>
        <v>161842</v>
      </c>
      <c r="S230" s="61">
        <f t="shared" si="56"/>
        <v>2.7100505431223044E-2</v>
      </c>
      <c r="T230" s="51">
        <f t="shared" si="51"/>
        <v>3.6696306189154045E-2</v>
      </c>
      <c r="U230" s="325"/>
      <c r="V230" s="127"/>
    </row>
    <row r="231" spans="1:22" x14ac:dyDescent="0.25">
      <c r="A231" s="133">
        <v>44122</v>
      </c>
      <c r="B231" s="209">
        <v>10561</v>
      </c>
      <c r="C231" s="209">
        <f t="shared" ref="C231:C241" si="57">C230+B231</f>
        <v>989680</v>
      </c>
      <c r="D231" s="209">
        <v>161</v>
      </c>
      <c r="E231" s="209">
        <f t="shared" ref="E231:E239" si="58">E230+D231</f>
        <v>26264</v>
      </c>
      <c r="F231" s="209">
        <f t="shared" si="41"/>
        <v>12791</v>
      </c>
      <c r="G231" s="238">
        <v>803965</v>
      </c>
      <c r="H231" s="209">
        <v>4387</v>
      </c>
      <c r="I231" s="4">
        <v>13890</v>
      </c>
      <c r="J231" s="15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74">
        <f t="shared" si="53"/>
        <v>159451</v>
      </c>
      <c r="S231" s="61">
        <f t="shared" si="56"/>
        <v>2.7513154511417302E-2</v>
      </c>
      <c r="T231" s="51">
        <f t="shared" si="51"/>
        <v>3.6319786705608384E-2</v>
      </c>
      <c r="U231" s="325"/>
      <c r="V231" s="127"/>
    </row>
    <row r="232" spans="1:22" x14ac:dyDescent="0.25">
      <c r="A232" s="133">
        <v>44123</v>
      </c>
      <c r="B232" s="209">
        <v>12982</v>
      </c>
      <c r="C232" s="209">
        <f t="shared" si="57"/>
        <v>1002662</v>
      </c>
      <c r="D232" s="209">
        <v>448</v>
      </c>
      <c r="E232" s="209">
        <f t="shared" si="58"/>
        <v>26712</v>
      </c>
      <c r="F232" s="209">
        <f t="shared" si="41"/>
        <v>12282</v>
      </c>
      <c r="G232" s="238">
        <v>816247</v>
      </c>
      <c r="H232" s="209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74">
        <f t="shared" si="53"/>
        <v>159703</v>
      </c>
      <c r="S232" s="61">
        <f t="shared" si="56"/>
        <v>2.7501048821875606E-2</v>
      </c>
      <c r="T232" s="51">
        <f t="shared" si="51"/>
        <v>3.626347220845795E-2</v>
      </c>
      <c r="U232" s="325"/>
      <c r="V232" s="127"/>
    </row>
    <row r="233" spans="1:22" x14ac:dyDescent="0.25">
      <c r="A233" s="133">
        <v>44124</v>
      </c>
      <c r="B233" s="209">
        <v>16337</v>
      </c>
      <c r="C233" s="209">
        <f t="shared" si="57"/>
        <v>1018999</v>
      </c>
      <c r="D233" s="209">
        <v>382</v>
      </c>
      <c r="E233" s="209">
        <f t="shared" si="58"/>
        <v>27094</v>
      </c>
      <c r="F233" s="209">
        <f t="shared" si="41"/>
        <v>13400</v>
      </c>
      <c r="G233" s="238">
        <v>829647</v>
      </c>
      <c r="H233" s="209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174">
        <f t="shared" si="53"/>
        <v>162258</v>
      </c>
      <c r="S233" s="61">
        <f t="shared" si="56"/>
        <v>2.7431621245177434E-2</v>
      </c>
      <c r="T233" s="51">
        <f t="shared" ref="T233:T245" si="59">E233/C213</f>
        <v>3.607718232066269E-2</v>
      </c>
      <c r="U233" s="325"/>
      <c r="V233" s="127"/>
    </row>
    <row r="234" spans="1:22" x14ac:dyDescent="0.25">
      <c r="A234" s="133">
        <v>44125</v>
      </c>
      <c r="B234" s="222">
        <v>18326</v>
      </c>
      <c r="C234" s="209">
        <f t="shared" si="57"/>
        <v>1037325</v>
      </c>
      <c r="D234" s="209">
        <v>423</v>
      </c>
      <c r="E234" s="209">
        <f t="shared" si="58"/>
        <v>27517</v>
      </c>
      <c r="F234" s="209">
        <f t="shared" si="41"/>
        <v>10873</v>
      </c>
      <c r="G234" s="238">
        <v>840520</v>
      </c>
      <c r="H234" s="209">
        <v>4573</v>
      </c>
      <c r="I234" s="15">
        <v>38340</v>
      </c>
      <c r="J234" s="15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174">
        <f t="shared" si="53"/>
        <v>169288</v>
      </c>
      <c r="S234" s="61">
        <f t="shared" si="56"/>
        <v>2.7013137375360333E-2</v>
      </c>
      <c r="T234" s="51">
        <f t="shared" si="59"/>
        <v>3.5969840601723917E-2</v>
      </c>
      <c r="U234" s="325"/>
      <c r="V234" s="127"/>
    </row>
    <row r="235" spans="1:22" x14ac:dyDescent="0.25">
      <c r="A235" s="133">
        <v>44126</v>
      </c>
      <c r="B235" s="209">
        <v>16325</v>
      </c>
      <c r="C235" s="209">
        <f t="shared" si="57"/>
        <v>1053650</v>
      </c>
      <c r="D235" s="207">
        <v>437</v>
      </c>
      <c r="E235" s="207">
        <f t="shared" si="58"/>
        <v>27954</v>
      </c>
      <c r="F235" s="209">
        <f t="shared" si="41"/>
        <v>11334</v>
      </c>
      <c r="G235" s="232">
        <v>851854</v>
      </c>
      <c r="H235" s="207">
        <v>4611</v>
      </c>
      <c r="I235" s="173">
        <v>39196</v>
      </c>
      <c r="J235" s="173">
        <f t="shared" si="60"/>
        <v>2741416</v>
      </c>
      <c r="K235" s="173">
        <v>1832</v>
      </c>
      <c r="L235" s="173">
        <v>1332741</v>
      </c>
      <c r="M235" s="173">
        <f>L235+K235</f>
        <v>1334573</v>
      </c>
      <c r="N235" s="173">
        <v>8614</v>
      </c>
      <c r="O235" s="173">
        <v>205085</v>
      </c>
      <c r="P235" s="173">
        <v>714929</v>
      </c>
      <c r="Q235" s="173">
        <f>C235-N235-O235-P235</f>
        <v>125022</v>
      </c>
      <c r="R235" s="174">
        <f t="shared" si="53"/>
        <v>173842</v>
      </c>
      <c r="S235" s="61">
        <f t="shared" si="56"/>
        <v>2.6524085088758757E-2</v>
      </c>
      <c r="T235" s="51">
        <f t="shared" si="59"/>
        <v>3.5852756676059298E-2</v>
      </c>
      <c r="U235" s="325"/>
      <c r="V235" s="127"/>
    </row>
    <row r="236" spans="1:22" x14ac:dyDescent="0.25">
      <c r="A236" s="133">
        <v>44127</v>
      </c>
      <c r="B236" s="209">
        <v>15718</v>
      </c>
      <c r="C236" s="209">
        <f t="shared" si="57"/>
        <v>1069368</v>
      </c>
      <c r="D236" s="207">
        <v>382</v>
      </c>
      <c r="E236" s="207">
        <f t="shared" si="58"/>
        <v>28336</v>
      </c>
      <c r="F236" s="209">
        <f t="shared" si="41"/>
        <v>14841</v>
      </c>
      <c r="G236" s="232">
        <v>866695</v>
      </c>
      <c r="H236" s="207">
        <v>4696</v>
      </c>
      <c r="I236" s="173">
        <v>35671</v>
      </c>
      <c r="J236" s="173">
        <f t="shared" si="60"/>
        <v>2777087</v>
      </c>
      <c r="K236" s="173">
        <v>1839</v>
      </c>
      <c r="L236" s="173">
        <v>1348372</v>
      </c>
      <c r="M236" s="173">
        <f t="shared" ref="M236:M299" si="61">L236+K236</f>
        <v>1350211</v>
      </c>
      <c r="N236" s="173">
        <v>8671</v>
      </c>
      <c r="O236" s="175">
        <v>208116</v>
      </c>
      <c r="P236" s="175">
        <v>727467</v>
      </c>
      <c r="Q236" s="173">
        <f t="shared" ref="Q236:Q299" si="62">C236-N236-O236-P236</f>
        <v>125114</v>
      </c>
      <c r="R236" s="174">
        <f t="shared" si="53"/>
        <v>174337</v>
      </c>
      <c r="S236" s="61">
        <f t="shared" si="56"/>
        <v>2.693633594704509E-2</v>
      </c>
      <c r="T236" s="51">
        <f t="shared" si="59"/>
        <v>3.5831253208702889E-2</v>
      </c>
      <c r="U236" s="325"/>
      <c r="V236" s="127"/>
    </row>
    <row r="237" spans="1:22" x14ac:dyDescent="0.25">
      <c r="A237" s="133">
        <v>44128</v>
      </c>
      <c r="B237" s="209">
        <v>11968</v>
      </c>
      <c r="C237" s="209">
        <f t="shared" si="57"/>
        <v>1081336</v>
      </c>
      <c r="D237" s="207">
        <v>274</v>
      </c>
      <c r="E237" s="207">
        <f t="shared" si="58"/>
        <v>28610</v>
      </c>
      <c r="F237" s="209">
        <f t="shared" si="41"/>
        <v>14418</v>
      </c>
      <c r="G237" s="232">
        <v>881113</v>
      </c>
      <c r="H237" s="207">
        <v>4850</v>
      </c>
      <c r="I237" s="173">
        <v>27027</v>
      </c>
      <c r="J237" s="173">
        <f t="shared" si="60"/>
        <v>2804114</v>
      </c>
      <c r="K237" s="173">
        <v>1868</v>
      </c>
      <c r="L237" s="173">
        <v>1359984</v>
      </c>
      <c r="M237" s="173">
        <f t="shared" si="61"/>
        <v>1361852</v>
      </c>
      <c r="N237" s="173">
        <v>8708</v>
      </c>
      <c r="O237" s="175">
        <v>210053</v>
      </c>
      <c r="P237" s="175">
        <v>735763</v>
      </c>
      <c r="Q237" s="173">
        <f t="shared" si="62"/>
        <v>126812</v>
      </c>
      <c r="R237" s="174">
        <f t="shared" si="53"/>
        <v>171613</v>
      </c>
      <c r="S237" s="61">
        <f t="shared" si="56"/>
        <v>2.8261262258686696E-2</v>
      </c>
      <c r="T237" s="51">
        <f t="shared" si="59"/>
        <v>3.5830308859516637E-2</v>
      </c>
      <c r="U237" s="325"/>
      <c r="V237" s="127"/>
    </row>
    <row r="238" spans="1:22" x14ac:dyDescent="0.25">
      <c r="A238" s="133">
        <v>44129</v>
      </c>
      <c r="B238" s="209">
        <v>9253</v>
      </c>
      <c r="C238" s="209">
        <f t="shared" si="57"/>
        <v>1090589</v>
      </c>
      <c r="D238" s="207">
        <v>283</v>
      </c>
      <c r="E238" s="207">
        <f t="shared" si="58"/>
        <v>28893</v>
      </c>
      <c r="F238" s="209">
        <f t="shared" si="41"/>
        <v>13706</v>
      </c>
      <c r="G238" s="232">
        <v>894819</v>
      </c>
      <c r="H238" s="207">
        <v>4863</v>
      </c>
      <c r="I238" s="173">
        <v>20303</v>
      </c>
      <c r="J238" s="173">
        <f t="shared" si="60"/>
        <v>2824417</v>
      </c>
      <c r="K238" s="173">
        <v>1904</v>
      </c>
      <c r="L238" s="173">
        <v>1367953</v>
      </c>
      <c r="M238" s="173">
        <f t="shared" si="61"/>
        <v>1369857</v>
      </c>
      <c r="N238" s="173">
        <v>8749</v>
      </c>
      <c r="O238" s="173">
        <v>211123</v>
      </c>
      <c r="P238" s="173">
        <v>741313</v>
      </c>
      <c r="Q238" s="173">
        <f t="shared" si="62"/>
        <v>129404</v>
      </c>
      <c r="R238" s="174">
        <f t="shared" si="53"/>
        <v>166877</v>
      </c>
      <c r="S238" s="61">
        <f t="shared" si="56"/>
        <v>2.91412237755952E-2</v>
      </c>
      <c r="T238" s="51">
        <f t="shared" si="59"/>
        <v>3.56823525924755E-2</v>
      </c>
      <c r="U238" s="325"/>
      <c r="V238" s="127"/>
    </row>
    <row r="239" spans="1:22" x14ac:dyDescent="0.25">
      <c r="A239" s="133">
        <v>44130</v>
      </c>
      <c r="B239" s="209">
        <v>11712</v>
      </c>
      <c r="C239" s="209">
        <f t="shared" si="57"/>
        <v>1102301</v>
      </c>
      <c r="D239" s="207">
        <v>405</v>
      </c>
      <c r="E239" s="207">
        <f t="shared" si="58"/>
        <v>29298</v>
      </c>
      <c r="F239" s="209">
        <f t="shared" si="41"/>
        <v>14767</v>
      </c>
      <c r="G239" s="232">
        <v>909586</v>
      </c>
      <c r="H239" s="207">
        <v>5038</v>
      </c>
      <c r="I239" s="173">
        <v>26448</v>
      </c>
      <c r="J239" s="173">
        <f t="shared" si="60"/>
        <v>2850865</v>
      </c>
      <c r="K239" s="173">
        <v>1956</v>
      </c>
      <c r="L239" s="173">
        <v>1378916</v>
      </c>
      <c r="M239" s="173">
        <f t="shared" si="61"/>
        <v>1380872</v>
      </c>
      <c r="N239" s="175">
        <v>8816</v>
      </c>
      <c r="O239" s="175">
        <v>213578</v>
      </c>
      <c r="P239" s="175">
        <v>753406</v>
      </c>
      <c r="Q239" s="173">
        <f t="shared" si="62"/>
        <v>126501</v>
      </c>
      <c r="R239" s="174">
        <f t="shared" si="53"/>
        <v>163417</v>
      </c>
      <c r="S239" s="61">
        <f t="shared" si="56"/>
        <v>3.0829105906974182E-2</v>
      </c>
      <c r="T239" s="51">
        <f t="shared" si="59"/>
        <v>3.553564237787276E-2</v>
      </c>
      <c r="U239" s="325"/>
      <c r="V239" s="127"/>
    </row>
    <row r="240" spans="1:22" x14ac:dyDescent="0.25">
      <c r="A240" s="133">
        <v>44131</v>
      </c>
      <c r="B240" s="209">
        <v>14308</v>
      </c>
      <c r="C240" s="209">
        <f t="shared" si="57"/>
        <v>1116609</v>
      </c>
      <c r="D240" s="207">
        <v>425</v>
      </c>
      <c r="E240" s="207">
        <f>E239+D240</f>
        <v>29723</v>
      </c>
      <c r="F240" s="209">
        <f t="shared" si="41"/>
        <v>11758</v>
      </c>
      <c r="G240" s="232">
        <v>921344</v>
      </c>
      <c r="H240" s="207">
        <v>4952</v>
      </c>
      <c r="I240" s="173">
        <v>32847</v>
      </c>
      <c r="J240" s="173">
        <v>2882949</v>
      </c>
      <c r="K240" s="173">
        <v>2043</v>
      </c>
      <c r="L240" s="173">
        <v>1392805</v>
      </c>
      <c r="M240" s="173">
        <f t="shared" si="61"/>
        <v>1394848</v>
      </c>
      <c r="N240" s="173">
        <v>8868</v>
      </c>
      <c r="O240" s="173">
        <v>216480</v>
      </c>
      <c r="P240" s="173">
        <v>765831</v>
      </c>
      <c r="Q240" s="173">
        <f t="shared" si="62"/>
        <v>125430</v>
      </c>
      <c r="R240" s="174">
        <f t="shared" si="53"/>
        <v>165542</v>
      </c>
      <c r="S240" s="61">
        <f t="shared" si="56"/>
        <v>2.9913858718633338E-2</v>
      </c>
      <c r="T240" s="51">
        <f t="shared" si="59"/>
        <v>3.5346021892819129E-2</v>
      </c>
      <c r="U240" s="325"/>
      <c r="V240" s="127"/>
    </row>
    <row r="241" spans="1:24" x14ac:dyDescent="0.25">
      <c r="A241" s="133">
        <v>44132</v>
      </c>
      <c r="B241" s="209">
        <v>13924</v>
      </c>
      <c r="C241" s="209">
        <f t="shared" si="57"/>
        <v>1130533</v>
      </c>
      <c r="D241" s="207">
        <v>345</v>
      </c>
      <c r="E241" s="207">
        <f t="shared" ref="E241:E256" si="63">E240+D241</f>
        <v>30068</v>
      </c>
      <c r="F241" s="209">
        <f t="shared" si="41"/>
        <v>9803</v>
      </c>
      <c r="G241" s="232">
        <v>931147</v>
      </c>
      <c r="H241" s="207">
        <v>5037</v>
      </c>
      <c r="I241" s="173">
        <v>32827</v>
      </c>
      <c r="J241" s="173">
        <f t="shared" ref="J241:J246" si="64">J240+I241</f>
        <v>2915776</v>
      </c>
      <c r="K241" s="173">
        <v>2109</v>
      </c>
      <c r="L241" s="173">
        <v>1406416</v>
      </c>
      <c r="M241" s="173">
        <f t="shared" si="61"/>
        <v>1408525</v>
      </c>
      <c r="N241" s="175">
        <v>8959</v>
      </c>
      <c r="O241" s="175">
        <v>219233</v>
      </c>
      <c r="P241" s="175">
        <v>777424</v>
      </c>
      <c r="Q241" s="173">
        <f t="shared" si="62"/>
        <v>124917</v>
      </c>
      <c r="R241" s="174">
        <f t="shared" si="53"/>
        <v>169318</v>
      </c>
      <c r="S241" s="61">
        <f t="shared" si="56"/>
        <v>2.9748756777188485E-2</v>
      </c>
      <c r="T241" s="51">
        <f t="shared" si="59"/>
        <v>3.511103274406243E-2</v>
      </c>
      <c r="U241" s="325"/>
      <c r="V241" s="127"/>
      <c r="W241" s="80"/>
      <c r="X241" s="179"/>
    </row>
    <row r="242" spans="1:24" x14ac:dyDescent="0.25">
      <c r="A242" s="133">
        <v>44133</v>
      </c>
      <c r="B242" s="209">
        <v>13267</v>
      </c>
      <c r="C242" s="209">
        <f>C241+B242</f>
        <v>1143800</v>
      </c>
      <c r="D242" s="207">
        <v>372</v>
      </c>
      <c r="E242" s="207">
        <f t="shared" si="63"/>
        <v>30440</v>
      </c>
      <c r="F242" s="209">
        <f t="shared" si="41"/>
        <v>14987</v>
      </c>
      <c r="G242" s="232">
        <v>946134</v>
      </c>
      <c r="H242" s="207">
        <v>4981</v>
      </c>
      <c r="I242" s="173">
        <v>31568</v>
      </c>
      <c r="J242" s="173">
        <f t="shared" si="64"/>
        <v>2947344</v>
      </c>
      <c r="K242" s="173">
        <v>2160</v>
      </c>
      <c r="L242" s="173">
        <v>1420288</v>
      </c>
      <c r="M242" s="173">
        <f t="shared" si="61"/>
        <v>1422448</v>
      </c>
      <c r="N242" s="173">
        <v>9010</v>
      </c>
      <c r="O242" s="173">
        <v>221851</v>
      </c>
      <c r="P242" s="173">
        <v>788337</v>
      </c>
      <c r="Q242" s="173">
        <f t="shared" si="62"/>
        <v>124602</v>
      </c>
      <c r="R242" s="174">
        <f t="shared" si="53"/>
        <v>167226</v>
      </c>
      <c r="S242" s="61">
        <f t="shared" si="56"/>
        <v>2.9786038056283114E-2</v>
      </c>
      <c r="T242" s="51">
        <f t="shared" si="59"/>
        <v>3.4929567121225337E-2</v>
      </c>
      <c r="U242" s="325"/>
      <c r="V242" s="127"/>
      <c r="W242" s="80"/>
      <c r="X242" s="179"/>
    </row>
    <row r="243" spans="1:24" x14ac:dyDescent="0.25">
      <c r="A243" s="133">
        <v>44134</v>
      </c>
      <c r="B243" s="209">
        <v>13379</v>
      </c>
      <c r="C243" s="209">
        <f>C242+B243</f>
        <v>1157179</v>
      </c>
      <c r="D243" s="207">
        <v>349</v>
      </c>
      <c r="E243" s="207">
        <f t="shared" si="63"/>
        <v>30789</v>
      </c>
      <c r="F243" s="209">
        <f t="shared" si="41"/>
        <v>14967</v>
      </c>
      <c r="G243" s="232">
        <v>961101</v>
      </c>
      <c r="H243" s="207">
        <v>4981</v>
      </c>
      <c r="I243" s="173">
        <v>32761</v>
      </c>
      <c r="J243" s="173">
        <f t="shared" si="64"/>
        <v>2980105</v>
      </c>
      <c r="K243" s="173">
        <v>2198</v>
      </c>
      <c r="L243" s="173">
        <v>1435121</v>
      </c>
      <c r="M243" s="173">
        <f t="shared" si="61"/>
        <v>1437319</v>
      </c>
      <c r="N243" s="173">
        <v>9073</v>
      </c>
      <c r="O243" s="173">
        <v>224367</v>
      </c>
      <c r="P243" s="173">
        <v>799735</v>
      </c>
      <c r="Q243" s="173">
        <f t="shared" si="62"/>
        <v>124004</v>
      </c>
      <c r="R243" s="174">
        <f t="shared" si="53"/>
        <v>165289</v>
      </c>
      <c r="S243" s="61">
        <f t="shared" si="56"/>
        <v>3.01350967093999E-2</v>
      </c>
      <c r="T243" s="51">
        <f t="shared" si="59"/>
        <v>3.4833835285705557E-2</v>
      </c>
      <c r="U243" s="325"/>
      <c r="V243" s="127"/>
      <c r="W243" s="80"/>
      <c r="X243" s="179"/>
    </row>
    <row r="244" spans="1:24" x14ac:dyDescent="0.25">
      <c r="A244" s="183">
        <v>44135</v>
      </c>
      <c r="B244" s="209">
        <v>9745</v>
      </c>
      <c r="C244" s="209">
        <f t="shared" ref="C244:C256" si="65">C243+B244</f>
        <v>1166924</v>
      </c>
      <c r="D244" s="207">
        <v>210</v>
      </c>
      <c r="E244" s="207">
        <f t="shared" si="63"/>
        <v>30999</v>
      </c>
      <c r="F244" s="209">
        <f t="shared" si="41"/>
        <v>12838</v>
      </c>
      <c r="G244" s="232">
        <v>973939</v>
      </c>
      <c r="H244" s="207">
        <v>4969</v>
      </c>
      <c r="I244" s="173">
        <v>26699</v>
      </c>
      <c r="J244" s="173">
        <f t="shared" si="64"/>
        <v>3006804</v>
      </c>
      <c r="K244" s="175">
        <v>2357</v>
      </c>
      <c r="L244" s="176">
        <v>1447945</v>
      </c>
      <c r="M244" s="173">
        <f t="shared" si="61"/>
        <v>1450302</v>
      </c>
      <c r="N244" s="175">
        <v>9103</v>
      </c>
      <c r="O244" s="175">
        <v>225845</v>
      </c>
      <c r="P244" s="175">
        <v>808139</v>
      </c>
      <c r="Q244" s="173">
        <f t="shared" si="62"/>
        <v>123837</v>
      </c>
      <c r="R244" s="174">
        <f t="shared" si="53"/>
        <v>161986</v>
      </c>
      <c r="S244" s="61">
        <f t="shared" si="56"/>
        <v>3.0675490474485451E-2</v>
      </c>
      <c r="T244" s="51">
        <f t="shared" si="59"/>
        <v>3.4666508612109515E-2</v>
      </c>
      <c r="U244" s="325"/>
      <c r="V244" s="127"/>
      <c r="W244" s="80"/>
      <c r="X244" s="179"/>
    </row>
    <row r="245" spans="1:24" x14ac:dyDescent="0.25">
      <c r="A245" s="183">
        <v>44136</v>
      </c>
      <c r="B245" s="209">
        <v>6609</v>
      </c>
      <c r="C245" s="209">
        <f t="shared" si="65"/>
        <v>1173533</v>
      </c>
      <c r="D245" s="207">
        <v>135</v>
      </c>
      <c r="E245" s="207">
        <f t="shared" si="63"/>
        <v>31134</v>
      </c>
      <c r="F245" s="209">
        <f t="shared" si="41"/>
        <v>11377</v>
      </c>
      <c r="G245" s="232">
        <v>985316</v>
      </c>
      <c r="H245" s="207">
        <v>5119</v>
      </c>
      <c r="I245" s="173">
        <v>15645</v>
      </c>
      <c r="J245" s="173">
        <f t="shared" si="64"/>
        <v>3022449</v>
      </c>
      <c r="K245" s="175">
        <v>2393</v>
      </c>
      <c r="L245" s="175">
        <v>1455146</v>
      </c>
      <c r="M245" s="173">
        <f t="shared" si="61"/>
        <v>1457539</v>
      </c>
      <c r="N245" s="175">
        <v>9123</v>
      </c>
      <c r="O245" s="175">
        <v>226864</v>
      </c>
      <c r="P245" s="175">
        <v>813376</v>
      </c>
      <c r="Q245" s="173">
        <f t="shared" si="62"/>
        <v>124170</v>
      </c>
      <c r="R245" s="174">
        <f t="shared" si="53"/>
        <v>157083</v>
      </c>
      <c r="S245" s="61">
        <f t="shared" si="56"/>
        <v>3.258786756046167E-2</v>
      </c>
      <c r="T245" s="51">
        <f t="shared" si="59"/>
        <v>3.4450554922377259E-2</v>
      </c>
      <c r="U245" s="325"/>
      <c r="V245" s="127"/>
      <c r="W245" s="80"/>
      <c r="X245" s="179"/>
    </row>
    <row r="246" spans="1:24" x14ac:dyDescent="0.25">
      <c r="A246" s="133">
        <v>44137</v>
      </c>
      <c r="B246" s="209">
        <v>9598</v>
      </c>
      <c r="C246" s="209">
        <f t="shared" si="65"/>
        <v>1183131</v>
      </c>
      <c r="D246" s="207">
        <v>482</v>
      </c>
      <c r="E246" s="207">
        <f t="shared" si="63"/>
        <v>31616</v>
      </c>
      <c r="F246" s="209">
        <f t="shared" si="41"/>
        <v>12700</v>
      </c>
      <c r="G246" s="232">
        <v>998016</v>
      </c>
      <c r="H246" s="207">
        <v>4992</v>
      </c>
      <c r="I246" s="173">
        <v>249864</v>
      </c>
      <c r="J246" s="173">
        <f t="shared" si="64"/>
        <v>3272313</v>
      </c>
      <c r="K246" s="175">
        <v>2514</v>
      </c>
      <c r="L246" s="175">
        <v>1467420</v>
      </c>
      <c r="M246" s="173">
        <f t="shared" si="61"/>
        <v>1469934</v>
      </c>
      <c r="N246" s="175">
        <v>9159</v>
      </c>
      <c r="O246" s="175">
        <v>229301</v>
      </c>
      <c r="P246" s="175">
        <v>822808</v>
      </c>
      <c r="Q246" s="173">
        <f t="shared" si="62"/>
        <v>121863</v>
      </c>
      <c r="R246" s="174">
        <f t="shared" si="53"/>
        <v>153499</v>
      </c>
      <c r="S246" s="8">
        <f t="shared" ref="S246:S252" si="66">H246-H245</f>
        <v>-127</v>
      </c>
      <c r="T246" s="4"/>
      <c r="U246" s="325"/>
      <c r="V246" s="127"/>
      <c r="W246" s="80"/>
      <c r="X246" s="179"/>
    </row>
    <row r="247" spans="1:24" x14ac:dyDescent="0.25">
      <c r="A247" s="133">
        <v>44138</v>
      </c>
      <c r="B247" s="209">
        <v>12145</v>
      </c>
      <c r="C247" s="209">
        <f t="shared" si="65"/>
        <v>1195276</v>
      </c>
      <c r="D247" s="207">
        <v>430</v>
      </c>
      <c r="E247" s="207">
        <f t="shared" si="63"/>
        <v>32046</v>
      </c>
      <c r="F247" s="209">
        <f t="shared" si="41"/>
        <v>11262</v>
      </c>
      <c r="G247" s="232">
        <v>1009278</v>
      </c>
      <c r="H247" s="207">
        <v>4854</v>
      </c>
      <c r="I247" s="173">
        <v>30999</v>
      </c>
      <c r="J247" s="173">
        <f t="shared" ref="J247:J256" si="67">J246+I247</f>
        <v>3303312</v>
      </c>
      <c r="K247" s="175">
        <v>2583</v>
      </c>
      <c r="L247" s="175">
        <v>1482833</v>
      </c>
      <c r="M247" s="173">
        <f t="shared" si="61"/>
        <v>1485416</v>
      </c>
      <c r="N247" s="175">
        <v>9211</v>
      </c>
      <c r="O247" s="175">
        <v>232229</v>
      </c>
      <c r="P247" s="175">
        <v>832741</v>
      </c>
      <c r="Q247" s="173">
        <f t="shared" si="62"/>
        <v>121095</v>
      </c>
      <c r="R247" s="174">
        <f t="shared" si="53"/>
        <v>153952</v>
      </c>
      <c r="S247" s="8">
        <f t="shared" si="66"/>
        <v>-138</v>
      </c>
      <c r="T247" s="4"/>
      <c r="U247" s="325"/>
      <c r="V247" s="127"/>
      <c r="W247" s="80"/>
      <c r="X247" s="179"/>
    </row>
    <row r="248" spans="1:24" x14ac:dyDescent="0.25">
      <c r="A248" s="133">
        <v>44139</v>
      </c>
      <c r="B248" s="209">
        <v>10652</v>
      </c>
      <c r="C248" s="209">
        <f t="shared" si="65"/>
        <v>1205928</v>
      </c>
      <c r="D248" s="207">
        <v>465</v>
      </c>
      <c r="E248" s="207">
        <f t="shared" si="63"/>
        <v>32511</v>
      </c>
      <c r="F248" s="209">
        <f t="shared" si="41"/>
        <v>8369</v>
      </c>
      <c r="G248" s="232">
        <v>1017647</v>
      </c>
      <c r="H248" s="207">
        <v>4816</v>
      </c>
      <c r="I248" s="173">
        <v>36435</v>
      </c>
      <c r="J248" s="173">
        <f t="shared" si="67"/>
        <v>3339747</v>
      </c>
      <c r="K248" s="175">
        <v>2640</v>
      </c>
      <c r="L248" s="175">
        <v>1503103</v>
      </c>
      <c r="M248" s="173">
        <f t="shared" si="61"/>
        <v>1505743</v>
      </c>
      <c r="N248" s="175">
        <v>9251</v>
      </c>
      <c r="O248" s="175">
        <v>234718</v>
      </c>
      <c r="P248" s="175">
        <v>842950</v>
      </c>
      <c r="Q248" s="173">
        <f t="shared" si="62"/>
        <v>119009</v>
      </c>
      <c r="R248" s="174">
        <f t="shared" ref="R248:R309" si="68">C248-E248-G248</f>
        <v>155770</v>
      </c>
      <c r="S248" s="67">
        <f t="shared" si="66"/>
        <v>-38</v>
      </c>
      <c r="T248" s="4"/>
      <c r="U248" s="325"/>
      <c r="V248" s="127"/>
      <c r="W248" s="80"/>
      <c r="X248" s="179"/>
    </row>
    <row r="249" spans="1:24" x14ac:dyDescent="0.25">
      <c r="A249" s="133">
        <v>44140</v>
      </c>
      <c r="B249" s="209">
        <v>11100</v>
      </c>
      <c r="C249" s="209">
        <f t="shared" si="65"/>
        <v>1217028</v>
      </c>
      <c r="D249" s="207">
        <v>247</v>
      </c>
      <c r="E249" s="207">
        <f t="shared" si="63"/>
        <v>32758</v>
      </c>
      <c r="F249" s="209">
        <f t="shared" si="41"/>
        <v>12490</v>
      </c>
      <c r="G249" s="232">
        <v>1030137</v>
      </c>
      <c r="H249" s="207">
        <v>4713</v>
      </c>
      <c r="I249" s="173">
        <v>28900</v>
      </c>
      <c r="J249" s="173">
        <f t="shared" si="67"/>
        <v>3368647</v>
      </c>
      <c r="K249" s="175">
        <v>2667</v>
      </c>
      <c r="L249" s="175">
        <v>1516132</v>
      </c>
      <c r="M249" s="173">
        <f t="shared" si="61"/>
        <v>1518799</v>
      </c>
      <c r="N249" s="175">
        <v>9294</v>
      </c>
      <c r="O249" s="175">
        <v>237018</v>
      </c>
      <c r="P249" s="175">
        <v>851916</v>
      </c>
      <c r="Q249" s="173">
        <f t="shared" si="62"/>
        <v>118800</v>
      </c>
      <c r="R249" s="174">
        <f t="shared" si="68"/>
        <v>154133</v>
      </c>
      <c r="S249" s="67">
        <f t="shared" si="66"/>
        <v>-103</v>
      </c>
      <c r="T249" s="4"/>
      <c r="U249" s="325"/>
      <c r="V249" s="127"/>
      <c r="W249" s="80"/>
      <c r="X249" s="179"/>
    </row>
    <row r="250" spans="1:24" x14ac:dyDescent="0.25">
      <c r="A250" s="133">
        <v>44141</v>
      </c>
      <c r="B250" s="209">
        <v>11786</v>
      </c>
      <c r="C250" s="209">
        <f t="shared" si="65"/>
        <v>1228814</v>
      </c>
      <c r="D250" s="207">
        <v>370</v>
      </c>
      <c r="E250" s="207">
        <f t="shared" si="63"/>
        <v>33128</v>
      </c>
      <c r="F250" s="209">
        <f t="shared" si="41"/>
        <v>12100</v>
      </c>
      <c r="G250" s="232">
        <v>1042237</v>
      </c>
      <c r="H250" s="207">
        <v>4666</v>
      </c>
      <c r="I250" s="173">
        <v>34727</v>
      </c>
      <c r="J250" s="173">
        <f t="shared" si="67"/>
        <v>3403374</v>
      </c>
      <c r="K250" s="175">
        <v>2702</v>
      </c>
      <c r="L250" s="175">
        <v>1534460</v>
      </c>
      <c r="M250" s="173">
        <f t="shared" si="61"/>
        <v>1537162</v>
      </c>
      <c r="N250" s="175">
        <v>9349</v>
      </c>
      <c r="O250" s="175">
        <v>239488</v>
      </c>
      <c r="P250" s="175">
        <v>861070</v>
      </c>
      <c r="Q250" s="173">
        <f t="shared" si="62"/>
        <v>118907</v>
      </c>
      <c r="R250" s="174">
        <f t="shared" si="68"/>
        <v>153449</v>
      </c>
      <c r="S250" s="67">
        <f t="shared" si="66"/>
        <v>-47</v>
      </c>
      <c r="T250" s="4"/>
      <c r="U250" s="325"/>
      <c r="V250" s="127"/>
      <c r="W250" s="80"/>
      <c r="X250" s="179"/>
    </row>
    <row r="251" spans="1:24" x14ac:dyDescent="0.25">
      <c r="A251" s="183">
        <v>44142</v>
      </c>
      <c r="B251" s="209">
        <v>8037</v>
      </c>
      <c r="C251" s="209">
        <f t="shared" si="65"/>
        <v>1236851</v>
      </c>
      <c r="D251" s="207">
        <v>212</v>
      </c>
      <c r="E251" s="207">
        <f t="shared" si="63"/>
        <v>33340</v>
      </c>
      <c r="F251" s="209">
        <f t="shared" si="41"/>
        <v>11076</v>
      </c>
      <c r="G251" s="232">
        <v>1053313</v>
      </c>
      <c r="H251" s="207">
        <v>4593</v>
      </c>
      <c r="I251" s="173">
        <v>37062</v>
      </c>
      <c r="J251" s="173">
        <f t="shared" si="67"/>
        <v>3440436</v>
      </c>
      <c r="K251" s="175">
        <v>2727</v>
      </c>
      <c r="L251" s="175">
        <v>1559126</v>
      </c>
      <c r="M251" s="173">
        <f t="shared" si="61"/>
        <v>1561853</v>
      </c>
      <c r="N251" s="175">
        <v>9387</v>
      </c>
      <c r="O251" s="175">
        <v>240865</v>
      </c>
      <c r="P251" s="175">
        <v>866690</v>
      </c>
      <c r="Q251" s="173">
        <f t="shared" si="62"/>
        <v>119909</v>
      </c>
      <c r="R251" s="174">
        <f t="shared" si="68"/>
        <v>150198</v>
      </c>
      <c r="S251" s="67">
        <f t="shared" si="66"/>
        <v>-73</v>
      </c>
      <c r="T251" s="4"/>
      <c r="U251" s="325"/>
      <c r="V251" s="127"/>
      <c r="W251" s="80"/>
      <c r="X251" s="179"/>
    </row>
    <row r="252" spans="1:24" x14ac:dyDescent="0.25">
      <c r="A252" s="183">
        <v>44143</v>
      </c>
      <c r="B252" s="209">
        <v>5331</v>
      </c>
      <c r="C252" s="209">
        <f t="shared" si="65"/>
        <v>1242182</v>
      </c>
      <c r="D252" s="207">
        <v>211</v>
      </c>
      <c r="E252" s="207">
        <f t="shared" si="63"/>
        <v>33551</v>
      </c>
      <c r="F252" s="209">
        <f t="shared" si="41"/>
        <v>9598</v>
      </c>
      <c r="G252" s="232">
        <v>1062911</v>
      </c>
      <c r="H252" s="207">
        <v>4608</v>
      </c>
      <c r="I252" s="173">
        <v>14025</v>
      </c>
      <c r="J252" s="173">
        <f t="shared" si="67"/>
        <v>3454461</v>
      </c>
      <c r="K252" s="175">
        <v>2760</v>
      </c>
      <c r="L252" s="175">
        <v>1566231</v>
      </c>
      <c r="M252" s="173">
        <f t="shared" si="61"/>
        <v>1568991</v>
      </c>
      <c r="N252" s="175">
        <v>9403</v>
      </c>
      <c r="O252" s="175">
        <v>241673</v>
      </c>
      <c r="P252" s="175">
        <v>871132</v>
      </c>
      <c r="Q252" s="173">
        <f t="shared" si="62"/>
        <v>119974</v>
      </c>
      <c r="R252" s="174">
        <f t="shared" si="68"/>
        <v>145720</v>
      </c>
      <c r="S252" s="67">
        <f t="shared" si="66"/>
        <v>15</v>
      </c>
      <c r="T252" s="4"/>
      <c r="U252" s="325"/>
      <c r="V252" s="127"/>
      <c r="W252" s="80"/>
      <c r="X252" s="179"/>
    </row>
    <row r="253" spans="1:24" x14ac:dyDescent="0.25">
      <c r="A253" s="133">
        <v>44144</v>
      </c>
      <c r="B253" s="209">
        <v>8317</v>
      </c>
      <c r="C253" s="209">
        <f t="shared" si="65"/>
        <v>1250499</v>
      </c>
      <c r="D253" s="207">
        <v>348</v>
      </c>
      <c r="E253" s="207">
        <f t="shared" si="63"/>
        <v>33899</v>
      </c>
      <c r="F253" s="209">
        <f t="shared" si="41"/>
        <v>10666</v>
      </c>
      <c r="G253" s="232">
        <v>1073577</v>
      </c>
      <c r="H253" s="207">
        <v>4577</v>
      </c>
      <c r="I253" s="173">
        <v>29570</v>
      </c>
      <c r="J253" s="173">
        <f t="shared" si="67"/>
        <v>3484031</v>
      </c>
      <c r="K253" s="175">
        <v>2798</v>
      </c>
      <c r="L253" s="175">
        <v>1581460</v>
      </c>
      <c r="M253" s="173">
        <f t="shared" si="61"/>
        <v>1584258</v>
      </c>
      <c r="N253" s="175">
        <v>9444</v>
      </c>
      <c r="O253" s="175">
        <v>243982</v>
      </c>
      <c r="P253" s="175">
        <v>878724</v>
      </c>
      <c r="Q253" s="173">
        <f t="shared" si="62"/>
        <v>118349</v>
      </c>
      <c r="R253" s="174">
        <f t="shared" si="68"/>
        <v>143023</v>
      </c>
      <c r="S253" s="67">
        <f t="shared" ref="S253:S261" si="69">H253-H252</f>
        <v>-31</v>
      </c>
      <c r="T253" s="4"/>
      <c r="U253" s="325"/>
      <c r="V253" s="127"/>
      <c r="W253" s="80"/>
      <c r="X253" s="179"/>
    </row>
    <row r="254" spans="1:24" x14ac:dyDescent="0.25">
      <c r="A254" s="133">
        <v>44145</v>
      </c>
      <c r="B254" s="209">
        <v>11977</v>
      </c>
      <c r="C254" s="209">
        <f t="shared" si="65"/>
        <v>1262476</v>
      </c>
      <c r="D254" s="209">
        <v>279</v>
      </c>
      <c r="E254" s="207">
        <f t="shared" si="63"/>
        <v>34178</v>
      </c>
      <c r="F254" s="209">
        <f t="shared" si="41"/>
        <v>8320</v>
      </c>
      <c r="G254" s="232">
        <v>1081897</v>
      </c>
      <c r="H254" s="209">
        <v>4494</v>
      </c>
      <c r="I254" s="4">
        <v>31535</v>
      </c>
      <c r="J254" s="173">
        <f t="shared" si="67"/>
        <v>3515566</v>
      </c>
      <c r="K254" s="7">
        <v>2879</v>
      </c>
      <c r="L254" s="7">
        <v>1599337</v>
      </c>
      <c r="M254" s="178">
        <f t="shared" si="61"/>
        <v>1602216</v>
      </c>
      <c r="N254" s="38">
        <v>9481</v>
      </c>
      <c r="O254" s="38">
        <v>246898</v>
      </c>
      <c r="P254" s="38">
        <v>885833</v>
      </c>
      <c r="Q254" s="178">
        <f t="shared" si="62"/>
        <v>120264</v>
      </c>
      <c r="R254" s="174">
        <f t="shared" si="68"/>
        <v>146401</v>
      </c>
      <c r="S254" s="117">
        <f t="shared" si="69"/>
        <v>-83</v>
      </c>
      <c r="T254" s="4"/>
      <c r="U254" s="325"/>
      <c r="V254" s="127"/>
      <c r="W254" s="80"/>
      <c r="X254" s="179"/>
    </row>
    <row r="255" spans="1:24" x14ac:dyDescent="0.25">
      <c r="A255" s="133">
        <v>44146</v>
      </c>
      <c r="B255" s="209">
        <v>10880</v>
      </c>
      <c r="C255" s="209">
        <f t="shared" si="65"/>
        <v>1273356</v>
      </c>
      <c r="D255" s="209">
        <v>348</v>
      </c>
      <c r="E255" s="207">
        <f t="shared" si="63"/>
        <v>34526</v>
      </c>
      <c r="F255" s="209">
        <f t="shared" si="41"/>
        <v>7632</v>
      </c>
      <c r="G255" s="238">
        <v>1089529</v>
      </c>
      <c r="H255" s="209">
        <v>4418</v>
      </c>
      <c r="I255" s="4">
        <v>56473</v>
      </c>
      <c r="J255" s="173">
        <f t="shared" si="67"/>
        <v>3572039</v>
      </c>
      <c r="K255" s="7">
        <v>2939</v>
      </c>
      <c r="L255" s="7">
        <v>1635003</v>
      </c>
      <c r="M255" s="173">
        <f t="shared" si="61"/>
        <v>1637942</v>
      </c>
      <c r="N255" s="4">
        <v>9521</v>
      </c>
      <c r="O255" s="4">
        <v>249148</v>
      </c>
      <c r="P255" s="4">
        <v>892532</v>
      </c>
      <c r="Q255" s="173">
        <f t="shared" si="62"/>
        <v>122155</v>
      </c>
      <c r="R255" s="174">
        <f t="shared" si="68"/>
        <v>149301</v>
      </c>
      <c r="S255" s="67">
        <f t="shared" si="69"/>
        <v>-76</v>
      </c>
      <c r="T255" s="4"/>
      <c r="U255" s="325"/>
      <c r="V255" s="127"/>
      <c r="W255" s="80"/>
      <c r="X255" s="179"/>
    </row>
    <row r="256" spans="1:24" x14ac:dyDescent="0.25">
      <c r="A256" s="133">
        <v>44147</v>
      </c>
      <c r="B256" s="209">
        <v>11163</v>
      </c>
      <c r="C256" s="209">
        <f t="shared" si="65"/>
        <v>1284519</v>
      </c>
      <c r="D256" s="209">
        <v>249</v>
      </c>
      <c r="E256" s="207">
        <f t="shared" si="63"/>
        <v>34775</v>
      </c>
      <c r="F256" s="209">
        <f t="shared" si="41"/>
        <v>10651</v>
      </c>
      <c r="G256" s="238">
        <v>1100180</v>
      </c>
      <c r="H256" s="209">
        <v>4397</v>
      </c>
      <c r="I256" s="4">
        <v>31520</v>
      </c>
      <c r="J256" s="173">
        <f t="shared" si="67"/>
        <v>3603559</v>
      </c>
      <c r="K256" s="7">
        <v>2991</v>
      </c>
      <c r="L256" s="7">
        <v>1655824</v>
      </c>
      <c r="M256" s="173">
        <f t="shared" si="61"/>
        <v>1658815</v>
      </c>
      <c r="N256" s="4">
        <v>9553</v>
      </c>
      <c r="O256" s="4">
        <v>251515</v>
      </c>
      <c r="P256" s="4">
        <v>901700</v>
      </c>
      <c r="Q256" s="173">
        <f t="shared" si="62"/>
        <v>121751</v>
      </c>
      <c r="R256" s="174">
        <f t="shared" si="68"/>
        <v>149564</v>
      </c>
      <c r="S256" s="67">
        <f t="shared" si="69"/>
        <v>-21</v>
      </c>
      <c r="T256" s="4"/>
      <c r="U256" s="325"/>
      <c r="V256" s="127"/>
      <c r="W256" s="80"/>
      <c r="X256" s="179"/>
    </row>
    <row r="257" spans="1:24" x14ac:dyDescent="0.25">
      <c r="A257" s="133">
        <v>44148</v>
      </c>
      <c r="B257" s="209">
        <v>11859</v>
      </c>
      <c r="C257" s="209">
        <f t="shared" ref="C257:C282" si="70">C256+B257</f>
        <v>1296378</v>
      </c>
      <c r="D257" s="209">
        <v>264</v>
      </c>
      <c r="E257" s="209">
        <f t="shared" ref="E257:E282" si="71">E256+D257</f>
        <v>35039</v>
      </c>
      <c r="F257" s="209">
        <f t="shared" si="41"/>
        <v>10297</v>
      </c>
      <c r="G257" s="238">
        <v>1110477</v>
      </c>
      <c r="H257" s="209">
        <v>4381</v>
      </c>
      <c r="I257" s="4">
        <v>31738</v>
      </c>
      <c r="J257" s="15">
        <f t="shared" ref="J257:J264" si="72">J256+I257</f>
        <v>3635297</v>
      </c>
      <c r="K257" s="177">
        <v>3104</v>
      </c>
      <c r="L257" s="177">
        <v>1671421</v>
      </c>
      <c r="M257" s="173">
        <f t="shared" si="61"/>
        <v>1674525</v>
      </c>
      <c r="N257" s="8">
        <v>9613</v>
      </c>
      <c r="O257" s="8">
        <v>253981</v>
      </c>
      <c r="P257" s="8">
        <v>910204</v>
      </c>
      <c r="Q257" s="173">
        <f t="shared" si="62"/>
        <v>122580</v>
      </c>
      <c r="R257" s="174">
        <f t="shared" si="68"/>
        <v>150862</v>
      </c>
      <c r="S257" s="67">
        <f t="shared" si="69"/>
        <v>-16</v>
      </c>
      <c r="T257" s="4"/>
      <c r="U257" s="325"/>
      <c r="V257" s="127"/>
      <c r="W257" s="80"/>
      <c r="X257" s="179"/>
    </row>
    <row r="258" spans="1:24" x14ac:dyDescent="0.25">
      <c r="A258" s="183">
        <v>44149</v>
      </c>
      <c r="B258" s="209">
        <v>8468</v>
      </c>
      <c r="C258" s="209">
        <f t="shared" si="70"/>
        <v>1304846</v>
      </c>
      <c r="D258" s="209">
        <v>262</v>
      </c>
      <c r="E258" s="209">
        <f t="shared" si="71"/>
        <v>35301</v>
      </c>
      <c r="F258" s="209">
        <f t="shared" si="41"/>
        <v>8889</v>
      </c>
      <c r="G258" s="238">
        <v>1119366</v>
      </c>
      <c r="H258" s="209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3">
        <f t="shared" si="61"/>
        <v>1687017</v>
      </c>
      <c r="N258" s="8">
        <v>9646</v>
      </c>
      <c r="O258" s="8">
        <v>255493</v>
      </c>
      <c r="P258" s="8">
        <v>915339</v>
      </c>
      <c r="Q258" s="173">
        <f t="shared" si="62"/>
        <v>124368</v>
      </c>
      <c r="R258" s="174">
        <f t="shared" si="68"/>
        <v>150179</v>
      </c>
      <c r="S258" s="67">
        <f t="shared" si="69"/>
        <v>-35</v>
      </c>
      <c r="T258" s="4"/>
      <c r="U258" s="325"/>
      <c r="V258" s="127"/>
      <c r="W258" s="80"/>
      <c r="X258" s="179"/>
    </row>
    <row r="259" spans="1:24" x14ac:dyDescent="0.25">
      <c r="A259" s="183">
        <v>44150</v>
      </c>
      <c r="B259" s="209">
        <v>5645</v>
      </c>
      <c r="C259" s="209">
        <f t="shared" si="70"/>
        <v>1310491</v>
      </c>
      <c r="D259" s="209">
        <v>128</v>
      </c>
      <c r="E259" s="209">
        <f t="shared" si="71"/>
        <v>35429</v>
      </c>
      <c r="F259" s="209">
        <f t="shared" ref="F259:F286" si="73">G259-G258</f>
        <v>9736</v>
      </c>
      <c r="G259" s="238">
        <v>1129102</v>
      </c>
      <c r="H259" s="209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3">
        <f t="shared" si="61"/>
        <v>1696616</v>
      </c>
      <c r="N259" s="8">
        <v>9672</v>
      </c>
      <c r="O259" s="8">
        <v>256696</v>
      </c>
      <c r="P259" s="8">
        <v>918729</v>
      </c>
      <c r="Q259" s="173">
        <f t="shared" si="62"/>
        <v>125394</v>
      </c>
      <c r="R259" s="174">
        <f t="shared" si="68"/>
        <v>145960</v>
      </c>
      <c r="S259" s="67">
        <f t="shared" si="69"/>
        <v>19</v>
      </c>
      <c r="T259" s="4"/>
      <c r="U259" s="325"/>
      <c r="V259" s="127"/>
      <c r="W259" s="80"/>
      <c r="X259" s="179"/>
    </row>
    <row r="260" spans="1:24" x14ac:dyDescent="0.25">
      <c r="A260" s="133">
        <v>44151</v>
      </c>
      <c r="B260" s="209">
        <v>7893</v>
      </c>
      <c r="C260" s="209">
        <f t="shared" si="70"/>
        <v>1318384</v>
      </c>
      <c r="D260" s="209">
        <v>292</v>
      </c>
      <c r="E260" s="209">
        <f t="shared" si="71"/>
        <v>35721</v>
      </c>
      <c r="F260" s="209">
        <f t="shared" si="73"/>
        <v>11094</v>
      </c>
      <c r="G260" s="238">
        <v>1140196</v>
      </c>
      <c r="H260" s="209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3">
        <f t="shared" si="61"/>
        <v>1707354</v>
      </c>
      <c r="N260" s="4">
        <v>9692</v>
      </c>
      <c r="O260" s="4">
        <v>258870</v>
      </c>
      <c r="P260" s="4">
        <v>926820</v>
      </c>
      <c r="Q260" s="173">
        <f t="shared" si="62"/>
        <v>123002</v>
      </c>
      <c r="R260" s="174">
        <f t="shared" si="68"/>
        <v>142467</v>
      </c>
      <c r="S260" s="67">
        <f t="shared" si="69"/>
        <v>-43</v>
      </c>
      <c r="T260" s="4"/>
      <c r="U260" s="325"/>
      <c r="V260" s="127"/>
      <c r="W260" s="80"/>
      <c r="X260" s="179"/>
    </row>
    <row r="261" spans="1:24" x14ac:dyDescent="0.25">
      <c r="A261" s="133">
        <v>44152</v>
      </c>
      <c r="B261" s="209">
        <v>10621</v>
      </c>
      <c r="C261" s="209">
        <f t="shared" si="70"/>
        <v>1329005</v>
      </c>
      <c r="D261" s="209">
        <v>378</v>
      </c>
      <c r="E261" s="209">
        <f t="shared" si="71"/>
        <v>36099</v>
      </c>
      <c r="F261" s="209">
        <f t="shared" si="73"/>
        <v>8637</v>
      </c>
      <c r="G261" s="238">
        <v>1148833</v>
      </c>
      <c r="H261" s="209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3">
        <f t="shared" si="61"/>
        <v>1720008</v>
      </c>
      <c r="N261" s="4">
        <v>9722</v>
      </c>
      <c r="O261" s="4">
        <v>261348</v>
      </c>
      <c r="P261" s="4">
        <v>934997</v>
      </c>
      <c r="Q261" s="173">
        <f t="shared" si="62"/>
        <v>122938</v>
      </c>
      <c r="R261" s="174">
        <f t="shared" si="68"/>
        <v>144073</v>
      </c>
      <c r="S261" s="67">
        <f t="shared" si="69"/>
        <v>57</v>
      </c>
      <c r="T261" s="4"/>
      <c r="U261" s="325"/>
      <c r="V261" s="127"/>
      <c r="W261" s="80"/>
      <c r="X261" s="179"/>
    </row>
    <row r="262" spans="1:24" x14ac:dyDescent="0.25">
      <c r="A262" s="133">
        <v>44153</v>
      </c>
      <c r="B262" s="209">
        <v>10332</v>
      </c>
      <c r="C262" s="209">
        <f t="shared" si="70"/>
        <v>1339337</v>
      </c>
      <c r="D262" s="209">
        <v>241</v>
      </c>
      <c r="E262" s="209">
        <f t="shared" si="71"/>
        <v>36340</v>
      </c>
      <c r="F262" s="209">
        <f t="shared" si="73"/>
        <v>7641</v>
      </c>
      <c r="G262" s="238">
        <v>1156474</v>
      </c>
      <c r="H262" s="209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3">
        <f t="shared" si="61"/>
        <v>1738077</v>
      </c>
      <c r="N262" s="4">
        <v>9766</v>
      </c>
      <c r="O262" s="4">
        <v>264014</v>
      </c>
      <c r="P262" s="4">
        <v>943339</v>
      </c>
      <c r="Q262" s="173">
        <f t="shared" si="62"/>
        <v>122218</v>
      </c>
      <c r="R262" s="174">
        <f t="shared" si="68"/>
        <v>146523</v>
      </c>
      <c r="S262" s="67">
        <f t="shared" ref="S262:S287" si="74">H262-H261</f>
        <v>-112</v>
      </c>
      <c r="T262" s="4"/>
      <c r="U262" s="325"/>
      <c r="V262" s="127"/>
      <c r="W262" s="80"/>
      <c r="X262" s="179"/>
    </row>
    <row r="263" spans="1:24" x14ac:dyDescent="0.25">
      <c r="A263" s="133">
        <v>44154</v>
      </c>
      <c r="B263" s="209">
        <v>10097</v>
      </c>
      <c r="C263" s="209">
        <f t="shared" si="70"/>
        <v>1349434</v>
      </c>
      <c r="D263" s="209">
        <v>184</v>
      </c>
      <c r="E263" s="209">
        <f t="shared" si="71"/>
        <v>36524</v>
      </c>
      <c r="F263" s="209">
        <f t="shared" si="73"/>
        <v>11040</v>
      </c>
      <c r="G263" s="238">
        <v>1167514</v>
      </c>
      <c r="H263" s="209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3">
        <f t="shared" si="61"/>
        <v>1771034</v>
      </c>
      <c r="N263" s="4">
        <v>9802</v>
      </c>
      <c r="O263" s="4">
        <v>266642</v>
      </c>
      <c r="P263" s="4">
        <v>951081</v>
      </c>
      <c r="Q263" s="173">
        <f t="shared" si="62"/>
        <v>121909</v>
      </c>
      <c r="R263" s="174">
        <f t="shared" si="68"/>
        <v>145396</v>
      </c>
      <c r="S263" s="67">
        <f t="shared" si="74"/>
        <v>25</v>
      </c>
      <c r="T263" s="4"/>
      <c r="U263" s="325"/>
      <c r="V263" s="127"/>
      <c r="W263" s="80"/>
      <c r="X263" s="179"/>
    </row>
    <row r="264" spans="1:24" x14ac:dyDescent="0.25">
      <c r="A264" s="133">
        <v>44155</v>
      </c>
      <c r="B264" s="209">
        <v>9608</v>
      </c>
      <c r="C264" s="209">
        <f t="shared" si="70"/>
        <v>1359042</v>
      </c>
      <c r="D264" s="209">
        <v>261</v>
      </c>
      <c r="E264" s="209">
        <f t="shared" si="71"/>
        <v>36785</v>
      </c>
      <c r="F264" s="209">
        <f t="shared" si="73"/>
        <v>10305</v>
      </c>
      <c r="G264" s="238">
        <v>1177819</v>
      </c>
      <c r="H264" s="209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3">
        <f t="shared" si="61"/>
        <v>1793565</v>
      </c>
      <c r="N264" s="4">
        <v>9840</v>
      </c>
      <c r="O264" s="4">
        <v>268940</v>
      </c>
      <c r="P264" s="4">
        <v>957937</v>
      </c>
      <c r="Q264" s="173">
        <f t="shared" si="62"/>
        <v>122325</v>
      </c>
      <c r="R264" s="174">
        <f t="shared" si="68"/>
        <v>144438</v>
      </c>
      <c r="S264" s="67">
        <f t="shared" si="74"/>
        <v>-105</v>
      </c>
      <c r="T264" s="4"/>
      <c r="U264" s="325"/>
      <c r="V264" s="127"/>
      <c r="W264" s="80"/>
      <c r="X264" s="179"/>
    </row>
    <row r="265" spans="1:24" x14ac:dyDescent="0.25">
      <c r="A265" s="183">
        <v>44156</v>
      </c>
      <c r="B265" s="209">
        <v>7140</v>
      </c>
      <c r="C265" s="209">
        <f t="shared" si="70"/>
        <v>1366182</v>
      </c>
      <c r="D265" s="209">
        <v>112</v>
      </c>
      <c r="E265" s="209">
        <f t="shared" si="71"/>
        <v>36897</v>
      </c>
      <c r="F265" s="209">
        <f t="shared" si="73"/>
        <v>9234</v>
      </c>
      <c r="G265" s="238">
        <v>1187053</v>
      </c>
      <c r="H265" s="209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3">
        <f t="shared" si="61"/>
        <v>1818989</v>
      </c>
      <c r="N265" s="4">
        <v>9862</v>
      </c>
      <c r="O265" s="4">
        <v>270149</v>
      </c>
      <c r="P265" s="4">
        <v>962192</v>
      </c>
      <c r="Q265" s="173">
        <f t="shared" si="62"/>
        <v>123979</v>
      </c>
      <c r="R265" s="174">
        <f t="shared" si="68"/>
        <v>142232</v>
      </c>
      <c r="S265" s="67">
        <f t="shared" si="74"/>
        <v>-55</v>
      </c>
      <c r="T265" s="4"/>
      <c r="U265" s="325"/>
      <c r="V265" s="127"/>
      <c r="W265" s="80"/>
      <c r="X265" s="179"/>
    </row>
    <row r="266" spans="1:24" x14ac:dyDescent="0.25">
      <c r="A266" s="183">
        <v>44157</v>
      </c>
      <c r="B266" s="209">
        <v>4184</v>
      </c>
      <c r="C266" s="209">
        <f t="shared" si="70"/>
        <v>1370366</v>
      </c>
      <c r="D266" s="209">
        <v>100</v>
      </c>
      <c r="E266" s="209">
        <f t="shared" si="71"/>
        <v>36997</v>
      </c>
      <c r="F266" s="209">
        <f t="shared" si="73"/>
        <v>8439</v>
      </c>
      <c r="G266" s="238">
        <v>1195492</v>
      </c>
      <c r="H266" s="209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3">
        <f t="shared" si="61"/>
        <v>1827540</v>
      </c>
      <c r="N266" s="4">
        <v>9876</v>
      </c>
      <c r="O266" s="4">
        <v>270893</v>
      </c>
      <c r="P266" s="4">
        <v>965274</v>
      </c>
      <c r="Q266" s="173">
        <f t="shared" si="62"/>
        <v>124323</v>
      </c>
      <c r="R266" s="174">
        <f t="shared" si="68"/>
        <v>137877</v>
      </c>
      <c r="S266" s="67">
        <f t="shared" si="74"/>
        <v>113</v>
      </c>
      <c r="T266" s="4"/>
      <c r="U266" s="325"/>
      <c r="V266" s="127"/>
      <c r="W266" s="80"/>
      <c r="X266" s="179"/>
    </row>
    <row r="267" spans="1:24" x14ac:dyDescent="0.25">
      <c r="A267" s="133">
        <v>44158</v>
      </c>
      <c r="B267" s="209">
        <v>4265</v>
      </c>
      <c r="C267" s="209">
        <f t="shared" si="70"/>
        <v>1374631</v>
      </c>
      <c r="D267" s="209">
        <v>119</v>
      </c>
      <c r="E267" s="209">
        <f t="shared" si="71"/>
        <v>37116</v>
      </c>
      <c r="F267" s="209">
        <f t="shared" si="73"/>
        <v>8308</v>
      </c>
      <c r="G267" s="238">
        <v>1203800</v>
      </c>
      <c r="H267" s="209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73">
        <f t="shared" si="61"/>
        <v>1834382</v>
      </c>
      <c r="N267" s="4">
        <v>9894</v>
      </c>
      <c r="O267" s="4">
        <v>272054</v>
      </c>
      <c r="P267" s="4">
        <v>972396</v>
      </c>
      <c r="Q267" s="173">
        <f t="shared" si="62"/>
        <v>120287</v>
      </c>
      <c r="R267" s="174">
        <f t="shared" si="68"/>
        <v>133715</v>
      </c>
      <c r="S267" s="67">
        <f t="shared" si="74"/>
        <v>-80</v>
      </c>
      <c r="T267" s="4"/>
      <c r="U267" s="325"/>
      <c r="V267" s="127"/>
      <c r="W267" s="80"/>
      <c r="X267" s="179"/>
    </row>
    <row r="268" spans="1:24" x14ac:dyDescent="0.25">
      <c r="A268" s="133">
        <v>44159</v>
      </c>
      <c r="B268" s="209">
        <v>7164</v>
      </c>
      <c r="C268" s="209">
        <f t="shared" si="70"/>
        <v>1381795</v>
      </c>
      <c r="D268" s="209">
        <v>311</v>
      </c>
      <c r="E268" s="209">
        <f t="shared" si="71"/>
        <v>37427</v>
      </c>
      <c r="F268" s="209">
        <f t="shared" si="73"/>
        <v>6834</v>
      </c>
      <c r="G268" s="238">
        <v>1210634</v>
      </c>
      <c r="H268" s="209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73">
        <f t="shared" si="61"/>
        <v>1845886</v>
      </c>
      <c r="N268" s="4">
        <v>9912</v>
      </c>
      <c r="O268" s="4">
        <v>273939</v>
      </c>
      <c r="P268" s="4">
        <v>979797</v>
      </c>
      <c r="Q268" s="173">
        <f t="shared" si="62"/>
        <v>118147</v>
      </c>
      <c r="R268" s="174">
        <f t="shared" si="68"/>
        <v>133734</v>
      </c>
      <c r="S268" s="67">
        <f t="shared" si="74"/>
        <v>-17</v>
      </c>
      <c r="T268" s="4"/>
      <c r="U268" s="325"/>
      <c r="V268" s="127"/>
      <c r="W268" s="80"/>
      <c r="X268" s="179"/>
    </row>
    <row r="269" spans="1:24" x14ac:dyDescent="0.25">
      <c r="A269" s="133">
        <v>44160</v>
      </c>
      <c r="B269" s="209">
        <v>8593</v>
      </c>
      <c r="C269" s="209">
        <f t="shared" si="70"/>
        <v>1390388</v>
      </c>
      <c r="D269" s="209">
        <v>280</v>
      </c>
      <c r="E269" s="209">
        <f t="shared" si="71"/>
        <v>37707</v>
      </c>
      <c r="F269" s="209">
        <f t="shared" si="73"/>
        <v>6650</v>
      </c>
      <c r="G269" s="238">
        <v>1217284</v>
      </c>
      <c r="H269" s="209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73">
        <f t="shared" si="61"/>
        <v>1859681</v>
      </c>
      <c r="N269" s="4">
        <v>9949</v>
      </c>
      <c r="O269" s="4">
        <v>275968</v>
      </c>
      <c r="P269" s="4">
        <v>986401</v>
      </c>
      <c r="Q269" s="173">
        <f t="shared" si="62"/>
        <v>118070</v>
      </c>
      <c r="R269" s="174">
        <f t="shared" si="68"/>
        <v>135397</v>
      </c>
      <c r="S269" s="67">
        <f t="shared" si="74"/>
        <v>-109</v>
      </c>
      <c r="T269" s="4"/>
      <c r="U269" s="325"/>
      <c r="V269" s="127"/>
      <c r="W269" s="80"/>
      <c r="X269" s="179"/>
    </row>
    <row r="270" spans="1:24" x14ac:dyDescent="0.25">
      <c r="A270" s="133">
        <v>44161</v>
      </c>
      <c r="B270" s="209">
        <v>9043</v>
      </c>
      <c r="C270" s="209">
        <f t="shared" si="70"/>
        <v>1399431</v>
      </c>
      <c r="D270" s="209">
        <v>229</v>
      </c>
      <c r="E270" s="209">
        <f t="shared" si="71"/>
        <v>37936</v>
      </c>
      <c r="F270" s="209">
        <f t="shared" si="73"/>
        <v>9378</v>
      </c>
      <c r="G270" s="238">
        <v>1226662</v>
      </c>
      <c r="H270" s="209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73">
        <f t="shared" si="61"/>
        <v>1875450</v>
      </c>
      <c r="N270" s="4">
        <v>9979</v>
      </c>
      <c r="O270" s="4">
        <v>278371</v>
      </c>
      <c r="P270" s="4">
        <v>992925</v>
      </c>
      <c r="Q270" s="173">
        <f t="shared" si="62"/>
        <v>118156</v>
      </c>
      <c r="R270" s="174">
        <f t="shared" si="68"/>
        <v>134833</v>
      </c>
      <c r="S270" s="67">
        <f t="shared" si="74"/>
        <v>-79</v>
      </c>
      <c r="T270" s="4"/>
      <c r="U270" s="325"/>
      <c r="V270" s="127"/>
      <c r="W270" s="80"/>
      <c r="X270" s="179"/>
    </row>
    <row r="271" spans="1:24" x14ac:dyDescent="0.25">
      <c r="A271" s="133">
        <v>44162</v>
      </c>
      <c r="B271" s="209">
        <v>7846</v>
      </c>
      <c r="C271" s="209">
        <f t="shared" si="70"/>
        <v>1407277</v>
      </c>
      <c r="D271" s="209">
        <v>275</v>
      </c>
      <c r="E271" s="209">
        <f t="shared" si="71"/>
        <v>38211</v>
      </c>
      <c r="F271" s="209">
        <f t="shared" si="73"/>
        <v>8595</v>
      </c>
      <c r="G271" s="238">
        <v>1235257</v>
      </c>
      <c r="H271" s="209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73">
        <f t="shared" si="61"/>
        <v>1916076</v>
      </c>
      <c r="N271" s="4">
        <v>10016</v>
      </c>
      <c r="O271" s="4">
        <v>280344</v>
      </c>
      <c r="P271" s="4">
        <v>999456</v>
      </c>
      <c r="Q271" s="173">
        <f t="shared" si="62"/>
        <v>117461</v>
      </c>
      <c r="R271" s="174">
        <f t="shared" si="68"/>
        <v>133809</v>
      </c>
      <c r="S271" s="67">
        <f t="shared" si="74"/>
        <v>160</v>
      </c>
      <c r="T271" s="4"/>
      <c r="U271" s="325"/>
      <c r="V271" s="127"/>
      <c r="W271" s="80"/>
      <c r="X271" s="179"/>
    </row>
    <row r="272" spans="1:24" x14ac:dyDescent="0.25">
      <c r="A272" s="183">
        <v>44163</v>
      </c>
      <c r="B272" s="209">
        <v>6098</v>
      </c>
      <c r="C272" s="209">
        <f t="shared" si="70"/>
        <v>1413375</v>
      </c>
      <c r="D272" s="209">
        <v>106</v>
      </c>
      <c r="E272" s="209">
        <f t="shared" si="71"/>
        <v>38317</v>
      </c>
      <c r="F272" s="209">
        <f t="shared" si="73"/>
        <v>7620</v>
      </c>
      <c r="G272" s="238">
        <v>1242877</v>
      </c>
      <c r="H272" s="209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73">
        <f t="shared" si="61"/>
        <v>1930235</v>
      </c>
      <c r="N272" s="4">
        <v>10046</v>
      </c>
      <c r="O272" s="4">
        <v>281257</v>
      </c>
      <c r="P272" s="4">
        <v>1003512</v>
      </c>
      <c r="Q272" s="173">
        <f t="shared" si="62"/>
        <v>118560</v>
      </c>
      <c r="R272" s="174">
        <f t="shared" si="68"/>
        <v>132181</v>
      </c>
      <c r="S272" s="67">
        <f t="shared" si="74"/>
        <v>-99</v>
      </c>
      <c r="T272" s="4"/>
      <c r="U272" s="325"/>
      <c r="V272" s="127"/>
      <c r="W272" s="80"/>
      <c r="X272" s="179"/>
    </row>
    <row r="273" spans="1:25" x14ac:dyDescent="0.25">
      <c r="A273" s="183">
        <v>44164</v>
      </c>
      <c r="B273" s="209">
        <v>5432</v>
      </c>
      <c r="C273" s="209">
        <f t="shared" si="70"/>
        <v>1418807</v>
      </c>
      <c r="D273" s="209">
        <v>151</v>
      </c>
      <c r="E273" s="209">
        <f t="shared" si="71"/>
        <v>38468</v>
      </c>
      <c r="F273" s="209">
        <f t="shared" si="73"/>
        <v>6966</v>
      </c>
      <c r="G273" s="238">
        <v>1249843</v>
      </c>
      <c r="H273" s="209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73">
        <f t="shared" si="61"/>
        <v>1939692</v>
      </c>
      <c r="N273" s="4">
        <v>10067</v>
      </c>
      <c r="O273" s="4">
        <v>281995</v>
      </c>
      <c r="P273" s="4">
        <v>1006055</v>
      </c>
      <c r="Q273" s="173">
        <f t="shared" si="62"/>
        <v>120690</v>
      </c>
      <c r="R273" s="174">
        <f t="shared" si="68"/>
        <v>130496</v>
      </c>
      <c r="S273" s="67">
        <f t="shared" si="74"/>
        <v>-8</v>
      </c>
      <c r="T273" s="4"/>
      <c r="U273" s="325"/>
      <c r="V273" s="127"/>
      <c r="W273" s="80"/>
      <c r="X273" s="179"/>
    </row>
    <row r="274" spans="1:25" x14ac:dyDescent="0.25">
      <c r="A274" s="133">
        <v>44165</v>
      </c>
      <c r="B274" s="209">
        <v>5726</v>
      </c>
      <c r="C274" s="209">
        <f t="shared" si="70"/>
        <v>1424533</v>
      </c>
      <c r="D274" s="209">
        <v>257</v>
      </c>
      <c r="E274" s="209">
        <f t="shared" si="71"/>
        <v>38725</v>
      </c>
      <c r="F274" s="209">
        <f t="shared" si="73"/>
        <v>7384</v>
      </c>
      <c r="G274" s="238">
        <v>1257227</v>
      </c>
      <c r="H274" s="209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73">
        <f t="shared" si="61"/>
        <v>1949733</v>
      </c>
      <c r="N274" s="4">
        <v>10089</v>
      </c>
      <c r="O274" s="4">
        <v>283567</v>
      </c>
      <c r="P274" s="4">
        <v>1009382</v>
      </c>
      <c r="Q274" s="173">
        <f t="shared" si="62"/>
        <v>121495</v>
      </c>
      <c r="R274" s="174">
        <f t="shared" si="68"/>
        <v>128581</v>
      </c>
      <c r="S274" s="67">
        <f t="shared" si="74"/>
        <v>49</v>
      </c>
      <c r="T274" s="4"/>
      <c r="U274" s="325"/>
      <c r="V274" s="127"/>
      <c r="W274" s="80"/>
      <c r="X274" s="179"/>
    </row>
    <row r="275" spans="1:25" x14ac:dyDescent="0.25">
      <c r="A275" s="133">
        <v>44166</v>
      </c>
      <c r="B275" s="209">
        <v>8037</v>
      </c>
      <c r="C275" s="209">
        <f t="shared" si="70"/>
        <v>1432570</v>
      </c>
      <c r="D275" s="209">
        <v>198</v>
      </c>
      <c r="E275" s="209">
        <f t="shared" si="71"/>
        <v>38923</v>
      </c>
      <c r="F275" s="209">
        <f t="shared" si="73"/>
        <v>6024</v>
      </c>
      <c r="G275" s="238">
        <v>1263251</v>
      </c>
      <c r="H275" s="209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73">
        <f t="shared" si="61"/>
        <v>1968674</v>
      </c>
      <c r="N275" s="4">
        <v>10120</v>
      </c>
      <c r="O275" s="4">
        <v>285518</v>
      </c>
      <c r="P275" s="4">
        <v>1015923</v>
      </c>
      <c r="Q275" s="173">
        <f t="shared" si="62"/>
        <v>121009</v>
      </c>
      <c r="R275" s="174">
        <f t="shared" si="68"/>
        <v>130396</v>
      </c>
      <c r="S275" s="67">
        <f t="shared" si="74"/>
        <v>-116</v>
      </c>
      <c r="T275" s="4"/>
      <c r="U275" s="325"/>
      <c r="V275" s="127"/>
      <c r="W275" s="80"/>
      <c r="X275" s="179"/>
    </row>
    <row r="276" spans="1:25" x14ac:dyDescent="0.25">
      <c r="A276" s="133">
        <v>44167</v>
      </c>
      <c r="B276" s="209">
        <v>7533</v>
      </c>
      <c r="C276" s="209">
        <f t="shared" si="70"/>
        <v>1440103</v>
      </c>
      <c r="D276" s="209">
        <v>228</v>
      </c>
      <c r="E276" s="209">
        <f t="shared" si="71"/>
        <v>39151</v>
      </c>
      <c r="F276" s="209">
        <f t="shared" si="73"/>
        <v>5107</v>
      </c>
      <c r="G276" s="238">
        <v>1268358</v>
      </c>
      <c r="H276" s="209">
        <v>3983</v>
      </c>
      <c r="I276" s="128">
        <v>49474</v>
      </c>
      <c r="J276" s="128">
        <f t="shared" si="75"/>
        <v>3975760</v>
      </c>
      <c r="K276" s="180">
        <v>4476</v>
      </c>
      <c r="L276" s="180">
        <v>2000098</v>
      </c>
      <c r="M276" s="181">
        <f t="shared" si="61"/>
        <v>2004574</v>
      </c>
      <c r="N276" s="128">
        <v>10155</v>
      </c>
      <c r="O276" s="128">
        <v>287233</v>
      </c>
      <c r="P276" s="128">
        <v>1022204</v>
      </c>
      <c r="Q276" s="181">
        <f t="shared" si="62"/>
        <v>120511</v>
      </c>
      <c r="R276" s="174">
        <f t="shared" si="68"/>
        <v>132594</v>
      </c>
      <c r="S276" s="182">
        <f t="shared" si="74"/>
        <v>37</v>
      </c>
      <c r="T276" s="4"/>
      <c r="U276" s="325"/>
      <c r="V276" s="127"/>
      <c r="W276" s="80"/>
      <c r="X276" s="179"/>
    </row>
    <row r="277" spans="1:25" x14ac:dyDescent="0.25">
      <c r="A277" s="133">
        <v>44168</v>
      </c>
      <c r="B277" s="209">
        <v>7629</v>
      </c>
      <c r="C277" s="209">
        <f t="shared" si="70"/>
        <v>1447732</v>
      </c>
      <c r="D277" s="209">
        <v>148</v>
      </c>
      <c r="E277" s="209">
        <f t="shared" si="71"/>
        <v>39299</v>
      </c>
      <c r="F277" s="209">
        <f t="shared" si="73"/>
        <v>6317</v>
      </c>
      <c r="G277" s="238">
        <v>1274675</v>
      </c>
      <c r="H277" s="209">
        <v>3916</v>
      </c>
      <c r="I277" s="128">
        <v>47112</v>
      </c>
      <c r="J277" s="128">
        <f t="shared" si="75"/>
        <v>4022872</v>
      </c>
      <c r="K277" s="180">
        <v>4554</v>
      </c>
      <c r="L277" s="180">
        <v>2033435</v>
      </c>
      <c r="M277" s="181">
        <f t="shared" si="61"/>
        <v>2037989</v>
      </c>
      <c r="N277" s="128">
        <v>10186</v>
      </c>
      <c r="O277" s="128">
        <v>288999</v>
      </c>
      <c r="P277" s="128">
        <v>1028077</v>
      </c>
      <c r="Q277" s="181">
        <f t="shared" si="62"/>
        <v>120470</v>
      </c>
      <c r="R277" s="174">
        <f t="shared" si="68"/>
        <v>133758</v>
      </c>
      <c r="S277" s="182">
        <f t="shared" si="74"/>
        <v>-67</v>
      </c>
      <c r="T277" s="4"/>
      <c r="U277" s="325"/>
      <c r="V277" s="127"/>
      <c r="W277" s="80"/>
      <c r="X277" s="179"/>
    </row>
    <row r="278" spans="1:25" x14ac:dyDescent="0.25">
      <c r="A278" s="133">
        <v>44169</v>
      </c>
      <c r="B278" s="209">
        <v>6899</v>
      </c>
      <c r="C278" s="209">
        <f t="shared" si="70"/>
        <v>1454631</v>
      </c>
      <c r="D278" s="227">
        <v>208</v>
      </c>
      <c r="E278" s="209">
        <f t="shared" si="71"/>
        <v>39507</v>
      </c>
      <c r="F278" s="209">
        <f t="shared" si="73"/>
        <v>7280</v>
      </c>
      <c r="G278" s="238">
        <v>1281955</v>
      </c>
      <c r="H278" s="209">
        <v>3929</v>
      </c>
      <c r="I278" s="128">
        <v>32923</v>
      </c>
      <c r="J278" s="128">
        <f t="shared" si="75"/>
        <v>4055795</v>
      </c>
      <c r="K278" s="180">
        <v>4609</v>
      </c>
      <c r="L278" s="180">
        <v>2054205</v>
      </c>
      <c r="M278" s="181">
        <f t="shared" si="61"/>
        <v>2058814</v>
      </c>
      <c r="N278" s="128">
        <v>10211</v>
      </c>
      <c r="O278" s="128">
        <v>290538</v>
      </c>
      <c r="P278" s="128">
        <v>1033772</v>
      </c>
      <c r="Q278" s="181">
        <f t="shared" si="62"/>
        <v>120110</v>
      </c>
      <c r="R278" s="174">
        <f t="shared" si="68"/>
        <v>133169</v>
      </c>
      <c r="S278" s="182">
        <f t="shared" si="74"/>
        <v>13</v>
      </c>
      <c r="T278" s="15">
        <f t="shared" ref="T278:T287" si="76">(C278-G278-E278)-(C277-E277-G277)</f>
        <v>-589</v>
      </c>
      <c r="U278" s="325"/>
      <c r="V278" s="127"/>
      <c r="W278" s="80"/>
      <c r="X278" s="179"/>
    </row>
    <row r="279" spans="1:25" x14ac:dyDescent="0.25">
      <c r="A279" s="183">
        <v>44170</v>
      </c>
      <c r="B279" s="209">
        <v>5201</v>
      </c>
      <c r="C279" s="209">
        <f t="shared" si="70"/>
        <v>1459832</v>
      </c>
      <c r="D279" s="209">
        <v>121</v>
      </c>
      <c r="E279" s="209">
        <f t="shared" si="71"/>
        <v>39628</v>
      </c>
      <c r="F279" s="209">
        <f t="shared" si="73"/>
        <v>6830</v>
      </c>
      <c r="G279" s="238">
        <v>1288785</v>
      </c>
      <c r="H279" s="209">
        <v>3757</v>
      </c>
      <c r="I279" s="128">
        <v>28567</v>
      </c>
      <c r="J279" s="128">
        <f t="shared" si="75"/>
        <v>4084362</v>
      </c>
      <c r="K279" s="180">
        <v>4687</v>
      </c>
      <c r="L279" s="180">
        <v>2072109</v>
      </c>
      <c r="M279" s="181">
        <f t="shared" si="61"/>
        <v>2076796</v>
      </c>
      <c r="N279" s="128">
        <v>10228</v>
      </c>
      <c r="O279" s="128">
        <v>291315</v>
      </c>
      <c r="P279" s="128">
        <v>1037782</v>
      </c>
      <c r="Q279" s="181">
        <f t="shared" si="62"/>
        <v>120507</v>
      </c>
      <c r="R279" s="174">
        <f t="shared" si="68"/>
        <v>131419</v>
      </c>
      <c r="S279" s="182">
        <f t="shared" si="74"/>
        <v>-172</v>
      </c>
      <c r="T279" s="15">
        <f t="shared" si="76"/>
        <v>-1750</v>
      </c>
      <c r="U279" s="325"/>
      <c r="V279" s="127"/>
      <c r="W279" s="80"/>
      <c r="X279" s="179"/>
    </row>
    <row r="280" spans="1:25" x14ac:dyDescent="0.25">
      <c r="A280" s="183">
        <v>44171</v>
      </c>
      <c r="B280" s="209">
        <v>3278</v>
      </c>
      <c r="C280" s="209">
        <f t="shared" si="70"/>
        <v>1463110</v>
      </c>
      <c r="D280" s="209">
        <v>138</v>
      </c>
      <c r="E280" s="209">
        <f t="shared" si="71"/>
        <v>39766</v>
      </c>
      <c r="F280" s="209">
        <f t="shared" si="73"/>
        <v>5907</v>
      </c>
      <c r="G280" s="238">
        <v>1294692</v>
      </c>
      <c r="H280" s="209">
        <v>3735</v>
      </c>
      <c r="I280" s="128">
        <v>16826</v>
      </c>
      <c r="J280" s="128">
        <f t="shared" si="75"/>
        <v>4101188</v>
      </c>
      <c r="K280" s="180">
        <v>4696</v>
      </c>
      <c r="L280" s="180">
        <v>2083087</v>
      </c>
      <c r="M280" s="181">
        <f t="shared" si="61"/>
        <v>2087783</v>
      </c>
      <c r="N280" s="128">
        <v>10245</v>
      </c>
      <c r="O280" s="128">
        <v>291769</v>
      </c>
      <c r="P280" s="128">
        <v>1041718</v>
      </c>
      <c r="Q280" s="181">
        <f t="shared" si="62"/>
        <v>119378</v>
      </c>
      <c r="R280" s="174">
        <f t="shared" si="68"/>
        <v>128652</v>
      </c>
      <c r="S280" s="182">
        <f t="shared" si="74"/>
        <v>-22</v>
      </c>
      <c r="T280" s="15">
        <f t="shared" si="76"/>
        <v>-2767</v>
      </c>
      <c r="U280" s="325"/>
      <c r="V280" s="127"/>
      <c r="W280" s="80"/>
      <c r="X280" s="179"/>
    </row>
    <row r="281" spans="1:25" x14ac:dyDescent="0.25">
      <c r="A281" s="183">
        <v>44172</v>
      </c>
      <c r="B281" s="209">
        <v>3199</v>
      </c>
      <c r="C281" s="231">
        <f t="shared" si="70"/>
        <v>1466309</v>
      </c>
      <c r="D281" s="209">
        <v>118</v>
      </c>
      <c r="E281" s="209">
        <f t="shared" si="71"/>
        <v>39884</v>
      </c>
      <c r="F281" s="209">
        <f t="shared" si="73"/>
        <v>6004</v>
      </c>
      <c r="G281" s="238">
        <v>1300696</v>
      </c>
      <c r="H281" s="209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81">
        <f t="shared" si="61"/>
        <v>2092990</v>
      </c>
      <c r="N281" s="4">
        <v>10262</v>
      </c>
      <c r="O281" s="4">
        <v>292290</v>
      </c>
      <c r="P281" s="4">
        <v>1047405</v>
      </c>
      <c r="Q281" s="181">
        <f t="shared" si="62"/>
        <v>116352</v>
      </c>
      <c r="R281" s="174">
        <f t="shared" si="68"/>
        <v>125729</v>
      </c>
      <c r="S281" s="182">
        <f t="shared" si="74"/>
        <v>-12</v>
      </c>
      <c r="T281" s="15">
        <f t="shared" si="76"/>
        <v>-2923</v>
      </c>
      <c r="U281" s="325"/>
      <c r="V281" s="127"/>
      <c r="W281" s="80"/>
      <c r="X281" s="179"/>
    </row>
    <row r="282" spans="1:25" x14ac:dyDescent="0.25">
      <c r="A282" s="183">
        <v>44173</v>
      </c>
      <c r="B282" s="209">
        <v>3610</v>
      </c>
      <c r="C282" s="209">
        <f t="shared" si="70"/>
        <v>1469919</v>
      </c>
      <c r="D282" s="209">
        <v>120</v>
      </c>
      <c r="E282" s="209">
        <f t="shared" si="71"/>
        <v>40004</v>
      </c>
      <c r="F282" s="209">
        <f t="shared" si="73"/>
        <v>4891</v>
      </c>
      <c r="G282" s="238">
        <v>1305587</v>
      </c>
      <c r="H282" s="209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81">
        <f t="shared" si="61"/>
        <v>2100201</v>
      </c>
      <c r="N282" s="4">
        <v>10276</v>
      </c>
      <c r="O282" s="4">
        <v>292866</v>
      </c>
      <c r="P282" s="4">
        <v>1053314</v>
      </c>
      <c r="Q282" s="181">
        <f t="shared" si="62"/>
        <v>113463</v>
      </c>
      <c r="R282" s="174">
        <f t="shared" si="68"/>
        <v>124328</v>
      </c>
      <c r="S282" s="182">
        <f t="shared" si="74"/>
        <v>-8</v>
      </c>
      <c r="T282" s="15">
        <f t="shared" si="76"/>
        <v>-1401</v>
      </c>
      <c r="U282" s="325"/>
      <c r="V282" s="127"/>
      <c r="X282" s="179"/>
    </row>
    <row r="283" spans="1:25" x14ac:dyDescent="0.25">
      <c r="A283" s="133">
        <v>44174</v>
      </c>
      <c r="B283" s="209">
        <v>5303</v>
      </c>
      <c r="C283" s="209">
        <f t="shared" ref="C283:C289" si="77">C282+B283</f>
        <v>1475222</v>
      </c>
      <c r="D283" s="209">
        <v>212</v>
      </c>
      <c r="E283" s="209">
        <f t="shared" ref="E283:E289" si="78">E282+D283</f>
        <v>40216</v>
      </c>
      <c r="F283" s="209">
        <f t="shared" si="73"/>
        <v>5901</v>
      </c>
      <c r="G283" s="238">
        <v>1311488</v>
      </c>
      <c r="H283" s="209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81">
        <f t="shared" si="61"/>
        <v>2113223</v>
      </c>
      <c r="N283" s="4">
        <v>10316</v>
      </c>
      <c r="O283" s="4">
        <v>294068</v>
      </c>
      <c r="P283" s="4">
        <v>1058646</v>
      </c>
      <c r="Q283" s="181">
        <f t="shared" si="62"/>
        <v>112192</v>
      </c>
      <c r="R283" s="174">
        <f t="shared" si="68"/>
        <v>123518</v>
      </c>
      <c r="S283" s="182">
        <f t="shared" si="74"/>
        <v>-27</v>
      </c>
      <c r="T283" s="15">
        <f t="shared" si="76"/>
        <v>-810</v>
      </c>
      <c r="U283" s="325"/>
      <c r="X283" s="63"/>
    </row>
    <row r="284" spans="1:25" x14ac:dyDescent="0.25">
      <c r="A284" s="133">
        <v>44175</v>
      </c>
      <c r="B284" s="209">
        <v>6994</v>
      </c>
      <c r="C284" s="209">
        <f t="shared" si="77"/>
        <v>1482216</v>
      </c>
      <c r="D284" s="209">
        <v>209</v>
      </c>
      <c r="E284" s="209">
        <f t="shared" si="78"/>
        <v>40425</v>
      </c>
      <c r="F284" s="209">
        <f t="shared" si="73"/>
        <v>6699</v>
      </c>
      <c r="G284" s="238">
        <v>1318187</v>
      </c>
      <c r="H284" s="209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81">
        <f t="shared" si="61"/>
        <v>2129761</v>
      </c>
      <c r="N284" s="4">
        <v>10335</v>
      </c>
      <c r="O284" s="4">
        <v>295491</v>
      </c>
      <c r="P284" s="4">
        <v>1064115</v>
      </c>
      <c r="Q284" s="181">
        <f t="shared" si="62"/>
        <v>112275</v>
      </c>
      <c r="R284" s="174">
        <f t="shared" si="68"/>
        <v>123604</v>
      </c>
      <c r="S284" s="182">
        <f t="shared" si="74"/>
        <v>-23</v>
      </c>
      <c r="T284" s="15">
        <f t="shared" si="76"/>
        <v>86</v>
      </c>
      <c r="U284" s="325"/>
      <c r="X284" s="63"/>
    </row>
    <row r="285" spans="1:25" x14ac:dyDescent="0.25">
      <c r="A285" s="133">
        <v>44176</v>
      </c>
      <c r="B285" s="209">
        <v>7112</v>
      </c>
      <c r="C285" s="209">
        <f t="shared" si="77"/>
        <v>1489328</v>
      </c>
      <c r="D285" s="209">
        <v>177</v>
      </c>
      <c r="E285" s="209">
        <f t="shared" si="78"/>
        <v>40602</v>
      </c>
      <c r="F285" s="209">
        <f t="shared" si="73"/>
        <v>6605</v>
      </c>
      <c r="G285" s="238">
        <v>1324792</v>
      </c>
      <c r="H285" s="209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81">
        <f t="shared" si="61"/>
        <v>2152912</v>
      </c>
      <c r="N285" s="4">
        <v>10375</v>
      </c>
      <c r="O285" s="4">
        <v>296884</v>
      </c>
      <c r="P285" s="4">
        <v>1068414</v>
      </c>
      <c r="Q285" s="181">
        <f t="shared" si="62"/>
        <v>113655</v>
      </c>
      <c r="R285" s="174">
        <f t="shared" si="68"/>
        <v>123934</v>
      </c>
      <c r="S285" s="182">
        <f t="shared" si="74"/>
        <v>-45</v>
      </c>
      <c r="T285" s="15">
        <f t="shared" si="76"/>
        <v>330</v>
      </c>
      <c r="U285" s="325"/>
      <c r="W285" s="80"/>
      <c r="X285" s="63"/>
      <c r="Y285" s="80"/>
    </row>
    <row r="286" spans="1:25" x14ac:dyDescent="0.25">
      <c r="A286" s="185">
        <v>44177</v>
      </c>
      <c r="B286" s="209">
        <v>5274</v>
      </c>
      <c r="C286" s="209">
        <f t="shared" si="77"/>
        <v>1494602</v>
      </c>
      <c r="D286" s="209">
        <v>62</v>
      </c>
      <c r="E286" s="209">
        <f t="shared" si="78"/>
        <v>40664</v>
      </c>
      <c r="F286" s="209">
        <f t="shared" si="73"/>
        <v>5368</v>
      </c>
      <c r="G286" s="238">
        <v>1330160</v>
      </c>
      <c r="H286" s="209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81">
        <f t="shared" si="61"/>
        <v>2169976</v>
      </c>
      <c r="N286" s="4">
        <v>10396</v>
      </c>
      <c r="O286" s="4">
        <v>297737</v>
      </c>
      <c r="P286" s="4">
        <v>1071431</v>
      </c>
      <c r="Q286" s="181">
        <f t="shared" si="62"/>
        <v>115038</v>
      </c>
      <c r="R286" s="174">
        <f t="shared" si="68"/>
        <v>123778</v>
      </c>
      <c r="S286" s="182">
        <f t="shared" si="74"/>
        <v>-26</v>
      </c>
      <c r="T286" s="15">
        <f t="shared" si="76"/>
        <v>-156</v>
      </c>
      <c r="U286" s="325"/>
    </row>
    <row r="287" spans="1:25" x14ac:dyDescent="0.25">
      <c r="A287" s="185">
        <v>44178</v>
      </c>
      <c r="B287" s="209">
        <v>3558</v>
      </c>
      <c r="C287" s="209">
        <f t="shared" si="77"/>
        <v>1498160</v>
      </c>
      <c r="D287" s="209">
        <v>98</v>
      </c>
      <c r="E287" s="209">
        <f t="shared" si="78"/>
        <v>40762</v>
      </c>
      <c r="F287" s="209">
        <f t="shared" ref="F287:F332" si="80">G287-G286</f>
        <v>5157</v>
      </c>
      <c r="G287" s="238">
        <v>1335317</v>
      </c>
      <c r="H287" s="209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81">
        <f t="shared" si="61"/>
        <v>2185564</v>
      </c>
      <c r="N287" s="4">
        <v>10424</v>
      </c>
      <c r="O287" s="4">
        <v>298310</v>
      </c>
      <c r="P287" s="4">
        <v>1073462</v>
      </c>
      <c r="Q287" s="181">
        <f t="shared" si="62"/>
        <v>115964</v>
      </c>
      <c r="R287" s="174">
        <f t="shared" si="68"/>
        <v>122081</v>
      </c>
      <c r="S287" s="182">
        <f t="shared" si="74"/>
        <v>-57</v>
      </c>
      <c r="T287" s="15">
        <f t="shared" si="76"/>
        <v>-1697</v>
      </c>
      <c r="U287" s="325"/>
    </row>
    <row r="288" spans="1:25" x14ac:dyDescent="0.25">
      <c r="A288" s="186">
        <v>44179</v>
      </c>
      <c r="B288" s="209">
        <v>5062</v>
      </c>
      <c r="C288" s="209">
        <f t="shared" si="77"/>
        <v>1503222</v>
      </c>
      <c r="D288" s="209">
        <v>274</v>
      </c>
      <c r="E288" s="209">
        <f t="shared" si="78"/>
        <v>41036</v>
      </c>
      <c r="F288" s="209">
        <f t="shared" si="80"/>
        <v>4803</v>
      </c>
      <c r="G288" s="238">
        <v>1340120</v>
      </c>
      <c r="H288" s="209">
        <v>3478</v>
      </c>
      <c r="I288" s="4">
        <v>43000</v>
      </c>
      <c r="J288" s="16">
        <f t="shared" si="79"/>
        <v>4302194</v>
      </c>
      <c r="K288" s="7">
        <v>5131</v>
      </c>
      <c r="L288" s="7">
        <v>2215097</v>
      </c>
      <c r="M288" s="181">
        <f t="shared" si="61"/>
        <v>2220228</v>
      </c>
      <c r="N288" s="4">
        <v>10451</v>
      </c>
      <c r="O288" s="4">
        <v>299430</v>
      </c>
      <c r="P288" s="4">
        <v>1076117</v>
      </c>
      <c r="Q288" s="181">
        <f t="shared" si="62"/>
        <v>117224</v>
      </c>
      <c r="R288" s="174">
        <f t="shared" si="68"/>
        <v>122066</v>
      </c>
      <c r="S288" s="182">
        <f t="shared" ref="S288:S295" si="81">H288-H287</f>
        <v>-59</v>
      </c>
      <c r="T288" s="15">
        <f t="shared" ref="T288:T295" si="82">(C288-G288-E288)-(C287-E287-G287)</f>
        <v>-15</v>
      </c>
      <c r="U288" s="325"/>
    </row>
    <row r="289" spans="1:22" x14ac:dyDescent="0.25">
      <c r="A289" s="186">
        <v>44180</v>
      </c>
      <c r="B289" s="209">
        <v>6981</v>
      </c>
      <c r="C289" s="209">
        <f t="shared" si="77"/>
        <v>1510203</v>
      </c>
      <c r="D289" s="209">
        <v>165</v>
      </c>
      <c r="E289" s="209">
        <f t="shared" si="78"/>
        <v>41201</v>
      </c>
      <c r="F289" s="209">
        <f t="shared" si="80"/>
        <v>4180</v>
      </c>
      <c r="G289" s="238">
        <v>1344300</v>
      </c>
      <c r="H289" s="209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81">
        <f t="shared" si="61"/>
        <v>2244022</v>
      </c>
      <c r="N289" s="4">
        <v>10483</v>
      </c>
      <c r="O289" s="4">
        <v>301009</v>
      </c>
      <c r="P289" s="4">
        <v>1078240</v>
      </c>
      <c r="Q289" s="181">
        <f t="shared" si="62"/>
        <v>120471</v>
      </c>
      <c r="R289" s="174">
        <f t="shared" si="68"/>
        <v>124702</v>
      </c>
      <c r="S289" s="182">
        <f t="shared" si="81"/>
        <v>-3</v>
      </c>
      <c r="T289" s="15">
        <f t="shared" si="82"/>
        <v>2636</v>
      </c>
      <c r="U289" s="325"/>
    </row>
    <row r="290" spans="1:22" x14ac:dyDescent="0.25">
      <c r="A290" s="186">
        <v>44181</v>
      </c>
      <c r="B290" s="209">
        <v>6843</v>
      </c>
      <c r="C290" s="209">
        <f t="shared" ref="C290:C295" si="83">C289+B290</f>
        <v>1517046</v>
      </c>
      <c r="D290" s="209">
        <v>162</v>
      </c>
      <c r="E290" s="209">
        <f t="shared" ref="E290:E295" si="84">E289+D290</f>
        <v>41363</v>
      </c>
      <c r="F290" s="209">
        <f t="shared" si="80"/>
        <v>3614</v>
      </c>
      <c r="G290" s="238">
        <v>1347914</v>
      </c>
      <c r="H290" s="209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81">
        <f t="shared" si="61"/>
        <v>2265107</v>
      </c>
      <c r="N290" s="4">
        <v>10548</v>
      </c>
      <c r="O290" s="4">
        <v>302498</v>
      </c>
      <c r="P290" s="4">
        <v>1083034</v>
      </c>
      <c r="Q290" s="181">
        <f t="shared" si="62"/>
        <v>120966</v>
      </c>
      <c r="R290" s="174">
        <f t="shared" si="68"/>
        <v>127769</v>
      </c>
      <c r="S290" s="182">
        <f t="shared" si="81"/>
        <v>-32</v>
      </c>
      <c r="T290" s="15">
        <f t="shared" si="82"/>
        <v>3067</v>
      </c>
      <c r="U290" s="325"/>
    </row>
    <row r="291" spans="1:22" x14ac:dyDescent="0.25">
      <c r="A291" s="186">
        <v>44182</v>
      </c>
      <c r="B291" s="209">
        <v>7326</v>
      </c>
      <c r="C291" s="209">
        <f t="shared" si="83"/>
        <v>1524372</v>
      </c>
      <c r="D291" s="209">
        <v>169</v>
      </c>
      <c r="E291" s="209">
        <f t="shared" si="84"/>
        <v>41532</v>
      </c>
      <c r="F291" s="209">
        <f t="shared" si="80"/>
        <v>4642</v>
      </c>
      <c r="G291" s="238">
        <v>1352556</v>
      </c>
      <c r="H291" s="209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81">
        <f t="shared" si="61"/>
        <v>2284649</v>
      </c>
      <c r="N291" s="4">
        <v>10614</v>
      </c>
      <c r="O291" s="4">
        <v>304151</v>
      </c>
      <c r="P291" s="4">
        <v>1088190</v>
      </c>
      <c r="Q291" s="181">
        <f t="shared" si="62"/>
        <v>121417</v>
      </c>
      <c r="R291" s="174">
        <f t="shared" si="68"/>
        <v>130284</v>
      </c>
      <c r="S291" s="182">
        <f t="shared" si="81"/>
        <v>28</v>
      </c>
      <c r="T291" s="15">
        <f t="shared" si="82"/>
        <v>2515</v>
      </c>
      <c r="U291" s="325"/>
    </row>
    <row r="292" spans="1:22" x14ac:dyDescent="0.25">
      <c r="A292" s="188">
        <v>44183</v>
      </c>
      <c r="B292" s="216">
        <v>7002</v>
      </c>
      <c r="C292" s="216">
        <f t="shared" si="83"/>
        <v>1531374</v>
      </c>
      <c r="D292" s="216">
        <v>138</v>
      </c>
      <c r="E292" s="216">
        <f t="shared" si="84"/>
        <v>41670</v>
      </c>
      <c r="F292" s="216">
        <f t="shared" si="80"/>
        <v>4199</v>
      </c>
      <c r="G292" s="238">
        <v>1356755</v>
      </c>
      <c r="H292" s="216">
        <v>3434</v>
      </c>
      <c r="I292" s="38">
        <v>32002</v>
      </c>
      <c r="J292" s="38">
        <f t="shared" si="85"/>
        <v>4437322</v>
      </c>
      <c r="K292" s="55">
        <v>5573</v>
      </c>
      <c r="L292" s="55">
        <v>2298394</v>
      </c>
      <c r="M292" s="189">
        <f t="shared" si="61"/>
        <v>2303967</v>
      </c>
      <c r="N292" s="38">
        <v>10658</v>
      </c>
      <c r="O292" s="38">
        <v>305458</v>
      </c>
      <c r="P292" s="38">
        <v>1093180</v>
      </c>
      <c r="Q292" s="189">
        <f t="shared" si="62"/>
        <v>122078</v>
      </c>
      <c r="R292" s="174">
        <f t="shared" si="68"/>
        <v>132949</v>
      </c>
      <c r="S292" s="182">
        <f t="shared" si="81"/>
        <v>-37</v>
      </c>
      <c r="T292" s="15">
        <f t="shared" si="82"/>
        <v>2665</v>
      </c>
      <c r="U292" s="325"/>
    </row>
    <row r="293" spans="1:22" x14ac:dyDescent="0.25">
      <c r="A293" s="193">
        <v>44184</v>
      </c>
      <c r="B293" s="223">
        <v>5795</v>
      </c>
      <c r="C293" s="223">
        <f t="shared" si="83"/>
        <v>1537169</v>
      </c>
      <c r="D293" s="223">
        <v>91</v>
      </c>
      <c r="E293" s="223">
        <f t="shared" si="84"/>
        <v>41761</v>
      </c>
      <c r="F293" s="223">
        <f t="shared" si="80"/>
        <v>5862</v>
      </c>
      <c r="G293" s="238">
        <v>1362617</v>
      </c>
      <c r="H293" s="223">
        <v>3452</v>
      </c>
      <c r="I293" s="194">
        <v>27403</v>
      </c>
      <c r="J293" s="194">
        <f t="shared" si="85"/>
        <v>4464725</v>
      </c>
      <c r="K293" s="191">
        <v>5632</v>
      </c>
      <c r="L293" s="191">
        <v>2314565</v>
      </c>
      <c r="M293" s="192">
        <f t="shared" si="61"/>
        <v>2320197</v>
      </c>
      <c r="N293" s="190">
        <v>10688</v>
      </c>
      <c r="O293" s="190">
        <v>306243</v>
      </c>
      <c r="P293" s="190">
        <v>1096091</v>
      </c>
      <c r="Q293" s="192">
        <f t="shared" si="62"/>
        <v>124147</v>
      </c>
      <c r="R293" s="174">
        <f t="shared" si="68"/>
        <v>132791</v>
      </c>
      <c r="S293" s="187">
        <f t="shared" si="81"/>
        <v>18</v>
      </c>
      <c r="T293" s="15">
        <f t="shared" si="82"/>
        <v>-158</v>
      </c>
      <c r="U293" s="325"/>
      <c r="V293" s="127"/>
    </row>
    <row r="294" spans="1:22" x14ac:dyDescent="0.25">
      <c r="A294" s="195">
        <v>44185</v>
      </c>
      <c r="B294" s="216">
        <v>4116</v>
      </c>
      <c r="C294" s="216">
        <f t="shared" si="83"/>
        <v>1541285</v>
      </c>
      <c r="D294" s="216">
        <v>50</v>
      </c>
      <c r="E294" s="216">
        <f t="shared" si="84"/>
        <v>41811</v>
      </c>
      <c r="F294" s="216">
        <f t="shared" si="80"/>
        <v>5729</v>
      </c>
      <c r="G294" s="238">
        <v>1368346</v>
      </c>
      <c r="H294" s="216">
        <v>3462</v>
      </c>
      <c r="I294" s="38">
        <v>32148</v>
      </c>
      <c r="J294" s="38">
        <f t="shared" si="85"/>
        <v>4496873</v>
      </c>
      <c r="K294" s="196">
        <v>5765</v>
      </c>
      <c r="L294" s="197">
        <v>2338847</v>
      </c>
      <c r="M294" s="198">
        <f t="shared" si="61"/>
        <v>2344612</v>
      </c>
      <c r="N294" s="194">
        <v>10715</v>
      </c>
      <c r="O294" s="194">
        <v>306830</v>
      </c>
      <c r="P294" s="194">
        <v>1098359</v>
      </c>
      <c r="Q294" s="198">
        <f t="shared" si="62"/>
        <v>125381</v>
      </c>
      <c r="R294" s="174">
        <f t="shared" si="68"/>
        <v>131128</v>
      </c>
      <c r="S294" s="199">
        <f t="shared" si="81"/>
        <v>10</v>
      </c>
      <c r="T294" s="168">
        <f t="shared" si="82"/>
        <v>-1663</v>
      </c>
      <c r="U294" s="325"/>
      <c r="V294" s="127"/>
    </row>
    <row r="295" spans="1:22" x14ac:dyDescent="0.25">
      <c r="A295" s="186">
        <v>44186</v>
      </c>
      <c r="B295" s="209">
        <v>5853</v>
      </c>
      <c r="C295" s="209">
        <f t="shared" si="83"/>
        <v>1547138</v>
      </c>
      <c r="D295" s="209">
        <v>184</v>
      </c>
      <c r="E295" s="209">
        <f t="shared" si="84"/>
        <v>41995</v>
      </c>
      <c r="F295" s="209">
        <f t="shared" si="80"/>
        <v>6055</v>
      </c>
      <c r="G295" s="238">
        <v>1374401</v>
      </c>
      <c r="H295" s="209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81">
        <f t="shared" si="61"/>
        <v>2359512</v>
      </c>
      <c r="N295" s="4">
        <v>10750</v>
      </c>
      <c r="O295" s="4">
        <v>308256</v>
      </c>
      <c r="P295" s="4">
        <v>1103443</v>
      </c>
      <c r="Q295" s="181">
        <f t="shared" si="62"/>
        <v>124689</v>
      </c>
      <c r="R295" s="174">
        <f t="shared" si="68"/>
        <v>130742</v>
      </c>
      <c r="S295" s="182">
        <f t="shared" si="81"/>
        <v>-95</v>
      </c>
      <c r="T295" s="15">
        <f t="shared" si="82"/>
        <v>-386</v>
      </c>
      <c r="U295" s="325"/>
      <c r="V295" s="127"/>
    </row>
    <row r="296" spans="1:22" x14ac:dyDescent="0.25">
      <c r="A296" s="186">
        <v>44187</v>
      </c>
      <c r="B296" s="209">
        <v>8141</v>
      </c>
      <c r="C296" s="209">
        <f t="shared" ref="C296:C332" si="86">C295+B296</f>
        <v>1555279</v>
      </c>
      <c r="D296" s="209">
        <v>256</v>
      </c>
      <c r="E296" s="209">
        <f t="shared" ref="E296:E332" si="87">E295+D296</f>
        <v>42251</v>
      </c>
      <c r="F296" s="209">
        <f t="shared" si="80"/>
        <v>5325</v>
      </c>
      <c r="G296" s="238">
        <v>1379726</v>
      </c>
      <c r="H296" s="209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81">
        <f t="shared" si="61"/>
        <v>2396136</v>
      </c>
      <c r="N296" s="4">
        <v>10808</v>
      </c>
      <c r="O296" s="4">
        <v>309842</v>
      </c>
      <c r="P296" s="4">
        <v>1109025</v>
      </c>
      <c r="Q296" s="181">
        <f t="shared" si="62"/>
        <v>125604</v>
      </c>
      <c r="R296" s="174">
        <f t="shared" si="68"/>
        <v>133302</v>
      </c>
      <c r="S296" s="67">
        <f t="shared" ref="S296:S299" si="89">H296-H295</f>
        <v>32</v>
      </c>
      <c r="T296" s="167">
        <f t="shared" ref="T296:T306" si="90">(C296-G296-E296)-(C295-E295-G295)</f>
        <v>2560</v>
      </c>
      <c r="U296" s="325"/>
      <c r="V296" s="127"/>
    </row>
    <row r="297" spans="1:22" x14ac:dyDescent="0.25">
      <c r="A297" s="186">
        <v>44188</v>
      </c>
      <c r="B297" s="209">
        <v>8586</v>
      </c>
      <c r="C297" s="209">
        <f t="shared" si="86"/>
        <v>1563865</v>
      </c>
      <c r="D297" s="209">
        <v>60</v>
      </c>
      <c r="E297" s="209">
        <f t="shared" si="87"/>
        <v>42311</v>
      </c>
      <c r="F297" s="209">
        <f t="shared" si="80"/>
        <v>4551</v>
      </c>
      <c r="G297" s="238">
        <v>1384277</v>
      </c>
      <c r="H297" s="209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81">
        <f t="shared" si="61"/>
        <v>2408036</v>
      </c>
      <c r="N297" s="4">
        <v>10873</v>
      </c>
      <c r="O297" s="4">
        <v>311072</v>
      </c>
      <c r="P297" s="4">
        <v>1114236</v>
      </c>
      <c r="Q297" s="181">
        <f t="shared" si="62"/>
        <v>127684</v>
      </c>
      <c r="R297" s="174">
        <f t="shared" si="68"/>
        <v>137277</v>
      </c>
      <c r="S297" s="67">
        <f t="shared" si="89"/>
        <v>-9</v>
      </c>
      <c r="T297" s="167">
        <f t="shared" si="90"/>
        <v>3975</v>
      </c>
      <c r="U297" s="325"/>
      <c r="V297" s="127"/>
    </row>
    <row r="298" spans="1:22" x14ac:dyDescent="0.25">
      <c r="A298" s="188">
        <v>44189</v>
      </c>
      <c r="B298" s="216">
        <v>7815</v>
      </c>
      <c r="C298" s="216">
        <f t="shared" si="86"/>
        <v>1571680</v>
      </c>
      <c r="D298" s="216">
        <v>78</v>
      </c>
      <c r="E298" s="216">
        <f t="shared" si="87"/>
        <v>42389</v>
      </c>
      <c r="F298" s="216">
        <f t="shared" si="80"/>
        <v>6439</v>
      </c>
      <c r="G298" s="239">
        <v>1390716</v>
      </c>
      <c r="H298" s="216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81">
        <f t="shared" si="61"/>
        <v>2429122</v>
      </c>
      <c r="N298" s="4">
        <v>10910</v>
      </c>
      <c r="O298" s="4">
        <v>311984</v>
      </c>
      <c r="P298" s="4">
        <v>1119801</v>
      </c>
      <c r="Q298" s="181">
        <f t="shared" si="62"/>
        <v>128985</v>
      </c>
      <c r="R298" s="174">
        <f t="shared" si="68"/>
        <v>138575</v>
      </c>
      <c r="S298" s="67">
        <f t="shared" si="89"/>
        <v>0</v>
      </c>
      <c r="T298" s="167">
        <f t="shared" si="90"/>
        <v>1298</v>
      </c>
      <c r="U298" s="325"/>
      <c r="V298" s="127"/>
    </row>
    <row r="299" spans="1:22" x14ac:dyDescent="0.25">
      <c r="A299" s="203">
        <v>44190</v>
      </c>
      <c r="B299" s="224">
        <v>2874</v>
      </c>
      <c r="C299" s="224">
        <f t="shared" si="86"/>
        <v>1574554</v>
      </c>
      <c r="D299" s="224">
        <v>30</v>
      </c>
      <c r="E299" s="224">
        <f t="shared" si="87"/>
        <v>42419</v>
      </c>
      <c r="F299" s="224">
        <f t="shared" si="80"/>
        <v>5946</v>
      </c>
      <c r="G299" s="240">
        <v>1396662</v>
      </c>
      <c r="H299" s="224">
        <v>3390</v>
      </c>
      <c r="I299" s="16">
        <v>24454</v>
      </c>
      <c r="J299" s="4">
        <f t="shared" si="88"/>
        <v>4646871</v>
      </c>
      <c r="K299" s="7">
        <v>5907</v>
      </c>
      <c r="L299" s="7">
        <v>2430506</v>
      </c>
      <c r="M299" s="181">
        <f t="shared" si="61"/>
        <v>2436413</v>
      </c>
      <c r="N299" s="4">
        <v>10934</v>
      </c>
      <c r="O299" s="4">
        <v>312308</v>
      </c>
      <c r="P299" s="4">
        <v>1125100</v>
      </c>
      <c r="Q299" s="181">
        <f t="shared" si="62"/>
        <v>126212</v>
      </c>
      <c r="R299" s="174">
        <f t="shared" si="68"/>
        <v>135473</v>
      </c>
      <c r="S299" s="67">
        <f t="shared" si="89"/>
        <v>0</v>
      </c>
      <c r="T299" s="167">
        <f t="shared" si="90"/>
        <v>-3102</v>
      </c>
      <c r="U299" s="325"/>
      <c r="V299" s="127"/>
    </row>
    <row r="300" spans="1:22" x14ac:dyDescent="0.25">
      <c r="A300" s="203">
        <v>44191</v>
      </c>
      <c r="B300" s="224">
        <v>3713</v>
      </c>
      <c r="C300" s="224">
        <f t="shared" si="86"/>
        <v>1578267</v>
      </c>
      <c r="D300" s="224">
        <v>79</v>
      </c>
      <c r="E300" s="224">
        <f t="shared" si="87"/>
        <v>42498</v>
      </c>
      <c r="F300" s="224">
        <f t="shared" si="80"/>
        <v>5565</v>
      </c>
      <c r="G300" s="240">
        <v>1402227</v>
      </c>
      <c r="H300" s="224">
        <v>3262</v>
      </c>
      <c r="I300" s="16">
        <v>14984</v>
      </c>
      <c r="J300" s="4">
        <f t="shared" si="88"/>
        <v>4661855</v>
      </c>
      <c r="K300" s="7">
        <v>5931</v>
      </c>
      <c r="L300" s="7">
        <v>2439459</v>
      </c>
      <c r="M300" s="181">
        <f>L300+K300</f>
        <v>2445390</v>
      </c>
      <c r="N300" s="4">
        <v>10957</v>
      </c>
      <c r="O300" s="4">
        <v>312971</v>
      </c>
      <c r="P300" s="4">
        <v>1128587</v>
      </c>
      <c r="Q300" s="181">
        <f>C300-N300-O300-P300</f>
        <v>125752</v>
      </c>
      <c r="R300" s="174">
        <f t="shared" si="68"/>
        <v>133542</v>
      </c>
      <c r="S300" s="67">
        <f>H300-H297</f>
        <v>-128</v>
      </c>
      <c r="T300" s="167">
        <f t="shared" si="90"/>
        <v>-1931</v>
      </c>
      <c r="U300" s="325"/>
      <c r="V300" s="127"/>
    </row>
    <row r="301" spans="1:22" x14ac:dyDescent="0.25">
      <c r="A301" s="205">
        <v>44192</v>
      </c>
      <c r="B301" s="225">
        <v>5030</v>
      </c>
      <c r="C301" s="225">
        <f t="shared" si="86"/>
        <v>1583297</v>
      </c>
      <c r="D301" s="225">
        <v>149</v>
      </c>
      <c r="E301" s="225">
        <f t="shared" si="87"/>
        <v>42647</v>
      </c>
      <c r="F301" s="225">
        <f t="shared" si="80"/>
        <v>5699</v>
      </c>
      <c r="G301" s="241">
        <v>1407926</v>
      </c>
      <c r="H301" s="225">
        <v>3313</v>
      </c>
      <c r="I301" s="206">
        <v>21455</v>
      </c>
      <c r="J301" s="38">
        <f t="shared" si="88"/>
        <v>4683310</v>
      </c>
      <c r="K301" s="55">
        <v>5941</v>
      </c>
      <c r="L301" s="55">
        <v>2453195</v>
      </c>
      <c r="M301" s="189">
        <f>L301+K301</f>
        <v>2459136</v>
      </c>
      <c r="N301" s="38">
        <v>10979</v>
      </c>
      <c r="O301" s="38">
        <v>313631</v>
      </c>
      <c r="P301" s="38">
        <v>1131589</v>
      </c>
      <c r="Q301" s="189">
        <f>C301-N301-O301-P301</f>
        <v>127098</v>
      </c>
      <c r="R301" s="174">
        <f t="shared" si="68"/>
        <v>132724</v>
      </c>
      <c r="S301" s="117">
        <f t="shared" ref="S301:S306" si="91">H301-H300</f>
        <v>51</v>
      </c>
      <c r="T301" s="202">
        <f t="shared" si="90"/>
        <v>-818</v>
      </c>
      <c r="U301" s="325"/>
      <c r="V301" s="127"/>
    </row>
    <row r="302" spans="1:22" x14ac:dyDescent="0.25">
      <c r="A302" s="186">
        <v>44193</v>
      </c>
      <c r="B302" s="209">
        <v>7216</v>
      </c>
      <c r="C302" s="209">
        <f t="shared" si="86"/>
        <v>1590513</v>
      </c>
      <c r="D302" s="209">
        <v>218</v>
      </c>
      <c r="E302" s="209">
        <f t="shared" si="87"/>
        <v>42865</v>
      </c>
      <c r="F302" s="209">
        <f t="shared" si="80"/>
        <v>6754</v>
      </c>
      <c r="G302" s="238">
        <v>1414680</v>
      </c>
      <c r="H302" s="209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81">
        <f>L302+K302</f>
        <v>2476805</v>
      </c>
      <c r="N302" s="4">
        <v>11048</v>
      </c>
      <c r="O302" s="4">
        <v>315189</v>
      </c>
      <c r="P302" s="4">
        <v>1138116</v>
      </c>
      <c r="Q302" s="181">
        <f>C302-N302-O302-P302</f>
        <v>126160</v>
      </c>
      <c r="R302" s="174">
        <f t="shared" si="68"/>
        <v>132968</v>
      </c>
      <c r="S302" s="67">
        <f t="shared" si="91"/>
        <v>6</v>
      </c>
      <c r="T302" s="167">
        <f t="shared" si="90"/>
        <v>244</v>
      </c>
      <c r="U302" s="325"/>
      <c r="V302" s="127"/>
    </row>
    <row r="303" spans="1:22" x14ac:dyDescent="0.25">
      <c r="A303" s="186">
        <v>44194</v>
      </c>
      <c r="B303" s="209">
        <v>11650</v>
      </c>
      <c r="C303" s="209">
        <f t="shared" si="86"/>
        <v>1602163</v>
      </c>
      <c r="D303" s="209">
        <v>151</v>
      </c>
      <c r="E303" s="209">
        <f t="shared" si="87"/>
        <v>43016</v>
      </c>
      <c r="F303" s="209">
        <f t="shared" si="80"/>
        <v>6205</v>
      </c>
      <c r="G303" s="238">
        <v>1420885</v>
      </c>
      <c r="H303" s="209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81">
        <f>L303+K303</f>
        <v>2501111</v>
      </c>
      <c r="N303" s="4">
        <v>11121</v>
      </c>
      <c r="O303" s="4">
        <v>316933</v>
      </c>
      <c r="P303" s="4">
        <v>1144766</v>
      </c>
      <c r="Q303" s="181">
        <f>C303-N303-O303-P303</f>
        <v>129343</v>
      </c>
      <c r="R303" s="174">
        <f t="shared" si="68"/>
        <v>138262</v>
      </c>
      <c r="S303" s="67">
        <f t="shared" si="91"/>
        <v>26</v>
      </c>
      <c r="T303" s="167">
        <f t="shared" si="90"/>
        <v>5294</v>
      </c>
      <c r="U303" s="325"/>
      <c r="V303" s="127"/>
    </row>
    <row r="304" spans="1:22" x14ac:dyDescent="0.25">
      <c r="A304" s="186">
        <v>44195</v>
      </c>
      <c r="B304" s="209">
        <v>11765</v>
      </c>
      <c r="C304" s="209">
        <f t="shared" si="86"/>
        <v>1613928</v>
      </c>
      <c r="D304" s="209">
        <v>145</v>
      </c>
      <c r="E304" s="209">
        <f t="shared" si="87"/>
        <v>43161</v>
      </c>
      <c r="F304" s="209">
        <f t="shared" si="80"/>
        <v>5791</v>
      </c>
      <c r="G304" s="238">
        <v>1426676</v>
      </c>
      <c r="H304" s="209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1">
        <f>C304-N304-O304-P304</f>
        <v>132646</v>
      </c>
      <c r="R304" s="174">
        <f t="shared" si="68"/>
        <v>144091</v>
      </c>
      <c r="S304" s="67">
        <f t="shared" si="91"/>
        <v>95</v>
      </c>
      <c r="T304" s="167">
        <f t="shared" si="90"/>
        <v>5829</v>
      </c>
      <c r="U304" s="325"/>
      <c r="V304" s="127"/>
    </row>
    <row r="305" spans="1:23" x14ac:dyDescent="0.25">
      <c r="A305" s="186">
        <v>44196</v>
      </c>
      <c r="B305" s="209">
        <v>11587</v>
      </c>
      <c r="C305" s="209">
        <f t="shared" si="86"/>
        <v>1625515</v>
      </c>
      <c r="D305" s="209">
        <v>83</v>
      </c>
      <c r="E305" s="209">
        <f t="shared" si="87"/>
        <v>43244</v>
      </c>
      <c r="F305" s="209">
        <f t="shared" si="80"/>
        <v>7240</v>
      </c>
      <c r="G305" s="238">
        <v>1433916</v>
      </c>
      <c r="H305" s="209">
        <v>3440</v>
      </c>
      <c r="I305" s="249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2">L305+K305</f>
        <v>2564967</v>
      </c>
      <c r="N305" s="4">
        <v>11236</v>
      </c>
      <c r="O305" s="4">
        <v>320315</v>
      </c>
      <c r="P305" s="4">
        <v>1155875</v>
      </c>
      <c r="Q305" s="181">
        <f t="shared" ref="Q305:Q324" si="93">C305-N305-O305-P305</f>
        <v>138089</v>
      </c>
      <c r="R305" s="174">
        <f t="shared" si="68"/>
        <v>148355</v>
      </c>
      <c r="S305" s="67">
        <f t="shared" si="91"/>
        <v>0</v>
      </c>
      <c r="T305" s="167">
        <f t="shared" si="90"/>
        <v>4264</v>
      </c>
      <c r="U305" s="325"/>
      <c r="V305" s="127"/>
    </row>
    <row r="306" spans="1:23" x14ac:dyDescent="0.25">
      <c r="A306" s="186">
        <v>44197</v>
      </c>
      <c r="B306" s="209">
        <v>4079</v>
      </c>
      <c r="C306" s="209">
        <f t="shared" si="86"/>
        <v>1629594</v>
      </c>
      <c r="D306" s="209">
        <v>73</v>
      </c>
      <c r="E306" s="209">
        <f t="shared" si="87"/>
        <v>43317</v>
      </c>
      <c r="F306" s="209">
        <f t="shared" si="80"/>
        <v>6235</v>
      </c>
      <c r="G306" s="238">
        <v>1440151</v>
      </c>
      <c r="H306" s="209">
        <v>3440</v>
      </c>
      <c r="I306" s="249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2"/>
        <v>2571953</v>
      </c>
      <c r="N306" s="4">
        <v>11273</v>
      </c>
      <c r="O306" s="4">
        <v>320768</v>
      </c>
      <c r="P306" s="4">
        <v>1157648</v>
      </c>
      <c r="Q306" s="181">
        <f t="shared" si="93"/>
        <v>139905</v>
      </c>
      <c r="R306" s="174">
        <f t="shared" si="68"/>
        <v>146126</v>
      </c>
      <c r="S306" s="67">
        <f t="shared" si="91"/>
        <v>0</v>
      </c>
      <c r="T306" s="167">
        <f t="shared" si="90"/>
        <v>-2229</v>
      </c>
      <c r="U306" s="325"/>
      <c r="V306" s="127"/>
    </row>
    <row r="307" spans="1:23" x14ac:dyDescent="0.25">
      <c r="A307" s="186">
        <v>44198</v>
      </c>
      <c r="B307" s="209">
        <v>5240</v>
      </c>
      <c r="C307" s="209">
        <f t="shared" si="86"/>
        <v>1634834</v>
      </c>
      <c r="D307" s="209">
        <v>56</v>
      </c>
      <c r="E307" s="209">
        <f t="shared" si="87"/>
        <v>43373</v>
      </c>
      <c r="F307" s="209">
        <f t="shared" si="80"/>
        <v>6941</v>
      </c>
      <c r="G307" s="238">
        <v>1447092</v>
      </c>
      <c r="H307" s="209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1">
        <f t="shared" si="93"/>
        <v>139658</v>
      </c>
      <c r="R307" s="174">
        <f t="shared" si="68"/>
        <v>144369</v>
      </c>
      <c r="S307" s="67">
        <f t="shared" ref="S307" si="94">H307-H306</f>
        <v>-2</v>
      </c>
      <c r="T307" s="167">
        <f t="shared" ref="T307:T318" si="95">(C307-G307-E307)-(C306-E306-G306)</f>
        <v>-1757</v>
      </c>
      <c r="U307" s="325"/>
      <c r="V307" s="127"/>
    </row>
    <row r="308" spans="1:23" x14ac:dyDescent="0.25">
      <c r="A308" s="186">
        <v>44199</v>
      </c>
      <c r="B308" s="209">
        <v>5884</v>
      </c>
      <c r="C308" s="209">
        <f t="shared" si="86"/>
        <v>1640718</v>
      </c>
      <c r="D308" s="209">
        <v>107</v>
      </c>
      <c r="E308" s="209">
        <f t="shared" si="87"/>
        <v>43480</v>
      </c>
      <c r="F308" s="209">
        <f t="shared" si="80"/>
        <v>5868</v>
      </c>
      <c r="G308" s="238">
        <v>1452960</v>
      </c>
      <c r="H308" s="209">
        <v>3433</v>
      </c>
      <c r="I308" s="4">
        <v>22180</v>
      </c>
      <c r="J308" s="4">
        <f t="shared" ref="J308:J317" si="96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1">
        <f t="shared" si="93"/>
        <v>141165</v>
      </c>
      <c r="R308" s="174">
        <f t="shared" si="68"/>
        <v>144278</v>
      </c>
      <c r="S308" s="67">
        <f t="shared" ref="S308" si="97">H308-H307</f>
        <v>-5</v>
      </c>
      <c r="T308" s="167">
        <f t="shared" si="95"/>
        <v>-91</v>
      </c>
      <c r="U308" s="325"/>
      <c r="V308" s="127"/>
    </row>
    <row r="309" spans="1:23" x14ac:dyDescent="0.25">
      <c r="A309" s="188">
        <v>44200</v>
      </c>
      <c r="B309" s="216">
        <v>8222</v>
      </c>
      <c r="C309" s="216">
        <f t="shared" si="86"/>
        <v>1648940</v>
      </c>
      <c r="D309" s="216">
        <v>152</v>
      </c>
      <c r="E309" s="216">
        <f t="shared" si="87"/>
        <v>43632</v>
      </c>
      <c r="F309" s="216">
        <f t="shared" si="80"/>
        <v>5123</v>
      </c>
      <c r="G309" s="239">
        <v>1458083</v>
      </c>
      <c r="H309" s="216">
        <v>3502</v>
      </c>
      <c r="I309" s="38">
        <v>31819</v>
      </c>
      <c r="J309" s="38">
        <f t="shared" si="96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89">
        <f t="shared" si="93"/>
        <v>139290</v>
      </c>
      <c r="R309" s="174">
        <f t="shared" si="68"/>
        <v>147225</v>
      </c>
      <c r="S309" s="117">
        <f t="shared" ref="S309" si="98">H309-H308</f>
        <v>69</v>
      </c>
      <c r="T309" s="202">
        <f t="shared" si="95"/>
        <v>2947</v>
      </c>
      <c r="U309" s="325"/>
      <c r="V309" s="127"/>
    </row>
    <row r="310" spans="1:23" x14ac:dyDescent="0.25">
      <c r="A310" s="186">
        <v>44201</v>
      </c>
      <c r="B310" s="209">
        <v>13790</v>
      </c>
      <c r="C310" s="209">
        <f t="shared" si="86"/>
        <v>1662730</v>
      </c>
      <c r="D310" s="209">
        <v>151</v>
      </c>
      <c r="E310" s="209">
        <f t="shared" si="87"/>
        <v>43783</v>
      </c>
      <c r="F310" s="209">
        <f t="shared" si="80"/>
        <v>8533</v>
      </c>
      <c r="G310" s="238">
        <v>1466616</v>
      </c>
      <c r="H310" s="209">
        <v>3460</v>
      </c>
      <c r="I310" s="4">
        <v>50068</v>
      </c>
      <c r="J310" s="4">
        <f t="shared" si="96"/>
        <v>5001234</v>
      </c>
      <c r="K310" s="7">
        <v>6429</v>
      </c>
      <c r="L310" s="7">
        <v>2640401</v>
      </c>
      <c r="M310" s="4">
        <f t="shared" si="92"/>
        <v>2646830</v>
      </c>
      <c r="N310" s="4">
        <v>11472</v>
      </c>
      <c r="O310" s="4">
        <v>325591</v>
      </c>
      <c r="P310" s="4">
        <v>1184842</v>
      </c>
      <c r="Q310" s="181">
        <f t="shared" si="93"/>
        <v>140825</v>
      </c>
      <c r="R310" s="174">
        <f t="shared" ref="R310:R317" si="99">C310-E310-G310</f>
        <v>152331</v>
      </c>
      <c r="S310" s="67">
        <f t="shared" ref="S310" si="100">H310-H309</f>
        <v>-42</v>
      </c>
      <c r="T310" s="167">
        <f t="shared" si="95"/>
        <v>5106</v>
      </c>
      <c r="U310" s="325"/>
      <c r="V310" s="127"/>
    </row>
    <row r="311" spans="1:23" x14ac:dyDescent="0.25">
      <c r="A311" s="186">
        <v>44202</v>
      </c>
      <c r="B311" s="209">
        <v>13441</v>
      </c>
      <c r="C311" s="209">
        <f t="shared" si="86"/>
        <v>1676171</v>
      </c>
      <c r="D311" s="209">
        <v>191</v>
      </c>
      <c r="E311" s="209">
        <f t="shared" si="87"/>
        <v>43974</v>
      </c>
      <c r="F311" s="209">
        <f t="shared" si="80"/>
        <v>7432</v>
      </c>
      <c r="G311" s="238">
        <v>1474048</v>
      </c>
      <c r="H311" s="209">
        <v>3521</v>
      </c>
      <c r="I311" s="4">
        <v>49116</v>
      </c>
      <c r="J311" s="4">
        <f t="shared" si="96"/>
        <v>5050350</v>
      </c>
      <c r="K311" s="7">
        <v>6530</v>
      </c>
      <c r="L311" s="7">
        <v>2668047</v>
      </c>
      <c r="M311" s="4">
        <f t="shared" si="92"/>
        <v>2674577</v>
      </c>
      <c r="N311" s="4">
        <v>11560</v>
      </c>
      <c r="O311" s="4">
        <v>327631</v>
      </c>
      <c r="P311" s="4">
        <v>1194273</v>
      </c>
      <c r="Q311" s="181">
        <f t="shared" si="93"/>
        <v>142707</v>
      </c>
      <c r="R311" s="174">
        <f t="shared" si="99"/>
        <v>158149</v>
      </c>
      <c r="S311" s="67">
        <f t="shared" ref="S311" si="101">H311-H310</f>
        <v>61</v>
      </c>
      <c r="T311" s="167">
        <f t="shared" si="95"/>
        <v>5818</v>
      </c>
      <c r="U311" s="325"/>
      <c r="V311" s="127"/>
    </row>
    <row r="312" spans="1:23" x14ac:dyDescent="0.25">
      <c r="A312" s="186">
        <v>44203</v>
      </c>
      <c r="B312" s="209">
        <v>13835</v>
      </c>
      <c r="C312" s="209">
        <f t="shared" si="86"/>
        <v>1690006</v>
      </c>
      <c r="D312" s="209">
        <v>146</v>
      </c>
      <c r="E312" s="209">
        <f t="shared" si="87"/>
        <v>44120</v>
      </c>
      <c r="F312" s="209">
        <f t="shared" si="80"/>
        <v>10746</v>
      </c>
      <c r="G312" s="238">
        <v>1484794</v>
      </c>
      <c r="H312" s="209">
        <v>3559</v>
      </c>
      <c r="I312" s="4">
        <v>49166</v>
      </c>
      <c r="J312" s="4">
        <f t="shared" si="96"/>
        <v>5099516</v>
      </c>
      <c r="K312" s="7">
        <v>6628</v>
      </c>
      <c r="L312" s="7">
        <v>2696083</v>
      </c>
      <c r="M312" s="4">
        <f t="shared" si="92"/>
        <v>2702711</v>
      </c>
      <c r="N312" s="4">
        <v>11682</v>
      </c>
      <c r="O312" s="4">
        <v>329806</v>
      </c>
      <c r="P312" s="4">
        <v>1200435</v>
      </c>
      <c r="Q312" s="181">
        <f t="shared" si="93"/>
        <v>148083</v>
      </c>
      <c r="R312" s="174">
        <f t="shared" si="99"/>
        <v>161092</v>
      </c>
      <c r="S312" s="67">
        <f t="shared" ref="S312" si="102">H312-H311</f>
        <v>38</v>
      </c>
      <c r="T312" s="167">
        <f t="shared" si="95"/>
        <v>2943</v>
      </c>
      <c r="U312" s="325"/>
      <c r="V312" s="127"/>
    </row>
    <row r="313" spans="1:23" x14ac:dyDescent="0.25">
      <c r="A313" s="186">
        <v>44204</v>
      </c>
      <c r="B313" s="209">
        <v>13346</v>
      </c>
      <c r="C313" s="209">
        <f t="shared" si="86"/>
        <v>1703352</v>
      </c>
      <c r="D313" s="209">
        <v>151</v>
      </c>
      <c r="E313" s="209">
        <f t="shared" si="87"/>
        <v>44271</v>
      </c>
      <c r="F313" s="209">
        <f t="shared" si="80"/>
        <v>10102</v>
      </c>
      <c r="G313" s="238">
        <v>1494896</v>
      </c>
      <c r="H313" s="209">
        <v>3602</v>
      </c>
      <c r="I313" s="4">
        <v>58329</v>
      </c>
      <c r="J313" s="4">
        <f t="shared" si="96"/>
        <v>5157845</v>
      </c>
      <c r="K313" s="7">
        <v>6768</v>
      </c>
      <c r="L313" s="7">
        <v>2723301</v>
      </c>
      <c r="M313" s="4">
        <f t="shared" si="92"/>
        <v>2730069</v>
      </c>
      <c r="N313" s="4">
        <v>11779</v>
      </c>
      <c r="O313" s="4">
        <v>332037</v>
      </c>
      <c r="P313" s="4">
        <v>1203533</v>
      </c>
      <c r="Q313" s="181">
        <f t="shared" si="93"/>
        <v>156003</v>
      </c>
      <c r="R313" s="174">
        <f t="shared" si="99"/>
        <v>164185</v>
      </c>
      <c r="S313" s="67">
        <f t="shared" ref="S313" si="103">H313-H312</f>
        <v>43</v>
      </c>
      <c r="T313" s="167">
        <f t="shared" si="95"/>
        <v>3093</v>
      </c>
      <c r="U313" s="325"/>
      <c r="V313" s="127"/>
    </row>
    <row r="314" spans="1:23" x14ac:dyDescent="0.25">
      <c r="A314" s="186">
        <v>44205</v>
      </c>
      <c r="B314" s="209">
        <v>11057</v>
      </c>
      <c r="C314" s="209">
        <f t="shared" si="86"/>
        <v>1714409</v>
      </c>
      <c r="D314" s="209">
        <v>144</v>
      </c>
      <c r="E314" s="209">
        <f t="shared" si="87"/>
        <v>44415</v>
      </c>
      <c r="F314" s="209">
        <f t="shared" si="80"/>
        <v>9434</v>
      </c>
      <c r="G314" s="238">
        <v>1504330</v>
      </c>
      <c r="H314" s="209">
        <v>3597</v>
      </c>
      <c r="I314" s="4">
        <v>31990</v>
      </c>
      <c r="J314" s="4">
        <f t="shared" si="96"/>
        <v>5189835</v>
      </c>
      <c r="K314" s="7">
        <v>6802</v>
      </c>
      <c r="L314" s="7">
        <v>2743144</v>
      </c>
      <c r="M314" s="4">
        <f t="shared" si="92"/>
        <v>2749946</v>
      </c>
      <c r="N314" s="4">
        <v>11857</v>
      </c>
      <c r="O314" s="4">
        <v>333247</v>
      </c>
      <c r="P314" s="4">
        <v>1209389</v>
      </c>
      <c r="Q314" s="181">
        <f t="shared" si="93"/>
        <v>159916</v>
      </c>
      <c r="R314" s="174">
        <f t="shared" si="99"/>
        <v>165664</v>
      </c>
      <c r="S314" s="67">
        <f t="shared" ref="S314" si="104">H314-H313</f>
        <v>-5</v>
      </c>
      <c r="T314" s="167">
        <f t="shared" si="95"/>
        <v>1479</v>
      </c>
      <c r="U314" s="325"/>
      <c r="V314" s="127"/>
    </row>
    <row r="315" spans="1:23" x14ac:dyDescent="0.25">
      <c r="A315" s="186">
        <v>44206</v>
      </c>
      <c r="B315" s="209">
        <v>7808</v>
      </c>
      <c r="C315" s="209">
        <f t="shared" si="86"/>
        <v>1722217</v>
      </c>
      <c r="D315" s="209">
        <v>78</v>
      </c>
      <c r="E315" s="209">
        <f t="shared" si="87"/>
        <v>44493</v>
      </c>
      <c r="F315" s="209">
        <f t="shared" si="80"/>
        <v>7420</v>
      </c>
      <c r="G315" s="238">
        <v>1511750</v>
      </c>
      <c r="H315" s="209">
        <v>3612</v>
      </c>
      <c r="I315" s="4">
        <v>38365</v>
      </c>
      <c r="J315" s="4">
        <f t="shared" si="96"/>
        <v>5228200</v>
      </c>
      <c r="K315" s="7">
        <v>6832</v>
      </c>
      <c r="L315" s="7">
        <v>2767568</v>
      </c>
      <c r="M315" s="4">
        <f t="shared" si="92"/>
        <v>2774400</v>
      </c>
      <c r="N315" s="4">
        <v>11922</v>
      </c>
      <c r="O315" s="4">
        <v>334269</v>
      </c>
      <c r="P315" s="4">
        <v>1213524</v>
      </c>
      <c r="Q315" s="181">
        <f t="shared" si="93"/>
        <v>162502</v>
      </c>
      <c r="R315" s="174">
        <f t="shared" si="99"/>
        <v>165974</v>
      </c>
      <c r="S315" s="67">
        <f t="shared" ref="S315" si="105">H315-H314</f>
        <v>15</v>
      </c>
      <c r="T315" s="167">
        <f t="shared" si="95"/>
        <v>310</v>
      </c>
      <c r="U315" s="325"/>
      <c r="V315" s="127"/>
    </row>
    <row r="316" spans="1:23" x14ac:dyDescent="0.25">
      <c r="A316" s="188">
        <v>44207</v>
      </c>
      <c r="B316" s="216">
        <v>8704</v>
      </c>
      <c r="C316" s="216">
        <f t="shared" si="86"/>
        <v>1730921</v>
      </c>
      <c r="D316" s="216">
        <v>160</v>
      </c>
      <c r="E316" s="216">
        <f t="shared" si="87"/>
        <v>44653</v>
      </c>
      <c r="F316" s="216">
        <f t="shared" si="80"/>
        <v>6965</v>
      </c>
      <c r="G316" s="239">
        <v>1518715</v>
      </c>
      <c r="H316" s="216">
        <v>3606</v>
      </c>
      <c r="I316" s="38">
        <v>32363</v>
      </c>
      <c r="J316" s="38">
        <f t="shared" si="96"/>
        <v>5260563</v>
      </c>
      <c r="K316" s="55">
        <v>6966</v>
      </c>
      <c r="L316" s="55">
        <v>2785278</v>
      </c>
      <c r="M316" s="38">
        <f t="shared" si="92"/>
        <v>2792244</v>
      </c>
      <c r="N316" s="38">
        <v>11973</v>
      </c>
      <c r="O316" s="38">
        <v>335669</v>
      </c>
      <c r="P316" s="38">
        <v>1223533</v>
      </c>
      <c r="Q316" s="189">
        <f t="shared" si="93"/>
        <v>159746</v>
      </c>
      <c r="R316" s="174">
        <f t="shared" si="99"/>
        <v>167553</v>
      </c>
      <c r="S316" s="67">
        <f t="shared" ref="S316" si="106">H316-H315</f>
        <v>-6</v>
      </c>
      <c r="T316" s="167">
        <f t="shared" si="95"/>
        <v>1579</v>
      </c>
      <c r="U316" s="325"/>
      <c r="V316" s="127"/>
    </row>
    <row r="317" spans="1:23" x14ac:dyDescent="0.25">
      <c r="A317" s="186">
        <v>44208</v>
      </c>
      <c r="B317" s="209">
        <v>13783</v>
      </c>
      <c r="C317" s="209">
        <f t="shared" si="86"/>
        <v>1744704</v>
      </c>
      <c r="D317" s="209">
        <v>192</v>
      </c>
      <c r="E317" s="209">
        <f t="shared" si="87"/>
        <v>44845</v>
      </c>
      <c r="F317" s="209">
        <f t="shared" si="80"/>
        <v>9146</v>
      </c>
      <c r="G317" s="238">
        <v>1527861</v>
      </c>
      <c r="H317" s="209">
        <v>3619</v>
      </c>
      <c r="I317" s="4">
        <v>54031</v>
      </c>
      <c r="J317" s="4">
        <f t="shared" si="96"/>
        <v>5314594</v>
      </c>
      <c r="K317" s="7">
        <v>7093</v>
      </c>
      <c r="L317" s="7">
        <v>2816031</v>
      </c>
      <c r="M317" s="4">
        <f t="shared" si="92"/>
        <v>2823124</v>
      </c>
      <c r="N317" s="4">
        <v>12085</v>
      </c>
      <c r="O317" s="4">
        <v>337864</v>
      </c>
      <c r="P317" s="4">
        <v>1234734</v>
      </c>
      <c r="Q317" s="181">
        <f t="shared" si="93"/>
        <v>160021</v>
      </c>
      <c r="R317" s="278">
        <f t="shared" si="99"/>
        <v>171998</v>
      </c>
      <c r="S317" s="67">
        <f t="shared" ref="S317" si="107">H317-H316</f>
        <v>13</v>
      </c>
      <c r="T317" s="167">
        <f t="shared" si="95"/>
        <v>4445</v>
      </c>
      <c r="U317" s="325"/>
      <c r="V317" s="127"/>
    </row>
    <row r="318" spans="1:23" x14ac:dyDescent="0.25">
      <c r="A318" s="186">
        <v>44209</v>
      </c>
      <c r="B318" s="209">
        <v>12725</v>
      </c>
      <c r="C318" s="209">
        <f t="shared" si="86"/>
        <v>1757429</v>
      </c>
      <c r="D318" s="209">
        <v>134</v>
      </c>
      <c r="E318" s="209">
        <f t="shared" si="87"/>
        <v>44979</v>
      </c>
      <c r="F318" s="209">
        <f t="shared" si="80"/>
        <v>8562</v>
      </c>
      <c r="G318" s="238">
        <v>1536423</v>
      </c>
      <c r="H318" s="209">
        <v>3636</v>
      </c>
      <c r="I318" s="4">
        <v>50648</v>
      </c>
      <c r="J318" s="4">
        <f t="shared" ref="J318:J338" si="108">J317+I318</f>
        <v>5365242</v>
      </c>
      <c r="K318" s="7">
        <v>7265</v>
      </c>
      <c r="L318" s="7">
        <v>2845101</v>
      </c>
      <c r="M318" s="4">
        <f t="shared" si="92"/>
        <v>2852366</v>
      </c>
      <c r="N318" s="4">
        <v>12177</v>
      </c>
      <c r="O318" s="4">
        <v>339755</v>
      </c>
      <c r="P318" s="4">
        <v>1245296</v>
      </c>
      <c r="Q318" s="181">
        <f t="shared" si="93"/>
        <v>160201</v>
      </c>
      <c r="R318" s="174">
        <f t="shared" ref="R318:R331" si="109">C318-E318-G318</f>
        <v>176027</v>
      </c>
      <c r="S318" s="67">
        <f t="shared" ref="S318" si="110">H318-H317</f>
        <v>17</v>
      </c>
      <c r="T318" s="167">
        <f t="shared" si="95"/>
        <v>4029</v>
      </c>
      <c r="U318" s="325"/>
      <c r="V318" s="127"/>
      <c r="W318" s="127"/>
    </row>
    <row r="319" spans="1:23" x14ac:dyDescent="0.25">
      <c r="A319" s="186">
        <v>44210</v>
      </c>
      <c r="B319" s="209">
        <v>13286</v>
      </c>
      <c r="C319" s="209">
        <f t="shared" si="86"/>
        <v>1770715</v>
      </c>
      <c r="D319" s="295">
        <v>142</v>
      </c>
      <c r="E319" s="209">
        <f t="shared" si="87"/>
        <v>45121</v>
      </c>
      <c r="F319" s="209">
        <f t="shared" si="80"/>
        <v>13067</v>
      </c>
      <c r="G319" s="238">
        <v>1549490</v>
      </c>
      <c r="H319" s="209">
        <v>3634</v>
      </c>
      <c r="I319" s="4">
        <v>50729</v>
      </c>
      <c r="J319" s="4">
        <f t="shared" si="108"/>
        <v>5415971</v>
      </c>
      <c r="K319" s="7">
        <v>7473</v>
      </c>
      <c r="L319" s="7">
        <v>2874691</v>
      </c>
      <c r="M319" s="4">
        <f t="shared" si="92"/>
        <v>2882164</v>
      </c>
      <c r="N319" s="4">
        <v>12303</v>
      </c>
      <c r="O319" s="4">
        <v>342210</v>
      </c>
      <c r="P319" s="4">
        <v>1255146</v>
      </c>
      <c r="Q319" s="181">
        <f t="shared" si="93"/>
        <v>161056</v>
      </c>
      <c r="R319" s="174">
        <f t="shared" si="109"/>
        <v>176104</v>
      </c>
      <c r="S319" s="67">
        <f t="shared" ref="S319" si="111">H319-H318</f>
        <v>-2</v>
      </c>
      <c r="T319" s="167">
        <f t="shared" ref="T319" si="112">(C319-G319-E319)-(C318-E318-G318)</f>
        <v>77</v>
      </c>
      <c r="U319" s="325"/>
      <c r="V319" s="127"/>
    </row>
    <row r="320" spans="1:23" x14ac:dyDescent="0.25">
      <c r="A320" s="186">
        <v>44211</v>
      </c>
      <c r="B320" s="209">
        <v>12332</v>
      </c>
      <c r="C320" s="209">
        <f t="shared" si="86"/>
        <v>1783047</v>
      </c>
      <c r="D320" s="209">
        <v>103</v>
      </c>
      <c r="E320" s="209">
        <f t="shared" si="87"/>
        <v>45224</v>
      </c>
      <c r="F320" s="209">
        <f t="shared" si="80"/>
        <v>12473</v>
      </c>
      <c r="G320" s="238">
        <v>1561963</v>
      </c>
      <c r="H320" s="209">
        <v>3578</v>
      </c>
      <c r="I320" s="4">
        <v>52120</v>
      </c>
      <c r="J320" s="4">
        <f t="shared" si="108"/>
        <v>5468091</v>
      </c>
      <c r="K320" s="7">
        <v>7640</v>
      </c>
      <c r="L320" s="7">
        <v>2906590</v>
      </c>
      <c r="M320" s="4">
        <f t="shared" si="92"/>
        <v>2914230</v>
      </c>
      <c r="N320" s="4">
        <v>12408</v>
      </c>
      <c r="O320" s="4">
        <v>344202</v>
      </c>
      <c r="P320" s="4">
        <v>1264935</v>
      </c>
      <c r="Q320" s="181">
        <f t="shared" si="93"/>
        <v>161502</v>
      </c>
      <c r="R320" s="174">
        <f t="shared" si="109"/>
        <v>175860</v>
      </c>
      <c r="S320" s="67">
        <f t="shared" ref="S320" si="113">H320-H319</f>
        <v>-56</v>
      </c>
      <c r="T320" s="167">
        <f t="shared" ref="T320" si="114">(C320-G320-E320)-(C319-E319-G319)</f>
        <v>-244</v>
      </c>
      <c r="U320" s="325"/>
      <c r="V320" s="127"/>
    </row>
    <row r="321" spans="1:22" x14ac:dyDescent="0.25">
      <c r="A321" s="186">
        <v>44212</v>
      </c>
      <c r="B321" s="209">
        <v>8932</v>
      </c>
      <c r="C321" s="209">
        <f t="shared" si="86"/>
        <v>1791979</v>
      </c>
      <c r="D321" s="209">
        <v>68</v>
      </c>
      <c r="E321" s="209">
        <f t="shared" si="87"/>
        <v>45292</v>
      </c>
      <c r="F321" s="209">
        <f t="shared" si="80"/>
        <v>11141</v>
      </c>
      <c r="G321" s="238">
        <v>1573104</v>
      </c>
      <c r="H321" s="209">
        <v>3578</v>
      </c>
      <c r="I321" s="4">
        <v>43513</v>
      </c>
      <c r="J321" s="4">
        <f t="shared" si="108"/>
        <v>5511604</v>
      </c>
      <c r="K321" s="7">
        <v>7674</v>
      </c>
      <c r="L321" s="7">
        <v>2934432</v>
      </c>
      <c r="M321" s="4">
        <f t="shared" si="92"/>
        <v>2942106</v>
      </c>
      <c r="N321" s="4">
        <v>12474</v>
      </c>
      <c r="O321" s="4">
        <v>345365</v>
      </c>
      <c r="P321" s="4">
        <v>1271065</v>
      </c>
      <c r="Q321" s="181">
        <f t="shared" si="93"/>
        <v>163075</v>
      </c>
      <c r="R321" s="174">
        <f t="shared" si="109"/>
        <v>173583</v>
      </c>
      <c r="S321" s="67">
        <f t="shared" ref="S321" si="115">H321-H320</f>
        <v>0</v>
      </c>
      <c r="T321" s="167">
        <f t="shared" ref="T321" si="116">(C321-G321-E321)-(C320-E320-G320)</f>
        <v>-2277</v>
      </c>
      <c r="U321" s="325"/>
      <c r="V321" s="127"/>
    </row>
    <row r="322" spans="1:22" x14ac:dyDescent="0.25">
      <c r="A322" s="186">
        <v>44213</v>
      </c>
      <c r="B322" s="209">
        <v>7264</v>
      </c>
      <c r="C322" s="209">
        <f t="shared" si="86"/>
        <v>1799243</v>
      </c>
      <c r="D322" s="209">
        <v>112</v>
      </c>
      <c r="E322" s="209">
        <f t="shared" si="87"/>
        <v>45404</v>
      </c>
      <c r="F322" s="209">
        <f t="shared" si="80"/>
        <v>10361</v>
      </c>
      <c r="G322" s="238">
        <v>1583465</v>
      </c>
      <c r="H322" s="209">
        <v>3547</v>
      </c>
      <c r="I322" s="4">
        <v>39591</v>
      </c>
      <c r="J322" s="4">
        <f t="shared" si="108"/>
        <v>5551195</v>
      </c>
      <c r="K322" s="7">
        <v>7844</v>
      </c>
      <c r="L322" s="7">
        <v>2961095</v>
      </c>
      <c r="M322" s="4">
        <f t="shared" si="92"/>
        <v>2968939</v>
      </c>
      <c r="N322" s="4">
        <v>12530</v>
      </c>
      <c r="O322" s="4">
        <v>346241</v>
      </c>
      <c r="P322" s="4">
        <v>1275780</v>
      </c>
      <c r="Q322" s="181">
        <f t="shared" si="93"/>
        <v>164692</v>
      </c>
      <c r="R322" s="174">
        <f t="shared" si="109"/>
        <v>170374</v>
      </c>
      <c r="S322" s="67">
        <f t="shared" ref="S322" si="117">H322-H321</f>
        <v>-31</v>
      </c>
      <c r="T322" s="167">
        <f t="shared" ref="T322" si="118">(C322-G322-E322)-(C321-E321-G321)</f>
        <v>-3209</v>
      </c>
      <c r="U322" s="325"/>
      <c r="V322" s="127"/>
    </row>
    <row r="323" spans="1:22" x14ac:dyDescent="0.25">
      <c r="A323" s="186">
        <v>44214</v>
      </c>
      <c r="B323" s="209">
        <v>8185</v>
      </c>
      <c r="C323" s="209">
        <f t="shared" si="86"/>
        <v>1807428</v>
      </c>
      <c r="D323" s="209">
        <v>424</v>
      </c>
      <c r="E323" s="209">
        <f t="shared" si="87"/>
        <v>45828</v>
      </c>
      <c r="F323" s="209">
        <f t="shared" si="80"/>
        <v>11303</v>
      </c>
      <c r="G323" s="238">
        <v>1594768</v>
      </c>
      <c r="H323" s="209">
        <v>3564</v>
      </c>
      <c r="I323" s="4">
        <v>41451</v>
      </c>
      <c r="J323" s="4">
        <f t="shared" si="108"/>
        <v>5592646</v>
      </c>
      <c r="K323" s="7">
        <v>8070</v>
      </c>
      <c r="L323" s="7">
        <v>2987077</v>
      </c>
      <c r="M323" s="4">
        <f t="shared" si="92"/>
        <v>2995147</v>
      </c>
      <c r="N323" s="4">
        <v>12585</v>
      </c>
      <c r="O323" s="4">
        <v>347936</v>
      </c>
      <c r="P323" s="4">
        <v>1285430</v>
      </c>
      <c r="Q323" s="181">
        <f t="shared" si="93"/>
        <v>161477</v>
      </c>
      <c r="R323" s="174">
        <f t="shared" si="109"/>
        <v>166832</v>
      </c>
      <c r="S323" s="67">
        <f t="shared" ref="S323" si="119">H323-H322</f>
        <v>17</v>
      </c>
      <c r="T323" s="167">
        <f t="shared" ref="T323" si="120">(C323-G323-E323)-(C322-E322-G322)</f>
        <v>-3542</v>
      </c>
      <c r="U323" s="325"/>
      <c r="V323" s="127"/>
    </row>
    <row r="324" spans="1:22" x14ac:dyDescent="0.25">
      <c r="A324" s="186">
        <v>44215</v>
      </c>
      <c r="B324" s="209">
        <v>12141</v>
      </c>
      <c r="C324" s="209">
        <f t="shared" si="86"/>
        <v>1819569</v>
      </c>
      <c r="D324" s="209">
        <v>235</v>
      </c>
      <c r="E324" s="209">
        <f t="shared" si="87"/>
        <v>46063</v>
      </c>
      <c r="F324" s="209">
        <f t="shared" si="80"/>
        <v>9605</v>
      </c>
      <c r="G324" s="238">
        <v>1604373</v>
      </c>
      <c r="H324" s="209">
        <v>3562</v>
      </c>
      <c r="I324" s="4">
        <v>49566</v>
      </c>
      <c r="J324" s="4">
        <f t="shared" si="108"/>
        <v>5642212</v>
      </c>
      <c r="K324" s="7">
        <v>8115</v>
      </c>
      <c r="L324" s="7">
        <v>3016503</v>
      </c>
      <c r="M324" s="4">
        <f t="shared" si="92"/>
        <v>3024618</v>
      </c>
      <c r="N324" s="4">
        <v>12688</v>
      </c>
      <c r="O324" s="4">
        <v>349683</v>
      </c>
      <c r="P324" s="4">
        <v>1295213</v>
      </c>
      <c r="Q324" s="181">
        <f t="shared" si="93"/>
        <v>161985</v>
      </c>
      <c r="R324" s="174">
        <f t="shared" si="109"/>
        <v>169133</v>
      </c>
      <c r="S324" s="67">
        <f t="shared" ref="S324" si="121">H324-H323</f>
        <v>-2</v>
      </c>
      <c r="T324" s="167">
        <f t="shared" ref="T324" si="122">(C324-G324-E324)-(C323-E323-G323)</f>
        <v>2301</v>
      </c>
      <c r="U324" s="325"/>
      <c r="V324" s="127"/>
    </row>
    <row r="325" spans="1:22" x14ac:dyDescent="0.25">
      <c r="A325" s="186">
        <v>44216</v>
      </c>
      <c r="B325" s="238">
        <v>12112</v>
      </c>
      <c r="C325" s="209">
        <f t="shared" si="86"/>
        <v>1831681</v>
      </c>
      <c r="D325" s="238">
        <v>149</v>
      </c>
      <c r="E325" s="209">
        <f t="shared" si="87"/>
        <v>46212</v>
      </c>
      <c r="F325" s="209">
        <f t="shared" si="80"/>
        <v>9400</v>
      </c>
      <c r="G325" s="238">
        <v>1613773</v>
      </c>
      <c r="H325" s="209">
        <v>3605</v>
      </c>
      <c r="I325" s="4">
        <v>54998</v>
      </c>
      <c r="J325" s="4">
        <f t="shared" si="108"/>
        <v>5697210</v>
      </c>
      <c r="K325" s="7">
        <v>8185</v>
      </c>
      <c r="L325" s="7">
        <v>3071885</v>
      </c>
      <c r="M325" s="4">
        <f t="shared" si="92"/>
        <v>3080070</v>
      </c>
      <c r="N325" s="4"/>
      <c r="O325" s="4"/>
      <c r="P325" s="4"/>
      <c r="Q325" s="4"/>
      <c r="R325" s="324">
        <f t="shared" si="109"/>
        <v>171696</v>
      </c>
      <c r="S325" s="67">
        <f t="shared" ref="S325" si="123">H325-H324</f>
        <v>43</v>
      </c>
      <c r="T325" s="167">
        <f t="shared" ref="T325" si="124">(C325-G325-E325)-(C324-E324-G324)</f>
        <v>2563</v>
      </c>
      <c r="U325" s="325"/>
      <c r="V325" s="127"/>
    </row>
    <row r="326" spans="1:22" x14ac:dyDescent="0.25">
      <c r="A326" s="186">
        <v>44217</v>
      </c>
      <c r="B326" s="209">
        <v>11396</v>
      </c>
      <c r="C326" s="209">
        <f t="shared" si="86"/>
        <v>1843077</v>
      </c>
      <c r="D326" s="209">
        <v>142</v>
      </c>
      <c r="E326" s="209">
        <f t="shared" si="87"/>
        <v>46354</v>
      </c>
      <c r="F326" s="209">
        <f t="shared" si="80"/>
        <v>11982</v>
      </c>
      <c r="G326" s="238">
        <v>1625755</v>
      </c>
      <c r="H326" s="209">
        <v>3616</v>
      </c>
      <c r="I326" s="4">
        <v>53963</v>
      </c>
      <c r="J326" s="4">
        <f t="shared" si="108"/>
        <v>5751173</v>
      </c>
      <c r="K326" s="7">
        <v>8272</v>
      </c>
      <c r="L326" s="7">
        <v>3085519</v>
      </c>
      <c r="M326" s="4">
        <f t="shared" si="92"/>
        <v>3093791</v>
      </c>
      <c r="N326" s="4"/>
      <c r="O326" s="4"/>
      <c r="P326" s="4"/>
      <c r="Q326" s="4"/>
      <c r="R326" s="324">
        <f t="shared" si="109"/>
        <v>170968</v>
      </c>
      <c r="S326" s="67">
        <f t="shared" ref="S326" si="125">H326-H325</f>
        <v>11</v>
      </c>
      <c r="T326" s="167">
        <f t="shared" ref="T326" si="126">(C326-G326-E326)-(C325-E325-G325)</f>
        <v>-728</v>
      </c>
      <c r="U326" s="325"/>
      <c r="V326" s="127"/>
    </row>
    <row r="327" spans="1:22" x14ac:dyDescent="0.25">
      <c r="A327" s="186">
        <v>44218</v>
      </c>
      <c r="B327" s="209">
        <v>10753</v>
      </c>
      <c r="C327" s="209">
        <f t="shared" si="86"/>
        <v>1853830</v>
      </c>
      <c r="D327" s="209">
        <v>220</v>
      </c>
      <c r="E327" s="209">
        <f t="shared" si="87"/>
        <v>46574</v>
      </c>
      <c r="F327" s="209">
        <f t="shared" si="80"/>
        <v>11071</v>
      </c>
      <c r="G327" s="238">
        <v>1636826</v>
      </c>
      <c r="H327" s="209">
        <v>3631</v>
      </c>
      <c r="I327" s="4">
        <v>55439</v>
      </c>
      <c r="J327" s="4">
        <f t="shared" si="108"/>
        <v>5806612</v>
      </c>
      <c r="K327" s="7">
        <v>8396</v>
      </c>
      <c r="L327" s="7">
        <v>3122500</v>
      </c>
      <c r="M327" s="4">
        <f t="shared" si="92"/>
        <v>3130896</v>
      </c>
      <c r="N327" s="4"/>
      <c r="O327" s="4"/>
      <c r="P327" s="4"/>
      <c r="Q327" s="4"/>
      <c r="R327" s="324">
        <f t="shared" si="109"/>
        <v>170430</v>
      </c>
      <c r="S327" s="67">
        <f t="shared" ref="S327" si="127">H327-H326</f>
        <v>15</v>
      </c>
      <c r="T327" s="167">
        <f t="shared" ref="T327" si="128">(C327-G327-E327)-(C326-E326-G326)</f>
        <v>-538</v>
      </c>
      <c r="U327" s="325"/>
      <c r="V327" s="127"/>
    </row>
    <row r="328" spans="1:22" x14ac:dyDescent="0.25">
      <c r="A328" s="186">
        <v>44219</v>
      </c>
      <c r="B328" s="209">
        <v>8362</v>
      </c>
      <c r="C328" s="209">
        <f t="shared" si="86"/>
        <v>1862192</v>
      </c>
      <c r="D328" s="209">
        <v>162</v>
      </c>
      <c r="E328" s="209">
        <f t="shared" si="87"/>
        <v>46736</v>
      </c>
      <c r="F328" s="209">
        <f t="shared" si="80"/>
        <v>9842</v>
      </c>
      <c r="G328" s="238">
        <v>1646668</v>
      </c>
      <c r="H328" s="209">
        <v>3618</v>
      </c>
      <c r="I328" s="4">
        <v>46643</v>
      </c>
      <c r="J328" s="4">
        <f t="shared" si="108"/>
        <v>5853255</v>
      </c>
      <c r="K328" s="7">
        <v>8444</v>
      </c>
      <c r="L328" s="7">
        <v>3152824</v>
      </c>
      <c r="M328" s="4">
        <f t="shared" si="92"/>
        <v>3161268</v>
      </c>
      <c r="N328" s="4"/>
      <c r="O328" s="4"/>
      <c r="P328" s="4"/>
      <c r="Q328" s="4"/>
      <c r="R328" s="324">
        <f t="shared" si="109"/>
        <v>168788</v>
      </c>
      <c r="S328" s="67">
        <f t="shared" ref="S328" si="129">H328-H327</f>
        <v>-13</v>
      </c>
      <c r="T328" s="167">
        <f t="shared" ref="T328" si="130">(C328-G328-E328)-(C327-E327-G327)</f>
        <v>-1642</v>
      </c>
      <c r="U328" s="325"/>
      <c r="V328" s="127"/>
    </row>
    <row r="329" spans="1:22" x14ac:dyDescent="0.25">
      <c r="A329" s="186">
        <v>44220</v>
      </c>
      <c r="B329" s="209">
        <v>5031</v>
      </c>
      <c r="C329" s="209">
        <f t="shared" si="86"/>
        <v>1867223</v>
      </c>
      <c r="D329" s="209">
        <v>90</v>
      </c>
      <c r="E329" s="209">
        <f t="shared" si="87"/>
        <v>46826</v>
      </c>
      <c r="F329" s="209">
        <f t="shared" si="80"/>
        <v>9481</v>
      </c>
      <c r="G329" s="238">
        <v>1656149</v>
      </c>
      <c r="H329" s="209">
        <v>3619</v>
      </c>
      <c r="I329" s="15">
        <v>29659</v>
      </c>
      <c r="J329" s="4">
        <f t="shared" si="108"/>
        <v>5882914</v>
      </c>
      <c r="K329" s="7">
        <v>8475</v>
      </c>
      <c r="L329" s="7">
        <v>3173796</v>
      </c>
      <c r="M329" s="4">
        <f t="shared" si="92"/>
        <v>3182271</v>
      </c>
      <c r="N329" s="4"/>
      <c r="O329" s="4"/>
      <c r="P329" s="4"/>
      <c r="Q329" s="4"/>
      <c r="R329" s="324">
        <f t="shared" si="109"/>
        <v>164248</v>
      </c>
      <c r="S329" s="67">
        <f t="shared" ref="S329" si="131">H329-H328</f>
        <v>1</v>
      </c>
      <c r="T329" s="167">
        <f t="shared" ref="T329" si="132">(C329-G329-E329)-(C328-E328-G328)</f>
        <v>-4540</v>
      </c>
      <c r="U329" s="325"/>
      <c r="V329" s="127"/>
    </row>
    <row r="330" spans="1:22" x14ac:dyDescent="0.25">
      <c r="A330" s="186">
        <v>44221</v>
      </c>
      <c r="B330" s="209">
        <v>7578</v>
      </c>
      <c r="C330" s="209">
        <f t="shared" si="86"/>
        <v>1874801</v>
      </c>
      <c r="D330" s="209">
        <v>208</v>
      </c>
      <c r="E330" s="209">
        <f t="shared" si="87"/>
        <v>47034</v>
      </c>
      <c r="F330" s="209">
        <f t="shared" si="80"/>
        <v>10378</v>
      </c>
      <c r="G330" s="238">
        <v>1666527</v>
      </c>
      <c r="H330" s="209">
        <v>3598</v>
      </c>
      <c r="I330" s="4">
        <v>36906</v>
      </c>
      <c r="J330" s="4">
        <f t="shared" si="108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324">
        <f t="shared" si="109"/>
        <v>161240</v>
      </c>
      <c r="S330" s="67">
        <f t="shared" ref="S330" si="133">H330-H329</f>
        <v>-21</v>
      </c>
      <c r="T330" s="167">
        <f t="shared" ref="T330" si="134">(C330-G330-E330)-(C329-E329-G329)</f>
        <v>-3008</v>
      </c>
      <c r="U330" s="325"/>
      <c r="V330" s="127"/>
    </row>
    <row r="331" spans="1:22" x14ac:dyDescent="0.25">
      <c r="A331" s="186">
        <v>44222</v>
      </c>
      <c r="B331" s="209">
        <v>10409</v>
      </c>
      <c r="C331" s="209">
        <f t="shared" si="86"/>
        <v>1885210</v>
      </c>
      <c r="D331" s="209">
        <v>219</v>
      </c>
      <c r="E331" s="209">
        <f t="shared" si="87"/>
        <v>47253</v>
      </c>
      <c r="F331" s="209">
        <f t="shared" si="80"/>
        <v>8028</v>
      </c>
      <c r="G331" s="238">
        <v>1674555</v>
      </c>
      <c r="H331" s="209">
        <v>3614</v>
      </c>
      <c r="I331" s="4">
        <v>55123</v>
      </c>
      <c r="J331" s="4">
        <f t="shared" si="108"/>
        <v>5974943</v>
      </c>
      <c r="K331" s="7">
        <v>8865</v>
      </c>
      <c r="L331" s="7">
        <v>3232986</v>
      </c>
      <c r="M331" s="7">
        <f t="shared" ref="M331:M346" si="135">L331+K331</f>
        <v>3241851</v>
      </c>
      <c r="N331" s="4"/>
      <c r="O331" s="4"/>
      <c r="P331" s="4"/>
      <c r="Q331" s="4"/>
      <c r="R331" s="26">
        <f t="shared" si="109"/>
        <v>163402</v>
      </c>
      <c r="S331" s="67">
        <f t="shared" ref="S331" si="136">H331-H330</f>
        <v>16</v>
      </c>
      <c r="T331" s="167">
        <f t="shared" ref="T331" si="137">(C331-G331-E331)-(C330-E330-G330)</f>
        <v>2162</v>
      </c>
      <c r="U331" s="325"/>
      <c r="V331" s="127"/>
    </row>
    <row r="332" spans="1:22" x14ac:dyDescent="0.25">
      <c r="A332" s="188">
        <v>44223</v>
      </c>
      <c r="B332" s="226">
        <v>10843</v>
      </c>
      <c r="C332" s="209">
        <f t="shared" si="86"/>
        <v>1896053</v>
      </c>
      <c r="D332" s="209">
        <v>182</v>
      </c>
      <c r="E332" s="209">
        <f t="shared" si="87"/>
        <v>47435</v>
      </c>
      <c r="F332" s="209">
        <f t="shared" si="80"/>
        <v>8008</v>
      </c>
      <c r="G332" s="238">
        <v>1682563</v>
      </c>
      <c r="H332" s="209">
        <v>3627</v>
      </c>
      <c r="I332" s="4">
        <v>49154</v>
      </c>
      <c r="J332" s="4">
        <f t="shared" si="108"/>
        <v>6024097</v>
      </c>
      <c r="K332" s="7">
        <v>8965</v>
      </c>
      <c r="L332" s="7">
        <v>3261828</v>
      </c>
      <c r="M332" s="7">
        <f t="shared" si="135"/>
        <v>3270793</v>
      </c>
      <c r="N332" s="4"/>
      <c r="O332" s="4"/>
      <c r="P332" s="4"/>
      <c r="Q332" s="4"/>
      <c r="R332" s="26">
        <f t="shared" ref="R332:R334" si="138">C332-E332-G332</f>
        <v>166055</v>
      </c>
      <c r="S332" s="67">
        <f t="shared" ref="S332:S333" si="139">H332-H331</f>
        <v>13</v>
      </c>
      <c r="T332" s="167">
        <f t="shared" ref="T332:T333" si="140">(C332-G332-E332)-(C331-E331-G331)</f>
        <v>2653</v>
      </c>
      <c r="U332" s="325"/>
      <c r="V332" s="127"/>
    </row>
    <row r="333" spans="1:22" x14ac:dyDescent="0.25">
      <c r="A333" s="186">
        <v>44224</v>
      </c>
      <c r="B333" s="209">
        <v>9471</v>
      </c>
      <c r="C333" s="209">
        <f t="shared" ref="C333:C334" si="141">C332+B333</f>
        <v>1905524</v>
      </c>
      <c r="D333" s="209">
        <v>166</v>
      </c>
      <c r="E333" s="209">
        <f t="shared" ref="E333:E346" si="142">E332+D333</f>
        <v>47601</v>
      </c>
      <c r="F333" s="209">
        <f t="shared" ref="F333:F346" si="143">G333-G332</f>
        <v>10583</v>
      </c>
      <c r="G333" s="238">
        <v>1693146</v>
      </c>
      <c r="H333" s="209">
        <v>3607</v>
      </c>
      <c r="I333" s="4">
        <v>46742</v>
      </c>
      <c r="J333" s="4">
        <f t="shared" si="108"/>
        <v>6070839</v>
      </c>
      <c r="K333" s="7">
        <v>9050</v>
      </c>
      <c r="L333" s="7">
        <v>3289093</v>
      </c>
      <c r="M333" s="7">
        <f t="shared" si="135"/>
        <v>3298143</v>
      </c>
      <c r="N333" s="4"/>
      <c r="O333" s="4"/>
      <c r="P333" s="4"/>
      <c r="Q333" s="4"/>
      <c r="R333" s="26">
        <f t="shared" si="138"/>
        <v>164777</v>
      </c>
      <c r="S333" s="67">
        <f t="shared" si="139"/>
        <v>-20</v>
      </c>
      <c r="T333" s="167">
        <f t="shared" si="140"/>
        <v>-1278</v>
      </c>
      <c r="U333" s="325"/>
      <c r="V333" s="127"/>
    </row>
    <row r="334" spans="1:22" x14ac:dyDescent="0.25">
      <c r="A334" s="186">
        <v>44225</v>
      </c>
      <c r="B334" s="209">
        <v>9838</v>
      </c>
      <c r="C334" s="209">
        <f t="shared" si="141"/>
        <v>1915362</v>
      </c>
      <c r="D334" s="209">
        <v>174</v>
      </c>
      <c r="E334" s="209">
        <f t="shared" si="142"/>
        <v>47775</v>
      </c>
      <c r="F334" s="209">
        <f t="shared" si="143"/>
        <v>10313</v>
      </c>
      <c r="G334" s="238">
        <v>1703459</v>
      </c>
      <c r="H334" s="209">
        <v>3628</v>
      </c>
      <c r="I334" s="4">
        <v>45809</v>
      </c>
      <c r="J334" s="4">
        <f t="shared" si="108"/>
        <v>6116648</v>
      </c>
      <c r="K334" s="7">
        <v>9141</v>
      </c>
      <c r="L334" s="7">
        <v>3315527</v>
      </c>
      <c r="M334" s="7">
        <f t="shared" si="135"/>
        <v>3324668</v>
      </c>
      <c r="N334" s="4"/>
      <c r="O334" s="4"/>
      <c r="P334" s="4"/>
      <c r="Q334" s="4"/>
      <c r="R334" s="4">
        <f t="shared" si="138"/>
        <v>164128</v>
      </c>
      <c r="S334" s="67">
        <f t="shared" ref="S334" si="144">H334-H333</f>
        <v>21</v>
      </c>
      <c r="T334" s="167">
        <f t="shared" ref="T334" si="145">(C334-G334-E334)-(C333-E333-G333)</f>
        <v>-649</v>
      </c>
      <c r="U334" s="325"/>
    </row>
    <row r="335" spans="1:22" x14ac:dyDescent="0.25">
      <c r="A335" s="186">
        <v>44226</v>
      </c>
      <c r="B335" s="209">
        <v>6902</v>
      </c>
      <c r="C335" s="209">
        <f>C334+B335</f>
        <v>1922264</v>
      </c>
      <c r="D335" s="209">
        <v>156</v>
      </c>
      <c r="E335" s="209">
        <f t="shared" si="142"/>
        <v>47931</v>
      </c>
      <c r="F335" s="209">
        <f t="shared" si="143"/>
        <v>9409</v>
      </c>
      <c r="G335" s="238">
        <v>1712868</v>
      </c>
      <c r="H335" s="209">
        <v>3624</v>
      </c>
      <c r="I335" s="4">
        <v>40578</v>
      </c>
      <c r="J335" s="4">
        <f t="shared" si="108"/>
        <v>6157226</v>
      </c>
      <c r="K335" s="7">
        <v>9295</v>
      </c>
      <c r="L335" s="7">
        <v>3342833</v>
      </c>
      <c r="M335" s="7">
        <f t="shared" si="135"/>
        <v>3352128</v>
      </c>
      <c r="N335" s="4"/>
      <c r="O335" s="4"/>
      <c r="P335" s="4"/>
      <c r="Q335" s="4"/>
      <c r="R335" s="4">
        <f t="shared" ref="R335:R345" si="146">C335-E335-G335</f>
        <v>161465</v>
      </c>
      <c r="S335" s="67">
        <f t="shared" ref="S335" si="147">H335-H334</f>
        <v>-4</v>
      </c>
      <c r="T335" s="167">
        <f t="shared" ref="T335:T345" si="148">(C335-G335-E335)-(C334-E334-G334)</f>
        <v>-2663</v>
      </c>
      <c r="U335" s="325"/>
    </row>
    <row r="336" spans="1:22" x14ac:dyDescent="0.25">
      <c r="A336" s="186">
        <v>44227</v>
      </c>
      <c r="B336" s="209">
        <v>4975</v>
      </c>
      <c r="C336" s="209">
        <f>C335+B336</f>
        <v>1927239</v>
      </c>
      <c r="D336" s="209">
        <v>43</v>
      </c>
      <c r="E336" s="209">
        <f t="shared" si="142"/>
        <v>47974</v>
      </c>
      <c r="F336" s="209">
        <f t="shared" si="143"/>
        <v>8782</v>
      </c>
      <c r="G336" s="238">
        <v>1721650</v>
      </c>
      <c r="H336" s="209">
        <v>3617</v>
      </c>
      <c r="I336" s="4">
        <v>34412</v>
      </c>
      <c r="J336" s="4">
        <f t="shared" si="108"/>
        <v>6191638</v>
      </c>
      <c r="K336" s="7">
        <v>9403</v>
      </c>
      <c r="L336" s="7">
        <v>3366882</v>
      </c>
      <c r="M336" s="7">
        <f t="shared" si="135"/>
        <v>3376285</v>
      </c>
      <c r="N336" s="4"/>
      <c r="O336" s="4"/>
      <c r="P336" s="4"/>
      <c r="Q336" s="4"/>
      <c r="R336" s="4">
        <f t="shared" si="146"/>
        <v>157615</v>
      </c>
      <c r="S336" s="67">
        <f t="shared" ref="S336" si="149">H336-H335</f>
        <v>-7</v>
      </c>
      <c r="T336" s="167">
        <f t="shared" si="148"/>
        <v>-3850</v>
      </c>
      <c r="U336" s="325"/>
    </row>
    <row r="337" spans="1:24" x14ac:dyDescent="0.25">
      <c r="A337" s="186">
        <v>44228</v>
      </c>
      <c r="B337" s="209">
        <v>6614</v>
      </c>
      <c r="C337" s="209">
        <f>C336+B337</f>
        <v>1933853</v>
      </c>
      <c r="D337" s="209">
        <v>275</v>
      </c>
      <c r="E337" s="209">
        <f t="shared" si="142"/>
        <v>48249</v>
      </c>
      <c r="F337" s="209">
        <f t="shared" si="143"/>
        <v>8349</v>
      </c>
      <c r="G337" s="238">
        <v>1729999</v>
      </c>
      <c r="H337" s="209">
        <v>3554</v>
      </c>
      <c r="I337" s="4">
        <v>34947</v>
      </c>
      <c r="J337" s="4">
        <f t="shared" si="108"/>
        <v>6226585</v>
      </c>
      <c r="K337" s="7">
        <v>9467</v>
      </c>
      <c r="L337" s="7">
        <v>3389599</v>
      </c>
      <c r="M337" s="4">
        <f t="shared" si="135"/>
        <v>3399066</v>
      </c>
      <c r="N337" s="4"/>
      <c r="O337" s="4"/>
      <c r="P337" s="4"/>
      <c r="Q337" s="4"/>
      <c r="R337" s="4">
        <f t="shared" si="146"/>
        <v>155605</v>
      </c>
      <c r="S337" s="67">
        <f t="shared" ref="S337" si="150">H337-H336</f>
        <v>-63</v>
      </c>
      <c r="T337" s="167">
        <f t="shared" si="148"/>
        <v>-2010</v>
      </c>
      <c r="U337" s="325"/>
      <c r="V337" s="29"/>
      <c r="W337" s="258"/>
      <c r="X337" s="258"/>
    </row>
    <row r="338" spans="1:24" x14ac:dyDescent="0.25">
      <c r="A338" s="186">
        <v>44229</v>
      </c>
      <c r="B338" s="209">
        <v>9695</v>
      </c>
      <c r="C338" s="209">
        <f>C337+B338</f>
        <v>1943548</v>
      </c>
      <c r="D338" s="209">
        <v>176</v>
      </c>
      <c r="E338" s="209">
        <f t="shared" si="142"/>
        <v>48425</v>
      </c>
      <c r="F338" s="209">
        <f t="shared" si="143"/>
        <v>8769</v>
      </c>
      <c r="G338" s="238">
        <v>1738768</v>
      </c>
      <c r="H338" s="209">
        <v>3586</v>
      </c>
      <c r="I338" s="4">
        <v>66202</v>
      </c>
      <c r="J338" s="4">
        <f t="shared" si="108"/>
        <v>6292787</v>
      </c>
      <c r="K338" s="7">
        <v>9653</v>
      </c>
      <c r="L338" s="7">
        <v>3427133</v>
      </c>
      <c r="M338" s="4">
        <f t="shared" si="135"/>
        <v>3436786</v>
      </c>
      <c r="N338" s="4"/>
      <c r="O338" s="4"/>
      <c r="P338" s="4"/>
      <c r="Q338" s="4"/>
      <c r="R338" s="4">
        <f t="shared" si="146"/>
        <v>156355</v>
      </c>
      <c r="S338" s="67">
        <f t="shared" ref="S338" si="151">H338-H337</f>
        <v>32</v>
      </c>
      <c r="T338" s="167">
        <f t="shared" si="148"/>
        <v>750</v>
      </c>
      <c r="U338" s="325"/>
    </row>
    <row r="339" spans="1:24" x14ac:dyDescent="0.25">
      <c r="A339" s="186">
        <v>44230</v>
      </c>
      <c r="B339" s="226">
        <v>9196</v>
      </c>
      <c r="C339" s="209">
        <f>C338+B339</f>
        <v>1952744</v>
      </c>
      <c r="D339" s="226">
        <v>113</v>
      </c>
      <c r="E339" s="209">
        <f t="shared" si="142"/>
        <v>48538</v>
      </c>
      <c r="F339" s="209">
        <f t="shared" si="143"/>
        <v>6440</v>
      </c>
      <c r="G339" s="242">
        <v>1745208</v>
      </c>
      <c r="H339" s="226">
        <v>3571</v>
      </c>
      <c r="I339" s="80">
        <v>48160</v>
      </c>
      <c r="J339" s="4">
        <f t="shared" ref="J339:J346" si="152">J338+I339</f>
        <v>6340947</v>
      </c>
      <c r="K339" s="29">
        <v>9845</v>
      </c>
      <c r="L339" s="29">
        <v>3462532</v>
      </c>
      <c r="M339" s="4">
        <f t="shared" si="135"/>
        <v>3472377</v>
      </c>
      <c r="R339" s="4">
        <f t="shared" si="146"/>
        <v>158998</v>
      </c>
      <c r="S339" s="67">
        <f t="shared" ref="S339" si="153">H339-H338</f>
        <v>-15</v>
      </c>
      <c r="T339" s="167">
        <f t="shared" si="148"/>
        <v>2643</v>
      </c>
      <c r="U339" s="325"/>
      <c r="V339" s="328"/>
    </row>
    <row r="340" spans="1:24" x14ac:dyDescent="0.25">
      <c r="A340" s="186">
        <v>44231</v>
      </c>
      <c r="B340" s="226">
        <v>8891</v>
      </c>
      <c r="C340" s="209">
        <f t="shared" ref="C340:C346" si="154">C339+B340</f>
        <v>1961635</v>
      </c>
      <c r="D340" s="226">
        <v>162</v>
      </c>
      <c r="E340" s="209">
        <f t="shared" si="142"/>
        <v>48700</v>
      </c>
      <c r="F340" s="209">
        <f t="shared" si="143"/>
        <v>9497</v>
      </c>
      <c r="G340" s="242">
        <v>1754705</v>
      </c>
      <c r="H340" s="226">
        <v>3570</v>
      </c>
      <c r="I340" s="80">
        <v>52557</v>
      </c>
      <c r="J340" s="4">
        <f t="shared" si="152"/>
        <v>6393504</v>
      </c>
      <c r="K340" s="29">
        <v>9900</v>
      </c>
      <c r="L340" s="29">
        <v>3486103</v>
      </c>
      <c r="M340" s="4">
        <f t="shared" si="135"/>
        <v>3496003</v>
      </c>
      <c r="R340" s="80">
        <f t="shared" si="146"/>
        <v>158230</v>
      </c>
      <c r="S340" s="67">
        <f t="shared" ref="S340" si="155">H340-H339</f>
        <v>-1</v>
      </c>
      <c r="T340" s="167">
        <f t="shared" si="148"/>
        <v>-768</v>
      </c>
    </row>
    <row r="341" spans="1:24" x14ac:dyDescent="0.25">
      <c r="A341" s="186">
        <v>44232</v>
      </c>
      <c r="B341" s="226">
        <v>8374</v>
      </c>
      <c r="C341" s="209">
        <f t="shared" si="154"/>
        <v>1970009</v>
      </c>
      <c r="D341" s="226">
        <v>285</v>
      </c>
      <c r="E341" s="209">
        <f t="shared" si="142"/>
        <v>48985</v>
      </c>
      <c r="F341" s="209">
        <f t="shared" si="143"/>
        <v>9057</v>
      </c>
      <c r="G341" s="242">
        <v>1763762</v>
      </c>
      <c r="H341" s="226">
        <v>3550</v>
      </c>
      <c r="I341" s="80">
        <v>47745</v>
      </c>
      <c r="J341" s="4">
        <f t="shared" si="152"/>
        <v>6441249</v>
      </c>
      <c r="K341" s="29">
        <v>10282</v>
      </c>
      <c r="L341" s="29">
        <v>3524708</v>
      </c>
      <c r="M341" s="4">
        <f t="shared" si="135"/>
        <v>3534990</v>
      </c>
      <c r="R341" s="80">
        <f t="shared" si="146"/>
        <v>157262</v>
      </c>
      <c r="S341" s="67">
        <f t="shared" ref="S341" si="156">H341-H340</f>
        <v>-20</v>
      </c>
      <c r="T341" s="167">
        <f t="shared" si="148"/>
        <v>-968</v>
      </c>
    </row>
    <row r="342" spans="1:24" x14ac:dyDescent="0.25">
      <c r="A342" s="186">
        <v>44233</v>
      </c>
      <c r="B342" s="226">
        <v>6680</v>
      </c>
      <c r="C342" s="209">
        <f t="shared" si="154"/>
        <v>1976689</v>
      </c>
      <c r="D342" s="226">
        <v>125</v>
      </c>
      <c r="E342" s="209">
        <f t="shared" si="142"/>
        <v>49110</v>
      </c>
      <c r="F342" s="209">
        <f t="shared" si="143"/>
        <v>8297</v>
      </c>
      <c r="G342" s="242">
        <v>1772059</v>
      </c>
      <c r="H342" s="226">
        <v>3550</v>
      </c>
      <c r="I342" s="80">
        <v>42244</v>
      </c>
      <c r="J342" s="4">
        <f t="shared" si="152"/>
        <v>6483493</v>
      </c>
      <c r="K342" s="29">
        <v>10351</v>
      </c>
      <c r="L342" s="29">
        <v>3551197</v>
      </c>
      <c r="M342" s="4">
        <f t="shared" si="135"/>
        <v>3561548</v>
      </c>
      <c r="R342" s="80">
        <f t="shared" si="146"/>
        <v>155520</v>
      </c>
      <c r="S342" s="67">
        <f t="shared" ref="S342" si="157">H342-H341</f>
        <v>0</v>
      </c>
      <c r="T342" s="167">
        <f t="shared" si="148"/>
        <v>-1742</v>
      </c>
    </row>
    <row r="343" spans="1:24" x14ac:dyDescent="0.25">
      <c r="A343" s="186">
        <v>44234</v>
      </c>
      <c r="B343" s="226">
        <v>3658</v>
      </c>
      <c r="C343" s="209">
        <f t="shared" si="154"/>
        <v>1980347</v>
      </c>
      <c r="D343" s="226">
        <v>61</v>
      </c>
      <c r="E343" s="209">
        <f t="shared" si="142"/>
        <v>49171</v>
      </c>
      <c r="F343" s="209">
        <f t="shared" si="143"/>
        <v>6906</v>
      </c>
      <c r="G343" s="242">
        <v>1778965</v>
      </c>
      <c r="H343" s="226">
        <v>3550</v>
      </c>
      <c r="I343" s="80">
        <v>24721</v>
      </c>
      <c r="J343" s="4">
        <f t="shared" si="152"/>
        <v>6508214</v>
      </c>
      <c r="K343" s="29">
        <v>10480</v>
      </c>
      <c r="L343" s="29">
        <v>3568763</v>
      </c>
      <c r="M343" s="4">
        <f t="shared" si="135"/>
        <v>3579243</v>
      </c>
      <c r="R343" s="80">
        <f t="shared" si="146"/>
        <v>152211</v>
      </c>
      <c r="S343" s="67">
        <f t="shared" ref="S343" si="158">H343-H342</f>
        <v>0</v>
      </c>
      <c r="T343" s="167">
        <f t="shared" si="148"/>
        <v>-3309</v>
      </c>
    </row>
    <row r="344" spans="1:24" x14ac:dyDescent="0.25">
      <c r="A344" s="186">
        <v>44235</v>
      </c>
      <c r="B344" s="226">
        <v>5154</v>
      </c>
      <c r="C344" s="209">
        <f t="shared" si="154"/>
        <v>1985501</v>
      </c>
      <c r="D344" s="226">
        <v>227</v>
      </c>
      <c r="E344" s="209">
        <f t="shared" si="142"/>
        <v>49398</v>
      </c>
      <c r="F344" s="209">
        <f t="shared" si="143"/>
        <v>7213</v>
      </c>
      <c r="G344" s="242">
        <v>1786178</v>
      </c>
      <c r="H344" s="226">
        <v>3526</v>
      </c>
      <c r="I344" s="80">
        <v>30651</v>
      </c>
      <c r="J344" s="4">
        <f t="shared" si="152"/>
        <v>6538865</v>
      </c>
      <c r="K344" s="29">
        <v>10625</v>
      </c>
      <c r="L344" s="29">
        <v>3587360</v>
      </c>
      <c r="M344" s="4">
        <f t="shared" si="135"/>
        <v>3597985</v>
      </c>
      <c r="R344" s="80">
        <f t="shared" si="146"/>
        <v>149925</v>
      </c>
      <c r="S344" s="67">
        <f t="shared" ref="S344" si="159">H344-H343</f>
        <v>-24</v>
      </c>
      <c r="T344" s="167">
        <f t="shared" si="148"/>
        <v>-2286</v>
      </c>
    </row>
    <row r="345" spans="1:24" x14ac:dyDescent="0.25">
      <c r="A345" s="186">
        <v>44236</v>
      </c>
      <c r="B345" s="226">
        <v>7794</v>
      </c>
      <c r="C345" s="209">
        <f t="shared" si="154"/>
        <v>1993295</v>
      </c>
      <c r="D345" s="226">
        <v>168</v>
      </c>
      <c r="E345" s="209">
        <f t="shared" si="142"/>
        <v>49566</v>
      </c>
      <c r="F345" s="209">
        <f t="shared" si="143"/>
        <v>6143</v>
      </c>
      <c r="G345" s="242">
        <v>1792321</v>
      </c>
      <c r="H345" s="226">
        <v>3553</v>
      </c>
      <c r="I345" s="80">
        <v>49781</v>
      </c>
      <c r="J345" s="4">
        <f t="shared" si="152"/>
        <v>6588646</v>
      </c>
      <c r="K345" s="29">
        <v>10844</v>
      </c>
      <c r="L345" s="29">
        <v>3619021</v>
      </c>
      <c r="M345" s="4">
        <f t="shared" si="135"/>
        <v>3629865</v>
      </c>
      <c r="R345" s="80">
        <f t="shared" si="146"/>
        <v>151408</v>
      </c>
      <c r="S345" s="67">
        <f t="shared" ref="S345" si="160">H345-H344</f>
        <v>27</v>
      </c>
      <c r="T345" s="167">
        <f t="shared" si="148"/>
        <v>1483</v>
      </c>
    </row>
    <row r="346" spans="1:24" x14ac:dyDescent="0.25">
      <c r="A346" s="186">
        <v>44237</v>
      </c>
      <c r="B346" s="226">
        <v>7739</v>
      </c>
      <c r="C346" s="209">
        <f t="shared" si="154"/>
        <v>2001034</v>
      </c>
      <c r="D346" s="226">
        <v>109</v>
      </c>
      <c r="E346" s="209">
        <f t="shared" si="142"/>
        <v>49675</v>
      </c>
      <c r="F346" s="209">
        <f t="shared" si="143"/>
        <v>5799</v>
      </c>
      <c r="G346" s="242">
        <v>1798120</v>
      </c>
      <c r="H346" s="226">
        <v>3561</v>
      </c>
      <c r="I346" s="80">
        <v>50352</v>
      </c>
      <c r="J346" s="4">
        <f t="shared" si="152"/>
        <v>6638998</v>
      </c>
      <c r="M346" s="4"/>
      <c r="R346" s="80">
        <f t="shared" ref="R346" si="161">C346-E346-G346</f>
        <v>153239</v>
      </c>
      <c r="S346" s="67">
        <f t="shared" ref="S346" si="162">H346-H345</f>
        <v>8</v>
      </c>
      <c r="T346" s="167">
        <f t="shared" ref="T346" si="163">(C346-G346-E346)-(C345-E345-G345)</f>
        <v>1831</v>
      </c>
    </row>
    <row r="348" spans="1:24" x14ac:dyDescent="0.25">
      <c r="B348" s="332"/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8281"/>
  <sheetViews>
    <sheetView zoomScale="70" zoomScaleNormal="70" workbookViewId="0">
      <pane ySplit="1" topLeftCell="A8253" activePane="bottomLeft" state="frozen"/>
      <selection activeCell="D2374" sqref="A1:D2374"/>
      <selection pane="bottomLeft" activeCell="H8281" sqref="G8258:H8281"/>
    </sheetView>
  </sheetViews>
  <sheetFormatPr baseColWidth="10" defaultRowHeight="15" x14ac:dyDescent="0.25"/>
  <cols>
    <col min="1" max="1" width="14.85546875" style="50" customWidth="1"/>
    <col min="2" max="2" width="11.425781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18" customWidth="1"/>
    <col min="7" max="8" width="11.85546875" bestFit="1" customWidth="1"/>
    <col min="9" max="9" width="5.7109375" customWidth="1"/>
    <col min="10" max="10" width="7.140625" customWidth="1"/>
    <col min="11" max="11" width="9.140625" customWidth="1"/>
    <col min="12" max="12" width="10.42578125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6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51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51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51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51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51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51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51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51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51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51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51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51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51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51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51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51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51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51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51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51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51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51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51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51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51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51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51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51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51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51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51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51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51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51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51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51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51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51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51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51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51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51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51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51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51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51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51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51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51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51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51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51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51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51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51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51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51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51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51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51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51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51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51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51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51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51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51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51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51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51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51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51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51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51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51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51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51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51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51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51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51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51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51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51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51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51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51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51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51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51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51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51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51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51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51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51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51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51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51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51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51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51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51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51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51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51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51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51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51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51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51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51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51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51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51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51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51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51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51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51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51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51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51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51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51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51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51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51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51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51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51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51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51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51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51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51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51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51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51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51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51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51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51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51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51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51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51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51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51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51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51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51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51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51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51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51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51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51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51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51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51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51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51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51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51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51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51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51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51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51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51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51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51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51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51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51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51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51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51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51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51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51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51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51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51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51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51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51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51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51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4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51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2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2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2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2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2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2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2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2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2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2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2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2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2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2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2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2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4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51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2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2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2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2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2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2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2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2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2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2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2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2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2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2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2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2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5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4">
        <f>C4610+D4586</f>
        <v>322238</v>
      </c>
      <c r="E4610" s="39">
        <v>128</v>
      </c>
      <c r="F4610" s="67">
        <f t="shared" si="376"/>
        <v>6757</v>
      </c>
      <c r="G4610" s="110"/>
    </row>
    <row r="4611" spans="1:7" ht="15.75" thickBot="1" x14ac:dyDescent="0.3">
      <c r="A4611" s="42" t="s">
        <v>51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2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2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2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2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2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2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2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2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2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2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2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2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2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2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2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2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2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2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7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4">
        <f>C4634+D4610</f>
        <v>328100</v>
      </c>
      <c r="E4634" s="41">
        <f>15+15+18+6</f>
        <v>54</v>
      </c>
      <c r="F4634" s="111">
        <f>E4634+F4610</f>
        <v>6811</v>
      </c>
    </row>
    <row r="4635" spans="1:6" x14ac:dyDescent="0.25">
      <c r="A4635" s="42" t="s">
        <v>51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2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2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2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2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2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2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2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2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2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2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2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2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2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2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2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2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2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2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2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2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2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2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5">
        <f t="shared" si="382"/>
        <v>6045</v>
      </c>
      <c r="E4657" s="45">
        <f>1</f>
        <v>1</v>
      </c>
      <c r="F4657" s="113">
        <f>E4657+F4633</f>
        <v>19</v>
      </c>
    </row>
    <row r="4658" spans="1:6" x14ac:dyDescent="0.25">
      <c r="A4658" s="53" t="s">
        <v>22</v>
      </c>
      <c r="B4658" s="119">
        <v>44087</v>
      </c>
      <c r="C4658" s="39">
        <v>3689</v>
      </c>
      <c r="D4658" s="114">
        <f>C4658+D4634</f>
        <v>331789</v>
      </c>
      <c r="E4658" s="39">
        <f>11+3+11+13</f>
        <v>38</v>
      </c>
      <c r="F4658" s="111">
        <f>E4658+F4634</f>
        <v>6849</v>
      </c>
    </row>
    <row r="4659" spans="1:6" x14ac:dyDescent="0.25">
      <c r="A4659" s="42" t="s">
        <v>51</v>
      </c>
      <c r="B4659" s="119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2">
        <f>E4659+F4635</f>
        <v>2661</v>
      </c>
    </row>
    <row r="4660" spans="1:6" x14ac:dyDescent="0.25">
      <c r="A4660" s="42" t="s">
        <v>35</v>
      </c>
      <c r="B4660" s="119">
        <v>44087</v>
      </c>
      <c r="C4660" s="4">
        <v>4</v>
      </c>
      <c r="D4660" s="26">
        <f t="shared" si="383"/>
        <v>124</v>
      </c>
      <c r="F4660" s="112">
        <f>E4660+F4636</f>
        <v>0</v>
      </c>
    </row>
    <row r="4661" spans="1:6" x14ac:dyDescent="0.25">
      <c r="A4661" s="42" t="s">
        <v>21</v>
      </c>
      <c r="B4661" s="119">
        <v>44087</v>
      </c>
      <c r="C4661" s="4">
        <v>91</v>
      </c>
      <c r="D4661" s="26">
        <f t="shared" si="383"/>
        <v>6751</v>
      </c>
      <c r="E4661" s="4">
        <f>2</f>
        <v>2</v>
      </c>
      <c r="F4661" s="112">
        <f t="shared" ref="F4661:F4679" si="384">E4661+F4637</f>
        <v>238</v>
      </c>
    </row>
    <row r="4662" spans="1:6" x14ac:dyDescent="0.25">
      <c r="A4662" s="42" t="s">
        <v>36</v>
      </c>
      <c r="B4662" s="119">
        <v>44087</v>
      </c>
      <c r="C4662" s="4">
        <v>73</v>
      </c>
      <c r="D4662" s="26">
        <f t="shared" si="383"/>
        <v>1718</v>
      </c>
      <c r="F4662" s="112">
        <f t="shared" si="384"/>
        <v>14</v>
      </c>
    </row>
    <row r="4663" spans="1:6" x14ac:dyDescent="0.25">
      <c r="A4663" s="42" t="s">
        <v>27</v>
      </c>
      <c r="B4663" s="119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2">
        <f t="shared" si="384"/>
        <v>197</v>
      </c>
    </row>
    <row r="4664" spans="1:6" x14ac:dyDescent="0.25">
      <c r="A4664" s="42" t="s">
        <v>37</v>
      </c>
      <c r="B4664" s="119">
        <v>44087</v>
      </c>
      <c r="C4664" s="4">
        <v>1</v>
      </c>
      <c r="D4664" s="26">
        <f t="shared" si="383"/>
        <v>660</v>
      </c>
      <c r="F4664" s="112">
        <f t="shared" si="384"/>
        <v>6</v>
      </c>
    </row>
    <row r="4665" spans="1:6" x14ac:dyDescent="0.25">
      <c r="A4665" s="42" t="s">
        <v>38</v>
      </c>
      <c r="B4665" s="119">
        <v>44087</v>
      </c>
      <c r="C4665" s="4">
        <v>105</v>
      </c>
      <c r="D4665" s="26">
        <f t="shared" si="383"/>
        <v>5238</v>
      </c>
      <c r="E4665" s="4">
        <f>1</f>
        <v>1</v>
      </c>
      <c r="F4665" s="112">
        <f t="shared" si="384"/>
        <v>89</v>
      </c>
    </row>
    <row r="4666" spans="1:6" x14ac:dyDescent="0.25">
      <c r="A4666" s="42" t="s">
        <v>48</v>
      </c>
      <c r="B4666" s="119">
        <v>44087</v>
      </c>
      <c r="C4666" s="4">
        <v>-1</v>
      </c>
      <c r="D4666" s="26">
        <f t="shared" si="383"/>
        <v>94</v>
      </c>
      <c r="F4666" s="112">
        <f>E4666+F4642</f>
        <v>1</v>
      </c>
    </row>
    <row r="4667" spans="1:6" x14ac:dyDescent="0.25">
      <c r="A4667" s="42" t="s">
        <v>39</v>
      </c>
      <c r="B4667" s="119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2">
        <f t="shared" si="384"/>
        <v>256</v>
      </c>
    </row>
    <row r="4668" spans="1:6" x14ac:dyDescent="0.25">
      <c r="A4668" s="42" t="s">
        <v>40</v>
      </c>
      <c r="B4668" s="119">
        <v>44087</v>
      </c>
      <c r="C4668" s="4">
        <v>46</v>
      </c>
      <c r="D4668" s="26">
        <f t="shared" si="383"/>
        <v>397</v>
      </c>
      <c r="F4668" s="112">
        <f t="shared" si="384"/>
        <v>4</v>
      </c>
    </row>
    <row r="4669" spans="1:6" x14ac:dyDescent="0.25">
      <c r="A4669" s="42" t="s">
        <v>28</v>
      </c>
      <c r="B4669" s="119">
        <v>44087</v>
      </c>
      <c r="C4669" s="4">
        <v>96</v>
      </c>
      <c r="D4669" s="26">
        <f t="shared" si="383"/>
        <v>2808</v>
      </c>
      <c r="E4669" s="4">
        <f>1+3</f>
        <v>4</v>
      </c>
      <c r="F4669" s="112">
        <f t="shared" si="384"/>
        <v>58</v>
      </c>
    </row>
    <row r="4670" spans="1:6" x14ac:dyDescent="0.25">
      <c r="A4670" s="42" t="s">
        <v>24</v>
      </c>
      <c r="B4670" s="119">
        <v>44087</v>
      </c>
      <c r="C4670" s="4">
        <v>704</v>
      </c>
      <c r="D4670" s="26">
        <f t="shared" si="383"/>
        <v>14482</v>
      </c>
      <c r="E4670" s="4">
        <f>2</f>
        <v>2</v>
      </c>
      <c r="F4670" s="112">
        <f t="shared" si="384"/>
        <v>150</v>
      </c>
    </row>
    <row r="4671" spans="1:6" x14ac:dyDescent="0.25">
      <c r="A4671" s="42" t="s">
        <v>30</v>
      </c>
      <c r="B4671" s="119">
        <v>44087</v>
      </c>
      <c r="C4671" s="4">
        <v>0</v>
      </c>
      <c r="D4671" s="26">
        <f t="shared" si="383"/>
        <v>68</v>
      </c>
      <c r="F4671" s="112">
        <f t="shared" si="384"/>
        <v>2</v>
      </c>
    </row>
    <row r="4672" spans="1:6" x14ac:dyDescent="0.25">
      <c r="A4672" s="42" t="s">
        <v>26</v>
      </c>
      <c r="B4672" s="119">
        <v>44087</v>
      </c>
      <c r="C4672" s="4">
        <v>286</v>
      </c>
      <c r="D4672" s="26">
        <f>C4672+D4648</f>
        <v>4812</v>
      </c>
      <c r="E4672" s="4">
        <f>2+1+1</f>
        <v>4</v>
      </c>
      <c r="F4672" s="112">
        <f t="shared" si="384"/>
        <v>50</v>
      </c>
    </row>
    <row r="4673" spans="1:6" x14ac:dyDescent="0.25">
      <c r="A4673" s="42" t="s">
        <v>25</v>
      </c>
      <c r="B4673" s="119">
        <v>44087</v>
      </c>
      <c r="C4673" s="4">
        <v>130</v>
      </c>
      <c r="D4673" s="26">
        <f>C4673+D4649</f>
        <v>8719</v>
      </c>
      <c r="E4673" s="4">
        <f>2</f>
        <v>2</v>
      </c>
      <c r="F4673" s="112">
        <f t="shared" si="384"/>
        <v>153</v>
      </c>
    </row>
    <row r="4674" spans="1:6" x14ac:dyDescent="0.25">
      <c r="A4674" s="42" t="s">
        <v>41</v>
      </c>
      <c r="B4674" s="119">
        <v>44087</v>
      </c>
      <c r="C4674" s="4">
        <v>340</v>
      </c>
      <c r="D4674" s="26">
        <f>C4674+D4650</f>
        <v>6765</v>
      </c>
      <c r="E4674" s="4">
        <f>1+1</f>
        <v>2</v>
      </c>
      <c r="F4674" s="112">
        <f>E4674+F4650</f>
        <v>89</v>
      </c>
    </row>
    <row r="4675" spans="1:6" x14ac:dyDescent="0.25">
      <c r="A4675" s="42" t="s">
        <v>42</v>
      </c>
      <c r="B4675" s="119">
        <v>44087</v>
      </c>
      <c r="C4675" s="4">
        <v>-5</v>
      </c>
      <c r="D4675" s="26">
        <f t="shared" ref="D4675:D4681" si="385">C4675+D4651</f>
        <v>417</v>
      </c>
      <c r="F4675" s="112">
        <f>E4675+F4651</f>
        <v>12</v>
      </c>
    </row>
    <row r="4676" spans="1:6" x14ac:dyDescent="0.25">
      <c r="A4676" s="42" t="s">
        <v>43</v>
      </c>
      <c r="B4676" s="119">
        <v>44087</v>
      </c>
      <c r="C4676" s="4">
        <v>1</v>
      </c>
      <c r="D4676" s="26">
        <f t="shared" si="385"/>
        <v>383</v>
      </c>
      <c r="F4676" s="112">
        <f t="shared" si="384"/>
        <v>0</v>
      </c>
    </row>
    <row r="4677" spans="1:6" x14ac:dyDescent="0.25">
      <c r="A4677" s="42" t="s">
        <v>44</v>
      </c>
      <c r="B4677" s="119">
        <v>44087</v>
      </c>
      <c r="C4677" s="4">
        <v>193</v>
      </c>
      <c r="D4677" s="26">
        <f t="shared" si="385"/>
        <v>3069</v>
      </c>
      <c r="F4677" s="112">
        <f>E4677+F4653</f>
        <v>21</v>
      </c>
    </row>
    <row r="4678" spans="1:6" x14ac:dyDescent="0.25">
      <c r="A4678" s="42" t="s">
        <v>29</v>
      </c>
      <c r="B4678" s="119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2">
        <f>E4678+F4654</f>
        <v>196</v>
      </c>
    </row>
    <row r="4679" spans="1:6" x14ac:dyDescent="0.25">
      <c r="A4679" s="42" t="s">
        <v>45</v>
      </c>
      <c r="B4679" s="119">
        <v>44087</v>
      </c>
      <c r="C4679" s="4">
        <v>79</v>
      </c>
      <c r="D4679" s="26">
        <f t="shared" si="385"/>
        <v>1832</v>
      </c>
      <c r="E4679" s="4">
        <f>1</f>
        <v>1</v>
      </c>
      <c r="F4679" s="112">
        <f t="shared" si="384"/>
        <v>26</v>
      </c>
    </row>
    <row r="4680" spans="1:6" x14ac:dyDescent="0.25">
      <c r="A4680" s="42" t="s">
        <v>46</v>
      </c>
      <c r="B4680" s="119">
        <v>44087</v>
      </c>
      <c r="C4680" s="4">
        <v>22</v>
      </c>
      <c r="D4680" s="26">
        <f t="shared" si="385"/>
        <v>2705</v>
      </c>
      <c r="E4680" s="4">
        <f>1</f>
        <v>1</v>
      </c>
      <c r="F4680" s="112">
        <f>E4680+F4656</f>
        <v>45</v>
      </c>
    </row>
    <row r="4681" spans="1:6" ht="15.75" thickBot="1" x14ac:dyDescent="0.3">
      <c r="A4681" s="43" t="s">
        <v>47</v>
      </c>
      <c r="B4681" s="119">
        <v>44087</v>
      </c>
      <c r="C4681" s="4">
        <v>583</v>
      </c>
      <c r="D4681" s="115">
        <f t="shared" si="385"/>
        <v>6628</v>
      </c>
      <c r="F4681" s="113">
        <f>E4681+F4657</f>
        <v>19</v>
      </c>
    </row>
    <row r="4682" spans="1:6" x14ac:dyDescent="0.25">
      <c r="A4682" s="53" t="s">
        <v>22</v>
      </c>
      <c r="B4682" s="119">
        <v>44088</v>
      </c>
      <c r="C4682" s="4">
        <v>4863</v>
      </c>
      <c r="D4682" s="114">
        <f>C4682+D4658</f>
        <v>336652</v>
      </c>
      <c r="E4682" s="4">
        <f>7+4+96+51</f>
        <v>158</v>
      </c>
      <c r="F4682" s="111">
        <f>E4682+F4658</f>
        <v>7007</v>
      </c>
    </row>
    <row r="4683" spans="1:6" x14ac:dyDescent="0.25">
      <c r="A4683" s="42" t="s">
        <v>51</v>
      </c>
      <c r="B4683" s="119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2">
        <f>E4683+F4659</f>
        <v>2714</v>
      </c>
    </row>
    <row r="4684" spans="1:6" x14ac:dyDescent="0.25">
      <c r="A4684" s="42" t="s">
        <v>35</v>
      </c>
      <c r="B4684" s="119">
        <v>44088</v>
      </c>
      <c r="C4684" s="4">
        <v>5</v>
      </c>
      <c r="D4684" s="26">
        <f t="shared" si="386"/>
        <v>129</v>
      </c>
      <c r="F4684" s="112">
        <f>E4684+F4660</f>
        <v>0</v>
      </c>
    </row>
    <row r="4685" spans="1:6" x14ac:dyDescent="0.25">
      <c r="A4685" s="42" t="s">
        <v>21</v>
      </c>
      <c r="B4685" s="119">
        <v>44088</v>
      </c>
      <c r="C4685" s="4">
        <v>41</v>
      </c>
      <c r="D4685" s="26">
        <f t="shared" si="386"/>
        <v>6792</v>
      </c>
      <c r="E4685" s="4">
        <f>1+2</f>
        <v>3</v>
      </c>
      <c r="F4685" s="112">
        <f t="shared" ref="F4685:F4703" si="387">E4685+F4661</f>
        <v>241</v>
      </c>
    </row>
    <row r="4686" spans="1:6" x14ac:dyDescent="0.25">
      <c r="A4686" s="42" t="s">
        <v>36</v>
      </c>
      <c r="B4686" s="119">
        <v>44088</v>
      </c>
      <c r="C4686" s="4">
        <v>39</v>
      </c>
      <c r="D4686" s="26">
        <f t="shared" si="386"/>
        <v>1757</v>
      </c>
      <c r="E4686" s="4">
        <f>4+2</f>
        <v>6</v>
      </c>
      <c r="F4686" s="112">
        <f t="shared" si="387"/>
        <v>20</v>
      </c>
    </row>
    <row r="4687" spans="1:6" x14ac:dyDescent="0.25">
      <c r="A4687" s="42" t="s">
        <v>27</v>
      </c>
      <c r="B4687" s="119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2">
        <f t="shared" si="387"/>
        <v>204</v>
      </c>
    </row>
    <row r="4688" spans="1:6" x14ac:dyDescent="0.25">
      <c r="A4688" s="42" t="s">
        <v>37</v>
      </c>
      <c r="B4688" s="119">
        <v>44088</v>
      </c>
      <c r="C4688" s="4">
        <v>58</v>
      </c>
      <c r="D4688" s="26">
        <f t="shared" si="386"/>
        <v>718</v>
      </c>
      <c r="F4688" s="112">
        <f t="shared" si="387"/>
        <v>6</v>
      </c>
    </row>
    <row r="4689" spans="1:6" x14ac:dyDescent="0.25">
      <c r="A4689" s="42" t="s">
        <v>38</v>
      </c>
      <c r="B4689" s="119">
        <v>44088</v>
      </c>
      <c r="C4689" s="4">
        <v>72</v>
      </c>
      <c r="D4689" s="26">
        <f t="shared" si="386"/>
        <v>5310</v>
      </c>
      <c r="F4689" s="112">
        <f t="shared" si="387"/>
        <v>89</v>
      </c>
    </row>
    <row r="4690" spans="1:6" x14ac:dyDescent="0.25">
      <c r="A4690" s="42" t="s">
        <v>48</v>
      </c>
      <c r="B4690" s="119">
        <v>44088</v>
      </c>
      <c r="C4690" s="4">
        <v>1</v>
      </c>
      <c r="D4690" s="26">
        <f t="shared" si="386"/>
        <v>95</v>
      </c>
      <c r="F4690" s="112">
        <f>E4690+F4666</f>
        <v>1</v>
      </c>
    </row>
    <row r="4691" spans="1:6" x14ac:dyDescent="0.25">
      <c r="A4691" s="42" t="s">
        <v>39</v>
      </c>
      <c r="B4691" s="119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2">
        <f t="shared" si="387"/>
        <v>266</v>
      </c>
    </row>
    <row r="4692" spans="1:6" x14ac:dyDescent="0.25">
      <c r="A4692" s="42" t="s">
        <v>40</v>
      </c>
      <c r="B4692" s="119">
        <v>44088</v>
      </c>
      <c r="C4692" s="4">
        <v>45</v>
      </c>
      <c r="D4692" s="26">
        <f t="shared" si="386"/>
        <v>442</v>
      </c>
      <c r="F4692" s="112">
        <f t="shared" si="387"/>
        <v>4</v>
      </c>
    </row>
    <row r="4693" spans="1:6" x14ac:dyDescent="0.25">
      <c r="A4693" s="42" t="s">
        <v>28</v>
      </c>
      <c r="B4693" s="119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2">
        <f t="shared" si="387"/>
        <v>82</v>
      </c>
    </row>
    <row r="4694" spans="1:6" x14ac:dyDescent="0.25">
      <c r="A4694" s="42" t="s">
        <v>24</v>
      </c>
      <c r="B4694" s="119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2">
        <f t="shared" si="387"/>
        <v>153</v>
      </c>
    </row>
    <row r="4695" spans="1:6" x14ac:dyDescent="0.25">
      <c r="A4695" s="42" t="s">
        <v>30</v>
      </c>
      <c r="B4695" s="119">
        <v>44088</v>
      </c>
      <c r="C4695" s="4">
        <v>0</v>
      </c>
      <c r="D4695" s="26">
        <f t="shared" si="386"/>
        <v>68</v>
      </c>
      <c r="F4695" s="112">
        <f t="shared" si="387"/>
        <v>2</v>
      </c>
    </row>
    <row r="4696" spans="1:6" x14ac:dyDescent="0.25">
      <c r="A4696" s="42" t="s">
        <v>26</v>
      </c>
      <c r="B4696" s="119">
        <v>44088</v>
      </c>
      <c r="C4696" s="4">
        <v>227</v>
      </c>
      <c r="D4696" s="26">
        <f>C4696+D4672</f>
        <v>5039</v>
      </c>
      <c r="E4696" s="4">
        <f>1+1</f>
        <v>2</v>
      </c>
      <c r="F4696" s="112">
        <f t="shared" si="387"/>
        <v>52</v>
      </c>
    </row>
    <row r="4697" spans="1:6" x14ac:dyDescent="0.25">
      <c r="A4697" s="42" t="s">
        <v>25</v>
      </c>
      <c r="B4697" s="119">
        <v>44088</v>
      </c>
      <c r="C4697" s="4">
        <v>135</v>
      </c>
      <c r="D4697" s="26">
        <f>C4697+D4673</f>
        <v>8854</v>
      </c>
      <c r="E4697" s="4">
        <f>4+4</f>
        <v>8</v>
      </c>
      <c r="F4697" s="112">
        <f t="shared" si="387"/>
        <v>161</v>
      </c>
    </row>
    <row r="4698" spans="1:6" x14ac:dyDescent="0.25">
      <c r="A4698" s="42" t="s">
        <v>41</v>
      </c>
      <c r="B4698" s="119">
        <v>44088</v>
      </c>
      <c r="C4698" s="4">
        <v>229</v>
      </c>
      <c r="D4698" s="26">
        <f>C4698+D4674</f>
        <v>6994</v>
      </c>
      <c r="E4698" s="4">
        <f>4+1</f>
        <v>5</v>
      </c>
      <c r="F4698" s="112">
        <f>E4698+F4674</f>
        <v>94</v>
      </c>
    </row>
    <row r="4699" spans="1:6" x14ac:dyDescent="0.25">
      <c r="A4699" s="42" t="s">
        <v>42</v>
      </c>
      <c r="B4699" s="119">
        <v>44088</v>
      </c>
      <c r="C4699" s="4">
        <v>0</v>
      </c>
      <c r="D4699" s="26">
        <f t="shared" ref="D4699:D4705" si="388">C4699+D4675</f>
        <v>417</v>
      </c>
      <c r="F4699" s="112">
        <f>E4699+F4675</f>
        <v>12</v>
      </c>
    </row>
    <row r="4700" spans="1:6" x14ac:dyDescent="0.25">
      <c r="A4700" s="42" t="s">
        <v>43</v>
      </c>
      <c r="B4700" s="119">
        <v>44088</v>
      </c>
      <c r="C4700" s="4">
        <v>49</v>
      </c>
      <c r="D4700" s="26">
        <f t="shared" si="388"/>
        <v>432</v>
      </c>
      <c r="F4700" s="112">
        <f t="shared" si="387"/>
        <v>0</v>
      </c>
    </row>
    <row r="4701" spans="1:6" x14ac:dyDescent="0.25">
      <c r="A4701" s="42" t="s">
        <v>44</v>
      </c>
      <c r="B4701" s="119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2">
        <f>E4701+F4677</f>
        <v>36</v>
      </c>
    </row>
    <row r="4702" spans="1:6" x14ac:dyDescent="0.25">
      <c r="A4702" s="42" t="s">
        <v>29</v>
      </c>
      <c r="B4702" s="119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2">
        <f>E4702+F4678</f>
        <v>212</v>
      </c>
    </row>
    <row r="4703" spans="1:6" x14ac:dyDescent="0.25">
      <c r="A4703" s="42" t="s">
        <v>45</v>
      </c>
      <c r="B4703" s="119">
        <v>44088</v>
      </c>
      <c r="C4703" s="4">
        <v>81</v>
      </c>
      <c r="D4703" s="26">
        <f t="shared" si="388"/>
        <v>1913</v>
      </c>
      <c r="E4703" s="4">
        <f>2</f>
        <v>2</v>
      </c>
      <c r="F4703" s="112">
        <f t="shared" si="387"/>
        <v>28</v>
      </c>
    </row>
    <row r="4704" spans="1:6" x14ac:dyDescent="0.25">
      <c r="A4704" s="42" t="s">
        <v>46</v>
      </c>
      <c r="B4704" s="119">
        <v>44088</v>
      </c>
      <c r="C4704" s="4">
        <v>72</v>
      </c>
      <c r="D4704" s="26">
        <f t="shared" si="388"/>
        <v>2777</v>
      </c>
      <c r="E4704" s="4">
        <f>1+1</f>
        <v>2</v>
      </c>
      <c r="F4704" s="112">
        <f>E4704+F4680</f>
        <v>47</v>
      </c>
    </row>
    <row r="4705" spans="1:6" ht="15.75" thickBot="1" x14ac:dyDescent="0.3">
      <c r="A4705" s="81" t="s">
        <v>47</v>
      </c>
      <c r="B4705" s="120">
        <v>44088</v>
      </c>
      <c r="C4705" s="38">
        <v>621</v>
      </c>
      <c r="D4705" s="70">
        <f t="shared" si="388"/>
        <v>7249</v>
      </c>
      <c r="E4705" s="38"/>
      <c r="F4705" s="121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4">
        <f>C4706+D4682</f>
        <v>342653</v>
      </c>
      <c r="E4706" s="41">
        <f>16+11+32+41</f>
        <v>100</v>
      </c>
      <c r="F4706" s="111">
        <f>E4706+F4682</f>
        <v>7107</v>
      </c>
    </row>
    <row r="4707" spans="1:6" x14ac:dyDescent="0.25">
      <c r="A4707" s="122" t="s">
        <v>51</v>
      </c>
      <c r="B4707" s="119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2">
        <f>E4707+F4683</f>
        <v>2740</v>
      </c>
    </row>
    <row r="4708" spans="1:6" x14ac:dyDescent="0.25">
      <c r="A4708" s="122" t="s">
        <v>35</v>
      </c>
      <c r="B4708" s="119">
        <v>44089</v>
      </c>
      <c r="C4708" s="4">
        <v>4</v>
      </c>
      <c r="D4708" s="26">
        <f t="shared" si="389"/>
        <v>133</v>
      </c>
      <c r="F4708" s="112">
        <f>E4708+F4684</f>
        <v>0</v>
      </c>
    </row>
    <row r="4709" spans="1:6" x14ac:dyDescent="0.25">
      <c r="A4709" s="122" t="s">
        <v>21</v>
      </c>
      <c r="B4709" s="119">
        <v>44089</v>
      </c>
      <c r="C4709" s="4">
        <v>87</v>
      </c>
      <c r="D4709" s="26">
        <f t="shared" si="389"/>
        <v>6879</v>
      </c>
      <c r="E4709" s="4">
        <f>1+1</f>
        <v>2</v>
      </c>
      <c r="F4709" s="112">
        <f t="shared" ref="F4709:F4727" si="390">E4709+F4685</f>
        <v>243</v>
      </c>
    </row>
    <row r="4710" spans="1:6" x14ac:dyDescent="0.25">
      <c r="A4710" s="122" t="s">
        <v>36</v>
      </c>
      <c r="B4710" s="119">
        <v>44089</v>
      </c>
      <c r="C4710" s="4">
        <v>98</v>
      </c>
      <c r="D4710" s="26">
        <f t="shared" si="389"/>
        <v>1855</v>
      </c>
      <c r="E4710" s="4">
        <f>1+2</f>
        <v>3</v>
      </c>
      <c r="F4710" s="112">
        <f t="shared" si="390"/>
        <v>23</v>
      </c>
    </row>
    <row r="4711" spans="1:6" x14ac:dyDescent="0.25">
      <c r="A4711" s="122" t="s">
        <v>27</v>
      </c>
      <c r="B4711" s="119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2">
        <f t="shared" si="390"/>
        <v>212</v>
      </c>
    </row>
    <row r="4712" spans="1:6" x14ac:dyDescent="0.25">
      <c r="A4712" s="122" t="s">
        <v>37</v>
      </c>
      <c r="B4712" s="119">
        <v>44089</v>
      </c>
      <c r="C4712" s="4">
        <v>60</v>
      </c>
      <c r="D4712" s="26">
        <f t="shared" si="389"/>
        <v>778</v>
      </c>
      <c r="F4712" s="112">
        <f t="shared" si="390"/>
        <v>6</v>
      </c>
    </row>
    <row r="4713" spans="1:6" x14ac:dyDescent="0.25">
      <c r="A4713" s="122" t="s">
        <v>38</v>
      </c>
      <c r="B4713" s="119">
        <v>44089</v>
      </c>
      <c r="C4713" s="4">
        <v>189</v>
      </c>
      <c r="D4713" s="26">
        <f t="shared" si="389"/>
        <v>5499</v>
      </c>
      <c r="E4713" s="4">
        <f>3+2</f>
        <v>5</v>
      </c>
      <c r="F4713" s="112">
        <f t="shared" si="390"/>
        <v>94</v>
      </c>
    </row>
    <row r="4714" spans="1:6" x14ac:dyDescent="0.25">
      <c r="A4714" s="122" t="s">
        <v>48</v>
      </c>
      <c r="B4714" s="119">
        <v>44089</v>
      </c>
      <c r="C4714" s="4">
        <v>3</v>
      </c>
      <c r="D4714" s="26">
        <f t="shared" si="389"/>
        <v>98</v>
      </c>
      <c r="F4714" s="112">
        <f>E4714+F4690</f>
        <v>1</v>
      </c>
    </row>
    <row r="4715" spans="1:6" x14ac:dyDescent="0.25">
      <c r="A4715" s="122" t="s">
        <v>39</v>
      </c>
      <c r="B4715" s="119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2">
        <f t="shared" si="390"/>
        <v>276</v>
      </c>
    </row>
    <row r="4716" spans="1:6" x14ac:dyDescent="0.25">
      <c r="A4716" s="122" t="s">
        <v>40</v>
      </c>
      <c r="B4716" s="119">
        <v>44089</v>
      </c>
      <c r="C4716" s="4">
        <v>24</v>
      </c>
      <c r="D4716" s="26">
        <f t="shared" si="389"/>
        <v>466</v>
      </c>
      <c r="F4716" s="112">
        <f t="shared" si="390"/>
        <v>4</v>
      </c>
    </row>
    <row r="4717" spans="1:6" x14ac:dyDescent="0.25">
      <c r="A4717" s="122" t="s">
        <v>28</v>
      </c>
      <c r="B4717" s="119">
        <v>44089</v>
      </c>
      <c r="C4717" s="4">
        <v>124</v>
      </c>
      <c r="D4717" s="26">
        <f t="shared" si="389"/>
        <v>3006</v>
      </c>
      <c r="E4717" s="4">
        <f>2+3</f>
        <v>5</v>
      </c>
      <c r="F4717" s="112">
        <f t="shared" si="390"/>
        <v>87</v>
      </c>
    </row>
    <row r="4718" spans="1:6" x14ac:dyDescent="0.25">
      <c r="A4718" s="122" t="s">
        <v>24</v>
      </c>
      <c r="B4718" s="119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2">
        <f t="shared" si="390"/>
        <v>156</v>
      </c>
    </row>
    <row r="4719" spans="1:6" x14ac:dyDescent="0.25">
      <c r="A4719" s="122" t="s">
        <v>30</v>
      </c>
      <c r="B4719" s="119">
        <v>44089</v>
      </c>
      <c r="C4719" s="4">
        <v>-8</v>
      </c>
      <c r="D4719" s="26">
        <f t="shared" si="389"/>
        <v>60</v>
      </c>
      <c r="F4719" s="112">
        <f t="shared" si="390"/>
        <v>2</v>
      </c>
    </row>
    <row r="4720" spans="1:6" x14ac:dyDescent="0.25">
      <c r="A4720" s="122" t="s">
        <v>26</v>
      </c>
      <c r="B4720" s="119">
        <v>44089</v>
      </c>
      <c r="C4720" s="4">
        <v>120</v>
      </c>
      <c r="D4720" s="26">
        <f>C4720+D4696</f>
        <v>5159</v>
      </c>
      <c r="E4720" s="4">
        <f>1</f>
        <v>1</v>
      </c>
      <c r="F4720" s="112">
        <f t="shared" si="390"/>
        <v>53</v>
      </c>
    </row>
    <row r="4721" spans="1:6" x14ac:dyDescent="0.25">
      <c r="A4721" s="122" t="s">
        <v>25</v>
      </c>
      <c r="B4721" s="119">
        <v>44089</v>
      </c>
      <c r="C4721" s="4">
        <v>375</v>
      </c>
      <c r="D4721" s="26">
        <f>C4721+D4697</f>
        <v>9229</v>
      </c>
      <c r="E4721" s="4">
        <f>3+4</f>
        <v>7</v>
      </c>
      <c r="F4721" s="112">
        <f t="shared" si="390"/>
        <v>168</v>
      </c>
    </row>
    <row r="4722" spans="1:6" x14ac:dyDescent="0.25">
      <c r="A4722" s="122" t="s">
        <v>41</v>
      </c>
      <c r="B4722" s="119">
        <v>44089</v>
      </c>
      <c r="C4722" s="4">
        <v>309</v>
      </c>
      <c r="D4722" s="26">
        <f>C4722+D4698</f>
        <v>7303</v>
      </c>
      <c r="E4722" s="4">
        <f>1+1+3</f>
        <v>5</v>
      </c>
      <c r="F4722" s="112">
        <f>E4722+F4698</f>
        <v>99</v>
      </c>
    </row>
    <row r="4723" spans="1:6" x14ac:dyDescent="0.25">
      <c r="A4723" s="122" t="s">
        <v>42</v>
      </c>
      <c r="B4723" s="119">
        <v>44089</v>
      </c>
      <c r="C4723" s="4">
        <v>11</v>
      </c>
      <c r="D4723" s="26">
        <f t="shared" ref="D4723:D4729" si="391">C4723+D4699</f>
        <v>428</v>
      </c>
      <c r="F4723" s="112">
        <f>E4723+F4699</f>
        <v>12</v>
      </c>
    </row>
    <row r="4724" spans="1:6" x14ac:dyDescent="0.25">
      <c r="A4724" s="122" t="s">
        <v>43</v>
      </c>
      <c r="B4724" s="119">
        <v>44089</v>
      </c>
      <c r="C4724" s="4">
        <v>51</v>
      </c>
      <c r="D4724" s="26">
        <f t="shared" si="391"/>
        <v>483</v>
      </c>
      <c r="F4724" s="112">
        <f t="shared" si="390"/>
        <v>0</v>
      </c>
    </row>
    <row r="4725" spans="1:6" x14ac:dyDescent="0.25">
      <c r="A4725" s="122" t="s">
        <v>44</v>
      </c>
      <c r="B4725" s="119">
        <v>44089</v>
      </c>
      <c r="C4725" s="4">
        <v>84</v>
      </c>
      <c r="D4725" s="26">
        <f t="shared" si="391"/>
        <v>3192</v>
      </c>
      <c r="F4725" s="112">
        <f>E4725+F4701</f>
        <v>36</v>
      </c>
    </row>
    <row r="4726" spans="1:6" x14ac:dyDescent="0.25">
      <c r="A4726" s="122" t="s">
        <v>29</v>
      </c>
      <c r="B4726" s="119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2">
        <f>E4726+F4702</f>
        <v>219</v>
      </c>
    </row>
    <row r="4727" spans="1:6" x14ac:dyDescent="0.25">
      <c r="A4727" s="122" t="s">
        <v>45</v>
      </c>
      <c r="B4727" s="119">
        <v>44089</v>
      </c>
      <c r="C4727" s="4">
        <v>69</v>
      </c>
      <c r="D4727" s="26">
        <f t="shared" si="391"/>
        <v>1982</v>
      </c>
      <c r="F4727" s="112">
        <f t="shared" si="390"/>
        <v>28</v>
      </c>
    </row>
    <row r="4728" spans="1:6" x14ac:dyDescent="0.25">
      <c r="A4728" s="122" t="s">
        <v>46</v>
      </c>
      <c r="B4728" s="119">
        <v>44089</v>
      </c>
      <c r="C4728" s="4">
        <v>78</v>
      </c>
      <c r="D4728" s="26">
        <f t="shared" si="391"/>
        <v>2855</v>
      </c>
      <c r="F4728" s="112">
        <f>E4728+F4704</f>
        <v>47</v>
      </c>
    </row>
    <row r="4729" spans="1:6" ht="15.75" thickBot="1" x14ac:dyDescent="0.3">
      <c r="A4729" s="124" t="s">
        <v>47</v>
      </c>
      <c r="B4729" s="120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1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4">
        <f>C4730+D4706</f>
        <v>348731</v>
      </c>
      <c r="E4730" s="41">
        <f>26+23+68+48</f>
        <v>165</v>
      </c>
      <c r="F4730" s="111">
        <f>E4730+F4706</f>
        <v>7272</v>
      </c>
    </row>
    <row r="4731" spans="1:6" x14ac:dyDescent="0.25">
      <c r="A4731" s="122" t="s">
        <v>51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2">
        <f>E4731+F4707</f>
        <v>2780</v>
      </c>
    </row>
    <row r="4732" spans="1:6" x14ac:dyDescent="0.25">
      <c r="A4732" s="122" t="s">
        <v>35</v>
      </c>
      <c r="B4732" s="23">
        <v>44090</v>
      </c>
      <c r="C4732" s="4">
        <v>21</v>
      </c>
      <c r="D4732" s="26">
        <f t="shared" si="392"/>
        <v>154</v>
      </c>
      <c r="F4732" s="112">
        <f>E4732+F4708</f>
        <v>0</v>
      </c>
    </row>
    <row r="4733" spans="1:6" x14ac:dyDescent="0.25">
      <c r="A4733" s="122" t="s">
        <v>21</v>
      </c>
      <c r="B4733" s="23">
        <v>44090</v>
      </c>
      <c r="C4733" s="4">
        <v>122</v>
      </c>
      <c r="D4733" s="26">
        <f t="shared" si="392"/>
        <v>7001</v>
      </c>
      <c r="F4733" s="112">
        <f t="shared" ref="F4733:F4751" si="393">E4733+F4709</f>
        <v>243</v>
      </c>
    </row>
    <row r="4734" spans="1:6" x14ac:dyDescent="0.25">
      <c r="A4734" s="122" t="s">
        <v>36</v>
      </c>
      <c r="B4734" s="23">
        <v>44090</v>
      </c>
      <c r="C4734" s="4">
        <v>94</v>
      </c>
      <c r="D4734" s="26">
        <f t="shared" si="392"/>
        <v>1949</v>
      </c>
      <c r="F4734" s="112">
        <f t="shared" si="393"/>
        <v>23</v>
      </c>
    </row>
    <row r="4735" spans="1:6" x14ac:dyDescent="0.25">
      <c r="A4735" s="122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2">
        <f t="shared" si="393"/>
        <v>221</v>
      </c>
    </row>
    <row r="4736" spans="1:6" x14ac:dyDescent="0.25">
      <c r="A4736" s="122" t="s">
        <v>37</v>
      </c>
      <c r="B4736" s="23">
        <v>44090</v>
      </c>
      <c r="C4736" s="4">
        <v>17</v>
      </c>
      <c r="D4736" s="26">
        <f t="shared" si="392"/>
        <v>795</v>
      </c>
      <c r="F4736" s="112">
        <f>E4736+F4712</f>
        <v>6</v>
      </c>
    </row>
    <row r="4737" spans="1:6" x14ac:dyDescent="0.25">
      <c r="A4737" s="122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2">
        <f>E4737+F4713</f>
        <v>97</v>
      </c>
    </row>
    <row r="4738" spans="1:6" x14ac:dyDescent="0.25">
      <c r="A4738" s="122" t="s">
        <v>48</v>
      </c>
      <c r="B4738" s="23">
        <v>44090</v>
      </c>
      <c r="C4738" s="4">
        <v>-2</v>
      </c>
      <c r="D4738" s="26">
        <f t="shared" si="392"/>
        <v>96</v>
      </c>
      <c r="F4738" s="112">
        <f>E4738+F4714</f>
        <v>1</v>
      </c>
    </row>
    <row r="4739" spans="1:6" x14ac:dyDescent="0.25">
      <c r="A4739" s="122" t="s">
        <v>39</v>
      </c>
      <c r="B4739" s="23">
        <v>44090</v>
      </c>
      <c r="C4739" s="4">
        <v>305</v>
      </c>
      <c r="D4739" s="26">
        <f t="shared" si="392"/>
        <v>13035</v>
      </c>
      <c r="F4739" s="112">
        <f t="shared" si="393"/>
        <v>276</v>
      </c>
    </row>
    <row r="4740" spans="1:6" x14ac:dyDescent="0.25">
      <c r="A4740" s="122" t="s">
        <v>40</v>
      </c>
      <c r="B4740" s="23">
        <v>44090</v>
      </c>
      <c r="C4740" s="4">
        <v>39</v>
      </c>
      <c r="D4740" s="26">
        <f t="shared" si="392"/>
        <v>505</v>
      </c>
      <c r="F4740" s="112">
        <f t="shared" si="393"/>
        <v>4</v>
      </c>
    </row>
    <row r="4741" spans="1:6" x14ac:dyDescent="0.25">
      <c r="A4741" s="122" t="s">
        <v>28</v>
      </c>
      <c r="B4741" s="23">
        <v>44090</v>
      </c>
      <c r="C4741" s="4">
        <v>125</v>
      </c>
      <c r="D4741" s="26">
        <f t="shared" si="392"/>
        <v>3131</v>
      </c>
      <c r="F4741" s="112">
        <f t="shared" si="393"/>
        <v>87</v>
      </c>
    </row>
    <row r="4742" spans="1:6" x14ac:dyDescent="0.25">
      <c r="A4742" s="122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2">
        <f t="shared" si="393"/>
        <v>159</v>
      </c>
    </row>
    <row r="4743" spans="1:6" x14ac:dyDescent="0.25">
      <c r="A4743" s="122" t="s">
        <v>30</v>
      </c>
      <c r="B4743" s="23">
        <v>44090</v>
      </c>
      <c r="C4743" s="4">
        <v>3</v>
      </c>
      <c r="D4743" s="26">
        <f t="shared" si="392"/>
        <v>63</v>
      </c>
      <c r="F4743" s="112">
        <f t="shared" si="393"/>
        <v>2</v>
      </c>
    </row>
    <row r="4744" spans="1:6" x14ac:dyDescent="0.25">
      <c r="A4744" s="122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2">
        <f t="shared" si="393"/>
        <v>54</v>
      </c>
    </row>
    <row r="4745" spans="1:6" x14ac:dyDescent="0.25">
      <c r="A4745" s="122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2">
        <f t="shared" si="393"/>
        <v>176</v>
      </c>
    </row>
    <row r="4746" spans="1:6" x14ac:dyDescent="0.25">
      <c r="A4746" s="122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2">
        <f>E4746+F4722</f>
        <v>101</v>
      </c>
    </row>
    <row r="4747" spans="1:6" x14ac:dyDescent="0.25">
      <c r="A4747" s="122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2">
        <f>E4747+F4723</f>
        <v>14</v>
      </c>
    </row>
    <row r="4748" spans="1:6" x14ac:dyDescent="0.25">
      <c r="A4748" s="122" t="s">
        <v>43</v>
      </c>
      <c r="B4748" s="23">
        <v>44090</v>
      </c>
      <c r="C4748" s="4">
        <v>25</v>
      </c>
      <c r="D4748" s="26">
        <f t="shared" si="394"/>
        <v>508</v>
      </c>
      <c r="F4748" s="112">
        <f t="shared" si="393"/>
        <v>0</v>
      </c>
    </row>
    <row r="4749" spans="1:6" x14ac:dyDescent="0.25">
      <c r="A4749" s="122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2">
        <f>E4749+F4725</f>
        <v>39</v>
      </c>
    </row>
    <row r="4750" spans="1:6" x14ac:dyDescent="0.25">
      <c r="A4750" s="122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2">
        <f>E4750+F4726</f>
        <v>236</v>
      </c>
    </row>
    <row r="4751" spans="1:6" x14ac:dyDescent="0.25">
      <c r="A4751" s="122" t="s">
        <v>45</v>
      </c>
      <c r="B4751" s="23">
        <v>44090</v>
      </c>
      <c r="C4751" s="4">
        <v>59</v>
      </c>
      <c r="D4751" s="26">
        <f t="shared" si="394"/>
        <v>2041</v>
      </c>
      <c r="F4751" s="112">
        <f t="shared" si="393"/>
        <v>28</v>
      </c>
    </row>
    <row r="4752" spans="1:6" x14ac:dyDescent="0.25">
      <c r="A4752" s="122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2">
        <f>E4752+F4728</f>
        <v>50</v>
      </c>
    </row>
    <row r="4753" spans="1:6" ht="15.75" thickBot="1" x14ac:dyDescent="0.3">
      <c r="A4753" s="123" t="s">
        <v>47</v>
      </c>
      <c r="B4753" s="44">
        <v>44090</v>
      </c>
      <c r="C4753" s="45">
        <v>458</v>
      </c>
      <c r="D4753" s="115">
        <f t="shared" si="394"/>
        <v>8175</v>
      </c>
      <c r="E4753" s="45">
        <f>8</f>
        <v>8</v>
      </c>
      <c r="F4753" s="113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4">
        <f>C4754+D4730</f>
        <v>355050</v>
      </c>
      <c r="E4754" s="39">
        <f>28+34+87+65</f>
        <v>214</v>
      </c>
      <c r="F4754" s="111">
        <f>E4754+F4730</f>
        <v>7486</v>
      </c>
    </row>
    <row r="4755" spans="1:6" ht="15.75" thickBot="1" x14ac:dyDescent="0.3">
      <c r="A4755" s="122" t="s">
        <v>51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2">
        <f>E4755+F4731</f>
        <v>2804</v>
      </c>
    </row>
    <row r="4756" spans="1:6" ht="15.75" thickBot="1" x14ac:dyDescent="0.3">
      <c r="A4756" s="122" t="s">
        <v>35</v>
      </c>
      <c r="B4756" s="44">
        <v>44091</v>
      </c>
      <c r="C4756" s="4">
        <v>23</v>
      </c>
      <c r="D4756" s="26">
        <f t="shared" si="395"/>
        <v>177</v>
      </c>
      <c r="F4756" s="112">
        <f>E4756+F4732</f>
        <v>0</v>
      </c>
    </row>
    <row r="4757" spans="1:6" ht="15.75" thickBot="1" x14ac:dyDescent="0.3">
      <c r="A4757" s="122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2">
        <f t="shared" ref="F4757:F4775" si="396">E4757+F4733</f>
        <v>246</v>
      </c>
    </row>
    <row r="4758" spans="1:6" ht="15.75" thickBot="1" x14ac:dyDescent="0.3">
      <c r="A4758" s="122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2">
        <f t="shared" si="396"/>
        <v>24</v>
      </c>
    </row>
    <row r="4759" spans="1:6" ht="15.75" thickBot="1" x14ac:dyDescent="0.3">
      <c r="A4759" s="122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2">
        <f t="shared" si="396"/>
        <v>228</v>
      </c>
    </row>
    <row r="4760" spans="1:6" ht="15.75" thickBot="1" x14ac:dyDescent="0.3">
      <c r="A4760" s="122" t="s">
        <v>37</v>
      </c>
      <c r="B4760" s="44">
        <v>44091</v>
      </c>
      <c r="C4760" s="4">
        <v>73</v>
      </c>
      <c r="D4760" s="26">
        <f t="shared" si="395"/>
        <v>868</v>
      </c>
      <c r="F4760" s="112">
        <f>E4760+F4736</f>
        <v>6</v>
      </c>
    </row>
    <row r="4761" spans="1:6" ht="15.75" thickBot="1" x14ac:dyDescent="0.3">
      <c r="A4761" s="122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2">
        <f>E4761+F4737</f>
        <v>102</v>
      </c>
    </row>
    <row r="4762" spans="1:6" ht="15.75" thickBot="1" x14ac:dyDescent="0.3">
      <c r="A4762" s="122" t="s">
        <v>48</v>
      </c>
      <c r="B4762" s="44">
        <v>44091</v>
      </c>
      <c r="C4762" s="4">
        <v>-3</v>
      </c>
      <c r="D4762" s="26">
        <f t="shared" si="395"/>
        <v>93</v>
      </c>
      <c r="F4762" s="112">
        <f>E4762+F4738</f>
        <v>1</v>
      </c>
    </row>
    <row r="4763" spans="1:6" ht="15.75" thickBot="1" x14ac:dyDescent="0.3">
      <c r="A4763" s="122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2">
        <f t="shared" si="396"/>
        <v>298</v>
      </c>
    </row>
    <row r="4764" spans="1:6" ht="15.75" thickBot="1" x14ac:dyDescent="0.3">
      <c r="A4764" s="122" t="s">
        <v>40</v>
      </c>
      <c r="B4764" s="44">
        <v>44091</v>
      </c>
      <c r="C4764" s="4">
        <v>15</v>
      </c>
      <c r="D4764" s="26">
        <f t="shared" si="395"/>
        <v>520</v>
      </c>
      <c r="F4764" s="112">
        <f t="shared" si="396"/>
        <v>4</v>
      </c>
    </row>
    <row r="4765" spans="1:6" ht="15.75" thickBot="1" x14ac:dyDescent="0.3">
      <c r="A4765" s="122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2">
        <f t="shared" si="396"/>
        <v>93</v>
      </c>
    </row>
    <row r="4766" spans="1:6" ht="15.75" thickBot="1" x14ac:dyDescent="0.3">
      <c r="A4766" s="122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2">
        <f t="shared" si="396"/>
        <v>164</v>
      </c>
    </row>
    <row r="4767" spans="1:6" ht="15.75" thickBot="1" x14ac:dyDescent="0.3">
      <c r="A4767" s="122" t="s">
        <v>30</v>
      </c>
      <c r="B4767" s="44">
        <v>44091</v>
      </c>
      <c r="C4767" s="4">
        <v>2</v>
      </c>
      <c r="D4767" s="26">
        <f t="shared" si="395"/>
        <v>65</v>
      </c>
      <c r="F4767" s="112">
        <f t="shared" si="396"/>
        <v>2</v>
      </c>
    </row>
    <row r="4768" spans="1:6" ht="15.75" thickBot="1" x14ac:dyDescent="0.3">
      <c r="A4768" s="122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2">
        <f t="shared" si="396"/>
        <v>61</v>
      </c>
    </row>
    <row r="4769" spans="1:6" ht="15.75" thickBot="1" x14ac:dyDescent="0.3">
      <c r="A4769" s="122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2">
        <f t="shared" si="396"/>
        <v>182</v>
      </c>
    </row>
    <row r="4770" spans="1:6" ht="15.75" thickBot="1" x14ac:dyDescent="0.3">
      <c r="A4770" s="122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2">
        <f>E4770+F4746</f>
        <v>116</v>
      </c>
    </row>
    <row r="4771" spans="1:6" ht="15.75" thickBot="1" x14ac:dyDescent="0.3">
      <c r="A4771" s="122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2">
        <f>E4771+F4747</f>
        <v>14</v>
      </c>
    </row>
    <row r="4772" spans="1:6" ht="15.75" thickBot="1" x14ac:dyDescent="0.3">
      <c r="A4772" s="122" t="s">
        <v>43</v>
      </c>
      <c r="B4772" s="44">
        <v>44091</v>
      </c>
      <c r="C4772" s="4">
        <v>62</v>
      </c>
      <c r="D4772" s="26">
        <f t="shared" si="397"/>
        <v>570</v>
      </c>
      <c r="F4772" s="112">
        <f t="shared" si="396"/>
        <v>0</v>
      </c>
    </row>
    <row r="4773" spans="1:6" ht="15.75" thickBot="1" x14ac:dyDescent="0.3">
      <c r="A4773" s="122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2">
        <f>E4773+F4749</f>
        <v>42</v>
      </c>
    </row>
    <row r="4774" spans="1:6" ht="15.75" thickBot="1" x14ac:dyDescent="0.3">
      <c r="A4774" s="122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2">
        <f>E4774+F4750</f>
        <v>252</v>
      </c>
    </row>
    <row r="4775" spans="1:6" ht="15.75" thickBot="1" x14ac:dyDescent="0.3">
      <c r="A4775" s="122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2">
        <f t="shared" si="396"/>
        <v>30</v>
      </c>
    </row>
    <row r="4776" spans="1:6" ht="15.75" thickBot="1" x14ac:dyDescent="0.3">
      <c r="A4776" s="122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2">
        <f>E4776+F4752</f>
        <v>52</v>
      </c>
    </row>
    <row r="4777" spans="1:6" ht="15.75" thickBot="1" x14ac:dyDescent="0.3">
      <c r="A4777" s="124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1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4">
        <f>C4778+D4754</f>
        <v>360758</v>
      </c>
      <c r="E4778" s="41">
        <f>5+5+45+37</f>
        <v>92</v>
      </c>
      <c r="F4778" s="111">
        <f>E4778+F4754</f>
        <v>7578</v>
      </c>
    </row>
    <row r="4779" spans="1:6" x14ac:dyDescent="0.25">
      <c r="A4779" s="122" t="s">
        <v>51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2">
        <f>E4779+F4755</f>
        <v>2833</v>
      </c>
    </row>
    <row r="4780" spans="1:6" x14ac:dyDescent="0.25">
      <c r="A4780" s="122" t="s">
        <v>35</v>
      </c>
      <c r="B4780" s="23">
        <v>44092</v>
      </c>
      <c r="C4780" s="4">
        <v>6</v>
      </c>
      <c r="D4780" s="26">
        <f t="shared" si="398"/>
        <v>183</v>
      </c>
      <c r="F4780" s="112">
        <f>E4780+F4756</f>
        <v>0</v>
      </c>
    </row>
    <row r="4781" spans="1:6" x14ac:dyDescent="0.25">
      <c r="A4781" s="122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2">
        <f t="shared" ref="F4781:F4799" si="399">E4781+F4757</f>
        <v>250</v>
      </c>
    </row>
    <row r="4782" spans="1:6" x14ac:dyDescent="0.25">
      <c r="A4782" s="122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2">
        <f t="shared" si="399"/>
        <v>25</v>
      </c>
    </row>
    <row r="4783" spans="1:6" x14ac:dyDescent="0.25">
      <c r="A4783" s="122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2">
        <f t="shared" si="399"/>
        <v>238</v>
      </c>
    </row>
    <row r="4784" spans="1:6" x14ac:dyDescent="0.25">
      <c r="A4784" s="122" t="s">
        <v>37</v>
      </c>
      <c r="B4784" s="23">
        <v>44092</v>
      </c>
      <c r="C4784" s="4">
        <v>35</v>
      </c>
      <c r="D4784" s="26">
        <f t="shared" si="398"/>
        <v>903</v>
      </c>
      <c r="F4784" s="112">
        <f>E4784+F4760</f>
        <v>6</v>
      </c>
    </row>
    <row r="4785" spans="1:6" x14ac:dyDescent="0.25">
      <c r="A4785" s="122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2">
        <f>E4785+F4761</f>
        <v>104</v>
      </c>
    </row>
    <row r="4786" spans="1:6" x14ac:dyDescent="0.25">
      <c r="A4786" s="122" t="s">
        <v>48</v>
      </c>
      <c r="B4786" s="23">
        <v>44092</v>
      </c>
      <c r="C4786" s="4">
        <v>-1</v>
      </c>
      <c r="D4786" s="26">
        <f t="shared" si="398"/>
        <v>92</v>
      </c>
      <c r="F4786" s="112">
        <f>E4786+F4762</f>
        <v>1</v>
      </c>
    </row>
    <row r="4787" spans="1:6" x14ac:dyDescent="0.25">
      <c r="A4787" s="122" t="s">
        <v>39</v>
      </c>
      <c r="B4787" s="23">
        <v>44092</v>
      </c>
      <c r="C4787" s="4">
        <v>256</v>
      </c>
      <c r="D4787" s="26">
        <f t="shared" si="398"/>
        <v>13600</v>
      </c>
      <c r="F4787" s="112">
        <f t="shared" si="399"/>
        <v>298</v>
      </c>
    </row>
    <row r="4788" spans="1:6" x14ac:dyDescent="0.25">
      <c r="A4788" s="122" t="s">
        <v>40</v>
      </c>
      <c r="B4788" s="23">
        <v>44092</v>
      </c>
      <c r="C4788" s="4">
        <v>14</v>
      </c>
      <c r="D4788" s="26">
        <f t="shared" si="398"/>
        <v>534</v>
      </c>
      <c r="F4788" s="112">
        <f t="shared" si="399"/>
        <v>4</v>
      </c>
    </row>
    <row r="4789" spans="1:6" x14ac:dyDescent="0.25">
      <c r="A4789" s="122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2">
        <f t="shared" si="399"/>
        <v>98</v>
      </c>
    </row>
    <row r="4790" spans="1:6" x14ac:dyDescent="0.25">
      <c r="A4790" s="122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2">
        <f t="shared" si="399"/>
        <v>169</v>
      </c>
    </row>
    <row r="4791" spans="1:6" x14ac:dyDescent="0.25">
      <c r="A4791" s="122" t="s">
        <v>30</v>
      </c>
      <c r="B4791" s="23">
        <v>44092</v>
      </c>
      <c r="C4791" s="4">
        <v>3</v>
      </c>
      <c r="D4791" s="26">
        <f t="shared" si="398"/>
        <v>68</v>
      </c>
      <c r="F4791" s="112">
        <f t="shared" si="399"/>
        <v>2</v>
      </c>
    </row>
    <row r="4792" spans="1:6" x14ac:dyDescent="0.25">
      <c r="A4792" s="122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2">
        <f t="shared" si="399"/>
        <v>67</v>
      </c>
    </row>
    <row r="4793" spans="1:6" x14ac:dyDescent="0.25">
      <c r="A4793" s="122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2">
        <f t="shared" si="399"/>
        <v>188</v>
      </c>
    </row>
    <row r="4794" spans="1:6" x14ac:dyDescent="0.25">
      <c r="A4794" s="122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2">
        <f>E4794+F4770</f>
        <v>134</v>
      </c>
    </row>
    <row r="4795" spans="1:6" x14ac:dyDescent="0.25">
      <c r="A4795" s="122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2">
        <f>E4795+F4771</f>
        <v>20</v>
      </c>
    </row>
    <row r="4796" spans="1:6" x14ac:dyDescent="0.25">
      <c r="A4796" s="122" t="s">
        <v>43</v>
      </c>
      <c r="B4796" s="23">
        <v>44092</v>
      </c>
      <c r="C4796" s="4">
        <v>78</v>
      </c>
      <c r="D4796" s="26">
        <f t="shared" si="400"/>
        <v>648</v>
      </c>
      <c r="F4796" s="112">
        <f t="shared" si="399"/>
        <v>0</v>
      </c>
    </row>
    <row r="4797" spans="1:6" x14ac:dyDescent="0.25">
      <c r="A4797" s="122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2">
        <f>E4797+F4773</f>
        <v>44</v>
      </c>
    </row>
    <row r="4798" spans="1:6" x14ac:dyDescent="0.25">
      <c r="A4798" s="122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2">
        <f>E4798+F4774</f>
        <v>262</v>
      </c>
    </row>
    <row r="4799" spans="1:6" x14ac:dyDescent="0.25">
      <c r="A4799" s="122" t="s">
        <v>45</v>
      </c>
      <c r="B4799" s="23">
        <v>44092</v>
      </c>
      <c r="C4799" s="4">
        <v>137</v>
      </c>
      <c r="D4799" s="26">
        <f t="shared" si="400"/>
        <v>2246</v>
      </c>
      <c r="F4799" s="112">
        <f t="shared" si="399"/>
        <v>30</v>
      </c>
    </row>
    <row r="4800" spans="1:6" x14ac:dyDescent="0.25">
      <c r="A4800" s="122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2">
        <f>E4800+F4776</f>
        <v>53</v>
      </c>
    </row>
    <row r="4801" spans="1:6" ht="15.75" thickBot="1" x14ac:dyDescent="0.3">
      <c r="A4801" s="123" t="s">
        <v>47</v>
      </c>
      <c r="B4801" s="44">
        <v>44092</v>
      </c>
      <c r="C4801" s="45">
        <v>496</v>
      </c>
      <c r="D4801" s="115">
        <f t="shared" si="400"/>
        <v>9106</v>
      </c>
      <c r="E4801" s="45"/>
      <c r="F4801" s="113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4">
        <f>C4802+D4778</f>
        <v>364635</v>
      </c>
      <c r="E4802" s="39">
        <f>10+14+13+19</f>
        <v>56</v>
      </c>
      <c r="F4802" s="111">
        <f>E4802+F4778</f>
        <v>7634</v>
      </c>
    </row>
    <row r="4803" spans="1:6" ht="15.75" thickBot="1" x14ac:dyDescent="0.3">
      <c r="A4803" s="122" t="s">
        <v>51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2">
        <f>E4803+F4779</f>
        <v>2843</v>
      </c>
    </row>
    <row r="4804" spans="1:6" ht="15.75" thickBot="1" x14ac:dyDescent="0.3">
      <c r="A4804" s="122" t="s">
        <v>35</v>
      </c>
      <c r="B4804" s="44">
        <v>44093</v>
      </c>
      <c r="C4804" s="4">
        <v>7</v>
      </c>
      <c r="D4804" s="26">
        <f t="shared" si="401"/>
        <v>190</v>
      </c>
      <c r="F4804" s="112">
        <f>E4804+F4780</f>
        <v>0</v>
      </c>
    </row>
    <row r="4805" spans="1:6" ht="15.75" thickBot="1" x14ac:dyDescent="0.3">
      <c r="A4805" s="122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2">
        <f t="shared" ref="F4805:F4823" si="402">E4805+F4781</f>
        <v>251</v>
      </c>
    </row>
    <row r="4806" spans="1:6" ht="15.75" thickBot="1" x14ac:dyDescent="0.3">
      <c r="A4806" s="122" t="s">
        <v>36</v>
      </c>
      <c r="B4806" s="44">
        <v>44093</v>
      </c>
      <c r="C4806" s="4">
        <v>81</v>
      </c>
      <c r="D4806" s="26">
        <f t="shared" si="401"/>
        <v>2181</v>
      </c>
      <c r="F4806" s="112">
        <f t="shared" si="402"/>
        <v>25</v>
      </c>
    </row>
    <row r="4807" spans="1:6" ht="15.75" thickBot="1" x14ac:dyDescent="0.3">
      <c r="A4807" s="122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2">
        <f t="shared" si="402"/>
        <v>247</v>
      </c>
    </row>
    <row r="4808" spans="1:6" ht="15.75" thickBot="1" x14ac:dyDescent="0.3">
      <c r="A4808" s="122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2">
        <f>E4808+F4784</f>
        <v>11</v>
      </c>
    </row>
    <row r="4809" spans="1:6" ht="15.75" thickBot="1" x14ac:dyDescent="0.3">
      <c r="A4809" s="122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2">
        <f>E4809+F4785</f>
        <v>106</v>
      </c>
    </row>
    <row r="4810" spans="1:6" ht="15.75" thickBot="1" x14ac:dyDescent="0.3">
      <c r="A4810" s="122" t="s">
        <v>48</v>
      </c>
      <c r="B4810" s="44">
        <v>44093</v>
      </c>
      <c r="C4810" s="4">
        <v>9</v>
      </c>
      <c r="D4810" s="26">
        <f t="shared" si="401"/>
        <v>101</v>
      </c>
      <c r="F4810" s="112">
        <f>E4810+F4786</f>
        <v>1</v>
      </c>
    </row>
    <row r="4811" spans="1:6" ht="15.75" thickBot="1" x14ac:dyDescent="0.3">
      <c r="A4811" s="122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2">
        <f t="shared" si="402"/>
        <v>306</v>
      </c>
    </row>
    <row r="4812" spans="1:6" ht="15.75" thickBot="1" x14ac:dyDescent="0.3">
      <c r="A4812" s="122" t="s">
        <v>40</v>
      </c>
      <c r="B4812" s="44">
        <v>44093</v>
      </c>
      <c r="C4812" s="4">
        <v>13</v>
      </c>
      <c r="D4812" s="26">
        <f t="shared" si="401"/>
        <v>547</v>
      </c>
      <c r="F4812" s="112">
        <f t="shared" si="402"/>
        <v>4</v>
      </c>
    </row>
    <row r="4813" spans="1:6" ht="15.75" thickBot="1" x14ac:dyDescent="0.3">
      <c r="A4813" s="122" t="s">
        <v>28</v>
      </c>
      <c r="B4813" s="44">
        <v>44093</v>
      </c>
      <c r="C4813" s="4">
        <v>86</v>
      </c>
      <c r="D4813" s="26">
        <f t="shared" si="401"/>
        <v>3490</v>
      </c>
      <c r="F4813" s="112">
        <f t="shared" si="402"/>
        <v>98</v>
      </c>
    </row>
    <row r="4814" spans="1:6" ht="15.75" thickBot="1" x14ac:dyDescent="0.3">
      <c r="A4814" s="122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2">
        <f t="shared" si="402"/>
        <v>171</v>
      </c>
    </row>
    <row r="4815" spans="1:6" ht="15.75" thickBot="1" x14ac:dyDescent="0.3">
      <c r="A4815" s="122" t="s">
        <v>30</v>
      </c>
      <c r="B4815" s="44">
        <v>44093</v>
      </c>
      <c r="C4815" s="4">
        <v>1</v>
      </c>
      <c r="D4815" s="26">
        <f t="shared" si="401"/>
        <v>69</v>
      </c>
      <c r="F4815" s="112">
        <f t="shared" si="402"/>
        <v>2</v>
      </c>
    </row>
    <row r="4816" spans="1:6" ht="15.75" thickBot="1" x14ac:dyDescent="0.3">
      <c r="A4816" s="122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2">
        <f t="shared" si="402"/>
        <v>70</v>
      </c>
    </row>
    <row r="4817" spans="1:6" ht="15.75" thickBot="1" x14ac:dyDescent="0.3">
      <c r="A4817" s="122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2">
        <f t="shared" si="402"/>
        <v>195</v>
      </c>
    </row>
    <row r="4818" spans="1:6" ht="15.75" thickBot="1" x14ac:dyDescent="0.3">
      <c r="A4818" s="122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2">
        <f>E4818+F4794</f>
        <v>155</v>
      </c>
    </row>
    <row r="4819" spans="1:6" ht="15.75" thickBot="1" x14ac:dyDescent="0.3">
      <c r="A4819" s="122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2">
        <f>E4819+F4795</f>
        <v>21</v>
      </c>
    </row>
    <row r="4820" spans="1:6" ht="15.75" thickBot="1" x14ac:dyDescent="0.3">
      <c r="A4820" s="122" t="s">
        <v>43</v>
      </c>
      <c r="B4820" s="44">
        <v>44093</v>
      </c>
      <c r="C4820" s="4">
        <v>24</v>
      </c>
      <c r="D4820" s="26">
        <f t="shared" si="403"/>
        <v>672</v>
      </c>
      <c r="F4820" s="112">
        <f t="shared" si="402"/>
        <v>0</v>
      </c>
    </row>
    <row r="4821" spans="1:6" ht="15.75" thickBot="1" x14ac:dyDescent="0.3">
      <c r="A4821" s="122" t="s">
        <v>44</v>
      </c>
      <c r="B4821" s="44">
        <v>44093</v>
      </c>
      <c r="C4821" s="4">
        <v>195</v>
      </c>
      <c r="D4821" s="26">
        <f t="shared" si="403"/>
        <v>3664</v>
      </c>
      <c r="F4821" s="112">
        <f>E4821+F4797</f>
        <v>44</v>
      </c>
    </row>
    <row r="4822" spans="1:6" ht="15.75" thickBot="1" x14ac:dyDescent="0.3">
      <c r="A4822" s="122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2">
        <f>E4822+F4798</f>
        <v>266</v>
      </c>
    </row>
    <row r="4823" spans="1:6" ht="15.75" thickBot="1" x14ac:dyDescent="0.3">
      <c r="A4823" s="122" t="s">
        <v>45</v>
      </c>
      <c r="B4823" s="44">
        <v>44093</v>
      </c>
      <c r="C4823" s="4">
        <v>56</v>
      </c>
      <c r="D4823" s="26">
        <f t="shared" si="403"/>
        <v>2302</v>
      </c>
      <c r="F4823" s="112">
        <f t="shared" si="402"/>
        <v>30</v>
      </c>
    </row>
    <row r="4824" spans="1:6" ht="15.75" thickBot="1" x14ac:dyDescent="0.3">
      <c r="A4824" s="122" t="s">
        <v>46</v>
      </c>
      <c r="B4824" s="44">
        <v>44093</v>
      </c>
      <c r="C4824" s="4">
        <v>98</v>
      </c>
      <c r="D4824" s="26">
        <f t="shared" si="403"/>
        <v>3118</v>
      </c>
      <c r="F4824" s="112">
        <f>E4824+F4800</f>
        <v>53</v>
      </c>
    </row>
    <row r="4825" spans="1:6" ht="15.75" thickBot="1" x14ac:dyDescent="0.3">
      <c r="A4825" s="123" t="s">
        <v>47</v>
      </c>
      <c r="B4825" s="44">
        <v>44093</v>
      </c>
      <c r="C4825" s="4">
        <v>147</v>
      </c>
      <c r="D4825" s="115">
        <f t="shared" si="403"/>
        <v>9253</v>
      </c>
      <c r="E4825" s="4">
        <f>1+7+6</f>
        <v>14</v>
      </c>
      <c r="F4825" s="113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4">
        <f>C4826+D4802</f>
        <v>368280</v>
      </c>
      <c r="E4826" s="4">
        <f>16+19+47+35+1</f>
        <v>118</v>
      </c>
      <c r="F4826" s="111">
        <f>E4826+F4802</f>
        <v>7752</v>
      </c>
    </row>
    <row r="4827" spans="1:6" ht="15.75" thickBot="1" x14ac:dyDescent="0.3">
      <c r="A4827" s="122" t="s">
        <v>51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2">
        <f>E4827+F4803</f>
        <v>2852</v>
      </c>
    </row>
    <row r="4828" spans="1:6" ht="15.75" thickBot="1" x14ac:dyDescent="0.3">
      <c r="A4828" s="122" t="s">
        <v>35</v>
      </c>
      <c r="B4828" s="44">
        <v>44094</v>
      </c>
      <c r="C4828" s="4">
        <v>1</v>
      </c>
      <c r="D4828" s="26">
        <f t="shared" si="404"/>
        <v>191</v>
      </c>
      <c r="F4828" s="112">
        <f>E4828+F4804</f>
        <v>0</v>
      </c>
    </row>
    <row r="4829" spans="1:6" ht="15.75" thickBot="1" x14ac:dyDescent="0.3">
      <c r="A4829" s="122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2">
        <f t="shared" ref="F4829:F4847" si="405">E4829+F4805</f>
        <v>255</v>
      </c>
    </row>
    <row r="4830" spans="1:6" ht="15.75" thickBot="1" x14ac:dyDescent="0.3">
      <c r="A4830" s="122" t="s">
        <v>36</v>
      </c>
      <c r="B4830" s="44">
        <v>44094</v>
      </c>
      <c r="C4830" s="4">
        <v>126</v>
      </c>
      <c r="D4830" s="26">
        <f t="shared" si="404"/>
        <v>2307</v>
      </c>
      <c r="F4830" s="112">
        <f t="shared" si="405"/>
        <v>25</v>
      </c>
    </row>
    <row r="4831" spans="1:6" ht="15.75" thickBot="1" x14ac:dyDescent="0.3">
      <c r="A4831" s="122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2">
        <f t="shared" si="405"/>
        <v>255</v>
      </c>
    </row>
    <row r="4832" spans="1:6" ht="15.75" thickBot="1" x14ac:dyDescent="0.3">
      <c r="A4832" s="122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2">
        <f>E4832+F4808</f>
        <v>14</v>
      </c>
    </row>
    <row r="4833" spans="1:6" ht="15.75" thickBot="1" x14ac:dyDescent="0.3">
      <c r="A4833" s="122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2">
        <f>E4833+F4809</f>
        <v>108</v>
      </c>
    </row>
    <row r="4834" spans="1:6" ht="15.75" thickBot="1" x14ac:dyDescent="0.3">
      <c r="A4834" s="122" t="s">
        <v>48</v>
      </c>
      <c r="B4834" s="44">
        <v>44094</v>
      </c>
      <c r="C4834" s="4">
        <v>0</v>
      </c>
      <c r="D4834" s="26">
        <f t="shared" si="404"/>
        <v>101</v>
      </c>
      <c r="F4834" s="112">
        <f>E4834+F4810</f>
        <v>1</v>
      </c>
    </row>
    <row r="4835" spans="1:6" ht="15.75" thickBot="1" x14ac:dyDescent="0.3">
      <c r="A4835" s="122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2">
        <f t="shared" si="405"/>
        <v>327</v>
      </c>
    </row>
    <row r="4836" spans="1:6" ht="15.75" thickBot="1" x14ac:dyDescent="0.3">
      <c r="A4836" s="122" t="s">
        <v>40</v>
      </c>
      <c r="B4836" s="44">
        <v>44094</v>
      </c>
      <c r="C4836" s="4">
        <v>21</v>
      </c>
      <c r="D4836" s="26">
        <f t="shared" si="404"/>
        <v>568</v>
      </c>
      <c r="F4836" s="112">
        <f t="shared" si="405"/>
        <v>4</v>
      </c>
    </row>
    <row r="4837" spans="1:6" ht="15.75" thickBot="1" x14ac:dyDescent="0.3">
      <c r="A4837" s="122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2">
        <f t="shared" si="405"/>
        <v>99</v>
      </c>
    </row>
    <row r="4838" spans="1:6" ht="15.75" thickBot="1" x14ac:dyDescent="0.3">
      <c r="A4838" s="122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2">
        <f t="shared" si="405"/>
        <v>179</v>
      </c>
    </row>
    <row r="4839" spans="1:6" ht="15.75" thickBot="1" x14ac:dyDescent="0.3">
      <c r="A4839" s="122" t="s">
        <v>30</v>
      </c>
      <c r="B4839" s="44">
        <v>44094</v>
      </c>
      <c r="C4839" s="4">
        <v>1</v>
      </c>
      <c r="D4839" s="26">
        <f t="shared" si="404"/>
        <v>70</v>
      </c>
      <c r="F4839" s="112">
        <f t="shared" si="405"/>
        <v>2</v>
      </c>
    </row>
    <row r="4840" spans="1:6" ht="15.75" thickBot="1" x14ac:dyDescent="0.3">
      <c r="A4840" s="122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2">
        <f t="shared" si="405"/>
        <v>73</v>
      </c>
    </row>
    <row r="4841" spans="1:6" ht="15.75" thickBot="1" x14ac:dyDescent="0.3">
      <c r="A4841" s="122" t="s">
        <v>25</v>
      </c>
      <c r="B4841" s="44">
        <v>44094</v>
      </c>
      <c r="C4841" s="4">
        <v>132</v>
      </c>
      <c r="D4841" s="26">
        <f>C4841+D4817</f>
        <v>10346</v>
      </c>
      <c r="F4841" s="112">
        <f t="shared" si="405"/>
        <v>195</v>
      </c>
    </row>
    <row r="4842" spans="1:6" ht="15.75" thickBot="1" x14ac:dyDescent="0.3">
      <c r="A4842" s="122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2">
        <f>E4842+F4818</f>
        <v>171</v>
      </c>
    </row>
    <row r="4843" spans="1:6" ht="15.75" thickBot="1" x14ac:dyDescent="0.3">
      <c r="A4843" s="122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2">
        <f>E4843+F4819</f>
        <v>21</v>
      </c>
    </row>
    <row r="4844" spans="1:6" ht="15.75" thickBot="1" x14ac:dyDescent="0.3">
      <c r="A4844" s="122" t="s">
        <v>43</v>
      </c>
      <c r="B4844" s="44">
        <v>44094</v>
      </c>
      <c r="C4844" s="4">
        <v>26</v>
      </c>
      <c r="D4844" s="26">
        <f t="shared" si="406"/>
        <v>698</v>
      </c>
      <c r="F4844" s="112">
        <f t="shared" si="405"/>
        <v>0</v>
      </c>
    </row>
    <row r="4845" spans="1:6" ht="15.75" thickBot="1" x14ac:dyDescent="0.3">
      <c r="A4845" s="122" t="s">
        <v>44</v>
      </c>
      <c r="B4845" s="44">
        <v>44094</v>
      </c>
      <c r="C4845" s="4">
        <v>83</v>
      </c>
      <c r="D4845" s="26">
        <f t="shared" si="406"/>
        <v>3747</v>
      </c>
      <c r="F4845" s="112">
        <f>E4845+F4821</f>
        <v>44</v>
      </c>
    </row>
    <row r="4846" spans="1:6" ht="15.75" thickBot="1" x14ac:dyDescent="0.3">
      <c r="A4846" s="122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2">
        <f>E4846+F4822</f>
        <v>271</v>
      </c>
    </row>
    <row r="4847" spans="1:6" ht="15.75" thickBot="1" x14ac:dyDescent="0.3">
      <c r="A4847" s="122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2">
        <f t="shared" si="405"/>
        <v>35</v>
      </c>
    </row>
    <row r="4848" spans="1:6" ht="15.75" thickBot="1" x14ac:dyDescent="0.3">
      <c r="A4848" s="122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2">
        <f>E4848+F4824</f>
        <v>54</v>
      </c>
    </row>
    <row r="4849" spans="1:6" ht="15.75" thickBot="1" x14ac:dyDescent="0.3">
      <c r="A4849" s="123" t="s">
        <v>47</v>
      </c>
      <c r="B4849" s="44">
        <v>44094</v>
      </c>
      <c r="C4849" s="4">
        <v>272</v>
      </c>
      <c r="D4849" s="115">
        <f t="shared" si="406"/>
        <v>9525</v>
      </c>
      <c r="E4849" s="4">
        <f>21+14+11+4</f>
        <v>50</v>
      </c>
      <c r="F4849" s="113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4">
        <f>C4850+D4826</f>
        <v>371980</v>
      </c>
      <c r="E4850" s="4">
        <v>275</v>
      </c>
      <c r="F4850" s="111">
        <f>E4850+F4826</f>
        <v>8027</v>
      </c>
    </row>
    <row r="4851" spans="1:6" ht="15.75" thickBot="1" x14ac:dyDescent="0.3">
      <c r="A4851" s="122" t="s">
        <v>51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2">
        <f>E4851+F4827</f>
        <v>2881</v>
      </c>
    </row>
    <row r="4852" spans="1:6" ht="15.75" thickBot="1" x14ac:dyDescent="0.3">
      <c r="A4852" s="122" t="s">
        <v>35</v>
      </c>
      <c r="B4852" s="44">
        <v>44095</v>
      </c>
      <c r="C4852" s="4">
        <v>1</v>
      </c>
      <c r="D4852" s="26">
        <f t="shared" si="407"/>
        <v>192</v>
      </c>
      <c r="F4852" s="112">
        <f>E4852+F4828</f>
        <v>0</v>
      </c>
    </row>
    <row r="4853" spans="1:6" ht="15.75" thickBot="1" x14ac:dyDescent="0.3">
      <c r="A4853" s="122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2">
        <f t="shared" ref="F4853:F4871" si="408">E4853+F4829</f>
        <v>262</v>
      </c>
    </row>
    <row r="4854" spans="1:6" ht="15.75" thickBot="1" x14ac:dyDescent="0.3">
      <c r="A4854" s="122" t="s">
        <v>36</v>
      </c>
      <c r="B4854" s="44">
        <v>44095</v>
      </c>
      <c r="C4854" s="4">
        <v>116</v>
      </c>
      <c r="D4854" s="26">
        <f t="shared" si="407"/>
        <v>2423</v>
      </c>
      <c r="F4854" s="112">
        <f t="shared" si="408"/>
        <v>25</v>
      </c>
    </row>
    <row r="4855" spans="1:6" ht="15.75" thickBot="1" x14ac:dyDescent="0.3">
      <c r="A4855" s="122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2">
        <f t="shared" si="408"/>
        <v>260</v>
      </c>
    </row>
    <row r="4856" spans="1:6" ht="15.75" thickBot="1" x14ac:dyDescent="0.3">
      <c r="A4856" s="122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2">
        <f>E4856+F4832</f>
        <v>15</v>
      </c>
    </row>
    <row r="4857" spans="1:6" ht="15.75" thickBot="1" x14ac:dyDescent="0.3">
      <c r="A4857" s="122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2">
        <f>E4857+F4833</f>
        <v>111</v>
      </c>
    </row>
    <row r="4858" spans="1:6" ht="15.75" thickBot="1" x14ac:dyDescent="0.3">
      <c r="A4858" s="122" t="s">
        <v>48</v>
      </c>
      <c r="B4858" s="44">
        <v>44095</v>
      </c>
      <c r="C4858" s="4">
        <v>0</v>
      </c>
      <c r="D4858" s="26">
        <f t="shared" si="407"/>
        <v>101</v>
      </c>
      <c r="F4858" s="112">
        <f>E4858+F4834</f>
        <v>1</v>
      </c>
    </row>
    <row r="4859" spans="1:6" ht="15.75" thickBot="1" x14ac:dyDescent="0.3">
      <c r="A4859" s="122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2">
        <f t="shared" si="408"/>
        <v>338</v>
      </c>
    </row>
    <row r="4860" spans="1:6" ht="15.75" thickBot="1" x14ac:dyDescent="0.3">
      <c r="A4860" s="122" t="s">
        <v>40</v>
      </c>
      <c r="B4860" s="44">
        <v>44095</v>
      </c>
      <c r="C4860" s="4">
        <v>18</v>
      </c>
      <c r="D4860" s="26">
        <f t="shared" si="407"/>
        <v>586</v>
      </c>
      <c r="F4860" s="112">
        <f t="shared" si="408"/>
        <v>4</v>
      </c>
    </row>
    <row r="4861" spans="1:6" ht="15.75" thickBot="1" x14ac:dyDescent="0.3">
      <c r="A4861" s="122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2">
        <f t="shared" si="408"/>
        <v>101</v>
      </c>
    </row>
    <row r="4862" spans="1:6" ht="15.75" thickBot="1" x14ac:dyDescent="0.3">
      <c r="A4862" s="122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2">
        <f t="shared" si="408"/>
        <v>185</v>
      </c>
    </row>
    <row r="4863" spans="1:6" ht="15.75" thickBot="1" x14ac:dyDescent="0.3">
      <c r="A4863" s="122" t="s">
        <v>30</v>
      </c>
      <c r="B4863" s="44">
        <v>44095</v>
      </c>
      <c r="C4863" s="4">
        <v>0</v>
      </c>
      <c r="D4863" s="26">
        <f t="shared" si="407"/>
        <v>70</v>
      </c>
      <c r="F4863" s="112">
        <f t="shared" si="408"/>
        <v>2</v>
      </c>
    </row>
    <row r="4864" spans="1:6" ht="15.75" thickBot="1" x14ac:dyDescent="0.3">
      <c r="A4864" s="122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2">
        <f t="shared" si="408"/>
        <v>86</v>
      </c>
    </row>
    <row r="4865" spans="1:6" ht="15.75" thickBot="1" x14ac:dyDescent="0.3">
      <c r="A4865" s="122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2">
        <f t="shared" si="408"/>
        <v>216</v>
      </c>
    </row>
    <row r="4866" spans="1:6" ht="15.75" thickBot="1" x14ac:dyDescent="0.3">
      <c r="A4866" s="122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2">
        <f>E4866+F4842</f>
        <v>194</v>
      </c>
    </row>
    <row r="4867" spans="1:6" ht="15.75" thickBot="1" x14ac:dyDescent="0.3">
      <c r="A4867" s="122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2">
        <f>E4867+F4843</f>
        <v>21</v>
      </c>
    </row>
    <row r="4868" spans="1:6" ht="15.75" thickBot="1" x14ac:dyDescent="0.3">
      <c r="A4868" s="122" t="s">
        <v>43</v>
      </c>
      <c r="B4868" s="44">
        <v>44095</v>
      </c>
      <c r="C4868" s="4">
        <v>83</v>
      </c>
      <c r="D4868" s="26">
        <f t="shared" si="409"/>
        <v>781</v>
      </c>
      <c r="F4868" s="112">
        <f t="shared" si="408"/>
        <v>0</v>
      </c>
    </row>
    <row r="4869" spans="1:6" ht="15.75" thickBot="1" x14ac:dyDescent="0.3">
      <c r="A4869" s="122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2">
        <f>E4869+F4845</f>
        <v>45</v>
      </c>
    </row>
    <row r="4870" spans="1:6" ht="15.75" thickBot="1" x14ac:dyDescent="0.3">
      <c r="A4870" s="122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2">
        <f>E4870+F4846</f>
        <v>298</v>
      </c>
    </row>
    <row r="4871" spans="1:6" ht="15.75" thickBot="1" x14ac:dyDescent="0.3">
      <c r="A4871" s="122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2">
        <f t="shared" si="408"/>
        <v>37</v>
      </c>
    </row>
    <row r="4872" spans="1:6" ht="15.75" thickBot="1" x14ac:dyDescent="0.3">
      <c r="A4872" s="122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2">
        <f>E4872+F4848</f>
        <v>55</v>
      </c>
    </row>
    <row r="4873" spans="1:6" ht="15.75" thickBot="1" x14ac:dyDescent="0.3">
      <c r="A4873" s="123" t="s">
        <v>47</v>
      </c>
      <c r="B4873" s="44">
        <v>44095</v>
      </c>
      <c r="C4873" s="4">
        <v>208</v>
      </c>
      <c r="D4873" s="115">
        <f t="shared" si="409"/>
        <v>9733</v>
      </c>
      <c r="F4873" s="113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4">
        <f>C4874+D4850</f>
        <v>377324</v>
      </c>
      <c r="E4874" s="4">
        <f>179+158</f>
        <v>337</v>
      </c>
      <c r="F4874" s="111">
        <f>E4874+F4850</f>
        <v>8364</v>
      </c>
    </row>
    <row r="4875" spans="1:6" ht="15.75" thickBot="1" x14ac:dyDescent="0.3">
      <c r="A4875" s="122" t="s">
        <v>51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2">
        <f>E4875+F4851</f>
        <v>2925</v>
      </c>
    </row>
    <row r="4876" spans="1:6" ht="15.75" thickBot="1" x14ac:dyDescent="0.3">
      <c r="A4876" s="122" t="s">
        <v>35</v>
      </c>
      <c r="B4876" s="44">
        <v>44096</v>
      </c>
      <c r="C4876" s="4">
        <v>-5</v>
      </c>
      <c r="D4876" s="26">
        <f t="shared" si="410"/>
        <v>187</v>
      </c>
      <c r="F4876" s="112">
        <f>E4876+F4852</f>
        <v>0</v>
      </c>
    </row>
    <row r="4877" spans="1:6" ht="15.75" thickBot="1" x14ac:dyDescent="0.3">
      <c r="A4877" s="122" t="s">
        <v>21</v>
      </c>
      <c r="B4877" s="44">
        <v>44096</v>
      </c>
      <c r="C4877" s="4">
        <v>94</v>
      </c>
      <c r="D4877" s="26">
        <f t="shared" si="410"/>
        <v>7573</v>
      </c>
      <c r="F4877" s="112">
        <f t="shared" ref="F4877:F4895" si="411">E4877+F4853</f>
        <v>262</v>
      </c>
    </row>
    <row r="4878" spans="1:6" ht="15.75" thickBot="1" x14ac:dyDescent="0.3">
      <c r="A4878" s="122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2">
        <f t="shared" si="411"/>
        <v>27</v>
      </c>
    </row>
    <row r="4879" spans="1:6" ht="15.75" thickBot="1" x14ac:dyDescent="0.3">
      <c r="A4879" s="122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2">
        <f t="shared" si="411"/>
        <v>269</v>
      </c>
    </row>
    <row r="4880" spans="1:6" ht="15.75" thickBot="1" x14ac:dyDescent="0.3">
      <c r="A4880" s="122" t="s">
        <v>37</v>
      </c>
      <c r="B4880" s="44">
        <v>44096</v>
      </c>
      <c r="C4880" s="4">
        <v>30</v>
      </c>
      <c r="D4880" s="26">
        <f t="shared" si="410"/>
        <v>1059</v>
      </c>
      <c r="F4880" s="112">
        <f>E4880+F4856</f>
        <v>15</v>
      </c>
    </row>
    <row r="4881" spans="1:6" ht="15.75" thickBot="1" x14ac:dyDescent="0.3">
      <c r="A4881" s="122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2">
        <f>E4881+F4857</f>
        <v>119</v>
      </c>
    </row>
    <row r="4882" spans="1:6" ht="15.75" thickBot="1" x14ac:dyDescent="0.3">
      <c r="A4882" s="122" t="s">
        <v>48</v>
      </c>
      <c r="B4882" s="44">
        <v>44096</v>
      </c>
      <c r="C4882" s="4">
        <v>0</v>
      </c>
      <c r="D4882" s="26">
        <f t="shared" si="410"/>
        <v>101</v>
      </c>
      <c r="F4882" s="112">
        <f>E4882+F4858</f>
        <v>1</v>
      </c>
    </row>
    <row r="4883" spans="1:6" ht="15.75" thickBot="1" x14ac:dyDescent="0.3">
      <c r="A4883" s="122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2">
        <f t="shared" si="411"/>
        <v>351</v>
      </c>
    </row>
    <row r="4884" spans="1:6" ht="15.75" thickBot="1" x14ac:dyDescent="0.3">
      <c r="A4884" s="122" t="s">
        <v>40</v>
      </c>
      <c r="B4884" s="44">
        <v>44096</v>
      </c>
      <c r="C4884" s="4">
        <v>22</v>
      </c>
      <c r="D4884" s="26">
        <f t="shared" si="410"/>
        <v>608</v>
      </c>
      <c r="F4884" s="112">
        <f t="shared" si="411"/>
        <v>4</v>
      </c>
    </row>
    <row r="4885" spans="1:6" ht="15.75" thickBot="1" x14ac:dyDescent="0.3">
      <c r="A4885" s="122" t="s">
        <v>28</v>
      </c>
      <c r="B4885" s="44">
        <v>44096</v>
      </c>
      <c r="C4885" s="4">
        <v>120</v>
      </c>
      <c r="D4885" s="26">
        <f t="shared" si="410"/>
        <v>4220</v>
      </c>
      <c r="F4885" s="112">
        <f t="shared" si="411"/>
        <v>101</v>
      </c>
    </row>
    <row r="4886" spans="1:6" ht="15.75" thickBot="1" x14ac:dyDescent="0.3">
      <c r="A4886" s="122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2">
        <f t="shared" si="411"/>
        <v>195</v>
      </c>
    </row>
    <row r="4887" spans="1:6" ht="15.75" thickBot="1" x14ac:dyDescent="0.3">
      <c r="A4887" s="122" t="s">
        <v>30</v>
      </c>
      <c r="B4887" s="44">
        <v>44096</v>
      </c>
      <c r="C4887" s="4">
        <v>8</v>
      </c>
      <c r="D4887" s="26">
        <f t="shared" si="410"/>
        <v>78</v>
      </c>
      <c r="F4887" s="112">
        <f t="shared" si="411"/>
        <v>2</v>
      </c>
    </row>
    <row r="4888" spans="1:6" ht="15.75" thickBot="1" x14ac:dyDescent="0.3">
      <c r="A4888" s="122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2">
        <f t="shared" si="411"/>
        <v>92</v>
      </c>
    </row>
    <row r="4889" spans="1:6" ht="15.75" thickBot="1" x14ac:dyDescent="0.3">
      <c r="A4889" s="122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2">
        <f t="shared" si="411"/>
        <v>228</v>
      </c>
    </row>
    <row r="4890" spans="1:6" ht="15.75" thickBot="1" x14ac:dyDescent="0.3">
      <c r="A4890" s="122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2">
        <f>E4890+F4866</f>
        <v>206</v>
      </c>
    </row>
    <row r="4891" spans="1:6" ht="15.75" thickBot="1" x14ac:dyDescent="0.3">
      <c r="A4891" s="122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2">
        <f>E4891+F4867</f>
        <v>21</v>
      </c>
    </row>
    <row r="4892" spans="1:6" ht="15.75" thickBot="1" x14ac:dyDescent="0.3">
      <c r="A4892" s="122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2">
        <f t="shared" si="411"/>
        <v>3</v>
      </c>
    </row>
    <row r="4893" spans="1:6" ht="15.75" thickBot="1" x14ac:dyDescent="0.3">
      <c r="A4893" s="122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2">
        <f>E4893+F4869</f>
        <v>46</v>
      </c>
    </row>
    <row r="4894" spans="1:6" ht="15.75" thickBot="1" x14ac:dyDescent="0.3">
      <c r="A4894" s="122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2">
        <f>E4894+F4870</f>
        <v>306</v>
      </c>
    </row>
    <row r="4895" spans="1:6" ht="15.75" thickBot="1" x14ac:dyDescent="0.3">
      <c r="A4895" s="122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2">
        <f t="shared" si="411"/>
        <v>39</v>
      </c>
    </row>
    <row r="4896" spans="1:6" ht="15.75" thickBot="1" x14ac:dyDescent="0.3">
      <c r="A4896" s="122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2">
        <f>E4896+F4872</f>
        <v>57</v>
      </c>
    </row>
    <row r="4897" spans="1:6" ht="15.75" thickBot="1" x14ac:dyDescent="0.3">
      <c r="A4897" s="123" t="s">
        <v>47</v>
      </c>
      <c r="B4897" s="44">
        <v>44096</v>
      </c>
      <c r="C4897" s="4">
        <v>721</v>
      </c>
      <c r="D4897" s="115">
        <f t="shared" si="412"/>
        <v>10454</v>
      </c>
      <c r="F4897" s="113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4">
        <f>C4898+D4874</f>
        <v>382713</v>
      </c>
      <c r="E4898" s="4">
        <f>160+131</f>
        <v>291</v>
      </c>
      <c r="F4898" s="111">
        <f>E4898+F4874</f>
        <v>8655</v>
      </c>
    </row>
    <row r="4899" spans="1:6" ht="15.75" thickBot="1" x14ac:dyDescent="0.3">
      <c r="A4899" s="122" t="s">
        <v>51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2">
        <f>E4899+F4875</f>
        <v>2959</v>
      </c>
    </row>
    <row r="4900" spans="1:6" ht="15.75" thickBot="1" x14ac:dyDescent="0.3">
      <c r="A4900" s="122" t="s">
        <v>35</v>
      </c>
      <c r="B4900" s="44">
        <v>44097</v>
      </c>
      <c r="C4900" s="4">
        <v>6</v>
      </c>
      <c r="D4900" s="26">
        <f t="shared" si="413"/>
        <v>193</v>
      </c>
      <c r="F4900" s="112">
        <f>E4900+F4876</f>
        <v>0</v>
      </c>
    </row>
    <row r="4901" spans="1:6" ht="15.75" thickBot="1" x14ac:dyDescent="0.3">
      <c r="A4901" s="122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2">
        <f t="shared" ref="F4901:F4919" si="414">E4901+F4877</f>
        <v>265</v>
      </c>
    </row>
    <row r="4902" spans="1:6" ht="15.75" thickBot="1" x14ac:dyDescent="0.3">
      <c r="A4902" s="122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2">
        <f t="shared" si="414"/>
        <v>28</v>
      </c>
    </row>
    <row r="4903" spans="1:6" ht="15.75" thickBot="1" x14ac:dyDescent="0.3">
      <c r="A4903" s="122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2">
        <f t="shared" si="414"/>
        <v>280</v>
      </c>
    </row>
    <row r="4904" spans="1:6" ht="15.75" thickBot="1" x14ac:dyDescent="0.3">
      <c r="A4904" s="122" t="s">
        <v>37</v>
      </c>
      <c r="B4904" s="44">
        <v>44097</v>
      </c>
      <c r="C4904" s="4">
        <v>-45</v>
      </c>
      <c r="D4904" s="26">
        <f t="shared" si="413"/>
        <v>1014</v>
      </c>
      <c r="F4904" s="112">
        <f>E4904+F4880</f>
        <v>15</v>
      </c>
    </row>
    <row r="4905" spans="1:6" ht="15.75" thickBot="1" x14ac:dyDescent="0.3">
      <c r="A4905" s="122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2">
        <f>E4905+F4881</f>
        <v>122</v>
      </c>
    </row>
    <row r="4906" spans="1:6" ht="15.75" thickBot="1" x14ac:dyDescent="0.3">
      <c r="A4906" s="122" t="s">
        <v>48</v>
      </c>
      <c r="B4906" s="44">
        <v>44097</v>
      </c>
      <c r="C4906" s="4">
        <v>1</v>
      </c>
      <c r="D4906" s="26">
        <f t="shared" si="413"/>
        <v>102</v>
      </c>
      <c r="F4906" s="112">
        <f>E4906+F4882</f>
        <v>1</v>
      </c>
    </row>
    <row r="4907" spans="1:6" ht="15.75" thickBot="1" x14ac:dyDescent="0.3">
      <c r="A4907" s="122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2">
        <f t="shared" si="414"/>
        <v>362</v>
      </c>
    </row>
    <row r="4908" spans="1:6" ht="15.75" thickBot="1" x14ac:dyDescent="0.3">
      <c r="A4908" s="122" t="s">
        <v>40</v>
      </c>
      <c r="B4908" s="44">
        <v>44097</v>
      </c>
      <c r="C4908" s="4">
        <v>15</v>
      </c>
      <c r="D4908" s="26">
        <f t="shared" si="413"/>
        <v>623</v>
      </c>
      <c r="F4908" s="112">
        <f t="shared" si="414"/>
        <v>4</v>
      </c>
    </row>
    <row r="4909" spans="1:6" ht="15.75" thickBot="1" x14ac:dyDescent="0.3">
      <c r="A4909" s="122" t="s">
        <v>28</v>
      </c>
      <c r="B4909" s="44">
        <v>44097</v>
      </c>
      <c r="C4909" s="4">
        <v>48</v>
      </c>
      <c r="D4909" s="26">
        <f t="shared" si="413"/>
        <v>4268</v>
      </c>
      <c r="F4909" s="112">
        <f t="shared" si="414"/>
        <v>101</v>
      </c>
    </row>
    <row r="4910" spans="1:6" ht="15.75" thickBot="1" x14ac:dyDescent="0.3">
      <c r="A4910" s="122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2">
        <f t="shared" si="414"/>
        <v>207</v>
      </c>
    </row>
    <row r="4911" spans="1:6" ht="15.75" thickBot="1" x14ac:dyDescent="0.3">
      <c r="A4911" s="122" t="s">
        <v>30</v>
      </c>
      <c r="B4911" s="44">
        <v>44097</v>
      </c>
      <c r="C4911" s="4">
        <v>4</v>
      </c>
      <c r="D4911" s="26">
        <f t="shared" si="413"/>
        <v>82</v>
      </c>
      <c r="F4911" s="112">
        <f t="shared" si="414"/>
        <v>2</v>
      </c>
    </row>
    <row r="4912" spans="1:6" ht="15.75" thickBot="1" x14ac:dyDescent="0.3">
      <c r="A4912" s="122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2">
        <f t="shared" si="414"/>
        <v>99</v>
      </c>
    </row>
    <row r="4913" spans="1:6" ht="15.75" thickBot="1" x14ac:dyDescent="0.3">
      <c r="A4913" s="122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2">
        <f t="shared" si="414"/>
        <v>236</v>
      </c>
    </row>
    <row r="4914" spans="1:6" ht="15.75" thickBot="1" x14ac:dyDescent="0.3">
      <c r="A4914" s="122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2">
        <f>E4914+F4890</f>
        <v>221</v>
      </c>
    </row>
    <row r="4915" spans="1:6" ht="15.75" thickBot="1" x14ac:dyDescent="0.3">
      <c r="A4915" s="122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2">
        <f>E4915+F4891</f>
        <v>25</v>
      </c>
    </row>
    <row r="4916" spans="1:6" ht="15.75" thickBot="1" x14ac:dyDescent="0.3">
      <c r="A4916" s="122" t="s">
        <v>43</v>
      </c>
      <c r="B4916" s="44">
        <v>44097</v>
      </c>
      <c r="C4916" s="4">
        <v>62</v>
      </c>
      <c r="D4916" s="26">
        <f t="shared" si="415"/>
        <v>920</v>
      </c>
      <c r="F4916" s="112">
        <f t="shared" si="414"/>
        <v>3</v>
      </c>
    </row>
    <row r="4917" spans="1:6" ht="15.75" thickBot="1" x14ac:dyDescent="0.3">
      <c r="A4917" s="122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2">
        <f>E4917+F4893</f>
        <v>47</v>
      </c>
    </row>
    <row r="4918" spans="1:6" ht="15.75" thickBot="1" x14ac:dyDescent="0.3">
      <c r="A4918" s="122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2">
        <f>E4918+F4894</f>
        <v>323</v>
      </c>
    </row>
    <row r="4919" spans="1:6" ht="15.75" thickBot="1" x14ac:dyDescent="0.3">
      <c r="A4919" s="122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2">
        <f t="shared" si="414"/>
        <v>43</v>
      </c>
    </row>
    <row r="4920" spans="1:6" ht="15.75" thickBot="1" x14ac:dyDescent="0.3">
      <c r="A4920" s="122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2">
        <f>E4920+F4896</f>
        <v>59</v>
      </c>
    </row>
    <row r="4921" spans="1:6" ht="15.75" thickBot="1" x14ac:dyDescent="0.3">
      <c r="A4921" s="124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1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4">
        <f>C4922+D4898</f>
        <v>388835</v>
      </c>
      <c r="E4922" s="41">
        <f>162+117+3</f>
        <v>282</v>
      </c>
      <c r="F4922" s="111">
        <f>E4922+F4898</f>
        <v>8937</v>
      </c>
    </row>
    <row r="4923" spans="1:6" x14ac:dyDescent="0.25">
      <c r="A4923" s="122" t="s">
        <v>51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2">
        <f>E4923+F4899</f>
        <v>2978</v>
      </c>
    </row>
    <row r="4924" spans="1:6" x14ac:dyDescent="0.25">
      <c r="A4924" s="122" t="s">
        <v>35</v>
      </c>
      <c r="B4924" s="23">
        <v>44098</v>
      </c>
      <c r="C4924" s="4">
        <v>2</v>
      </c>
      <c r="D4924" s="26">
        <f t="shared" si="416"/>
        <v>195</v>
      </c>
      <c r="F4924" s="112">
        <f>E4924+F4900</f>
        <v>0</v>
      </c>
    </row>
    <row r="4925" spans="1:6" x14ac:dyDescent="0.25">
      <c r="A4925" s="122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2">
        <f t="shared" ref="F4925:F4943" si="417">E4925+F4901</f>
        <v>270</v>
      </c>
    </row>
    <row r="4926" spans="1:6" x14ac:dyDescent="0.25">
      <c r="A4926" s="122" t="s">
        <v>36</v>
      </c>
      <c r="B4926" s="23">
        <v>44098</v>
      </c>
      <c r="C4926" s="4">
        <v>162</v>
      </c>
      <c r="D4926" s="26">
        <f t="shared" si="416"/>
        <v>2920</v>
      </c>
      <c r="F4926" s="112">
        <f t="shared" si="417"/>
        <v>28</v>
      </c>
    </row>
    <row r="4927" spans="1:6" x14ac:dyDescent="0.25">
      <c r="A4927" s="122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2">
        <f t="shared" si="417"/>
        <v>293</v>
      </c>
    </row>
    <row r="4928" spans="1:6" x14ac:dyDescent="0.25">
      <c r="A4928" s="122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2">
        <f>E4928+F4904</f>
        <v>16</v>
      </c>
    </row>
    <row r="4929" spans="1:6" x14ac:dyDescent="0.25">
      <c r="A4929" s="122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2">
        <f>E4929+F4905</f>
        <v>125</v>
      </c>
    </row>
    <row r="4930" spans="1:6" x14ac:dyDescent="0.25">
      <c r="A4930" s="122" t="s">
        <v>48</v>
      </c>
      <c r="B4930" s="23">
        <v>44098</v>
      </c>
      <c r="C4930" s="4">
        <v>0</v>
      </c>
      <c r="D4930" s="26">
        <f t="shared" si="416"/>
        <v>102</v>
      </c>
      <c r="F4930" s="112">
        <f>E4930+F4906</f>
        <v>1</v>
      </c>
    </row>
    <row r="4931" spans="1:6" x14ac:dyDescent="0.25">
      <c r="A4931" s="122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2">
        <f>E4931+F4907</f>
        <v>373</v>
      </c>
    </row>
    <row r="4932" spans="1:6" x14ac:dyDescent="0.25">
      <c r="A4932" s="122" t="s">
        <v>40</v>
      </c>
      <c r="B4932" s="23">
        <v>44098</v>
      </c>
      <c r="C4932" s="4">
        <v>34</v>
      </c>
      <c r="D4932" s="26">
        <f t="shared" si="416"/>
        <v>657</v>
      </c>
      <c r="F4932" s="112">
        <f t="shared" si="417"/>
        <v>4</v>
      </c>
    </row>
    <row r="4933" spans="1:6" x14ac:dyDescent="0.25">
      <c r="A4933" s="122" t="s">
        <v>28</v>
      </c>
      <c r="B4933" s="23">
        <v>44098</v>
      </c>
      <c r="C4933" s="4">
        <v>100</v>
      </c>
      <c r="D4933" s="26">
        <f t="shared" si="416"/>
        <v>4368</v>
      </c>
      <c r="F4933" s="112">
        <f t="shared" si="417"/>
        <v>101</v>
      </c>
    </row>
    <row r="4934" spans="1:6" x14ac:dyDescent="0.25">
      <c r="A4934" s="122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2">
        <f t="shared" si="417"/>
        <v>213</v>
      </c>
    </row>
    <row r="4935" spans="1:6" x14ac:dyDescent="0.25">
      <c r="A4935" s="122" t="s">
        <v>30</v>
      </c>
      <c r="B4935" s="23">
        <v>44098</v>
      </c>
      <c r="C4935" s="4">
        <v>3</v>
      </c>
      <c r="D4935" s="26">
        <f t="shared" si="416"/>
        <v>85</v>
      </c>
      <c r="F4935" s="112">
        <f t="shared" si="417"/>
        <v>2</v>
      </c>
    </row>
    <row r="4936" spans="1:6" x14ac:dyDescent="0.25">
      <c r="A4936" s="122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2">
        <f t="shared" si="417"/>
        <v>101</v>
      </c>
    </row>
    <row r="4937" spans="1:6" x14ac:dyDescent="0.25">
      <c r="A4937" s="122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2">
        <f t="shared" si="417"/>
        <v>246</v>
      </c>
    </row>
    <row r="4938" spans="1:6" x14ac:dyDescent="0.25">
      <c r="A4938" s="122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2">
        <f>E4938+F4914</f>
        <v>235</v>
      </c>
    </row>
    <row r="4939" spans="1:6" x14ac:dyDescent="0.25">
      <c r="A4939" s="122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2">
        <f>E4939+F4915</f>
        <v>25</v>
      </c>
    </row>
    <row r="4940" spans="1:6" x14ac:dyDescent="0.25">
      <c r="A4940" s="122" t="s">
        <v>43</v>
      </c>
      <c r="B4940" s="23">
        <v>44098</v>
      </c>
      <c r="C4940" s="4">
        <v>71</v>
      </c>
      <c r="D4940" s="26">
        <f t="shared" si="418"/>
        <v>991</v>
      </c>
      <c r="F4940" s="112">
        <f t="shared" si="417"/>
        <v>3</v>
      </c>
    </row>
    <row r="4941" spans="1:6" x14ac:dyDescent="0.25">
      <c r="A4941" s="122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2">
        <f>E4941+F4917</f>
        <v>49</v>
      </c>
    </row>
    <row r="4942" spans="1:6" x14ac:dyDescent="0.25">
      <c r="A4942" s="122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2">
        <f>E4942+F4918</f>
        <v>343</v>
      </c>
    </row>
    <row r="4943" spans="1:6" x14ac:dyDescent="0.25">
      <c r="A4943" s="122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2">
        <f t="shared" si="417"/>
        <v>44</v>
      </c>
    </row>
    <row r="4944" spans="1:6" x14ac:dyDescent="0.25">
      <c r="A4944" s="122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2">
        <f>E4944+F4920</f>
        <v>60</v>
      </c>
    </row>
    <row r="4945" spans="1:6" ht="15.75" thickBot="1" x14ac:dyDescent="0.3">
      <c r="A4945" s="123" t="s">
        <v>47</v>
      </c>
      <c r="B4945" s="44">
        <v>44098</v>
      </c>
      <c r="C4945" s="45">
        <v>224</v>
      </c>
      <c r="D4945" s="115">
        <f t="shared" si="418"/>
        <v>11497</v>
      </c>
      <c r="E4945" s="45">
        <f>1</f>
        <v>1</v>
      </c>
      <c r="F4945" s="113">
        <f>E4945+F4921</f>
        <v>102</v>
      </c>
    </row>
    <row r="4946" spans="1:6" x14ac:dyDescent="0.25">
      <c r="A4946" s="53" t="s">
        <v>22</v>
      </c>
      <c r="B4946" s="119">
        <v>44099</v>
      </c>
      <c r="C4946" s="39">
        <v>5600</v>
      </c>
      <c r="D4946" s="114">
        <f>C4946+D4922</f>
        <v>394435</v>
      </c>
      <c r="E4946" s="39">
        <f>122+118</f>
        <v>240</v>
      </c>
      <c r="F4946" s="111">
        <f>E4946+F4922</f>
        <v>9177</v>
      </c>
    </row>
    <row r="4947" spans="1:6" x14ac:dyDescent="0.25">
      <c r="A4947" s="122" t="s">
        <v>51</v>
      </c>
      <c r="B4947" s="119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2">
        <f>E4947+F4923</f>
        <v>3025</v>
      </c>
    </row>
    <row r="4948" spans="1:6" x14ac:dyDescent="0.25">
      <c r="A4948" s="122" t="s">
        <v>35</v>
      </c>
      <c r="B4948" s="119">
        <v>44099</v>
      </c>
      <c r="C4948" s="4">
        <v>6</v>
      </c>
      <c r="D4948" s="26">
        <f t="shared" si="419"/>
        <v>201</v>
      </c>
      <c r="F4948" s="112">
        <f>E4948+F4924</f>
        <v>0</v>
      </c>
    </row>
    <row r="4949" spans="1:6" x14ac:dyDescent="0.25">
      <c r="A4949" s="122" t="s">
        <v>21</v>
      </c>
      <c r="B4949" s="119">
        <v>44099</v>
      </c>
      <c r="C4949" s="4">
        <v>120</v>
      </c>
      <c r="D4949" s="26">
        <f t="shared" si="419"/>
        <v>7907</v>
      </c>
      <c r="E4949" s="4">
        <f>4+1</f>
        <v>5</v>
      </c>
      <c r="F4949" s="112">
        <f t="shared" ref="F4949:F4967" si="420">E4949+F4925</f>
        <v>275</v>
      </c>
    </row>
    <row r="4950" spans="1:6" x14ac:dyDescent="0.25">
      <c r="A4950" s="122" t="s">
        <v>36</v>
      </c>
      <c r="B4950" s="119">
        <v>44099</v>
      </c>
      <c r="C4950" s="4">
        <v>207</v>
      </c>
      <c r="D4950" s="26">
        <f t="shared" si="419"/>
        <v>3127</v>
      </c>
      <c r="E4950" s="4">
        <f>1</f>
        <v>1</v>
      </c>
      <c r="F4950" s="112">
        <f t="shared" si="420"/>
        <v>29</v>
      </c>
    </row>
    <row r="4951" spans="1:6" x14ac:dyDescent="0.25">
      <c r="A4951" s="122" t="s">
        <v>27</v>
      </c>
      <c r="B4951" s="119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2">
        <f t="shared" si="420"/>
        <v>310</v>
      </c>
    </row>
    <row r="4952" spans="1:6" x14ac:dyDescent="0.25">
      <c r="A4952" s="122" t="s">
        <v>37</v>
      </c>
      <c r="B4952" s="119">
        <v>44099</v>
      </c>
      <c r="C4952" s="4">
        <v>-8</v>
      </c>
      <c r="D4952" s="26">
        <f t="shared" si="419"/>
        <v>1002</v>
      </c>
      <c r="F4952" s="112">
        <f>E4952+F4928</f>
        <v>16</v>
      </c>
    </row>
    <row r="4953" spans="1:6" x14ac:dyDescent="0.25">
      <c r="A4953" s="122" t="s">
        <v>38</v>
      </c>
      <c r="B4953" s="119">
        <v>44099</v>
      </c>
      <c r="C4953" s="4">
        <v>165</v>
      </c>
      <c r="D4953" s="26">
        <f t="shared" si="419"/>
        <v>6810</v>
      </c>
      <c r="E4953" s="4">
        <f>2</f>
        <v>2</v>
      </c>
      <c r="F4953" s="112">
        <f>E4953+F4929</f>
        <v>127</v>
      </c>
    </row>
    <row r="4954" spans="1:6" x14ac:dyDescent="0.25">
      <c r="A4954" s="122" t="s">
        <v>48</v>
      </c>
      <c r="B4954" s="119">
        <v>44099</v>
      </c>
      <c r="C4954" s="4">
        <v>0</v>
      </c>
      <c r="D4954" s="26">
        <f t="shared" si="419"/>
        <v>102</v>
      </c>
      <c r="F4954" s="112">
        <f>E4954+F4930</f>
        <v>1</v>
      </c>
    </row>
    <row r="4955" spans="1:6" x14ac:dyDescent="0.25">
      <c r="A4955" s="122" t="s">
        <v>39</v>
      </c>
      <c r="B4955" s="119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2">
        <f>E4955+F4931</f>
        <v>394</v>
      </c>
    </row>
    <row r="4956" spans="1:6" x14ac:dyDescent="0.25">
      <c r="A4956" s="122" t="s">
        <v>40</v>
      </c>
      <c r="B4956" s="119">
        <v>44099</v>
      </c>
      <c r="C4956" s="4">
        <v>25</v>
      </c>
      <c r="D4956" s="26">
        <f t="shared" si="419"/>
        <v>682</v>
      </c>
      <c r="F4956" s="112">
        <f t="shared" si="420"/>
        <v>4</v>
      </c>
    </row>
    <row r="4957" spans="1:6" x14ac:dyDescent="0.25">
      <c r="A4957" s="122" t="s">
        <v>28</v>
      </c>
      <c r="B4957" s="119">
        <v>44099</v>
      </c>
      <c r="C4957" s="4">
        <v>106</v>
      </c>
      <c r="D4957" s="26">
        <f t="shared" si="419"/>
        <v>4474</v>
      </c>
      <c r="F4957" s="112">
        <f t="shared" si="420"/>
        <v>101</v>
      </c>
    </row>
    <row r="4958" spans="1:6" x14ac:dyDescent="0.25">
      <c r="A4958" s="122" t="s">
        <v>24</v>
      </c>
      <c r="B4958" s="119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2">
        <f t="shared" si="420"/>
        <v>228</v>
      </c>
    </row>
    <row r="4959" spans="1:6" x14ac:dyDescent="0.25">
      <c r="A4959" s="122" t="s">
        <v>30</v>
      </c>
      <c r="B4959" s="119">
        <v>44099</v>
      </c>
      <c r="C4959" s="4">
        <v>2</v>
      </c>
      <c r="D4959" s="26">
        <f t="shared" si="419"/>
        <v>87</v>
      </c>
      <c r="F4959" s="112">
        <f t="shared" si="420"/>
        <v>2</v>
      </c>
    </row>
    <row r="4960" spans="1:6" x14ac:dyDescent="0.25">
      <c r="A4960" s="122" t="s">
        <v>26</v>
      </c>
      <c r="B4960" s="119">
        <v>44099</v>
      </c>
      <c r="C4960" s="4">
        <v>105</v>
      </c>
      <c r="D4960" s="26">
        <f>C4960+D4936</f>
        <v>6975</v>
      </c>
      <c r="E4960" s="4">
        <f>3</f>
        <v>3</v>
      </c>
      <c r="F4960" s="112">
        <f t="shared" si="420"/>
        <v>104</v>
      </c>
    </row>
    <row r="4961" spans="1:6" x14ac:dyDescent="0.25">
      <c r="A4961" s="122" t="s">
        <v>25</v>
      </c>
      <c r="B4961" s="119">
        <v>44099</v>
      </c>
      <c r="C4961" s="4">
        <v>227</v>
      </c>
      <c r="D4961" s="26">
        <f>C4961+D4937</f>
        <v>11475</v>
      </c>
      <c r="E4961" s="4">
        <v>10</v>
      </c>
      <c r="F4961" s="112">
        <f t="shared" si="420"/>
        <v>256</v>
      </c>
    </row>
    <row r="4962" spans="1:6" x14ac:dyDescent="0.25">
      <c r="A4962" s="122" t="s">
        <v>41</v>
      </c>
      <c r="B4962" s="119">
        <v>44099</v>
      </c>
      <c r="C4962" s="4">
        <v>469</v>
      </c>
      <c r="D4962" s="26">
        <f>C4962+D4938</f>
        <v>10952</v>
      </c>
      <c r="E4962" s="4">
        <f>24+19</f>
        <v>43</v>
      </c>
      <c r="F4962" s="112">
        <f>E4962+F4938</f>
        <v>278</v>
      </c>
    </row>
    <row r="4963" spans="1:6" x14ac:dyDescent="0.25">
      <c r="A4963" s="122" t="s">
        <v>42</v>
      </c>
      <c r="B4963" s="119">
        <v>44099</v>
      </c>
      <c r="C4963" s="4">
        <v>8</v>
      </c>
      <c r="D4963" s="26">
        <f t="shared" ref="D4963:D4969" si="421">C4963+D4939</f>
        <v>556</v>
      </c>
      <c r="F4963" s="112">
        <f>E4963+F4939</f>
        <v>25</v>
      </c>
    </row>
    <row r="4964" spans="1:6" x14ac:dyDescent="0.25">
      <c r="A4964" s="122" t="s">
        <v>43</v>
      </c>
      <c r="B4964" s="119">
        <v>44099</v>
      </c>
      <c r="C4964" s="4">
        <v>94</v>
      </c>
      <c r="D4964" s="26">
        <f t="shared" si="421"/>
        <v>1085</v>
      </c>
      <c r="E4964" s="4">
        <f>1</f>
        <v>1</v>
      </c>
      <c r="F4964" s="112">
        <f t="shared" si="420"/>
        <v>4</v>
      </c>
    </row>
    <row r="4965" spans="1:6" x14ac:dyDescent="0.25">
      <c r="A4965" s="122" t="s">
        <v>44</v>
      </c>
      <c r="B4965" s="119">
        <v>44099</v>
      </c>
      <c r="C4965" s="4">
        <v>139</v>
      </c>
      <c r="D4965" s="26">
        <f t="shared" si="421"/>
        <v>4255</v>
      </c>
      <c r="E4965" s="4">
        <f>1</f>
        <v>1</v>
      </c>
      <c r="F4965" s="112">
        <f>E4965+F4941</f>
        <v>50</v>
      </c>
    </row>
    <row r="4966" spans="1:6" x14ac:dyDescent="0.25">
      <c r="A4966" s="122" t="s">
        <v>29</v>
      </c>
      <c r="B4966" s="119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2">
        <f>E4966+F4942</f>
        <v>369</v>
      </c>
    </row>
    <row r="4967" spans="1:6" x14ac:dyDescent="0.25">
      <c r="A4967" s="122" t="s">
        <v>45</v>
      </c>
      <c r="B4967" s="119">
        <v>44099</v>
      </c>
      <c r="C4967" s="4">
        <v>94</v>
      </c>
      <c r="D4967" s="26">
        <f t="shared" si="421"/>
        <v>2818</v>
      </c>
      <c r="E4967" s="4">
        <f>1+2</f>
        <v>3</v>
      </c>
      <c r="F4967" s="112">
        <f t="shared" si="420"/>
        <v>47</v>
      </c>
    </row>
    <row r="4968" spans="1:6" x14ac:dyDescent="0.25">
      <c r="A4968" s="122" t="s">
        <v>46</v>
      </c>
      <c r="B4968" s="119">
        <v>44099</v>
      </c>
      <c r="C4968" s="4">
        <v>37</v>
      </c>
      <c r="D4968" s="26">
        <f t="shared" si="421"/>
        <v>3540</v>
      </c>
      <c r="E4968" s="4">
        <f>1+1</f>
        <v>2</v>
      </c>
      <c r="F4968" s="112">
        <f>E4968+F4944</f>
        <v>62</v>
      </c>
    </row>
    <row r="4969" spans="1:6" ht="15.75" thickBot="1" x14ac:dyDescent="0.3">
      <c r="A4969" s="123" t="s">
        <v>47</v>
      </c>
      <c r="B4969" s="119">
        <v>44099</v>
      </c>
      <c r="C4969" s="4">
        <v>383</v>
      </c>
      <c r="D4969" s="115">
        <f t="shared" si="421"/>
        <v>11880</v>
      </c>
      <c r="E4969" s="4">
        <f>4+1</f>
        <v>5</v>
      </c>
      <c r="F4969" s="113">
        <f>E4969+F4945</f>
        <v>107</v>
      </c>
    </row>
    <row r="4970" spans="1:6" x14ac:dyDescent="0.25">
      <c r="A4970" s="53" t="s">
        <v>22</v>
      </c>
      <c r="B4970" s="119">
        <v>44100</v>
      </c>
      <c r="C4970" s="4">
        <v>4480</v>
      </c>
      <c r="D4970" s="114">
        <f>C4970+D4946</f>
        <v>398915</v>
      </c>
      <c r="E4970" s="4">
        <f>86+87</f>
        <v>173</v>
      </c>
      <c r="F4970" s="111">
        <f>E4970+F4946</f>
        <v>9350</v>
      </c>
    </row>
    <row r="4971" spans="1:6" x14ac:dyDescent="0.25">
      <c r="A4971" s="122" t="s">
        <v>51</v>
      </c>
      <c r="B4971" s="119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2">
        <f>E4971+F4947</f>
        <v>3084</v>
      </c>
    </row>
    <row r="4972" spans="1:6" x14ac:dyDescent="0.25">
      <c r="A4972" s="122" t="s">
        <v>35</v>
      </c>
      <c r="B4972" s="119">
        <v>44100</v>
      </c>
      <c r="C4972" s="4">
        <v>4</v>
      </c>
      <c r="D4972" s="26">
        <f t="shared" si="422"/>
        <v>205</v>
      </c>
      <c r="F4972" s="112">
        <f>E4972+F4948</f>
        <v>0</v>
      </c>
    </row>
    <row r="4973" spans="1:6" x14ac:dyDescent="0.25">
      <c r="A4973" s="122" t="s">
        <v>21</v>
      </c>
      <c r="B4973" s="119">
        <v>44100</v>
      </c>
      <c r="C4973" s="4">
        <v>160</v>
      </c>
      <c r="D4973" s="26">
        <f t="shared" si="422"/>
        <v>8067</v>
      </c>
      <c r="E4973" s="4">
        <f>1+1</f>
        <v>2</v>
      </c>
      <c r="F4973" s="112">
        <f t="shared" ref="F4973:F4991" si="423">E4973+F4949</f>
        <v>277</v>
      </c>
    </row>
    <row r="4974" spans="1:6" x14ac:dyDescent="0.25">
      <c r="A4974" s="122" t="s">
        <v>36</v>
      </c>
      <c r="B4974" s="119">
        <v>44100</v>
      </c>
      <c r="C4974" s="4">
        <v>182</v>
      </c>
      <c r="D4974" s="26">
        <f t="shared" si="422"/>
        <v>3309</v>
      </c>
      <c r="E4974" s="4">
        <f>2+1</f>
        <v>3</v>
      </c>
      <c r="F4974" s="112">
        <f t="shared" si="423"/>
        <v>32</v>
      </c>
    </row>
    <row r="4975" spans="1:6" x14ac:dyDescent="0.25">
      <c r="A4975" s="122" t="s">
        <v>27</v>
      </c>
      <c r="B4975" s="119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2">
        <f t="shared" si="423"/>
        <v>328</v>
      </c>
    </row>
    <row r="4976" spans="1:6" x14ac:dyDescent="0.25">
      <c r="A4976" s="122" t="s">
        <v>37</v>
      </c>
      <c r="B4976" s="119">
        <v>44100</v>
      </c>
      <c r="C4976" s="4">
        <v>12</v>
      </c>
      <c r="D4976" s="26">
        <f t="shared" si="422"/>
        <v>1014</v>
      </c>
      <c r="F4976" s="112">
        <f>E4976+F4952</f>
        <v>16</v>
      </c>
    </row>
    <row r="4977" spans="1:6" x14ac:dyDescent="0.25">
      <c r="A4977" s="122" t="s">
        <v>38</v>
      </c>
      <c r="B4977" s="119">
        <v>44100</v>
      </c>
      <c r="C4977" s="4">
        <v>146</v>
      </c>
      <c r="D4977" s="26">
        <f t="shared" si="422"/>
        <v>6956</v>
      </c>
      <c r="E4977" s="4">
        <f>1+1</f>
        <v>2</v>
      </c>
      <c r="F4977" s="112">
        <f>E4977+F4953</f>
        <v>129</v>
      </c>
    </row>
    <row r="4978" spans="1:6" x14ac:dyDescent="0.25">
      <c r="A4978" s="122" t="s">
        <v>48</v>
      </c>
      <c r="B4978" s="119">
        <v>44100</v>
      </c>
      <c r="C4978" s="4">
        <v>2</v>
      </c>
      <c r="D4978" s="26">
        <f t="shared" si="422"/>
        <v>104</v>
      </c>
      <c r="F4978" s="112">
        <f>E4978+F4954</f>
        <v>1</v>
      </c>
    </row>
    <row r="4979" spans="1:6" x14ac:dyDescent="0.25">
      <c r="A4979" s="122" t="s">
        <v>39</v>
      </c>
      <c r="B4979" s="119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2">
        <f>E4979+F4955</f>
        <v>413</v>
      </c>
    </row>
    <row r="4980" spans="1:6" x14ac:dyDescent="0.25">
      <c r="A4980" s="122" t="s">
        <v>40</v>
      </c>
      <c r="B4980" s="119">
        <v>44100</v>
      </c>
      <c r="C4980" s="4">
        <v>2</v>
      </c>
      <c r="D4980" s="26">
        <f t="shared" si="422"/>
        <v>684</v>
      </c>
      <c r="E4980" s="4">
        <f>1</f>
        <v>1</v>
      </c>
      <c r="F4980" s="112">
        <f t="shared" si="423"/>
        <v>5</v>
      </c>
    </row>
    <row r="4981" spans="1:6" x14ac:dyDescent="0.25">
      <c r="A4981" s="122" t="s">
        <v>28</v>
      </c>
      <c r="B4981" s="119">
        <v>44100</v>
      </c>
      <c r="C4981" s="4">
        <v>22</v>
      </c>
      <c r="D4981" s="26">
        <f t="shared" si="422"/>
        <v>4496</v>
      </c>
      <c r="F4981" s="112">
        <f t="shared" si="423"/>
        <v>101</v>
      </c>
    </row>
    <row r="4982" spans="1:6" x14ac:dyDescent="0.25">
      <c r="A4982" s="122" t="s">
        <v>24</v>
      </c>
      <c r="B4982" s="119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2">
        <f t="shared" si="423"/>
        <v>242</v>
      </c>
    </row>
    <row r="4983" spans="1:6" x14ac:dyDescent="0.25">
      <c r="A4983" s="122" t="s">
        <v>30</v>
      </c>
      <c r="B4983" s="119">
        <v>44100</v>
      </c>
      <c r="C4983" s="4">
        <v>-5</v>
      </c>
      <c r="D4983" s="26">
        <f t="shared" si="422"/>
        <v>82</v>
      </c>
      <c r="F4983" s="112">
        <f t="shared" si="423"/>
        <v>2</v>
      </c>
    </row>
    <row r="4984" spans="1:6" x14ac:dyDescent="0.25">
      <c r="A4984" s="122" t="s">
        <v>26</v>
      </c>
      <c r="B4984" s="119">
        <v>44100</v>
      </c>
      <c r="C4984" s="4">
        <v>180</v>
      </c>
      <c r="D4984" s="26">
        <f>C4984+D4960</f>
        <v>7155</v>
      </c>
      <c r="E4984" s="4">
        <f>5</f>
        <v>5</v>
      </c>
      <c r="F4984" s="112">
        <f t="shared" si="423"/>
        <v>109</v>
      </c>
    </row>
    <row r="4985" spans="1:6" x14ac:dyDescent="0.25">
      <c r="A4985" s="122" t="s">
        <v>25</v>
      </c>
      <c r="B4985" s="119">
        <v>44100</v>
      </c>
      <c r="C4985" s="4">
        <v>243</v>
      </c>
      <c r="D4985" s="26">
        <f>C4985+D4961</f>
        <v>11718</v>
      </c>
      <c r="E4985" s="4">
        <f>1</f>
        <v>1</v>
      </c>
      <c r="F4985" s="112">
        <f t="shared" si="423"/>
        <v>257</v>
      </c>
    </row>
    <row r="4986" spans="1:6" x14ac:dyDescent="0.25">
      <c r="A4986" s="122" t="s">
        <v>41</v>
      </c>
      <c r="B4986" s="119">
        <v>44100</v>
      </c>
      <c r="C4986" s="4">
        <v>301</v>
      </c>
      <c r="D4986" s="26">
        <f>C4986+D4962</f>
        <v>11253</v>
      </c>
      <c r="E4986" s="4">
        <f>12+3</f>
        <v>15</v>
      </c>
      <c r="F4986" s="112">
        <f>E4986+F4962</f>
        <v>293</v>
      </c>
    </row>
    <row r="4987" spans="1:6" x14ac:dyDescent="0.25">
      <c r="A4987" s="122" t="s">
        <v>42</v>
      </c>
      <c r="B4987" s="119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2">
        <f>E4987+F4963</f>
        <v>28</v>
      </c>
    </row>
    <row r="4988" spans="1:6" x14ac:dyDescent="0.25">
      <c r="A4988" s="122" t="s">
        <v>43</v>
      </c>
      <c r="B4988" s="119">
        <v>44100</v>
      </c>
      <c r="C4988" s="4">
        <v>1</v>
      </c>
      <c r="D4988" s="26">
        <f t="shared" si="424"/>
        <v>1086</v>
      </c>
      <c r="F4988" s="112">
        <f t="shared" si="423"/>
        <v>4</v>
      </c>
    </row>
    <row r="4989" spans="1:6" x14ac:dyDescent="0.25">
      <c r="A4989" s="122" t="s">
        <v>44</v>
      </c>
      <c r="B4989" s="119">
        <v>44100</v>
      </c>
      <c r="C4989" s="4">
        <v>125</v>
      </c>
      <c r="D4989" s="26">
        <f t="shared" si="424"/>
        <v>4380</v>
      </c>
      <c r="E4989" s="4">
        <f>3+2</f>
        <v>5</v>
      </c>
      <c r="F4989" s="112">
        <f>E4989+F4965</f>
        <v>55</v>
      </c>
    </row>
    <row r="4990" spans="1:6" x14ac:dyDescent="0.25">
      <c r="A4990" s="122" t="s">
        <v>29</v>
      </c>
      <c r="B4990" s="119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2">
        <f>E4990+F4966</f>
        <v>384</v>
      </c>
    </row>
    <row r="4991" spans="1:6" x14ac:dyDescent="0.25">
      <c r="A4991" s="122" t="s">
        <v>45</v>
      </c>
      <c r="B4991" s="119">
        <v>44100</v>
      </c>
      <c r="C4991" s="4">
        <v>71</v>
      </c>
      <c r="D4991" s="26">
        <f t="shared" si="424"/>
        <v>2889</v>
      </c>
      <c r="E4991" s="4">
        <f>2</f>
        <v>2</v>
      </c>
      <c r="F4991" s="112">
        <f t="shared" si="423"/>
        <v>49</v>
      </c>
    </row>
    <row r="4992" spans="1:6" x14ac:dyDescent="0.25">
      <c r="A4992" s="122" t="s">
        <v>46</v>
      </c>
      <c r="B4992" s="119">
        <v>44100</v>
      </c>
      <c r="C4992" s="4">
        <v>102</v>
      </c>
      <c r="D4992" s="26">
        <f t="shared" si="424"/>
        <v>3642</v>
      </c>
      <c r="F4992" s="112">
        <f>E4992+F4968</f>
        <v>62</v>
      </c>
    </row>
    <row r="4993" spans="1:6" ht="15.75" thickBot="1" x14ac:dyDescent="0.3">
      <c r="A4993" s="123" t="s">
        <v>47</v>
      </c>
      <c r="B4993" s="119">
        <v>44100</v>
      </c>
      <c r="C4993" s="4">
        <v>249</v>
      </c>
      <c r="D4993" s="115">
        <f t="shared" si="424"/>
        <v>12129</v>
      </c>
      <c r="F4993" s="113">
        <f>E4993+F4969</f>
        <v>107</v>
      </c>
    </row>
    <row r="4994" spans="1:6" x14ac:dyDescent="0.25">
      <c r="A4994" s="53" t="s">
        <v>22</v>
      </c>
      <c r="B4994" s="119">
        <v>44101</v>
      </c>
      <c r="C4994" s="4">
        <v>2947</v>
      </c>
      <c r="D4994" s="114">
        <f>C4994+D4970</f>
        <v>401862</v>
      </c>
      <c r="E4994" s="4">
        <f>35+33</f>
        <v>68</v>
      </c>
      <c r="F4994" s="111">
        <f>E4994+F4970</f>
        <v>9418</v>
      </c>
    </row>
    <row r="4995" spans="1:6" x14ac:dyDescent="0.25">
      <c r="A4995" s="122" t="s">
        <v>51</v>
      </c>
      <c r="B4995" s="119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2">
        <f>E4995+F4971</f>
        <v>3146</v>
      </c>
    </row>
    <row r="4996" spans="1:6" x14ac:dyDescent="0.25">
      <c r="A4996" s="122" t="s">
        <v>35</v>
      </c>
      <c r="B4996" s="119">
        <v>44101</v>
      </c>
      <c r="C4996" s="4">
        <v>67</v>
      </c>
      <c r="D4996" s="26">
        <f t="shared" si="425"/>
        <v>272</v>
      </c>
      <c r="E4996" s="4">
        <f>0</f>
        <v>0</v>
      </c>
      <c r="F4996" s="112">
        <f>E4996+F4972</f>
        <v>0</v>
      </c>
    </row>
    <row r="4997" spans="1:6" x14ac:dyDescent="0.25">
      <c r="A4997" s="122" t="s">
        <v>21</v>
      </c>
      <c r="B4997" s="119">
        <v>44101</v>
      </c>
      <c r="C4997" s="4">
        <v>111</v>
      </c>
      <c r="D4997" s="26">
        <f t="shared" si="425"/>
        <v>8178</v>
      </c>
      <c r="E4997" s="4">
        <f>1</f>
        <v>1</v>
      </c>
      <c r="F4997" s="112">
        <f t="shared" ref="F4997:F5015" si="426">E4997+F4973</f>
        <v>278</v>
      </c>
    </row>
    <row r="4998" spans="1:6" x14ac:dyDescent="0.25">
      <c r="A4998" s="122" t="s">
        <v>36</v>
      </c>
      <c r="B4998" s="119">
        <v>44101</v>
      </c>
      <c r="C4998" s="4">
        <v>100</v>
      </c>
      <c r="D4998" s="26">
        <f t="shared" si="425"/>
        <v>3409</v>
      </c>
      <c r="F4998" s="112">
        <f t="shared" si="426"/>
        <v>32</v>
      </c>
    </row>
    <row r="4999" spans="1:6" x14ac:dyDescent="0.25">
      <c r="A4999" s="122" t="s">
        <v>27</v>
      </c>
      <c r="B4999" s="119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2">
        <f t="shared" si="426"/>
        <v>345</v>
      </c>
    </row>
    <row r="5000" spans="1:6" x14ac:dyDescent="0.25">
      <c r="A5000" s="122" t="s">
        <v>37</v>
      </c>
      <c r="B5000" s="119">
        <v>44101</v>
      </c>
      <c r="C5000" s="4">
        <v>49</v>
      </c>
      <c r="D5000" s="26">
        <f t="shared" si="425"/>
        <v>1063</v>
      </c>
      <c r="E5000" s="4">
        <f>3</f>
        <v>3</v>
      </c>
      <c r="F5000" s="112">
        <f>E5000+F4976</f>
        <v>19</v>
      </c>
    </row>
    <row r="5001" spans="1:6" x14ac:dyDescent="0.25">
      <c r="A5001" s="122" t="s">
        <v>38</v>
      </c>
      <c r="B5001" s="119">
        <v>44101</v>
      </c>
      <c r="C5001" s="4">
        <v>85</v>
      </c>
      <c r="D5001" s="26">
        <f t="shared" si="425"/>
        <v>7041</v>
      </c>
      <c r="E5001" s="4">
        <f>2</f>
        <v>2</v>
      </c>
      <c r="F5001" s="112">
        <f>E5001+F4977</f>
        <v>131</v>
      </c>
    </row>
    <row r="5002" spans="1:6" x14ac:dyDescent="0.25">
      <c r="A5002" s="122" t="s">
        <v>48</v>
      </c>
      <c r="B5002" s="119">
        <v>44101</v>
      </c>
      <c r="C5002" s="4">
        <v>1</v>
      </c>
      <c r="D5002" s="26">
        <f t="shared" si="425"/>
        <v>105</v>
      </c>
      <c r="F5002" s="112">
        <f>E5002+F4978</f>
        <v>1</v>
      </c>
    </row>
    <row r="5003" spans="1:6" x14ac:dyDescent="0.25">
      <c r="A5003" s="122" t="s">
        <v>39</v>
      </c>
      <c r="B5003" s="119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2">
        <f>E5003+F4979</f>
        <v>431</v>
      </c>
    </row>
    <row r="5004" spans="1:6" x14ac:dyDescent="0.25">
      <c r="A5004" s="122" t="s">
        <v>40</v>
      </c>
      <c r="B5004" s="119">
        <v>44101</v>
      </c>
      <c r="C5004" s="4">
        <v>10</v>
      </c>
      <c r="D5004" s="26">
        <f t="shared" si="425"/>
        <v>694</v>
      </c>
      <c r="E5004" s="4">
        <f>2</f>
        <v>2</v>
      </c>
      <c r="F5004" s="112">
        <f t="shared" si="426"/>
        <v>7</v>
      </c>
    </row>
    <row r="5005" spans="1:6" x14ac:dyDescent="0.25">
      <c r="A5005" s="122" t="s">
        <v>28</v>
      </c>
      <c r="B5005" s="119">
        <v>44101</v>
      </c>
      <c r="C5005" s="4">
        <v>86</v>
      </c>
      <c r="D5005" s="26">
        <f t="shared" si="425"/>
        <v>4582</v>
      </c>
      <c r="F5005" s="112">
        <f t="shared" si="426"/>
        <v>101</v>
      </c>
    </row>
    <row r="5006" spans="1:6" x14ac:dyDescent="0.25">
      <c r="A5006" s="122" t="s">
        <v>24</v>
      </c>
      <c r="B5006" s="119">
        <v>44101</v>
      </c>
      <c r="C5006" s="4">
        <v>558</v>
      </c>
      <c r="D5006" s="26">
        <f t="shared" si="425"/>
        <v>23041</v>
      </c>
      <c r="E5006" s="4">
        <f>2</f>
        <v>2</v>
      </c>
      <c r="F5006" s="112">
        <f t="shared" si="426"/>
        <v>244</v>
      </c>
    </row>
    <row r="5007" spans="1:6" x14ac:dyDescent="0.25">
      <c r="A5007" s="122" t="s">
        <v>30</v>
      </c>
      <c r="B5007" s="119">
        <v>44101</v>
      </c>
      <c r="C5007" s="4">
        <v>3</v>
      </c>
      <c r="D5007" s="26">
        <f t="shared" si="425"/>
        <v>85</v>
      </c>
      <c r="F5007" s="112">
        <f t="shared" si="426"/>
        <v>2</v>
      </c>
    </row>
    <row r="5008" spans="1:6" x14ac:dyDescent="0.25">
      <c r="A5008" s="122" t="s">
        <v>26</v>
      </c>
      <c r="B5008" s="119">
        <v>44101</v>
      </c>
      <c r="C5008" s="4">
        <v>181</v>
      </c>
      <c r="D5008" s="26">
        <f>C5008+D4984</f>
        <v>7336</v>
      </c>
      <c r="E5008" s="4">
        <f>2</f>
        <v>2</v>
      </c>
      <c r="F5008" s="112">
        <f t="shared" si="426"/>
        <v>111</v>
      </c>
    </row>
    <row r="5009" spans="1:6" x14ac:dyDescent="0.25">
      <c r="A5009" s="122" t="s">
        <v>25</v>
      </c>
      <c r="B5009" s="119">
        <v>44101</v>
      </c>
      <c r="C5009" s="4">
        <v>200</v>
      </c>
      <c r="D5009" s="26">
        <f>C5009+D4985</f>
        <v>11918</v>
      </c>
      <c r="E5009" s="4">
        <f>6+2</f>
        <v>8</v>
      </c>
      <c r="F5009" s="112">
        <f t="shared" si="426"/>
        <v>265</v>
      </c>
    </row>
    <row r="5010" spans="1:6" x14ac:dyDescent="0.25">
      <c r="A5010" s="122" t="s">
        <v>41</v>
      </c>
      <c r="B5010" s="119">
        <v>44101</v>
      </c>
      <c r="C5010" s="4">
        <v>244</v>
      </c>
      <c r="D5010" s="26">
        <f>C5010+D4986</f>
        <v>11497</v>
      </c>
      <c r="E5010" s="4">
        <f>2+1</f>
        <v>3</v>
      </c>
      <c r="F5010" s="112">
        <f>E5010+F4986</f>
        <v>296</v>
      </c>
    </row>
    <row r="5011" spans="1:6" x14ac:dyDescent="0.25">
      <c r="A5011" s="122" t="s">
        <v>42</v>
      </c>
      <c r="B5011" s="119">
        <v>44101</v>
      </c>
      <c r="C5011" s="4">
        <v>65</v>
      </c>
      <c r="D5011" s="26">
        <f t="shared" ref="D5011:D5017" si="427">C5011+D4987</f>
        <v>623</v>
      </c>
      <c r="F5011" s="112">
        <f>E5011+F4987</f>
        <v>28</v>
      </c>
    </row>
    <row r="5012" spans="1:6" x14ac:dyDescent="0.25">
      <c r="A5012" s="122" t="s">
        <v>43</v>
      </c>
      <c r="B5012" s="119">
        <v>44101</v>
      </c>
      <c r="C5012" s="4">
        <v>5</v>
      </c>
      <c r="D5012" s="26">
        <f t="shared" si="427"/>
        <v>1091</v>
      </c>
      <c r="F5012" s="112">
        <f t="shared" si="426"/>
        <v>4</v>
      </c>
    </row>
    <row r="5013" spans="1:6" x14ac:dyDescent="0.25">
      <c r="A5013" s="122" t="s">
        <v>44</v>
      </c>
      <c r="B5013" s="119">
        <v>44101</v>
      </c>
      <c r="C5013" s="4">
        <v>77</v>
      </c>
      <c r="D5013" s="26">
        <f t="shared" si="427"/>
        <v>4457</v>
      </c>
      <c r="E5013" s="4">
        <f>1+1</f>
        <v>2</v>
      </c>
      <c r="F5013" s="112">
        <f>E5013+F4989</f>
        <v>57</v>
      </c>
    </row>
    <row r="5014" spans="1:6" x14ac:dyDescent="0.25">
      <c r="A5014" s="122" t="s">
        <v>29</v>
      </c>
      <c r="B5014" s="119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2">
        <f>E5014+F4990</f>
        <v>397</v>
      </c>
    </row>
    <row r="5015" spans="1:6" x14ac:dyDescent="0.25">
      <c r="A5015" s="122" t="s">
        <v>45</v>
      </c>
      <c r="B5015" s="119">
        <v>44101</v>
      </c>
      <c r="C5015" s="4">
        <v>168</v>
      </c>
      <c r="D5015" s="26">
        <f t="shared" si="427"/>
        <v>3057</v>
      </c>
      <c r="E5015" s="4">
        <f>2+1</f>
        <v>3</v>
      </c>
      <c r="F5015" s="112">
        <f t="shared" si="426"/>
        <v>52</v>
      </c>
    </row>
    <row r="5016" spans="1:6" x14ac:dyDescent="0.25">
      <c r="A5016" s="122" t="s">
        <v>46</v>
      </c>
      <c r="B5016" s="119">
        <v>44101</v>
      </c>
      <c r="C5016" s="4">
        <v>86</v>
      </c>
      <c r="D5016" s="26">
        <f t="shared" si="427"/>
        <v>3728</v>
      </c>
      <c r="F5016" s="112">
        <f>E5016+F4992</f>
        <v>62</v>
      </c>
    </row>
    <row r="5017" spans="1:6" ht="15.75" thickBot="1" x14ac:dyDescent="0.3">
      <c r="A5017" s="124" t="s">
        <v>47</v>
      </c>
      <c r="B5017" s="120">
        <v>44101</v>
      </c>
      <c r="C5017" s="38">
        <v>552</v>
      </c>
      <c r="D5017" s="70">
        <f t="shared" si="427"/>
        <v>12681</v>
      </c>
      <c r="E5017" s="38"/>
      <c r="F5017" s="121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4">
        <f>C5018+D4994</f>
        <v>406406</v>
      </c>
      <c r="E5018" s="41">
        <v>193</v>
      </c>
      <c r="F5018" s="111">
        <f>E5018+F4994</f>
        <v>9611</v>
      </c>
    </row>
    <row r="5019" spans="1:6" x14ac:dyDescent="0.25">
      <c r="A5019" s="122" t="s">
        <v>51</v>
      </c>
      <c r="B5019" s="119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2">
        <f>E5019+F4995</f>
        <v>3184</v>
      </c>
    </row>
    <row r="5020" spans="1:6" x14ac:dyDescent="0.25">
      <c r="A5020" s="122" t="s">
        <v>35</v>
      </c>
      <c r="B5020" s="119">
        <v>44102</v>
      </c>
      <c r="C5020" s="4">
        <v>3</v>
      </c>
      <c r="D5020" s="26">
        <f t="shared" si="428"/>
        <v>275</v>
      </c>
      <c r="F5020" s="112">
        <f>E5020+F4996</f>
        <v>0</v>
      </c>
    </row>
    <row r="5021" spans="1:6" x14ac:dyDescent="0.25">
      <c r="A5021" s="122" t="s">
        <v>21</v>
      </c>
      <c r="B5021" s="119">
        <v>44102</v>
      </c>
      <c r="C5021" s="4">
        <v>65</v>
      </c>
      <c r="D5021" s="26">
        <f t="shared" si="428"/>
        <v>8243</v>
      </c>
      <c r="E5021" s="4">
        <v>2</v>
      </c>
      <c r="F5021" s="112">
        <f t="shared" ref="F5021:F5039" si="429">E5021+F4997</f>
        <v>280</v>
      </c>
    </row>
    <row r="5022" spans="1:6" x14ac:dyDescent="0.25">
      <c r="A5022" s="122" t="s">
        <v>36</v>
      </c>
      <c r="B5022" s="119">
        <v>44102</v>
      </c>
      <c r="C5022" s="4">
        <v>181</v>
      </c>
      <c r="D5022" s="26">
        <f t="shared" si="428"/>
        <v>3590</v>
      </c>
      <c r="E5022" s="4">
        <v>5</v>
      </c>
      <c r="F5022" s="112">
        <f t="shared" si="429"/>
        <v>37</v>
      </c>
    </row>
    <row r="5023" spans="1:6" x14ac:dyDescent="0.25">
      <c r="A5023" s="122" t="s">
        <v>27</v>
      </c>
      <c r="B5023" s="119">
        <v>44102</v>
      </c>
      <c r="C5023" s="4">
        <v>1475</v>
      </c>
      <c r="D5023" s="26">
        <f t="shared" si="428"/>
        <v>30685</v>
      </c>
      <c r="E5023" s="4">
        <v>12</v>
      </c>
      <c r="F5023" s="112">
        <f t="shared" si="429"/>
        <v>357</v>
      </c>
    </row>
    <row r="5024" spans="1:6" x14ac:dyDescent="0.25">
      <c r="A5024" s="122" t="s">
        <v>37</v>
      </c>
      <c r="B5024" s="119">
        <v>44102</v>
      </c>
      <c r="C5024" s="4">
        <v>22</v>
      </c>
      <c r="D5024" s="26">
        <f t="shared" si="428"/>
        <v>1085</v>
      </c>
      <c r="E5024" s="4">
        <v>4</v>
      </c>
      <c r="F5024" s="112">
        <f>E5024+F5000</f>
        <v>23</v>
      </c>
    </row>
    <row r="5025" spans="1:6" x14ac:dyDescent="0.25">
      <c r="A5025" s="122" t="s">
        <v>38</v>
      </c>
      <c r="B5025" s="119">
        <v>44102</v>
      </c>
      <c r="C5025" s="4">
        <v>103</v>
      </c>
      <c r="D5025" s="26">
        <f t="shared" si="428"/>
        <v>7144</v>
      </c>
      <c r="E5025" s="4">
        <v>1</v>
      </c>
      <c r="F5025" s="112">
        <f>E5025+F5001</f>
        <v>132</v>
      </c>
    </row>
    <row r="5026" spans="1:6" x14ac:dyDescent="0.25">
      <c r="A5026" s="122" t="s">
        <v>48</v>
      </c>
      <c r="B5026" s="119">
        <v>44102</v>
      </c>
      <c r="C5026" s="4">
        <v>-1</v>
      </c>
      <c r="D5026" s="26">
        <f t="shared" si="428"/>
        <v>104</v>
      </c>
      <c r="F5026" s="112">
        <f>E5026+F5002</f>
        <v>1</v>
      </c>
    </row>
    <row r="5027" spans="1:6" x14ac:dyDescent="0.25">
      <c r="A5027" s="122" t="s">
        <v>39</v>
      </c>
      <c r="B5027" s="119">
        <v>44102</v>
      </c>
      <c r="C5027" s="4">
        <v>109</v>
      </c>
      <c r="D5027" s="26">
        <f t="shared" si="428"/>
        <v>15411</v>
      </c>
      <c r="E5027" s="4">
        <v>33</v>
      </c>
      <c r="F5027" s="112">
        <f>E5027+F5003</f>
        <v>464</v>
      </c>
    </row>
    <row r="5028" spans="1:6" x14ac:dyDescent="0.25">
      <c r="A5028" s="122" t="s">
        <v>40</v>
      </c>
      <c r="B5028" s="119">
        <v>44102</v>
      </c>
      <c r="C5028" s="4">
        <v>25</v>
      </c>
      <c r="D5028" s="26">
        <f t="shared" si="428"/>
        <v>719</v>
      </c>
      <c r="F5028" s="112">
        <f t="shared" si="429"/>
        <v>7</v>
      </c>
    </row>
    <row r="5029" spans="1:6" x14ac:dyDescent="0.25">
      <c r="A5029" s="122" t="s">
        <v>28</v>
      </c>
      <c r="B5029" s="119">
        <v>44102</v>
      </c>
      <c r="C5029" s="4">
        <v>69</v>
      </c>
      <c r="D5029" s="26">
        <f t="shared" si="428"/>
        <v>4651</v>
      </c>
      <c r="F5029" s="112">
        <f t="shared" si="429"/>
        <v>101</v>
      </c>
    </row>
    <row r="5030" spans="1:6" x14ac:dyDescent="0.25">
      <c r="A5030" s="122" t="s">
        <v>24</v>
      </c>
      <c r="B5030" s="119">
        <v>44102</v>
      </c>
      <c r="C5030" s="4">
        <v>649</v>
      </c>
      <c r="D5030" s="26">
        <f t="shared" si="428"/>
        <v>23690</v>
      </c>
      <c r="E5030" s="4">
        <v>2</v>
      </c>
      <c r="F5030" s="112">
        <f t="shared" si="429"/>
        <v>246</v>
      </c>
    </row>
    <row r="5031" spans="1:6" x14ac:dyDescent="0.25">
      <c r="A5031" s="122" t="s">
        <v>30</v>
      </c>
      <c r="B5031" s="119">
        <v>44102</v>
      </c>
      <c r="C5031" s="4">
        <v>-6</v>
      </c>
      <c r="D5031" s="26">
        <f t="shared" si="428"/>
        <v>79</v>
      </c>
      <c r="E5031" s="4">
        <v>1</v>
      </c>
      <c r="F5031" s="112">
        <f t="shared" si="429"/>
        <v>3</v>
      </c>
    </row>
    <row r="5032" spans="1:6" x14ac:dyDescent="0.25">
      <c r="A5032" s="122" t="s">
        <v>26</v>
      </c>
      <c r="B5032" s="119">
        <v>44102</v>
      </c>
      <c r="C5032" s="4">
        <v>288</v>
      </c>
      <c r="D5032" s="26">
        <f>C5032+D5008</f>
        <v>7624</v>
      </c>
      <c r="E5032" s="4">
        <v>3</v>
      </c>
      <c r="F5032" s="112">
        <f t="shared" si="429"/>
        <v>114</v>
      </c>
    </row>
    <row r="5033" spans="1:6" x14ac:dyDescent="0.25">
      <c r="A5033" s="122" t="s">
        <v>25</v>
      </c>
      <c r="B5033" s="119">
        <v>44102</v>
      </c>
      <c r="C5033" s="4">
        <v>213</v>
      </c>
      <c r="D5033" s="26">
        <f>C5033+D5009</f>
        <v>12131</v>
      </c>
      <c r="E5033" s="4">
        <v>6</v>
      </c>
      <c r="F5033" s="112">
        <f t="shared" si="429"/>
        <v>271</v>
      </c>
    </row>
    <row r="5034" spans="1:6" x14ac:dyDescent="0.25">
      <c r="A5034" s="122" t="s">
        <v>41</v>
      </c>
      <c r="B5034" s="119">
        <v>44102</v>
      </c>
      <c r="C5034" s="4">
        <v>234</v>
      </c>
      <c r="D5034" s="26">
        <f>C5034+D5010</f>
        <v>11731</v>
      </c>
      <c r="E5034" s="4">
        <v>19</v>
      </c>
      <c r="F5034" s="112">
        <f>E5034+F5010</f>
        <v>315</v>
      </c>
    </row>
    <row r="5035" spans="1:6" x14ac:dyDescent="0.25">
      <c r="A5035" s="122" t="s">
        <v>42</v>
      </c>
      <c r="B5035" s="119">
        <v>44102</v>
      </c>
      <c r="C5035" s="4">
        <v>72</v>
      </c>
      <c r="D5035" s="26">
        <f t="shared" ref="D5035:D5041" si="430">C5035+D5011</f>
        <v>695</v>
      </c>
      <c r="F5035" s="112">
        <f>E5035+F5011</f>
        <v>28</v>
      </c>
    </row>
    <row r="5036" spans="1:6" x14ac:dyDescent="0.25">
      <c r="A5036" s="122" t="s">
        <v>43</v>
      </c>
      <c r="B5036" s="119">
        <v>44102</v>
      </c>
      <c r="C5036" s="4">
        <v>100</v>
      </c>
      <c r="D5036" s="26">
        <f t="shared" si="430"/>
        <v>1191</v>
      </c>
      <c r="E5036" s="4">
        <v>1</v>
      </c>
      <c r="F5036" s="112">
        <f t="shared" si="429"/>
        <v>5</v>
      </c>
    </row>
    <row r="5037" spans="1:6" x14ac:dyDescent="0.25">
      <c r="A5037" s="122" t="s">
        <v>44</v>
      </c>
      <c r="B5037" s="119">
        <v>44102</v>
      </c>
      <c r="C5037" s="4">
        <v>129</v>
      </c>
      <c r="D5037" s="26">
        <f t="shared" si="430"/>
        <v>4586</v>
      </c>
      <c r="E5037" s="4">
        <v>1</v>
      </c>
      <c r="F5037" s="112">
        <f>E5037+F5013</f>
        <v>58</v>
      </c>
    </row>
    <row r="5038" spans="1:6" x14ac:dyDescent="0.25">
      <c r="A5038" s="122" t="s">
        <v>29</v>
      </c>
      <c r="B5038" s="119">
        <v>44102</v>
      </c>
      <c r="C5038" s="4">
        <v>1575</v>
      </c>
      <c r="D5038" s="26">
        <f t="shared" si="430"/>
        <v>38370</v>
      </c>
      <c r="E5038" s="4">
        <v>24</v>
      </c>
      <c r="F5038" s="112">
        <f>E5038+F5014</f>
        <v>421</v>
      </c>
    </row>
    <row r="5039" spans="1:6" x14ac:dyDescent="0.25">
      <c r="A5039" s="122" t="s">
        <v>45</v>
      </c>
      <c r="B5039" s="119">
        <v>44102</v>
      </c>
      <c r="C5039" s="4">
        <v>124</v>
      </c>
      <c r="D5039" s="26">
        <f t="shared" si="430"/>
        <v>3181</v>
      </c>
      <c r="E5039" s="4">
        <v>5</v>
      </c>
      <c r="F5039" s="112">
        <f t="shared" si="429"/>
        <v>57</v>
      </c>
    </row>
    <row r="5040" spans="1:6" x14ac:dyDescent="0.25">
      <c r="A5040" s="122" t="s">
        <v>46</v>
      </c>
      <c r="B5040" s="119">
        <v>44102</v>
      </c>
      <c r="C5040" s="4">
        <v>158</v>
      </c>
      <c r="D5040" s="26">
        <f t="shared" si="430"/>
        <v>3886</v>
      </c>
      <c r="E5040" s="4">
        <v>3</v>
      </c>
      <c r="F5040" s="112">
        <f>E5040+F5016</f>
        <v>65</v>
      </c>
    </row>
    <row r="5041" spans="1:6" ht="15.75" thickBot="1" x14ac:dyDescent="0.3">
      <c r="A5041" s="123" t="s">
        <v>47</v>
      </c>
      <c r="B5041" s="126">
        <v>44102</v>
      </c>
      <c r="C5041" s="45">
        <v>889</v>
      </c>
      <c r="D5041" s="115">
        <f t="shared" si="430"/>
        <v>13570</v>
      </c>
      <c r="E5041" s="45">
        <v>12</v>
      </c>
      <c r="F5041" s="113">
        <f>E5041+F5017</f>
        <v>119</v>
      </c>
    </row>
    <row r="5042" spans="1:6" x14ac:dyDescent="0.25">
      <c r="A5042" s="53" t="s">
        <v>22</v>
      </c>
      <c r="B5042" s="119">
        <v>44103</v>
      </c>
      <c r="C5042" s="39">
        <v>5328</v>
      </c>
      <c r="D5042" s="114">
        <f>C5042+D5018</f>
        <v>411734</v>
      </c>
      <c r="E5042" s="39">
        <v>249</v>
      </c>
      <c r="F5042" s="111">
        <f>E5042+F5018</f>
        <v>9860</v>
      </c>
    </row>
    <row r="5043" spans="1:6" x14ac:dyDescent="0.25">
      <c r="A5043" s="122" t="s">
        <v>51</v>
      </c>
      <c r="B5043" s="119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2">
        <f>E5043+F5019</f>
        <v>3236</v>
      </c>
    </row>
    <row r="5044" spans="1:6" x14ac:dyDescent="0.25">
      <c r="A5044" s="122" t="s">
        <v>35</v>
      </c>
      <c r="B5044" s="119">
        <v>44103</v>
      </c>
      <c r="C5044" s="4">
        <v>4</v>
      </c>
      <c r="D5044" s="26">
        <f t="shared" si="431"/>
        <v>279</v>
      </c>
      <c r="F5044" s="112">
        <f>E5044+F5020</f>
        <v>0</v>
      </c>
    </row>
    <row r="5045" spans="1:6" x14ac:dyDescent="0.25">
      <c r="A5045" s="122" t="s">
        <v>21</v>
      </c>
      <c r="B5045" s="119">
        <v>44103</v>
      </c>
      <c r="C5045" s="4">
        <v>143</v>
      </c>
      <c r="D5045" s="26">
        <f t="shared" si="431"/>
        <v>8386</v>
      </c>
      <c r="E5045" s="4">
        <v>1</v>
      </c>
      <c r="F5045" s="112">
        <f t="shared" ref="F5045:F5063" si="432">E5045+F5021</f>
        <v>281</v>
      </c>
    </row>
    <row r="5046" spans="1:6" x14ac:dyDescent="0.25">
      <c r="A5046" s="122" t="s">
        <v>36</v>
      </c>
      <c r="B5046" s="119">
        <v>44103</v>
      </c>
      <c r="C5046" s="4">
        <v>209</v>
      </c>
      <c r="D5046" s="26">
        <f t="shared" si="431"/>
        <v>3799</v>
      </c>
      <c r="E5046" s="4">
        <v>7</v>
      </c>
      <c r="F5046" s="112">
        <f t="shared" si="432"/>
        <v>44</v>
      </c>
    </row>
    <row r="5047" spans="1:6" x14ac:dyDescent="0.25">
      <c r="A5047" s="122" t="s">
        <v>27</v>
      </c>
      <c r="B5047" s="119">
        <v>44103</v>
      </c>
      <c r="C5047" s="4">
        <v>1800</v>
      </c>
      <c r="D5047" s="26">
        <f t="shared" si="431"/>
        <v>32485</v>
      </c>
      <c r="E5047" s="4">
        <v>21</v>
      </c>
      <c r="F5047" s="112">
        <f t="shared" si="432"/>
        <v>378</v>
      </c>
    </row>
    <row r="5048" spans="1:6" x14ac:dyDescent="0.25">
      <c r="A5048" s="122" t="s">
        <v>37</v>
      </c>
      <c r="B5048" s="119">
        <v>44103</v>
      </c>
      <c r="C5048" s="4">
        <v>-12</v>
      </c>
      <c r="D5048" s="26">
        <f t="shared" si="431"/>
        <v>1073</v>
      </c>
      <c r="E5048" s="4">
        <v>-1</v>
      </c>
      <c r="F5048" s="112">
        <f>E5048+F5024</f>
        <v>22</v>
      </c>
    </row>
    <row r="5049" spans="1:6" x14ac:dyDescent="0.25">
      <c r="A5049" s="122" t="s">
        <v>38</v>
      </c>
      <c r="B5049" s="119">
        <v>44103</v>
      </c>
      <c r="C5049" s="4">
        <v>162</v>
      </c>
      <c r="D5049" s="26">
        <f t="shared" si="431"/>
        <v>7306</v>
      </c>
      <c r="E5049" s="4">
        <v>6</v>
      </c>
      <c r="F5049" s="112">
        <f>E5049+F5025</f>
        <v>138</v>
      </c>
    </row>
    <row r="5050" spans="1:6" x14ac:dyDescent="0.25">
      <c r="A5050" s="122" t="s">
        <v>48</v>
      </c>
      <c r="B5050" s="119">
        <v>44103</v>
      </c>
      <c r="C5050" s="4">
        <v>0</v>
      </c>
      <c r="D5050" s="26">
        <f t="shared" si="431"/>
        <v>104</v>
      </c>
      <c r="E5050" s="4">
        <v>0</v>
      </c>
      <c r="F5050" s="112">
        <f>E5050+F5026</f>
        <v>1</v>
      </c>
    </row>
    <row r="5051" spans="1:6" x14ac:dyDescent="0.25">
      <c r="A5051" s="122" t="s">
        <v>39</v>
      </c>
      <c r="B5051" s="119">
        <v>44103</v>
      </c>
      <c r="C5051" s="4">
        <v>102</v>
      </c>
      <c r="D5051" s="26">
        <f t="shared" si="431"/>
        <v>15513</v>
      </c>
      <c r="E5051" s="4">
        <v>4</v>
      </c>
      <c r="F5051" s="112">
        <f>E5051+F5027</f>
        <v>468</v>
      </c>
    </row>
    <row r="5052" spans="1:6" x14ac:dyDescent="0.25">
      <c r="A5052" s="122" t="s">
        <v>40</v>
      </c>
      <c r="B5052" s="119">
        <v>44103</v>
      </c>
      <c r="C5052" s="4">
        <v>19</v>
      </c>
      <c r="D5052" s="26">
        <f t="shared" si="431"/>
        <v>738</v>
      </c>
      <c r="E5052" s="4">
        <v>0</v>
      </c>
      <c r="F5052" s="112">
        <f t="shared" si="432"/>
        <v>7</v>
      </c>
    </row>
    <row r="5053" spans="1:6" x14ac:dyDescent="0.25">
      <c r="A5053" s="122" t="s">
        <v>28</v>
      </c>
      <c r="B5053" s="119">
        <v>44103</v>
      </c>
      <c r="C5053" s="4">
        <v>51</v>
      </c>
      <c r="D5053" s="26">
        <f t="shared" si="431"/>
        <v>4702</v>
      </c>
      <c r="E5053" s="4">
        <v>0</v>
      </c>
      <c r="F5053" s="112">
        <f t="shared" si="432"/>
        <v>101</v>
      </c>
    </row>
    <row r="5054" spans="1:6" x14ac:dyDescent="0.25">
      <c r="A5054" s="122" t="s">
        <v>24</v>
      </c>
      <c r="B5054" s="119">
        <v>44103</v>
      </c>
      <c r="C5054" s="4">
        <v>668</v>
      </c>
      <c r="D5054" s="26">
        <f t="shared" si="431"/>
        <v>24358</v>
      </c>
      <c r="E5054" s="4">
        <v>7</v>
      </c>
      <c r="F5054" s="112">
        <f t="shared" si="432"/>
        <v>253</v>
      </c>
    </row>
    <row r="5055" spans="1:6" x14ac:dyDescent="0.25">
      <c r="A5055" s="122" t="s">
        <v>30</v>
      </c>
      <c r="B5055" s="119">
        <v>44103</v>
      </c>
      <c r="C5055" s="4">
        <v>8</v>
      </c>
      <c r="D5055" s="26">
        <f t="shared" si="431"/>
        <v>87</v>
      </c>
      <c r="E5055" s="4">
        <v>0</v>
      </c>
      <c r="F5055" s="112">
        <f t="shared" si="432"/>
        <v>3</v>
      </c>
    </row>
    <row r="5056" spans="1:6" x14ac:dyDescent="0.25">
      <c r="A5056" s="122" t="s">
        <v>26</v>
      </c>
      <c r="B5056" s="119">
        <v>44103</v>
      </c>
      <c r="C5056" s="4">
        <v>77</v>
      </c>
      <c r="D5056" s="26">
        <f>C5056+D5032</f>
        <v>7701</v>
      </c>
      <c r="E5056" s="4">
        <v>2</v>
      </c>
      <c r="F5056" s="112">
        <f t="shared" si="432"/>
        <v>116</v>
      </c>
    </row>
    <row r="5057" spans="1:6" x14ac:dyDescent="0.25">
      <c r="A5057" s="122" t="s">
        <v>25</v>
      </c>
      <c r="B5057" s="119">
        <v>44103</v>
      </c>
      <c r="C5057" s="4">
        <v>339</v>
      </c>
      <c r="D5057" s="26">
        <f>C5057+D5033</f>
        <v>12470</v>
      </c>
      <c r="E5057" s="4">
        <v>8</v>
      </c>
      <c r="F5057" s="112">
        <f t="shared" si="432"/>
        <v>279</v>
      </c>
    </row>
    <row r="5058" spans="1:6" x14ac:dyDescent="0.25">
      <c r="A5058" s="122" t="s">
        <v>41</v>
      </c>
      <c r="B5058" s="119">
        <v>44103</v>
      </c>
      <c r="C5058" s="4">
        <v>324</v>
      </c>
      <c r="D5058" s="26">
        <f>C5058+D5034</f>
        <v>12055</v>
      </c>
      <c r="E5058" s="4">
        <v>11</v>
      </c>
      <c r="F5058" s="112">
        <f>E5058+F5034</f>
        <v>326</v>
      </c>
    </row>
    <row r="5059" spans="1:6" x14ac:dyDescent="0.25">
      <c r="A5059" s="122" t="s">
        <v>42</v>
      </c>
      <c r="B5059" s="119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2">
        <f>E5059+F5035</f>
        <v>32</v>
      </c>
    </row>
    <row r="5060" spans="1:6" x14ac:dyDescent="0.25">
      <c r="A5060" s="122" t="s">
        <v>43</v>
      </c>
      <c r="B5060" s="119">
        <v>44103</v>
      </c>
      <c r="C5060" s="4">
        <v>150</v>
      </c>
      <c r="D5060" s="26">
        <f t="shared" si="433"/>
        <v>1341</v>
      </c>
      <c r="E5060" s="4">
        <v>0</v>
      </c>
      <c r="F5060" s="112">
        <f t="shared" si="432"/>
        <v>5</v>
      </c>
    </row>
    <row r="5061" spans="1:6" x14ac:dyDescent="0.25">
      <c r="A5061" s="122" t="s">
        <v>44</v>
      </c>
      <c r="B5061" s="119">
        <v>44103</v>
      </c>
      <c r="C5061" s="4">
        <v>113</v>
      </c>
      <c r="D5061" s="26">
        <f t="shared" si="433"/>
        <v>4699</v>
      </c>
      <c r="E5061" s="4">
        <v>3</v>
      </c>
      <c r="F5061" s="112">
        <f>E5061+F5037</f>
        <v>61</v>
      </c>
    </row>
    <row r="5062" spans="1:6" x14ac:dyDescent="0.25">
      <c r="A5062" s="122" t="s">
        <v>29</v>
      </c>
      <c r="B5062" s="119">
        <v>44103</v>
      </c>
      <c r="C5062" s="4">
        <v>2011</v>
      </c>
      <c r="D5062" s="26">
        <f t="shared" si="433"/>
        <v>40381</v>
      </c>
      <c r="E5062" s="4">
        <v>15</v>
      </c>
      <c r="F5062" s="112">
        <f>E5062+F5038</f>
        <v>436</v>
      </c>
    </row>
    <row r="5063" spans="1:6" x14ac:dyDescent="0.25">
      <c r="A5063" s="122" t="s">
        <v>45</v>
      </c>
      <c r="B5063" s="119">
        <v>44103</v>
      </c>
      <c r="C5063" s="4">
        <v>142</v>
      </c>
      <c r="D5063" s="26">
        <f t="shared" si="433"/>
        <v>3323</v>
      </c>
      <c r="E5063" s="4">
        <v>1</v>
      </c>
      <c r="F5063" s="112">
        <f t="shared" si="432"/>
        <v>58</v>
      </c>
    </row>
    <row r="5064" spans="1:6" x14ac:dyDescent="0.25">
      <c r="A5064" s="122" t="s">
        <v>46</v>
      </c>
      <c r="B5064" s="119">
        <v>44103</v>
      </c>
      <c r="C5064" s="4">
        <v>221</v>
      </c>
      <c r="D5064" s="26">
        <f t="shared" si="433"/>
        <v>4107</v>
      </c>
      <c r="E5064" s="4">
        <v>2</v>
      </c>
      <c r="F5064" s="112">
        <f>E5064+F5040</f>
        <v>67</v>
      </c>
    </row>
    <row r="5065" spans="1:6" ht="15.75" thickBot="1" x14ac:dyDescent="0.3">
      <c r="A5065" s="123" t="s">
        <v>47</v>
      </c>
      <c r="B5065" s="119">
        <v>44103</v>
      </c>
      <c r="C5065" s="4">
        <v>605</v>
      </c>
      <c r="D5065" s="115">
        <f t="shared" si="433"/>
        <v>14175</v>
      </c>
      <c r="E5065" s="4">
        <v>13</v>
      </c>
      <c r="F5065" s="113">
        <f>E5065+F5041</f>
        <v>132</v>
      </c>
    </row>
    <row r="5066" spans="1:6" x14ac:dyDescent="0.25">
      <c r="A5066" s="53" t="s">
        <v>22</v>
      </c>
      <c r="B5066" s="119">
        <v>44104</v>
      </c>
      <c r="C5066" s="4">
        <v>5943</v>
      </c>
      <c r="D5066" s="114">
        <f>C5066+D5042</f>
        <v>417677</v>
      </c>
      <c r="E5066" s="4">
        <f>92+84</f>
        <v>176</v>
      </c>
      <c r="F5066" s="111">
        <f>E5066+F5042</f>
        <v>10036</v>
      </c>
    </row>
    <row r="5067" spans="1:6" x14ac:dyDescent="0.25">
      <c r="A5067" s="122" t="s">
        <v>51</v>
      </c>
      <c r="B5067" s="119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2">
        <f>E5067+F5043</f>
        <v>3354</v>
      </c>
    </row>
    <row r="5068" spans="1:6" x14ac:dyDescent="0.25">
      <c r="A5068" s="122" t="s">
        <v>35</v>
      </c>
      <c r="B5068" s="119">
        <v>44104</v>
      </c>
      <c r="C5068" s="4">
        <v>8</v>
      </c>
      <c r="D5068" s="26">
        <f t="shared" si="434"/>
        <v>287</v>
      </c>
      <c r="F5068" s="112">
        <f>E5068+F5044</f>
        <v>0</v>
      </c>
    </row>
    <row r="5069" spans="1:6" x14ac:dyDescent="0.25">
      <c r="A5069" s="122" t="s">
        <v>21</v>
      </c>
      <c r="B5069" s="119">
        <v>44104</v>
      </c>
      <c r="C5069" s="4">
        <v>157</v>
      </c>
      <c r="D5069" s="26">
        <f t="shared" si="434"/>
        <v>8543</v>
      </c>
      <c r="E5069" s="4">
        <f>2+2</f>
        <v>4</v>
      </c>
      <c r="F5069" s="112">
        <f t="shared" ref="F5069:F5087" si="435">E5069+F5045</f>
        <v>285</v>
      </c>
    </row>
    <row r="5070" spans="1:6" x14ac:dyDescent="0.25">
      <c r="A5070" s="122" t="s">
        <v>36</v>
      </c>
      <c r="B5070" s="119">
        <v>44104</v>
      </c>
      <c r="C5070" s="4">
        <v>156</v>
      </c>
      <c r="D5070" s="26">
        <f t="shared" si="434"/>
        <v>3955</v>
      </c>
      <c r="E5070" s="4">
        <f>3+3</f>
        <v>6</v>
      </c>
      <c r="F5070" s="112">
        <f t="shared" si="435"/>
        <v>50</v>
      </c>
    </row>
    <row r="5071" spans="1:6" x14ac:dyDescent="0.25">
      <c r="A5071" s="122" t="s">
        <v>27</v>
      </c>
      <c r="B5071" s="119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2">
        <f t="shared" si="435"/>
        <v>397</v>
      </c>
    </row>
    <row r="5072" spans="1:6" x14ac:dyDescent="0.25">
      <c r="A5072" s="122" t="s">
        <v>37</v>
      </c>
      <c r="B5072" s="119">
        <v>44104</v>
      </c>
      <c r="C5072" s="4">
        <v>20</v>
      </c>
      <c r="D5072" s="26">
        <f t="shared" si="434"/>
        <v>1093</v>
      </c>
      <c r="F5072" s="112">
        <f>E5072+F5048</f>
        <v>22</v>
      </c>
    </row>
    <row r="5073" spans="1:6" x14ac:dyDescent="0.25">
      <c r="A5073" s="122" t="s">
        <v>38</v>
      </c>
      <c r="B5073" s="119">
        <v>44104</v>
      </c>
      <c r="C5073" s="4">
        <v>177</v>
      </c>
      <c r="D5073" s="26">
        <f t="shared" si="434"/>
        <v>7483</v>
      </c>
      <c r="E5073" s="4">
        <f>1+1</f>
        <v>2</v>
      </c>
      <c r="F5073" s="112">
        <f>E5073+F5049</f>
        <v>140</v>
      </c>
    </row>
    <row r="5074" spans="1:6" x14ac:dyDescent="0.25">
      <c r="A5074" s="122" t="s">
        <v>48</v>
      </c>
      <c r="B5074" s="119">
        <v>44104</v>
      </c>
      <c r="C5074" s="4">
        <v>0</v>
      </c>
      <c r="D5074" s="26">
        <f t="shared" si="434"/>
        <v>104</v>
      </c>
      <c r="F5074" s="112">
        <f>E5074+F5050</f>
        <v>1</v>
      </c>
    </row>
    <row r="5075" spans="1:6" x14ac:dyDescent="0.25">
      <c r="A5075" s="122" t="s">
        <v>39</v>
      </c>
      <c r="B5075" s="119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2">
        <f>E5075+F5051</f>
        <v>504</v>
      </c>
    </row>
    <row r="5076" spans="1:6" x14ac:dyDescent="0.25">
      <c r="A5076" s="122" t="s">
        <v>40</v>
      </c>
      <c r="B5076" s="119">
        <v>44104</v>
      </c>
      <c r="C5076" s="4">
        <v>25</v>
      </c>
      <c r="D5076" s="26">
        <f t="shared" si="434"/>
        <v>763</v>
      </c>
      <c r="F5076" s="112">
        <f t="shared" si="435"/>
        <v>7</v>
      </c>
    </row>
    <row r="5077" spans="1:6" x14ac:dyDescent="0.25">
      <c r="A5077" s="122" t="s">
        <v>28</v>
      </c>
      <c r="B5077" s="119">
        <v>44104</v>
      </c>
      <c r="C5077" s="4">
        <v>126</v>
      </c>
      <c r="D5077" s="26">
        <f t="shared" si="434"/>
        <v>4828</v>
      </c>
      <c r="F5077" s="112">
        <f t="shared" si="435"/>
        <v>101</v>
      </c>
    </row>
    <row r="5078" spans="1:6" x14ac:dyDescent="0.25">
      <c r="A5078" s="122" t="s">
        <v>24</v>
      </c>
      <c r="B5078" s="119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2">
        <f t="shared" si="435"/>
        <v>267</v>
      </c>
    </row>
    <row r="5079" spans="1:6" x14ac:dyDescent="0.25">
      <c r="A5079" s="122" t="s">
        <v>30</v>
      </c>
      <c r="B5079" s="119">
        <v>44104</v>
      </c>
      <c r="C5079" s="4">
        <v>9</v>
      </c>
      <c r="D5079" s="26">
        <f t="shared" si="434"/>
        <v>96</v>
      </c>
      <c r="F5079" s="112">
        <f t="shared" si="435"/>
        <v>3</v>
      </c>
    </row>
    <row r="5080" spans="1:6" x14ac:dyDescent="0.25">
      <c r="A5080" s="122" t="s">
        <v>26</v>
      </c>
      <c r="B5080" s="119">
        <v>44104</v>
      </c>
      <c r="C5080" s="4">
        <v>192</v>
      </c>
      <c r="D5080" s="26">
        <f>C5080+D5056</f>
        <v>7893</v>
      </c>
      <c r="E5080" s="4">
        <f>1</f>
        <v>1</v>
      </c>
      <c r="F5080" s="112">
        <f t="shared" si="435"/>
        <v>117</v>
      </c>
    </row>
    <row r="5081" spans="1:6" x14ac:dyDescent="0.25">
      <c r="A5081" s="122" t="s">
        <v>25</v>
      </c>
      <c r="B5081" s="119">
        <v>44104</v>
      </c>
      <c r="C5081" s="4">
        <v>369</v>
      </c>
      <c r="D5081" s="26">
        <f>C5081+D5057</f>
        <v>12839</v>
      </c>
      <c r="E5081" s="4">
        <f>5+6</f>
        <v>11</v>
      </c>
      <c r="F5081" s="112">
        <f t="shared" si="435"/>
        <v>290</v>
      </c>
    </row>
    <row r="5082" spans="1:6" x14ac:dyDescent="0.25">
      <c r="A5082" s="122" t="s">
        <v>41</v>
      </c>
      <c r="B5082" s="119">
        <v>44104</v>
      </c>
      <c r="C5082" s="4">
        <v>360</v>
      </c>
      <c r="D5082" s="26">
        <f>C5082+D5058</f>
        <v>12415</v>
      </c>
      <c r="E5082" s="4">
        <f>5+7</f>
        <v>12</v>
      </c>
      <c r="F5082" s="112">
        <f>E5082+F5058</f>
        <v>338</v>
      </c>
    </row>
    <row r="5083" spans="1:6" x14ac:dyDescent="0.25">
      <c r="A5083" s="122" t="s">
        <v>42</v>
      </c>
      <c r="B5083" s="119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2">
        <f>E5083+F5059</f>
        <v>35</v>
      </c>
    </row>
    <row r="5084" spans="1:6" x14ac:dyDescent="0.25">
      <c r="A5084" s="122" t="s">
        <v>43</v>
      </c>
      <c r="B5084" s="119">
        <v>44104</v>
      </c>
      <c r="C5084" s="4">
        <v>131</v>
      </c>
      <c r="D5084" s="26">
        <f t="shared" si="436"/>
        <v>1472</v>
      </c>
      <c r="E5084" s="4">
        <f>1</f>
        <v>1</v>
      </c>
      <c r="F5084" s="112">
        <f t="shared" si="435"/>
        <v>6</v>
      </c>
    </row>
    <row r="5085" spans="1:6" x14ac:dyDescent="0.25">
      <c r="A5085" s="122" t="s">
        <v>44</v>
      </c>
      <c r="B5085" s="119">
        <v>44104</v>
      </c>
      <c r="C5085" s="4">
        <v>145</v>
      </c>
      <c r="D5085" s="26">
        <f t="shared" si="436"/>
        <v>4844</v>
      </c>
      <c r="E5085" s="4">
        <f>1</f>
        <v>1</v>
      </c>
      <c r="F5085" s="112">
        <f>E5085+F5061</f>
        <v>62</v>
      </c>
    </row>
    <row r="5086" spans="1:6" x14ac:dyDescent="0.25">
      <c r="A5086" s="122" t="s">
        <v>29</v>
      </c>
      <c r="B5086" s="119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2">
        <f>E5086+F5062</f>
        <v>446</v>
      </c>
    </row>
    <row r="5087" spans="1:6" x14ac:dyDescent="0.25">
      <c r="A5087" s="122" t="s">
        <v>45</v>
      </c>
      <c r="B5087" s="119">
        <v>44104</v>
      </c>
      <c r="C5087" s="4">
        <v>96</v>
      </c>
      <c r="D5087" s="26">
        <f t="shared" si="436"/>
        <v>3419</v>
      </c>
      <c r="E5087" s="4">
        <f>2+2</f>
        <v>4</v>
      </c>
      <c r="F5087" s="112">
        <f t="shared" si="435"/>
        <v>62</v>
      </c>
    </row>
    <row r="5088" spans="1:6" x14ac:dyDescent="0.25">
      <c r="A5088" s="122" t="s">
        <v>46</v>
      </c>
      <c r="B5088" s="119">
        <v>44104</v>
      </c>
      <c r="C5088" s="4">
        <v>256</v>
      </c>
      <c r="D5088" s="26">
        <f t="shared" si="436"/>
        <v>4363</v>
      </c>
      <c r="F5088" s="112">
        <f t="shared" ref="F5088:F5099" si="437">E5088+F5064</f>
        <v>67</v>
      </c>
    </row>
    <row r="5089" spans="1:6" ht="15.75" thickBot="1" x14ac:dyDescent="0.3">
      <c r="A5089" s="124" t="s">
        <v>47</v>
      </c>
      <c r="B5089" s="120">
        <v>44104</v>
      </c>
      <c r="C5089" s="38">
        <v>739</v>
      </c>
      <c r="D5089" s="70">
        <f t="shared" si="436"/>
        <v>14914</v>
      </c>
      <c r="E5089" s="38"/>
      <c r="F5089" s="121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4">
        <f>C5090+D5066</f>
        <v>423084</v>
      </c>
      <c r="E5090" s="41">
        <v>3193</v>
      </c>
      <c r="F5090" s="111">
        <f t="shared" si="437"/>
        <v>13229</v>
      </c>
    </row>
    <row r="5091" spans="1:6" x14ac:dyDescent="0.25">
      <c r="A5091" s="122" t="s">
        <v>51</v>
      </c>
      <c r="B5091" s="119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2">
        <f t="shared" si="437"/>
        <v>3409</v>
      </c>
    </row>
    <row r="5092" spans="1:6" x14ac:dyDescent="0.25">
      <c r="A5092" s="122" t="s">
        <v>35</v>
      </c>
      <c r="B5092" s="119">
        <v>44105</v>
      </c>
      <c r="C5092" s="4">
        <v>5</v>
      </c>
      <c r="D5092" s="26">
        <f t="shared" si="438"/>
        <v>292</v>
      </c>
      <c r="E5092" s="4">
        <v>0</v>
      </c>
      <c r="F5092" s="112">
        <f t="shared" si="437"/>
        <v>0</v>
      </c>
    </row>
    <row r="5093" spans="1:6" x14ac:dyDescent="0.25">
      <c r="A5093" s="122" t="s">
        <v>21</v>
      </c>
      <c r="B5093" s="119">
        <v>44105</v>
      </c>
      <c r="C5093" s="4">
        <v>200</v>
      </c>
      <c r="D5093" s="26">
        <f t="shared" si="438"/>
        <v>8743</v>
      </c>
      <c r="E5093" s="4">
        <v>3</v>
      </c>
      <c r="F5093" s="112">
        <f t="shared" si="437"/>
        <v>288</v>
      </c>
    </row>
    <row r="5094" spans="1:6" x14ac:dyDescent="0.25">
      <c r="A5094" s="122" t="s">
        <v>36</v>
      </c>
      <c r="B5094" s="119">
        <v>44105</v>
      </c>
      <c r="C5094" s="4">
        <v>188</v>
      </c>
      <c r="D5094" s="26">
        <f t="shared" si="438"/>
        <v>4143</v>
      </c>
      <c r="E5094" s="4">
        <v>6</v>
      </c>
      <c r="F5094" s="112">
        <f t="shared" si="437"/>
        <v>56</v>
      </c>
    </row>
    <row r="5095" spans="1:6" x14ac:dyDescent="0.25">
      <c r="A5095" s="122" t="s">
        <v>27</v>
      </c>
      <c r="B5095" s="119">
        <v>44105</v>
      </c>
      <c r="C5095" s="4">
        <v>1966</v>
      </c>
      <c r="D5095" s="26">
        <f t="shared" si="438"/>
        <v>36169</v>
      </c>
      <c r="E5095" s="4">
        <v>17</v>
      </c>
      <c r="F5095" s="112">
        <f t="shared" si="437"/>
        <v>414</v>
      </c>
    </row>
    <row r="5096" spans="1:6" x14ac:dyDescent="0.25">
      <c r="A5096" s="122" t="s">
        <v>37</v>
      </c>
      <c r="B5096" s="119">
        <v>44105</v>
      </c>
      <c r="C5096" s="4">
        <v>7</v>
      </c>
      <c r="D5096" s="26">
        <f t="shared" si="438"/>
        <v>1100</v>
      </c>
      <c r="E5096" s="4">
        <v>0</v>
      </c>
      <c r="F5096" s="112">
        <f t="shared" si="437"/>
        <v>22</v>
      </c>
    </row>
    <row r="5097" spans="1:6" x14ac:dyDescent="0.25">
      <c r="A5097" s="122" t="s">
        <v>38</v>
      </c>
      <c r="B5097" s="119">
        <v>44105</v>
      </c>
      <c r="C5097" s="4">
        <v>186</v>
      </c>
      <c r="D5097" s="26">
        <f t="shared" si="438"/>
        <v>7669</v>
      </c>
      <c r="E5097" s="4">
        <v>0</v>
      </c>
      <c r="F5097" s="112">
        <f t="shared" si="437"/>
        <v>140</v>
      </c>
    </row>
    <row r="5098" spans="1:6" x14ac:dyDescent="0.25">
      <c r="A5098" s="122" t="s">
        <v>48</v>
      </c>
      <c r="B5098" s="119">
        <v>44105</v>
      </c>
      <c r="C5098" s="4">
        <v>0</v>
      </c>
      <c r="D5098" s="26">
        <f t="shared" si="438"/>
        <v>104</v>
      </c>
      <c r="E5098" s="4">
        <v>0</v>
      </c>
      <c r="F5098" s="112">
        <f t="shared" si="437"/>
        <v>1</v>
      </c>
    </row>
    <row r="5099" spans="1:6" x14ac:dyDescent="0.25">
      <c r="A5099" s="122" t="s">
        <v>39</v>
      </c>
      <c r="B5099" s="119">
        <v>44105</v>
      </c>
      <c r="C5099" s="4">
        <v>175</v>
      </c>
      <c r="D5099" s="26">
        <f t="shared" si="438"/>
        <v>15845</v>
      </c>
      <c r="E5099" s="4">
        <v>16</v>
      </c>
      <c r="F5099" s="112">
        <f t="shared" si="437"/>
        <v>520</v>
      </c>
    </row>
    <row r="5100" spans="1:6" x14ac:dyDescent="0.25">
      <c r="A5100" s="122" t="s">
        <v>40</v>
      </c>
      <c r="B5100" s="119">
        <v>44105</v>
      </c>
      <c r="C5100" s="4">
        <v>28</v>
      </c>
      <c r="D5100" s="26">
        <f t="shared" si="438"/>
        <v>791</v>
      </c>
      <c r="E5100" s="4">
        <v>0</v>
      </c>
      <c r="F5100" s="112">
        <f t="shared" ref="F5100:F5111" si="439">E5100+F5076</f>
        <v>7</v>
      </c>
    </row>
    <row r="5101" spans="1:6" x14ac:dyDescent="0.25">
      <c r="A5101" s="122" t="s">
        <v>28</v>
      </c>
      <c r="B5101" s="119">
        <v>44105</v>
      </c>
      <c r="C5101" s="4">
        <v>22</v>
      </c>
      <c r="D5101" s="26">
        <f t="shared" si="438"/>
        <v>4850</v>
      </c>
      <c r="E5101" s="4">
        <v>4</v>
      </c>
      <c r="F5101" s="112">
        <f t="shared" si="439"/>
        <v>105</v>
      </c>
    </row>
    <row r="5102" spans="1:6" x14ac:dyDescent="0.25">
      <c r="A5102" s="122" t="s">
        <v>24</v>
      </c>
      <c r="B5102" s="119">
        <v>44105</v>
      </c>
      <c r="C5102" s="4">
        <v>799</v>
      </c>
      <c r="D5102" s="26">
        <f t="shared" si="438"/>
        <v>25848</v>
      </c>
      <c r="E5102" s="4">
        <v>7</v>
      </c>
      <c r="F5102" s="112">
        <f t="shared" si="439"/>
        <v>274</v>
      </c>
    </row>
    <row r="5103" spans="1:6" x14ac:dyDescent="0.25">
      <c r="A5103" s="122" t="s">
        <v>30</v>
      </c>
      <c r="B5103" s="119">
        <v>44105</v>
      </c>
      <c r="C5103" s="4">
        <v>-2</v>
      </c>
      <c r="D5103" s="26">
        <f t="shared" si="438"/>
        <v>94</v>
      </c>
      <c r="E5103" s="4">
        <v>0</v>
      </c>
      <c r="F5103" s="112">
        <f t="shared" si="439"/>
        <v>3</v>
      </c>
    </row>
    <row r="5104" spans="1:6" x14ac:dyDescent="0.25">
      <c r="A5104" s="122" t="s">
        <v>26</v>
      </c>
      <c r="B5104" s="119">
        <v>44105</v>
      </c>
      <c r="C5104" s="4">
        <v>186</v>
      </c>
      <c r="D5104" s="26">
        <f>C5104+D5080</f>
        <v>8079</v>
      </c>
      <c r="E5104" s="4">
        <v>1</v>
      </c>
      <c r="F5104" s="112">
        <f t="shared" si="439"/>
        <v>118</v>
      </c>
    </row>
    <row r="5105" spans="1:6" x14ac:dyDescent="0.25">
      <c r="A5105" s="122" t="s">
        <v>25</v>
      </c>
      <c r="B5105" s="119">
        <v>44105</v>
      </c>
      <c r="C5105" s="4">
        <v>287</v>
      </c>
      <c r="D5105" s="26">
        <f>C5105+D5081</f>
        <v>13126</v>
      </c>
      <c r="E5105" s="4">
        <v>9</v>
      </c>
      <c r="F5105" s="112">
        <f t="shared" si="439"/>
        <v>299</v>
      </c>
    </row>
    <row r="5106" spans="1:6" x14ac:dyDescent="0.25">
      <c r="A5106" s="122" t="s">
        <v>41</v>
      </c>
      <c r="B5106" s="119">
        <v>44105</v>
      </c>
      <c r="C5106" s="4">
        <v>359</v>
      </c>
      <c r="D5106" s="26">
        <f>C5106+D5082</f>
        <v>12774</v>
      </c>
      <c r="E5106" s="4">
        <v>11</v>
      </c>
      <c r="F5106" s="112">
        <f>E5106+F5082</f>
        <v>349</v>
      </c>
    </row>
    <row r="5107" spans="1:6" x14ac:dyDescent="0.25">
      <c r="A5107" s="122" t="s">
        <v>42</v>
      </c>
      <c r="B5107" s="119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2">
        <f>E5107+F5083</f>
        <v>36</v>
      </c>
    </row>
    <row r="5108" spans="1:6" x14ac:dyDescent="0.25">
      <c r="A5108" s="122" t="s">
        <v>43</v>
      </c>
      <c r="B5108" s="119">
        <v>44105</v>
      </c>
      <c r="C5108" s="4">
        <v>93</v>
      </c>
      <c r="D5108" s="26">
        <f t="shared" si="440"/>
        <v>1565</v>
      </c>
      <c r="E5108" s="4">
        <v>1</v>
      </c>
      <c r="F5108" s="112">
        <f t="shared" si="439"/>
        <v>7</v>
      </c>
    </row>
    <row r="5109" spans="1:6" x14ac:dyDescent="0.25">
      <c r="A5109" s="122" t="s">
        <v>44</v>
      </c>
      <c r="B5109" s="119">
        <v>44105</v>
      </c>
      <c r="C5109" s="4">
        <v>142</v>
      </c>
      <c r="D5109" s="26">
        <f t="shared" si="440"/>
        <v>4986</v>
      </c>
      <c r="E5109" s="4">
        <v>3</v>
      </c>
      <c r="F5109" s="112">
        <f>E5109+F5085</f>
        <v>65</v>
      </c>
    </row>
    <row r="5110" spans="1:6" x14ac:dyDescent="0.25">
      <c r="A5110" s="122" t="s">
        <v>29</v>
      </c>
      <c r="B5110" s="119">
        <v>44105</v>
      </c>
      <c r="C5110" s="4">
        <v>2073</v>
      </c>
      <c r="D5110" s="26">
        <f t="shared" si="440"/>
        <v>44471</v>
      </c>
      <c r="E5110" s="4">
        <v>21</v>
      </c>
      <c r="F5110" s="112">
        <f>E5110+F5086</f>
        <v>467</v>
      </c>
    </row>
    <row r="5111" spans="1:6" x14ac:dyDescent="0.25">
      <c r="A5111" s="122" t="s">
        <v>45</v>
      </c>
      <c r="B5111" s="119">
        <v>44105</v>
      </c>
      <c r="C5111" s="4">
        <v>126</v>
      </c>
      <c r="D5111" s="26">
        <f t="shared" si="440"/>
        <v>3545</v>
      </c>
      <c r="E5111" s="4">
        <v>0</v>
      </c>
      <c r="F5111" s="112">
        <f t="shared" si="439"/>
        <v>62</v>
      </c>
    </row>
    <row r="5112" spans="1:6" x14ac:dyDescent="0.25">
      <c r="A5112" s="122" t="s">
        <v>46</v>
      </c>
      <c r="B5112" s="119">
        <v>44105</v>
      </c>
      <c r="C5112" s="4">
        <v>164</v>
      </c>
      <c r="D5112" s="26">
        <f t="shared" si="440"/>
        <v>4527</v>
      </c>
      <c r="E5112" s="4">
        <v>0</v>
      </c>
      <c r="F5112" s="112">
        <f t="shared" ref="F5112:F5123" si="441">E5112+F5088</f>
        <v>67</v>
      </c>
    </row>
    <row r="5113" spans="1:6" ht="15.75" thickBot="1" x14ac:dyDescent="0.3">
      <c r="A5113" s="123" t="s">
        <v>47</v>
      </c>
      <c r="B5113" s="126">
        <v>44105</v>
      </c>
      <c r="C5113" s="45">
        <v>632</v>
      </c>
      <c r="D5113" s="115">
        <f t="shared" si="440"/>
        <v>15546</v>
      </c>
      <c r="E5113" s="45">
        <v>0</v>
      </c>
      <c r="F5113" s="113">
        <f t="shared" si="441"/>
        <v>132</v>
      </c>
    </row>
    <row r="5114" spans="1:6" ht="15.75" thickBot="1" x14ac:dyDescent="0.3">
      <c r="A5114" s="53" t="s">
        <v>22</v>
      </c>
      <c r="B5114" s="126">
        <v>44106</v>
      </c>
      <c r="C5114" s="39">
        <v>5695</v>
      </c>
      <c r="D5114" s="114">
        <f>C5114+D5090</f>
        <v>428779</v>
      </c>
      <c r="E5114" s="39">
        <v>149</v>
      </c>
      <c r="F5114" s="111">
        <f t="shared" si="441"/>
        <v>13378</v>
      </c>
    </row>
    <row r="5115" spans="1:6" ht="15.75" thickBot="1" x14ac:dyDescent="0.3">
      <c r="A5115" s="122" t="s">
        <v>51</v>
      </c>
      <c r="B5115" s="126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2">
        <f t="shared" si="441"/>
        <v>3453</v>
      </c>
    </row>
    <row r="5116" spans="1:6" ht="15.75" thickBot="1" x14ac:dyDescent="0.3">
      <c r="A5116" s="122" t="s">
        <v>35</v>
      </c>
      <c r="B5116" s="126">
        <v>44106</v>
      </c>
      <c r="C5116" s="4">
        <v>7</v>
      </c>
      <c r="D5116" s="26">
        <f t="shared" si="442"/>
        <v>299</v>
      </c>
      <c r="F5116" s="112">
        <f t="shared" si="441"/>
        <v>0</v>
      </c>
    </row>
    <row r="5117" spans="1:6" ht="15.75" thickBot="1" x14ac:dyDescent="0.3">
      <c r="A5117" s="122" t="s">
        <v>21</v>
      </c>
      <c r="B5117" s="126">
        <v>44106</v>
      </c>
      <c r="C5117" s="4">
        <v>200</v>
      </c>
      <c r="D5117" s="26">
        <f t="shared" si="442"/>
        <v>8943</v>
      </c>
      <c r="E5117" s="4">
        <v>8</v>
      </c>
      <c r="F5117" s="112">
        <f t="shared" si="441"/>
        <v>296</v>
      </c>
    </row>
    <row r="5118" spans="1:6" ht="15.75" thickBot="1" x14ac:dyDescent="0.3">
      <c r="A5118" s="122" t="s">
        <v>36</v>
      </c>
      <c r="B5118" s="126">
        <v>44106</v>
      </c>
      <c r="C5118" s="4">
        <v>214</v>
      </c>
      <c r="D5118" s="26">
        <f t="shared" si="442"/>
        <v>4357</v>
      </c>
      <c r="E5118" s="4">
        <v>2</v>
      </c>
      <c r="F5118" s="112">
        <f t="shared" si="441"/>
        <v>58</v>
      </c>
    </row>
    <row r="5119" spans="1:6" ht="15.75" thickBot="1" x14ac:dyDescent="0.3">
      <c r="A5119" s="122" t="s">
        <v>27</v>
      </c>
      <c r="B5119" s="126">
        <v>44106</v>
      </c>
      <c r="C5119" s="4">
        <v>1776</v>
      </c>
      <c r="D5119" s="26">
        <f t="shared" si="442"/>
        <v>37945</v>
      </c>
      <c r="E5119" s="4">
        <v>14</v>
      </c>
      <c r="F5119" s="112">
        <f t="shared" si="441"/>
        <v>428</v>
      </c>
    </row>
    <row r="5120" spans="1:6" ht="15.75" thickBot="1" x14ac:dyDescent="0.3">
      <c r="A5120" s="122" t="s">
        <v>37</v>
      </c>
      <c r="B5120" s="126">
        <v>44106</v>
      </c>
      <c r="C5120" s="4">
        <v>67</v>
      </c>
      <c r="D5120" s="26">
        <f t="shared" si="442"/>
        <v>1167</v>
      </c>
      <c r="E5120" s="4">
        <v>4</v>
      </c>
      <c r="F5120" s="112">
        <f t="shared" si="441"/>
        <v>26</v>
      </c>
    </row>
    <row r="5121" spans="1:6" ht="15.75" thickBot="1" x14ac:dyDescent="0.3">
      <c r="A5121" s="122" t="s">
        <v>38</v>
      </c>
      <c r="B5121" s="126">
        <v>44106</v>
      </c>
      <c r="C5121" s="4">
        <v>173</v>
      </c>
      <c r="D5121" s="26">
        <f t="shared" si="442"/>
        <v>7842</v>
      </c>
      <c r="E5121" s="4">
        <v>2</v>
      </c>
      <c r="F5121" s="112">
        <f t="shared" si="441"/>
        <v>142</v>
      </c>
    </row>
    <row r="5122" spans="1:6" ht="15.75" thickBot="1" x14ac:dyDescent="0.3">
      <c r="A5122" s="122" t="s">
        <v>48</v>
      </c>
      <c r="B5122" s="126">
        <v>44106</v>
      </c>
      <c r="C5122" s="4">
        <v>2</v>
      </c>
      <c r="D5122" s="26">
        <f t="shared" si="442"/>
        <v>106</v>
      </c>
      <c r="F5122" s="112">
        <f t="shared" si="441"/>
        <v>1</v>
      </c>
    </row>
    <row r="5123" spans="1:6" ht="15.75" thickBot="1" x14ac:dyDescent="0.3">
      <c r="A5123" s="122" t="s">
        <v>39</v>
      </c>
      <c r="B5123" s="126">
        <v>44106</v>
      </c>
      <c r="C5123" s="4">
        <v>116</v>
      </c>
      <c r="D5123" s="26">
        <f t="shared" si="442"/>
        <v>15961</v>
      </c>
      <c r="E5123" s="4">
        <v>9</v>
      </c>
      <c r="F5123" s="112">
        <f t="shared" si="441"/>
        <v>529</v>
      </c>
    </row>
    <row r="5124" spans="1:6" ht="15.75" thickBot="1" x14ac:dyDescent="0.3">
      <c r="A5124" s="122" t="s">
        <v>40</v>
      </c>
      <c r="B5124" s="126">
        <v>44106</v>
      </c>
      <c r="C5124" s="4">
        <v>13</v>
      </c>
      <c r="D5124" s="26">
        <f t="shared" si="442"/>
        <v>804</v>
      </c>
      <c r="E5124" s="4">
        <v>2</v>
      </c>
      <c r="F5124" s="112">
        <f t="shared" ref="F5124:F5135" si="443">E5124+F5100</f>
        <v>9</v>
      </c>
    </row>
    <row r="5125" spans="1:6" ht="15.75" thickBot="1" x14ac:dyDescent="0.3">
      <c r="A5125" s="122" t="s">
        <v>28</v>
      </c>
      <c r="B5125" s="126">
        <v>44106</v>
      </c>
      <c r="C5125" s="4">
        <v>142</v>
      </c>
      <c r="D5125" s="26">
        <f t="shared" si="442"/>
        <v>4992</v>
      </c>
      <c r="F5125" s="112">
        <f t="shared" si="443"/>
        <v>105</v>
      </c>
    </row>
    <row r="5126" spans="1:6" ht="15.75" thickBot="1" x14ac:dyDescent="0.3">
      <c r="A5126" s="122" t="s">
        <v>24</v>
      </c>
      <c r="B5126" s="126">
        <v>44106</v>
      </c>
      <c r="C5126" s="4">
        <v>759</v>
      </c>
      <c r="D5126" s="26">
        <f t="shared" si="442"/>
        <v>26607</v>
      </c>
      <c r="E5126" s="4">
        <v>14</v>
      </c>
      <c r="F5126" s="112">
        <f t="shared" si="443"/>
        <v>288</v>
      </c>
    </row>
    <row r="5127" spans="1:6" ht="15.75" thickBot="1" x14ac:dyDescent="0.3">
      <c r="A5127" s="122" t="s">
        <v>30</v>
      </c>
      <c r="B5127" s="126">
        <v>44106</v>
      </c>
      <c r="C5127" s="4">
        <v>5</v>
      </c>
      <c r="D5127" s="26">
        <f t="shared" si="442"/>
        <v>99</v>
      </c>
      <c r="E5127" s="4">
        <v>1</v>
      </c>
      <c r="F5127" s="112">
        <f t="shared" si="443"/>
        <v>4</v>
      </c>
    </row>
    <row r="5128" spans="1:6" ht="15.75" thickBot="1" x14ac:dyDescent="0.3">
      <c r="A5128" s="122" t="s">
        <v>26</v>
      </c>
      <c r="B5128" s="126">
        <v>44106</v>
      </c>
      <c r="C5128" s="4">
        <v>270</v>
      </c>
      <c r="D5128" s="26">
        <f>C5128+D5104</f>
        <v>8349</v>
      </c>
      <c r="E5128" s="4">
        <v>2</v>
      </c>
      <c r="F5128" s="112">
        <f t="shared" si="443"/>
        <v>120</v>
      </c>
    </row>
    <row r="5129" spans="1:6" ht="15.75" thickBot="1" x14ac:dyDescent="0.3">
      <c r="A5129" s="122" t="s">
        <v>25</v>
      </c>
      <c r="B5129" s="126">
        <v>44106</v>
      </c>
      <c r="C5129" s="4">
        <v>371</v>
      </c>
      <c r="D5129" s="26">
        <f>C5129+D5105</f>
        <v>13497</v>
      </c>
      <c r="E5129" s="4">
        <v>4</v>
      </c>
      <c r="F5129" s="112">
        <f t="shared" si="443"/>
        <v>303</v>
      </c>
    </row>
    <row r="5130" spans="1:6" ht="15.75" thickBot="1" x14ac:dyDescent="0.3">
      <c r="A5130" s="122" t="s">
        <v>41</v>
      </c>
      <c r="B5130" s="126">
        <v>44106</v>
      </c>
      <c r="C5130" s="4">
        <v>327</v>
      </c>
      <c r="D5130" s="26">
        <f>C5130+D5106</f>
        <v>13101</v>
      </c>
      <c r="E5130" s="4">
        <v>14</v>
      </c>
      <c r="F5130" s="112">
        <f>E5130+F5106</f>
        <v>363</v>
      </c>
    </row>
    <row r="5131" spans="1:6" ht="15.75" thickBot="1" x14ac:dyDescent="0.3">
      <c r="A5131" s="122" t="s">
        <v>42</v>
      </c>
      <c r="B5131" s="126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2">
        <f>E5131+F5107</f>
        <v>40</v>
      </c>
    </row>
    <row r="5132" spans="1:6" ht="15.75" thickBot="1" x14ac:dyDescent="0.3">
      <c r="A5132" s="122" t="s">
        <v>43</v>
      </c>
      <c r="B5132" s="126">
        <v>44106</v>
      </c>
      <c r="C5132" s="4">
        <v>73</v>
      </c>
      <c r="D5132" s="26">
        <f t="shared" si="444"/>
        <v>1638</v>
      </c>
      <c r="F5132" s="112">
        <f t="shared" si="443"/>
        <v>7</v>
      </c>
    </row>
    <row r="5133" spans="1:6" ht="15.75" thickBot="1" x14ac:dyDescent="0.3">
      <c r="A5133" s="122" t="s">
        <v>44</v>
      </c>
      <c r="B5133" s="126">
        <v>44106</v>
      </c>
      <c r="C5133" s="4">
        <v>137</v>
      </c>
      <c r="D5133" s="26">
        <f t="shared" si="444"/>
        <v>5123</v>
      </c>
      <c r="E5133" s="4">
        <v>2</v>
      </c>
      <c r="F5133" s="112">
        <f>E5133+F5109</f>
        <v>67</v>
      </c>
    </row>
    <row r="5134" spans="1:6" ht="15.75" thickBot="1" x14ac:dyDescent="0.3">
      <c r="A5134" s="122" t="s">
        <v>29</v>
      </c>
      <c r="B5134" s="126">
        <v>44106</v>
      </c>
      <c r="C5134" s="4">
        <v>2244</v>
      </c>
      <c r="D5134" s="26">
        <f t="shared" si="444"/>
        <v>46715</v>
      </c>
      <c r="E5134" s="4">
        <v>24</v>
      </c>
      <c r="F5134" s="112">
        <f>E5134+F5110</f>
        <v>491</v>
      </c>
    </row>
    <row r="5135" spans="1:6" ht="15.75" thickBot="1" x14ac:dyDescent="0.3">
      <c r="A5135" s="122" t="s">
        <v>45</v>
      </c>
      <c r="B5135" s="126">
        <v>44106</v>
      </c>
      <c r="C5135" s="4">
        <v>176</v>
      </c>
      <c r="D5135" s="26">
        <f t="shared" si="444"/>
        <v>3721</v>
      </c>
      <c r="E5135" s="4">
        <v>2</v>
      </c>
      <c r="F5135" s="112">
        <f t="shared" si="443"/>
        <v>64</v>
      </c>
    </row>
    <row r="5136" spans="1:6" ht="15.75" thickBot="1" x14ac:dyDescent="0.3">
      <c r="A5136" s="122" t="s">
        <v>46</v>
      </c>
      <c r="B5136" s="126">
        <v>44106</v>
      </c>
      <c r="C5136" s="4">
        <v>193</v>
      </c>
      <c r="D5136" s="26">
        <f t="shared" si="444"/>
        <v>4720</v>
      </c>
      <c r="E5136" s="4">
        <v>3</v>
      </c>
      <c r="F5136" s="112">
        <f t="shared" ref="F5136:F5147" si="445">E5136+F5112</f>
        <v>70</v>
      </c>
    </row>
    <row r="5137" spans="1:6" ht="15.75" thickBot="1" x14ac:dyDescent="0.3">
      <c r="A5137" s="123" t="s">
        <v>47</v>
      </c>
      <c r="B5137" s="126">
        <v>44106</v>
      </c>
      <c r="C5137" s="4">
        <v>674</v>
      </c>
      <c r="D5137" s="115">
        <f t="shared" si="444"/>
        <v>16220</v>
      </c>
      <c r="E5137" s="4">
        <v>8</v>
      </c>
      <c r="F5137" s="113">
        <f t="shared" si="445"/>
        <v>140</v>
      </c>
    </row>
    <row r="5138" spans="1:6" ht="15.75" thickBot="1" x14ac:dyDescent="0.3">
      <c r="A5138" s="53" t="s">
        <v>22</v>
      </c>
      <c r="B5138" s="126">
        <v>44107</v>
      </c>
      <c r="C5138" s="4">
        <v>4507</v>
      </c>
      <c r="D5138" s="114">
        <f>C5138+D5114</f>
        <v>433286</v>
      </c>
      <c r="E5138" s="4">
        <f>56+34</f>
        <v>90</v>
      </c>
      <c r="F5138" s="111">
        <f t="shared" si="445"/>
        <v>13468</v>
      </c>
    </row>
    <row r="5139" spans="1:6" ht="15.75" thickBot="1" x14ac:dyDescent="0.3">
      <c r="A5139" s="122" t="s">
        <v>51</v>
      </c>
      <c r="B5139" s="126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2">
        <f t="shared" si="445"/>
        <v>3473</v>
      </c>
    </row>
    <row r="5140" spans="1:6" ht="15.75" thickBot="1" x14ac:dyDescent="0.3">
      <c r="A5140" s="122" t="s">
        <v>35</v>
      </c>
      <c r="B5140" s="126">
        <v>44107</v>
      </c>
      <c r="C5140" s="4">
        <v>6</v>
      </c>
      <c r="D5140" s="26">
        <f t="shared" si="446"/>
        <v>305</v>
      </c>
      <c r="F5140" s="112">
        <f t="shared" si="445"/>
        <v>0</v>
      </c>
    </row>
    <row r="5141" spans="1:6" ht="15.75" thickBot="1" x14ac:dyDescent="0.3">
      <c r="A5141" s="122" t="s">
        <v>21</v>
      </c>
      <c r="B5141" s="126">
        <v>44107</v>
      </c>
      <c r="C5141" s="4">
        <v>120</v>
      </c>
      <c r="D5141" s="26">
        <f t="shared" si="446"/>
        <v>9063</v>
      </c>
      <c r="E5141" s="4">
        <f>1</f>
        <v>1</v>
      </c>
      <c r="F5141" s="112">
        <f t="shared" si="445"/>
        <v>297</v>
      </c>
    </row>
    <row r="5142" spans="1:6" ht="15.75" thickBot="1" x14ac:dyDescent="0.3">
      <c r="A5142" s="122" t="s">
        <v>36</v>
      </c>
      <c r="B5142" s="126">
        <v>44107</v>
      </c>
      <c r="C5142" s="4">
        <v>149</v>
      </c>
      <c r="D5142" s="26">
        <f t="shared" si="446"/>
        <v>4506</v>
      </c>
      <c r="F5142" s="112">
        <f t="shared" si="445"/>
        <v>58</v>
      </c>
    </row>
    <row r="5143" spans="1:6" ht="15.75" thickBot="1" x14ac:dyDescent="0.3">
      <c r="A5143" s="122" t="s">
        <v>27</v>
      </c>
      <c r="B5143" s="126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2">
        <f t="shared" si="445"/>
        <v>447</v>
      </c>
    </row>
    <row r="5144" spans="1:6" ht="15.75" thickBot="1" x14ac:dyDescent="0.3">
      <c r="A5144" s="122" t="s">
        <v>37</v>
      </c>
      <c r="B5144" s="126">
        <v>44107</v>
      </c>
      <c r="C5144" s="4">
        <v>3</v>
      </c>
      <c r="D5144" s="26">
        <f t="shared" si="446"/>
        <v>1170</v>
      </c>
      <c r="E5144" s="4">
        <f>1</f>
        <v>1</v>
      </c>
      <c r="F5144" s="112">
        <f t="shared" si="445"/>
        <v>27</v>
      </c>
    </row>
    <row r="5145" spans="1:6" ht="15.75" thickBot="1" x14ac:dyDescent="0.3">
      <c r="A5145" s="122" t="s">
        <v>38</v>
      </c>
      <c r="B5145" s="126">
        <v>44107</v>
      </c>
      <c r="C5145" s="4">
        <v>152</v>
      </c>
      <c r="D5145" s="26">
        <f t="shared" si="446"/>
        <v>7994</v>
      </c>
      <c r="E5145" s="4">
        <f>1</f>
        <v>1</v>
      </c>
      <c r="F5145" s="112">
        <f t="shared" si="445"/>
        <v>143</v>
      </c>
    </row>
    <row r="5146" spans="1:6" ht="15.75" thickBot="1" x14ac:dyDescent="0.3">
      <c r="A5146" s="122" t="s">
        <v>48</v>
      </c>
      <c r="B5146" s="126">
        <v>44107</v>
      </c>
      <c r="C5146" s="4">
        <v>-1</v>
      </c>
      <c r="D5146" s="26">
        <f t="shared" si="446"/>
        <v>105</v>
      </c>
      <c r="F5146" s="112">
        <f t="shared" si="445"/>
        <v>1</v>
      </c>
    </row>
    <row r="5147" spans="1:6" ht="15.75" thickBot="1" x14ac:dyDescent="0.3">
      <c r="A5147" s="122" t="s">
        <v>39</v>
      </c>
      <c r="B5147" s="126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2">
        <f t="shared" si="445"/>
        <v>539</v>
      </c>
    </row>
    <row r="5148" spans="1:6" ht="15.75" thickBot="1" x14ac:dyDescent="0.3">
      <c r="A5148" s="122" t="s">
        <v>40</v>
      </c>
      <c r="B5148" s="126">
        <v>44107</v>
      </c>
      <c r="C5148" s="4">
        <v>27</v>
      </c>
      <c r="D5148" s="26">
        <f t="shared" si="446"/>
        <v>831</v>
      </c>
      <c r="F5148" s="112">
        <f t="shared" ref="F5148:F5159" si="447">E5148+F5124</f>
        <v>9</v>
      </c>
    </row>
    <row r="5149" spans="1:6" ht="15.75" thickBot="1" x14ac:dyDescent="0.3">
      <c r="A5149" s="122" t="s">
        <v>28</v>
      </c>
      <c r="B5149" s="126">
        <v>44107</v>
      </c>
      <c r="C5149" s="4">
        <v>62</v>
      </c>
      <c r="D5149" s="26">
        <f t="shared" si="446"/>
        <v>5054</v>
      </c>
      <c r="F5149" s="112">
        <f t="shared" si="447"/>
        <v>105</v>
      </c>
    </row>
    <row r="5150" spans="1:6" ht="15.75" thickBot="1" x14ac:dyDescent="0.3">
      <c r="A5150" s="122" t="s">
        <v>24</v>
      </c>
      <c r="B5150" s="126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2">
        <f t="shared" si="447"/>
        <v>304</v>
      </c>
    </row>
    <row r="5151" spans="1:6" ht="15.75" thickBot="1" x14ac:dyDescent="0.3">
      <c r="A5151" s="122" t="s">
        <v>30</v>
      </c>
      <c r="B5151" s="126">
        <v>44107</v>
      </c>
      <c r="C5151" s="4">
        <v>5</v>
      </c>
      <c r="D5151" s="26">
        <f t="shared" si="446"/>
        <v>104</v>
      </c>
      <c r="F5151" s="112">
        <f t="shared" si="447"/>
        <v>4</v>
      </c>
    </row>
    <row r="5152" spans="1:6" ht="15.75" thickBot="1" x14ac:dyDescent="0.3">
      <c r="A5152" s="122" t="s">
        <v>26</v>
      </c>
      <c r="B5152" s="126">
        <v>44107</v>
      </c>
      <c r="C5152" s="4">
        <v>264</v>
      </c>
      <c r="D5152" s="26">
        <f>C5152+D5128</f>
        <v>8613</v>
      </c>
      <c r="E5152" s="4">
        <f>1</f>
        <v>1</v>
      </c>
      <c r="F5152" s="112">
        <f t="shared" si="447"/>
        <v>121</v>
      </c>
    </row>
    <row r="5153" spans="1:6" ht="15.75" thickBot="1" x14ac:dyDescent="0.3">
      <c r="A5153" s="122" t="s">
        <v>25</v>
      </c>
      <c r="B5153" s="126">
        <v>44107</v>
      </c>
      <c r="C5153" s="4">
        <v>330</v>
      </c>
      <c r="D5153" s="26">
        <f>C5153+D5129</f>
        <v>13827</v>
      </c>
      <c r="E5153" s="4">
        <f>2+2</f>
        <v>4</v>
      </c>
      <c r="F5153" s="112">
        <f t="shared" si="447"/>
        <v>307</v>
      </c>
    </row>
    <row r="5154" spans="1:6" ht="15.75" thickBot="1" x14ac:dyDescent="0.3">
      <c r="A5154" s="122" t="s">
        <v>41</v>
      </c>
      <c r="B5154" s="126">
        <v>44107</v>
      </c>
      <c r="C5154" s="4">
        <v>134</v>
      </c>
      <c r="D5154" s="26">
        <f>C5154+D5130</f>
        <v>13235</v>
      </c>
      <c r="E5154" s="4">
        <f>2+1</f>
        <v>3</v>
      </c>
      <c r="F5154" s="112">
        <f>E5154+F5130</f>
        <v>366</v>
      </c>
    </row>
    <row r="5155" spans="1:6" ht="15.75" thickBot="1" x14ac:dyDescent="0.3">
      <c r="A5155" s="122" t="s">
        <v>42</v>
      </c>
      <c r="B5155" s="126">
        <v>44107</v>
      </c>
      <c r="C5155" s="4">
        <v>75</v>
      </c>
      <c r="D5155" s="26">
        <f t="shared" ref="D5155:D5161" si="448">C5155+D5131</f>
        <v>829</v>
      </c>
      <c r="F5155" s="112">
        <f>E5155+F5131</f>
        <v>40</v>
      </c>
    </row>
    <row r="5156" spans="1:6" ht="15.75" thickBot="1" x14ac:dyDescent="0.3">
      <c r="A5156" s="122" t="s">
        <v>43</v>
      </c>
      <c r="B5156" s="126">
        <v>44107</v>
      </c>
      <c r="C5156" s="4">
        <v>11</v>
      </c>
      <c r="D5156" s="26">
        <f t="shared" si="448"/>
        <v>1649</v>
      </c>
      <c r="E5156" s="4">
        <f>7+5</f>
        <v>12</v>
      </c>
      <c r="F5156" s="112">
        <f t="shared" si="447"/>
        <v>19</v>
      </c>
    </row>
    <row r="5157" spans="1:6" ht="15.75" thickBot="1" x14ac:dyDescent="0.3">
      <c r="A5157" s="122" t="s">
        <v>44</v>
      </c>
      <c r="B5157" s="126">
        <v>44107</v>
      </c>
      <c r="C5157" s="4">
        <v>221</v>
      </c>
      <c r="D5157" s="26">
        <f t="shared" si="448"/>
        <v>5344</v>
      </c>
      <c r="F5157" s="112">
        <f>E5157+F5133</f>
        <v>67</v>
      </c>
    </row>
    <row r="5158" spans="1:6" ht="15.75" thickBot="1" x14ac:dyDescent="0.3">
      <c r="A5158" s="122" t="s">
        <v>29</v>
      </c>
      <c r="B5158" s="126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2">
        <f>E5158+F5134</f>
        <v>506</v>
      </c>
    </row>
    <row r="5159" spans="1:6" ht="15.75" thickBot="1" x14ac:dyDescent="0.3">
      <c r="A5159" s="122" t="s">
        <v>45</v>
      </c>
      <c r="B5159" s="126">
        <v>44107</v>
      </c>
      <c r="C5159" s="4">
        <v>123</v>
      </c>
      <c r="D5159" s="26">
        <f t="shared" si="448"/>
        <v>3844</v>
      </c>
      <c r="E5159" s="4">
        <f>1</f>
        <v>1</v>
      </c>
      <c r="F5159" s="112">
        <f t="shared" si="447"/>
        <v>65</v>
      </c>
    </row>
    <row r="5160" spans="1:6" ht="15.75" thickBot="1" x14ac:dyDescent="0.3">
      <c r="A5160" s="122" t="s">
        <v>46</v>
      </c>
      <c r="B5160" s="126">
        <v>44107</v>
      </c>
      <c r="C5160" s="4">
        <v>188</v>
      </c>
      <c r="D5160" s="26">
        <f t="shared" si="448"/>
        <v>4908</v>
      </c>
      <c r="E5160" s="4">
        <f>1</f>
        <v>1</v>
      </c>
      <c r="F5160" s="112">
        <f t="shared" ref="F5160:F5171" si="449">E5160+F5136</f>
        <v>71</v>
      </c>
    </row>
    <row r="5161" spans="1:6" ht="15.75" thickBot="1" x14ac:dyDescent="0.3">
      <c r="A5161" s="123" t="s">
        <v>47</v>
      </c>
      <c r="B5161" s="126">
        <v>44107</v>
      </c>
      <c r="C5161" s="4">
        <v>412</v>
      </c>
      <c r="D5161" s="115">
        <f t="shared" si="448"/>
        <v>16632</v>
      </c>
      <c r="F5161" s="113">
        <f t="shared" si="449"/>
        <v>140</v>
      </c>
    </row>
    <row r="5162" spans="1:6" ht="15.75" thickBot="1" x14ac:dyDescent="0.3">
      <c r="A5162" s="53" t="s">
        <v>22</v>
      </c>
      <c r="B5162" s="126">
        <v>44108</v>
      </c>
      <c r="C5162" s="4">
        <v>2648</v>
      </c>
      <c r="D5162" s="114">
        <f>C5162+D5138</f>
        <v>435934</v>
      </c>
      <c r="E5162" s="4">
        <v>59</v>
      </c>
      <c r="F5162" s="111">
        <f t="shared" si="449"/>
        <v>13527</v>
      </c>
    </row>
    <row r="5163" spans="1:6" ht="15.75" thickBot="1" x14ac:dyDescent="0.3">
      <c r="A5163" s="122" t="s">
        <v>51</v>
      </c>
      <c r="B5163" s="126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2">
        <f t="shared" si="449"/>
        <v>3530</v>
      </c>
    </row>
    <row r="5164" spans="1:6" ht="15.75" thickBot="1" x14ac:dyDescent="0.3">
      <c r="A5164" s="122" t="s">
        <v>35</v>
      </c>
      <c r="B5164" s="126">
        <v>44108</v>
      </c>
      <c r="C5164" s="4">
        <v>13</v>
      </c>
      <c r="D5164" s="26">
        <f t="shared" si="450"/>
        <v>318</v>
      </c>
      <c r="F5164" s="112">
        <f t="shared" si="449"/>
        <v>0</v>
      </c>
    </row>
    <row r="5165" spans="1:6" ht="15.75" thickBot="1" x14ac:dyDescent="0.3">
      <c r="A5165" s="122" t="s">
        <v>21</v>
      </c>
      <c r="B5165" s="126">
        <v>44108</v>
      </c>
      <c r="C5165" s="4">
        <v>177</v>
      </c>
      <c r="D5165" s="26">
        <f t="shared" si="450"/>
        <v>9240</v>
      </c>
      <c r="E5165" s="4">
        <f>2</f>
        <v>2</v>
      </c>
      <c r="F5165" s="112">
        <f t="shared" si="449"/>
        <v>299</v>
      </c>
    </row>
    <row r="5166" spans="1:6" ht="15.75" thickBot="1" x14ac:dyDescent="0.3">
      <c r="A5166" s="122" t="s">
        <v>36</v>
      </c>
      <c r="B5166" s="126">
        <v>44108</v>
      </c>
      <c r="C5166" s="4">
        <v>181</v>
      </c>
      <c r="D5166" s="26">
        <f t="shared" si="450"/>
        <v>4687</v>
      </c>
      <c r="F5166" s="112">
        <f t="shared" si="449"/>
        <v>58</v>
      </c>
    </row>
    <row r="5167" spans="1:6" ht="15.75" thickBot="1" x14ac:dyDescent="0.3">
      <c r="A5167" s="122" t="s">
        <v>27</v>
      </c>
      <c r="B5167" s="126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2">
        <f t="shared" si="449"/>
        <v>472</v>
      </c>
    </row>
    <row r="5168" spans="1:6" ht="15.75" thickBot="1" x14ac:dyDescent="0.3">
      <c r="A5168" s="122" t="s">
        <v>37</v>
      </c>
      <c r="B5168" s="126">
        <v>44108</v>
      </c>
      <c r="C5168" s="4">
        <v>4</v>
      </c>
      <c r="D5168" s="26">
        <f t="shared" si="450"/>
        <v>1174</v>
      </c>
      <c r="F5168" s="112">
        <f t="shared" si="449"/>
        <v>27</v>
      </c>
    </row>
    <row r="5169" spans="1:6" ht="15.75" thickBot="1" x14ac:dyDescent="0.3">
      <c r="A5169" s="122" t="s">
        <v>38</v>
      </c>
      <c r="B5169" s="126">
        <v>44108</v>
      </c>
      <c r="C5169" s="4">
        <v>125</v>
      </c>
      <c r="D5169" s="26">
        <f t="shared" si="450"/>
        <v>8119</v>
      </c>
      <c r="F5169" s="112">
        <f t="shared" si="449"/>
        <v>143</v>
      </c>
    </row>
    <row r="5170" spans="1:6" ht="15.75" thickBot="1" x14ac:dyDescent="0.3">
      <c r="A5170" s="122" t="s">
        <v>48</v>
      </c>
      <c r="B5170" s="126">
        <v>44108</v>
      </c>
      <c r="C5170" s="4">
        <v>0</v>
      </c>
      <c r="D5170" s="26">
        <f t="shared" si="450"/>
        <v>105</v>
      </c>
      <c r="F5170" s="112">
        <f t="shared" si="449"/>
        <v>1</v>
      </c>
    </row>
    <row r="5171" spans="1:6" ht="15.75" thickBot="1" x14ac:dyDescent="0.3">
      <c r="A5171" s="122" t="s">
        <v>39</v>
      </c>
      <c r="B5171" s="126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2">
        <f t="shared" si="449"/>
        <v>560</v>
      </c>
    </row>
    <row r="5172" spans="1:6" ht="15.75" thickBot="1" x14ac:dyDescent="0.3">
      <c r="A5172" s="122" t="s">
        <v>40</v>
      </c>
      <c r="B5172" s="126">
        <v>44108</v>
      </c>
      <c r="C5172" s="4">
        <v>24</v>
      </c>
      <c r="D5172" s="26">
        <f t="shared" si="450"/>
        <v>855</v>
      </c>
      <c r="E5172" s="4">
        <f>2</f>
        <v>2</v>
      </c>
      <c r="F5172" s="112">
        <f t="shared" ref="F5172:F5183" si="451">E5172+F5148</f>
        <v>11</v>
      </c>
    </row>
    <row r="5173" spans="1:6" ht="15.75" thickBot="1" x14ac:dyDescent="0.3">
      <c r="A5173" s="122" t="s">
        <v>28</v>
      </c>
      <c r="B5173" s="126">
        <v>44108</v>
      </c>
      <c r="C5173" s="4">
        <v>62</v>
      </c>
      <c r="D5173" s="26">
        <f t="shared" si="450"/>
        <v>5116</v>
      </c>
      <c r="F5173" s="112">
        <f t="shared" si="451"/>
        <v>105</v>
      </c>
    </row>
    <row r="5174" spans="1:6" ht="15.75" thickBot="1" x14ac:dyDescent="0.3">
      <c r="A5174" s="122" t="s">
        <v>24</v>
      </c>
      <c r="B5174" s="126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2">
        <f t="shared" si="451"/>
        <v>310</v>
      </c>
    </row>
    <row r="5175" spans="1:6" ht="15.75" thickBot="1" x14ac:dyDescent="0.3">
      <c r="A5175" s="122" t="s">
        <v>30</v>
      </c>
      <c r="B5175" s="126">
        <v>44108</v>
      </c>
      <c r="C5175" s="4">
        <v>-1</v>
      </c>
      <c r="D5175" s="26">
        <f t="shared" si="450"/>
        <v>103</v>
      </c>
      <c r="F5175" s="112">
        <f t="shared" si="451"/>
        <v>4</v>
      </c>
    </row>
    <row r="5176" spans="1:6" ht="15.75" thickBot="1" x14ac:dyDescent="0.3">
      <c r="A5176" s="122" t="s">
        <v>26</v>
      </c>
      <c r="B5176" s="126">
        <v>44108</v>
      </c>
      <c r="C5176" s="4">
        <v>266</v>
      </c>
      <c r="D5176" s="26">
        <f>C5176+D5152</f>
        <v>8879</v>
      </c>
      <c r="E5176" s="4">
        <f>1</f>
        <v>1</v>
      </c>
      <c r="F5176" s="112">
        <f t="shared" si="451"/>
        <v>122</v>
      </c>
    </row>
    <row r="5177" spans="1:6" ht="15.75" thickBot="1" x14ac:dyDescent="0.3">
      <c r="A5177" s="122" t="s">
        <v>25</v>
      </c>
      <c r="B5177" s="126">
        <v>44108</v>
      </c>
      <c r="C5177" s="4">
        <v>230</v>
      </c>
      <c r="D5177" s="26">
        <f>C5177+D5153</f>
        <v>14057</v>
      </c>
      <c r="E5177" s="4">
        <f>2+1</f>
        <v>3</v>
      </c>
      <c r="F5177" s="112">
        <f t="shared" si="451"/>
        <v>310</v>
      </c>
    </row>
    <row r="5178" spans="1:6" ht="15.75" thickBot="1" x14ac:dyDescent="0.3">
      <c r="A5178" s="122" t="s">
        <v>41</v>
      </c>
      <c r="B5178" s="126">
        <v>44108</v>
      </c>
      <c r="C5178" s="4">
        <v>288</v>
      </c>
      <c r="D5178" s="26">
        <f>C5178+D5154</f>
        <v>13523</v>
      </c>
      <c r="E5178" s="4">
        <f>10+7</f>
        <v>17</v>
      </c>
      <c r="F5178" s="112">
        <f>E5178+F5154</f>
        <v>383</v>
      </c>
    </row>
    <row r="5179" spans="1:6" ht="15.75" thickBot="1" x14ac:dyDescent="0.3">
      <c r="A5179" s="122" t="s">
        <v>42</v>
      </c>
      <c r="B5179" s="126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2">
        <f>E5179+F5155</f>
        <v>42</v>
      </c>
    </row>
    <row r="5180" spans="1:6" ht="15.75" thickBot="1" x14ac:dyDescent="0.3">
      <c r="A5180" s="122" t="s">
        <v>43</v>
      </c>
      <c r="B5180" s="126">
        <v>44108</v>
      </c>
      <c r="C5180" s="4">
        <v>51</v>
      </c>
      <c r="D5180" s="26">
        <f t="shared" si="452"/>
        <v>1700</v>
      </c>
      <c r="E5180" s="4">
        <f>4+2</f>
        <v>6</v>
      </c>
      <c r="F5180" s="112">
        <f t="shared" si="451"/>
        <v>25</v>
      </c>
    </row>
    <row r="5181" spans="1:6" ht="15.75" thickBot="1" x14ac:dyDescent="0.3">
      <c r="A5181" s="122" t="s">
        <v>44</v>
      </c>
      <c r="B5181" s="126">
        <v>44108</v>
      </c>
      <c r="C5181" s="4">
        <v>109</v>
      </c>
      <c r="D5181" s="26">
        <f t="shared" si="452"/>
        <v>5453</v>
      </c>
      <c r="E5181" s="4">
        <f>1</f>
        <v>1</v>
      </c>
      <c r="F5181" s="112">
        <f>E5181+F5157</f>
        <v>68</v>
      </c>
    </row>
    <row r="5182" spans="1:6" ht="15.75" thickBot="1" x14ac:dyDescent="0.3">
      <c r="A5182" s="122" t="s">
        <v>29</v>
      </c>
      <c r="B5182" s="126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2">
        <f>E5182+F5158</f>
        <v>522</v>
      </c>
    </row>
    <row r="5183" spans="1:6" ht="15.75" thickBot="1" x14ac:dyDescent="0.3">
      <c r="A5183" s="122" t="s">
        <v>45</v>
      </c>
      <c r="B5183" s="126">
        <v>44108</v>
      </c>
      <c r="C5183" s="4">
        <v>58</v>
      </c>
      <c r="D5183" s="26">
        <f t="shared" si="452"/>
        <v>3902</v>
      </c>
      <c r="E5183" s="4">
        <f>2</f>
        <v>2</v>
      </c>
      <c r="F5183" s="112">
        <f t="shared" si="451"/>
        <v>67</v>
      </c>
    </row>
    <row r="5184" spans="1:6" ht="15.75" thickBot="1" x14ac:dyDescent="0.3">
      <c r="A5184" s="122" t="s">
        <v>46</v>
      </c>
      <c r="B5184" s="126">
        <v>44108</v>
      </c>
      <c r="C5184" s="4">
        <v>135</v>
      </c>
      <c r="D5184" s="26">
        <f t="shared" si="452"/>
        <v>5043</v>
      </c>
      <c r="F5184" s="112">
        <f t="shared" ref="F5184:F5195" si="453">E5184+F5160</f>
        <v>71</v>
      </c>
    </row>
    <row r="5185" spans="1:6" ht="15.75" thickBot="1" x14ac:dyDescent="0.3">
      <c r="A5185" s="123" t="s">
        <v>47</v>
      </c>
      <c r="B5185" s="126">
        <v>44108</v>
      </c>
      <c r="C5185" s="4">
        <v>336</v>
      </c>
      <c r="D5185" s="115">
        <f t="shared" si="452"/>
        <v>16968</v>
      </c>
      <c r="E5185" s="4">
        <f>1+1</f>
        <v>2</v>
      </c>
      <c r="F5185" s="113">
        <f t="shared" si="453"/>
        <v>142</v>
      </c>
    </row>
    <row r="5186" spans="1:6" ht="15.75" thickBot="1" x14ac:dyDescent="0.3">
      <c r="A5186" s="53" t="s">
        <v>22</v>
      </c>
      <c r="B5186" s="126">
        <v>44109</v>
      </c>
      <c r="C5186" s="4">
        <v>4471</v>
      </c>
      <c r="D5186" s="114">
        <f>C5186+D5162</f>
        <v>440405</v>
      </c>
      <c r="E5186" s="4">
        <v>203</v>
      </c>
      <c r="F5186" s="111">
        <f t="shared" si="453"/>
        <v>13730</v>
      </c>
    </row>
    <row r="5187" spans="1:6" ht="15.75" thickBot="1" x14ac:dyDescent="0.3">
      <c r="A5187" s="122" t="s">
        <v>51</v>
      </c>
      <c r="B5187" s="126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2">
        <f t="shared" si="453"/>
        <v>3589</v>
      </c>
    </row>
    <row r="5188" spans="1:6" ht="15.75" thickBot="1" x14ac:dyDescent="0.3">
      <c r="A5188" s="122" t="s">
        <v>35</v>
      </c>
      <c r="B5188" s="126">
        <v>44109</v>
      </c>
      <c r="C5188" s="4">
        <v>0</v>
      </c>
      <c r="D5188" s="26">
        <f t="shared" si="454"/>
        <v>318</v>
      </c>
      <c r="F5188" s="112">
        <f t="shared" si="453"/>
        <v>0</v>
      </c>
    </row>
    <row r="5189" spans="1:6" ht="15.75" thickBot="1" x14ac:dyDescent="0.3">
      <c r="A5189" s="122" t="s">
        <v>21</v>
      </c>
      <c r="B5189" s="126">
        <v>44109</v>
      </c>
      <c r="C5189" s="4">
        <v>101</v>
      </c>
      <c r="D5189" s="26">
        <f t="shared" si="454"/>
        <v>9341</v>
      </c>
      <c r="E5189" s="4">
        <v>5</v>
      </c>
      <c r="F5189" s="112">
        <f t="shared" si="453"/>
        <v>304</v>
      </c>
    </row>
    <row r="5190" spans="1:6" ht="15.75" thickBot="1" x14ac:dyDescent="0.3">
      <c r="A5190" s="122" t="s">
        <v>36</v>
      </c>
      <c r="B5190" s="126">
        <v>44109</v>
      </c>
      <c r="C5190" s="4">
        <v>234</v>
      </c>
      <c r="D5190" s="26">
        <f t="shared" si="454"/>
        <v>4921</v>
      </c>
      <c r="E5190" s="4">
        <v>11</v>
      </c>
      <c r="F5190" s="112">
        <f t="shared" si="453"/>
        <v>69</v>
      </c>
    </row>
    <row r="5191" spans="1:6" ht="15.75" thickBot="1" x14ac:dyDescent="0.3">
      <c r="A5191" s="122" t="s">
        <v>27</v>
      </c>
      <c r="B5191" s="126">
        <v>44109</v>
      </c>
      <c r="C5191" s="4">
        <v>1188</v>
      </c>
      <c r="D5191" s="26">
        <f t="shared" si="454"/>
        <v>41738</v>
      </c>
      <c r="E5191" s="4">
        <v>21</v>
      </c>
      <c r="F5191" s="112">
        <f t="shared" si="453"/>
        <v>493</v>
      </c>
    </row>
    <row r="5192" spans="1:6" ht="15.75" thickBot="1" x14ac:dyDescent="0.3">
      <c r="A5192" s="122" t="s">
        <v>37</v>
      </c>
      <c r="B5192" s="126">
        <v>44109</v>
      </c>
      <c r="C5192" s="4">
        <v>110</v>
      </c>
      <c r="D5192" s="26">
        <f t="shared" si="454"/>
        <v>1284</v>
      </c>
      <c r="E5192" s="4">
        <v>1</v>
      </c>
      <c r="F5192" s="112">
        <f t="shared" si="453"/>
        <v>28</v>
      </c>
    </row>
    <row r="5193" spans="1:6" ht="15.75" thickBot="1" x14ac:dyDescent="0.3">
      <c r="A5193" s="122" t="s">
        <v>38</v>
      </c>
      <c r="B5193" s="126">
        <v>44109</v>
      </c>
      <c r="C5193" s="4">
        <v>129</v>
      </c>
      <c r="D5193" s="26">
        <f t="shared" si="454"/>
        <v>8248</v>
      </c>
      <c r="E5193" s="4">
        <v>7</v>
      </c>
      <c r="F5193" s="112">
        <f t="shared" si="453"/>
        <v>150</v>
      </c>
    </row>
    <row r="5194" spans="1:6" ht="15.75" thickBot="1" x14ac:dyDescent="0.3">
      <c r="A5194" s="122" t="s">
        <v>48</v>
      </c>
      <c r="B5194" s="126">
        <v>44109</v>
      </c>
      <c r="C5194" s="4">
        <v>1</v>
      </c>
      <c r="D5194" s="26">
        <f t="shared" si="454"/>
        <v>106</v>
      </c>
      <c r="F5194" s="112">
        <f t="shared" si="453"/>
        <v>1</v>
      </c>
    </row>
    <row r="5195" spans="1:6" ht="15.75" thickBot="1" x14ac:dyDescent="0.3">
      <c r="A5195" s="122" t="s">
        <v>39</v>
      </c>
      <c r="B5195" s="126">
        <v>44109</v>
      </c>
      <c r="C5195" s="4">
        <v>61</v>
      </c>
      <c r="D5195" s="26">
        <f t="shared" si="454"/>
        <v>16181</v>
      </c>
      <c r="E5195" s="4">
        <v>29</v>
      </c>
      <c r="F5195" s="112">
        <f t="shared" si="453"/>
        <v>589</v>
      </c>
    </row>
    <row r="5196" spans="1:6" ht="15.75" thickBot="1" x14ac:dyDescent="0.3">
      <c r="A5196" s="122" t="s">
        <v>40</v>
      </c>
      <c r="B5196" s="126">
        <v>44109</v>
      </c>
      <c r="C5196" s="4">
        <v>16</v>
      </c>
      <c r="D5196" s="26">
        <f t="shared" si="454"/>
        <v>871</v>
      </c>
      <c r="F5196" s="112">
        <f t="shared" ref="F5196:F5207" si="455">E5196+F5172</f>
        <v>11</v>
      </c>
    </row>
    <row r="5197" spans="1:6" ht="15.75" thickBot="1" x14ac:dyDescent="0.3">
      <c r="A5197" s="122" t="s">
        <v>28</v>
      </c>
      <c r="B5197" s="126">
        <v>44109</v>
      </c>
      <c r="C5197" s="4">
        <v>85</v>
      </c>
      <c r="D5197" s="26">
        <f t="shared" si="454"/>
        <v>5201</v>
      </c>
      <c r="F5197" s="112">
        <f t="shared" si="455"/>
        <v>105</v>
      </c>
    </row>
    <row r="5198" spans="1:6" ht="15.75" thickBot="1" x14ac:dyDescent="0.3">
      <c r="A5198" s="122" t="s">
        <v>24</v>
      </c>
      <c r="B5198" s="126">
        <v>44109</v>
      </c>
      <c r="C5198" s="4">
        <v>384</v>
      </c>
      <c r="D5198" s="26">
        <f t="shared" si="454"/>
        <v>27885</v>
      </c>
      <c r="E5198" s="4">
        <v>8</v>
      </c>
      <c r="F5198" s="112">
        <f t="shared" si="455"/>
        <v>318</v>
      </c>
    </row>
    <row r="5199" spans="1:6" ht="15.75" thickBot="1" x14ac:dyDescent="0.3">
      <c r="A5199" s="122" t="s">
        <v>30</v>
      </c>
      <c r="B5199" s="126">
        <v>44109</v>
      </c>
      <c r="C5199" s="4">
        <v>4</v>
      </c>
      <c r="D5199" s="26">
        <f t="shared" si="454"/>
        <v>107</v>
      </c>
      <c r="F5199" s="112">
        <f t="shared" si="455"/>
        <v>4</v>
      </c>
    </row>
    <row r="5200" spans="1:6" ht="15.75" thickBot="1" x14ac:dyDescent="0.3">
      <c r="A5200" s="122" t="s">
        <v>26</v>
      </c>
      <c r="B5200" s="126">
        <v>44109</v>
      </c>
      <c r="C5200" s="4">
        <v>251</v>
      </c>
      <c r="D5200" s="26">
        <f>C5200+D5176</f>
        <v>9130</v>
      </c>
      <c r="F5200" s="112">
        <f t="shared" si="455"/>
        <v>122</v>
      </c>
    </row>
    <row r="5201" spans="1:6" ht="15.75" thickBot="1" x14ac:dyDescent="0.3">
      <c r="A5201" s="122" t="s">
        <v>25</v>
      </c>
      <c r="B5201" s="126">
        <v>44109</v>
      </c>
      <c r="C5201" s="4">
        <v>257</v>
      </c>
      <c r="D5201" s="26">
        <f>C5201+D5177</f>
        <v>14314</v>
      </c>
      <c r="E5201" s="4">
        <v>10</v>
      </c>
      <c r="F5201" s="112">
        <f t="shared" si="455"/>
        <v>320</v>
      </c>
    </row>
    <row r="5202" spans="1:6" ht="15.75" thickBot="1" x14ac:dyDescent="0.3">
      <c r="A5202" s="122" t="s">
        <v>41</v>
      </c>
      <c r="B5202" s="126">
        <v>44109</v>
      </c>
      <c r="C5202" s="4">
        <v>217</v>
      </c>
      <c r="D5202" s="26">
        <f>C5202+D5178</f>
        <v>13740</v>
      </c>
      <c r="E5202" s="4">
        <v>41</v>
      </c>
      <c r="F5202" s="112">
        <f>E5202+F5178</f>
        <v>424</v>
      </c>
    </row>
    <row r="5203" spans="1:6" ht="15.75" thickBot="1" x14ac:dyDescent="0.3">
      <c r="A5203" s="122" t="s">
        <v>42</v>
      </c>
      <c r="B5203" s="126">
        <v>44109</v>
      </c>
      <c r="C5203" s="4">
        <v>84</v>
      </c>
      <c r="D5203" s="26">
        <f t="shared" ref="D5203:D5209" si="456">C5203+D5179</f>
        <v>923</v>
      </c>
      <c r="F5203" s="112">
        <f>E5203+F5179</f>
        <v>42</v>
      </c>
    </row>
    <row r="5204" spans="1:6" ht="15.75" thickBot="1" x14ac:dyDescent="0.3">
      <c r="A5204" s="122" t="s">
        <v>43</v>
      </c>
      <c r="B5204" s="126">
        <v>44109</v>
      </c>
      <c r="C5204" s="4">
        <v>104</v>
      </c>
      <c r="D5204" s="26">
        <f t="shared" si="456"/>
        <v>1804</v>
      </c>
      <c r="E5204" s="4">
        <v>3</v>
      </c>
      <c r="F5204" s="112">
        <f t="shared" si="455"/>
        <v>28</v>
      </c>
    </row>
    <row r="5205" spans="1:6" ht="15.75" thickBot="1" x14ac:dyDescent="0.3">
      <c r="A5205" s="122" t="s">
        <v>44</v>
      </c>
      <c r="B5205" s="126">
        <v>44109</v>
      </c>
      <c r="C5205" s="4">
        <v>110</v>
      </c>
      <c r="D5205" s="26">
        <f t="shared" si="456"/>
        <v>5563</v>
      </c>
      <c r="E5205" s="4">
        <v>3</v>
      </c>
      <c r="F5205" s="112">
        <f>E5205+F5181</f>
        <v>71</v>
      </c>
    </row>
    <row r="5206" spans="1:6" ht="15.75" thickBot="1" x14ac:dyDescent="0.3">
      <c r="A5206" s="122" t="s">
        <v>29</v>
      </c>
      <c r="B5206" s="126">
        <v>44109</v>
      </c>
      <c r="C5206" s="4">
        <v>1670</v>
      </c>
      <c r="D5206" s="26">
        <f t="shared" si="456"/>
        <v>50686</v>
      </c>
      <c r="E5206" s="4">
        <v>34</v>
      </c>
      <c r="F5206" s="112">
        <f>E5206+F5182</f>
        <v>556</v>
      </c>
    </row>
    <row r="5207" spans="1:6" ht="15.75" thickBot="1" x14ac:dyDescent="0.3">
      <c r="A5207" s="122" t="s">
        <v>45</v>
      </c>
      <c r="B5207" s="126">
        <v>44109</v>
      </c>
      <c r="C5207" s="4">
        <v>112</v>
      </c>
      <c r="D5207" s="26">
        <f t="shared" si="456"/>
        <v>4014</v>
      </c>
      <c r="E5207" s="4">
        <v>2</v>
      </c>
      <c r="F5207" s="112">
        <f t="shared" si="455"/>
        <v>69</v>
      </c>
    </row>
    <row r="5208" spans="1:6" ht="15.75" thickBot="1" x14ac:dyDescent="0.3">
      <c r="A5208" s="122" t="s">
        <v>46</v>
      </c>
      <c r="B5208" s="126">
        <v>44109</v>
      </c>
      <c r="C5208" s="4">
        <v>133</v>
      </c>
      <c r="D5208" s="26">
        <f t="shared" si="456"/>
        <v>5176</v>
      </c>
      <c r="E5208" s="4">
        <v>3</v>
      </c>
      <c r="F5208" s="112">
        <f t="shared" ref="F5208:F5219" si="457">E5208+F5184</f>
        <v>74</v>
      </c>
    </row>
    <row r="5209" spans="1:6" ht="15.75" thickBot="1" x14ac:dyDescent="0.3">
      <c r="A5209" s="123" t="s">
        <v>47</v>
      </c>
      <c r="B5209" s="126">
        <v>44109</v>
      </c>
      <c r="C5209" s="4">
        <v>836</v>
      </c>
      <c r="D5209" s="115">
        <f t="shared" si="456"/>
        <v>17804</v>
      </c>
      <c r="E5209" s="4">
        <v>9</v>
      </c>
      <c r="F5209" s="113">
        <f t="shared" si="457"/>
        <v>151</v>
      </c>
    </row>
    <row r="5210" spans="1:6" ht="15.75" thickBot="1" x14ac:dyDescent="0.3">
      <c r="A5210" s="53" t="s">
        <v>22</v>
      </c>
      <c r="B5210" s="126">
        <v>44110</v>
      </c>
      <c r="C5210" s="4">
        <v>5659</v>
      </c>
      <c r="D5210" s="114">
        <f>C5210+D5186</f>
        <v>446064</v>
      </c>
      <c r="E5210" s="4">
        <v>149</v>
      </c>
      <c r="F5210" s="111">
        <f t="shared" si="457"/>
        <v>13879</v>
      </c>
    </row>
    <row r="5211" spans="1:6" ht="15.75" thickBot="1" x14ac:dyDescent="0.3">
      <c r="A5211" s="122" t="s">
        <v>51</v>
      </c>
      <c r="B5211" s="126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2">
        <f t="shared" si="457"/>
        <v>3640</v>
      </c>
    </row>
    <row r="5212" spans="1:6" ht="15.75" thickBot="1" x14ac:dyDescent="0.3">
      <c r="A5212" s="122" t="s">
        <v>35</v>
      </c>
      <c r="B5212" s="126">
        <v>44110</v>
      </c>
      <c r="C5212" s="4">
        <v>9</v>
      </c>
      <c r="D5212" s="26">
        <f t="shared" si="458"/>
        <v>327</v>
      </c>
      <c r="F5212" s="112">
        <f t="shared" si="457"/>
        <v>0</v>
      </c>
    </row>
    <row r="5213" spans="1:6" ht="15.75" thickBot="1" x14ac:dyDescent="0.3">
      <c r="A5213" s="122" t="s">
        <v>21</v>
      </c>
      <c r="B5213" s="126">
        <v>44110</v>
      </c>
      <c r="C5213" s="4">
        <v>145</v>
      </c>
      <c r="D5213" s="26">
        <f t="shared" si="458"/>
        <v>9486</v>
      </c>
      <c r="E5213" s="4">
        <v>4</v>
      </c>
      <c r="F5213" s="112">
        <f t="shared" si="457"/>
        <v>308</v>
      </c>
    </row>
    <row r="5214" spans="1:6" ht="15.75" thickBot="1" x14ac:dyDescent="0.3">
      <c r="A5214" s="122" t="s">
        <v>36</v>
      </c>
      <c r="B5214" s="126">
        <v>44110</v>
      </c>
      <c r="C5214" s="4">
        <v>322</v>
      </c>
      <c r="D5214" s="26">
        <f t="shared" si="458"/>
        <v>5243</v>
      </c>
      <c r="F5214" s="112">
        <f t="shared" si="457"/>
        <v>69</v>
      </c>
    </row>
    <row r="5215" spans="1:6" ht="15.75" thickBot="1" x14ac:dyDescent="0.3">
      <c r="A5215" s="122" t="s">
        <v>27</v>
      </c>
      <c r="B5215" s="126">
        <v>44110</v>
      </c>
      <c r="C5215" s="4">
        <v>1455</v>
      </c>
      <c r="D5215" s="26">
        <f t="shared" si="458"/>
        <v>43193</v>
      </c>
      <c r="E5215" s="4">
        <v>21</v>
      </c>
      <c r="F5215" s="112">
        <f t="shared" si="457"/>
        <v>514</v>
      </c>
    </row>
    <row r="5216" spans="1:6" ht="15.75" thickBot="1" x14ac:dyDescent="0.3">
      <c r="A5216" s="122" t="s">
        <v>37</v>
      </c>
      <c r="B5216" s="126">
        <v>44110</v>
      </c>
      <c r="C5216" s="4">
        <v>72</v>
      </c>
      <c r="D5216" s="26">
        <f t="shared" si="458"/>
        <v>1356</v>
      </c>
      <c r="E5216" s="4">
        <v>3</v>
      </c>
      <c r="F5216" s="112">
        <f t="shared" si="457"/>
        <v>31</v>
      </c>
    </row>
    <row r="5217" spans="1:6" ht="15.75" thickBot="1" x14ac:dyDescent="0.3">
      <c r="A5217" s="122" t="s">
        <v>38</v>
      </c>
      <c r="B5217" s="126">
        <v>44110</v>
      </c>
      <c r="C5217" s="4">
        <v>201</v>
      </c>
      <c r="D5217" s="26">
        <f t="shared" si="458"/>
        <v>8449</v>
      </c>
      <c r="E5217" s="4">
        <v>3</v>
      </c>
      <c r="F5217" s="112">
        <f t="shared" si="457"/>
        <v>153</v>
      </c>
    </row>
    <row r="5218" spans="1:6" ht="15.75" thickBot="1" x14ac:dyDescent="0.3">
      <c r="A5218" s="122" t="s">
        <v>48</v>
      </c>
      <c r="B5218" s="126">
        <v>44110</v>
      </c>
      <c r="C5218" s="4">
        <v>0</v>
      </c>
      <c r="D5218" s="26">
        <f t="shared" si="458"/>
        <v>106</v>
      </c>
      <c r="F5218" s="112">
        <f t="shared" si="457"/>
        <v>1</v>
      </c>
    </row>
    <row r="5219" spans="1:6" ht="15.75" thickBot="1" x14ac:dyDescent="0.3">
      <c r="A5219" s="122" t="s">
        <v>39</v>
      </c>
      <c r="B5219" s="126">
        <v>44110</v>
      </c>
      <c r="C5219" s="4">
        <v>109</v>
      </c>
      <c r="D5219" s="26">
        <f t="shared" si="458"/>
        <v>16290</v>
      </c>
      <c r="E5219" s="4">
        <v>19</v>
      </c>
      <c r="F5219" s="112">
        <f t="shared" si="457"/>
        <v>608</v>
      </c>
    </row>
    <row r="5220" spans="1:6" ht="15.75" thickBot="1" x14ac:dyDescent="0.3">
      <c r="A5220" s="122" t="s">
        <v>40</v>
      </c>
      <c r="B5220" s="126">
        <v>44110</v>
      </c>
      <c r="C5220" s="4">
        <v>26</v>
      </c>
      <c r="D5220" s="26">
        <f t="shared" si="458"/>
        <v>897</v>
      </c>
      <c r="F5220" s="112">
        <f t="shared" ref="F5220:F5231" si="459">E5220+F5196</f>
        <v>11</v>
      </c>
    </row>
    <row r="5221" spans="1:6" ht="15.75" thickBot="1" x14ac:dyDescent="0.3">
      <c r="A5221" s="122" t="s">
        <v>28</v>
      </c>
      <c r="B5221" s="126">
        <v>44110</v>
      </c>
      <c r="C5221" s="4">
        <v>110</v>
      </c>
      <c r="D5221" s="26">
        <f t="shared" si="458"/>
        <v>5311</v>
      </c>
      <c r="F5221" s="112">
        <f t="shared" si="459"/>
        <v>105</v>
      </c>
    </row>
    <row r="5222" spans="1:6" ht="15.75" thickBot="1" x14ac:dyDescent="0.3">
      <c r="A5222" s="122" t="s">
        <v>24</v>
      </c>
      <c r="B5222" s="126">
        <v>44110</v>
      </c>
      <c r="C5222" s="4">
        <v>680</v>
      </c>
      <c r="D5222" s="26">
        <f t="shared" si="458"/>
        <v>28565</v>
      </c>
      <c r="E5222" s="4">
        <v>44</v>
      </c>
      <c r="F5222" s="112">
        <f t="shared" si="459"/>
        <v>362</v>
      </c>
    </row>
    <row r="5223" spans="1:6" ht="15.75" thickBot="1" x14ac:dyDescent="0.3">
      <c r="A5223" s="122" t="s">
        <v>30</v>
      </c>
      <c r="B5223" s="126">
        <v>44110</v>
      </c>
      <c r="C5223" s="4">
        <v>11</v>
      </c>
      <c r="D5223" s="26">
        <f t="shared" si="458"/>
        <v>118</v>
      </c>
      <c r="F5223" s="112">
        <f t="shared" si="459"/>
        <v>4</v>
      </c>
    </row>
    <row r="5224" spans="1:6" ht="15.75" thickBot="1" x14ac:dyDescent="0.3">
      <c r="A5224" s="122" t="s">
        <v>26</v>
      </c>
      <c r="B5224" s="126">
        <v>44110</v>
      </c>
      <c r="C5224" s="4">
        <v>356</v>
      </c>
      <c r="D5224" s="26">
        <f>C5224+D5200</f>
        <v>9486</v>
      </c>
      <c r="E5224" s="4">
        <v>1</v>
      </c>
      <c r="F5224" s="112">
        <f t="shared" si="459"/>
        <v>123</v>
      </c>
    </row>
    <row r="5225" spans="1:6" ht="15.75" thickBot="1" x14ac:dyDescent="0.3">
      <c r="A5225" s="122" t="s">
        <v>25</v>
      </c>
      <c r="B5225" s="126">
        <v>44110</v>
      </c>
      <c r="C5225" s="4">
        <v>338</v>
      </c>
      <c r="D5225" s="26">
        <f>C5225+D5201</f>
        <v>14652</v>
      </c>
      <c r="E5225" s="4">
        <v>11</v>
      </c>
      <c r="F5225" s="112">
        <f t="shared" si="459"/>
        <v>331</v>
      </c>
    </row>
    <row r="5226" spans="1:6" ht="15.75" thickBot="1" x14ac:dyDescent="0.3">
      <c r="A5226" s="122" t="s">
        <v>41</v>
      </c>
      <c r="B5226" s="126">
        <v>44110</v>
      </c>
      <c r="C5226" s="4">
        <v>222</v>
      </c>
      <c r="D5226" s="26">
        <f>C5226+D5202</f>
        <v>13962</v>
      </c>
      <c r="E5226" s="4">
        <v>11</v>
      </c>
      <c r="F5226" s="112">
        <f>E5226+F5202</f>
        <v>435</v>
      </c>
    </row>
    <row r="5227" spans="1:6" ht="15.75" thickBot="1" x14ac:dyDescent="0.3">
      <c r="A5227" s="122" t="s">
        <v>42</v>
      </c>
      <c r="B5227" s="126">
        <v>44110</v>
      </c>
      <c r="C5227" s="4">
        <v>64</v>
      </c>
      <c r="D5227" s="26">
        <f t="shared" ref="D5227:D5233" si="460">C5227+D5203</f>
        <v>987</v>
      </c>
      <c r="F5227" s="112">
        <f>E5227+F5203</f>
        <v>42</v>
      </c>
    </row>
    <row r="5228" spans="1:6" ht="15.75" thickBot="1" x14ac:dyDescent="0.3">
      <c r="A5228" s="122" t="s">
        <v>43</v>
      </c>
      <c r="B5228" s="126">
        <v>44110</v>
      </c>
      <c r="C5228" s="4">
        <v>61</v>
      </c>
      <c r="D5228" s="26">
        <f t="shared" si="460"/>
        <v>1865</v>
      </c>
      <c r="E5228" s="4">
        <v>3</v>
      </c>
      <c r="F5228" s="112">
        <f t="shared" si="459"/>
        <v>31</v>
      </c>
    </row>
    <row r="5229" spans="1:6" ht="15.75" thickBot="1" x14ac:dyDescent="0.3">
      <c r="A5229" s="122" t="s">
        <v>44</v>
      </c>
      <c r="B5229" s="126">
        <v>44110</v>
      </c>
      <c r="C5229" s="4">
        <v>55</v>
      </c>
      <c r="D5229" s="26">
        <f t="shared" si="460"/>
        <v>5618</v>
      </c>
      <c r="E5229" s="4">
        <v>1</v>
      </c>
      <c r="F5229" s="112">
        <f>E5229+F5205</f>
        <v>72</v>
      </c>
    </row>
    <row r="5230" spans="1:6" ht="15.75" thickBot="1" x14ac:dyDescent="0.3">
      <c r="A5230" s="122" t="s">
        <v>29</v>
      </c>
      <c r="B5230" s="126">
        <v>44110</v>
      </c>
      <c r="C5230" s="4">
        <v>2209</v>
      </c>
      <c r="D5230" s="26">
        <f t="shared" si="460"/>
        <v>52895</v>
      </c>
      <c r="E5230" s="4">
        <v>16</v>
      </c>
      <c r="F5230" s="112">
        <f>E5230+F5206</f>
        <v>572</v>
      </c>
    </row>
    <row r="5231" spans="1:6" ht="15.75" thickBot="1" x14ac:dyDescent="0.3">
      <c r="A5231" s="122" t="s">
        <v>45</v>
      </c>
      <c r="B5231" s="126">
        <v>44110</v>
      </c>
      <c r="C5231" s="4">
        <v>154</v>
      </c>
      <c r="D5231" s="26">
        <f t="shared" si="460"/>
        <v>4168</v>
      </c>
      <c r="E5231" s="4">
        <v>4</v>
      </c>
      <c r="F5231" s="112">
        <f t="shared" si="459"/>
        <v>73</v>
      </c>
    </row>
    <row r="5232" spans="1:6" ht="15.75" thickBot="1" x14ac:dyDescent="0.3">
      <c r="A5232" s="122" t="s">
        <v>46</v>
      </c>
      <c r="B5232" s="126">
        <v>44110</v>
      </c>
      <c r="C5232" s="4">
        <v>244</v>
      </c>
      <c r="D5232" s="26">
        <f t="shared" si="460"/>
        <v>5420</v>
      </c>
      <c r="E5232" s="4">
        <v>1</v>
      </c>
      <c r="F5232" s="112">
        <f t="shared" ref="F5232:F5243" si="461">E5232+F5208</f>
        <v>75</v>
      </c>
    </row>
    <row r="5233" spans="1:6" ht="15.75" thickBot="1" x14ac:dyDescent="0.3">
      <c r="A5233" s="123" t="s">
        <v>47</v>
      </c>
      <c r="B5233" s="126">
        <v>44110</v>
      </c>
      <c r="C5233" s="4">
        <v>1356</v>
      </c>
      <c r="D5233" s="115">
        <f t="shared" si="460"/>
        <v>19160</v>
      </c>
      <c r="E5233" s="4">
        <v>17</v>
      </c>
      <c r="F5233" s="113">
        <f t="shared" si="461"/>
        <v>168</v>
      </c>
    </row>
    <row r="5234" spans="1:6" ht="15.75" thickBot="1" x14ac:dyDescent="0.3">
      <c r="A5234" s="53" t="s">
        <v>22</v>
      </c>
      <c r="B5234" s="126">
        <v>44111</v>
      </c>
      <c r="C5234" s="4">
        <v>5222</v>
      </c>
      <c r="D5234" s="114">
        <f>C5234+D5210</f>
        <v>451286</v>
      </c>
      <c r="E5234" s="4">
        <v>187</v>
      </c>
      <c r="F5234" s="111">
        <f t="shared" si="461"/>
        <v>14066</v>
      </c>
    </row>
    <row r="5235" spans="1:6" ht="15.75" thickBot="1" x14ac:dyDescent="0.3">
      <c r="A5235" s="122" t="s">
        <v>51</v>
      </c>
      <c r="B5235" s="126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2">
        <f t="shared" si="461"/>
        <v>3703</v>
      </c>
    </row>
    <row r="5236" spans="1:6" ht="15.75" thickBot="1" x14ac:dyDescent="0.3">
      <c r="A5236" s="122" t="s">
        <v>35</v>
      </c>
      <c r="B5236" s="126">
        <v>44111</v>
      </c>
      <c r="C5236" s="4">
        <v>8</v>
      </c>
      <c r="D5236" s="26">
        <f t="shared" si="462"/>
        <v>335</v>
      </c>
      <c r="F5236" s="112">
        <f t="shared" si="461"/>
        <v>0</v>
      </c>
    </row>
    <row r="5237" spans="1:6" ht="15.75" thickBot="1" x14ac:dyDescent="0.3">
      <c r="A5237" s="122" t="s">
        <v>21</v>
      </c>
      <c r="B5237" s="126">
        <v>44111</v>
      </c>
      <c r="C5237" s="4">
        <v>207</v>
      </c>
      <c r="D5237" s="26">
        <f t="shared" si="462"/>
        <v>9693</v>
      </c>
      <c r="E5237" s="4">
        <v>5</v>
      </c>
      <c r="F5237" s="112">
        <f t="shared" si="461"/>
        <v>313</v>
      </c>
    </row>
    <row r="5238" spans="1:6" ht="15.75" thickBot="1" x14ac:dyDescent="0.3">
      <c r="A5238" s="122" t="s">
        <v>36</v>
      </c>
      <c r="B5238" s="126">
        <v>44111</v>
      </c>
      <c r="C5238" s="4">
        <v>381</v>
      </c>
      <c r="D5238" s="26">
        <f t="shared" si="462"/>
        <v>5624</v>
      </c>
      <c r="E5238" s="4">
        <v>5</v>
      </c>
      <c r="F5238" s="112">
        <f t="shared" si="461"/>
        <v>74</v>
      </c>
    </row>
    <row r="5239" spans="1:6" ht="15.75" thickBot="1" x14ac:dyDescent="0.3">
      <c r="A5239" s="122" t="s">
        <v>27</v>
      </c>
      <c r="B5239" s="126">
        <v>44111</v>
      </c>
      <c r="C5239" s="4">
        <v>1749</v>
      </c>
      <c r="D5239" s="26">
        <f t="shared" si="462"/>
        <v>44942</v>
      </c>
      <c r="E5239" s="4">
        <v>10</v>
      </c>
      <c r="F5239" s="112">
        <f t="shared" si="461"/>
        <v>524</v>
      </c>
    </row>
    <row r="5240" spans="1:6" ht="15.75" thickBot="1" x14ac:dyDescent="0.3">
      <c r="A5240" s="122" t="s">
        <v>37</v>
      </c>
      <c r="B5240" s="126">
        <v>44111</v>
      </c>
      <c r="C5240" s="4">
        <v>5</v>
      </c>
      <c r="D5240" s="26">
        <f t="shared" si="462"/>
        <v>1361</v>
      </c>
      <c r="F5240" s="112">
        <f t="shared" si="461"/>
        <v>31</v>
      </c>
    </row>
    <row r="5241" spans="1:6" ht="15.75" thickBot="1" x14ac:dyDescent="0.3">
      <c r="A5241" s="122" t="s">
        <v>38</v>
      </c>
      <c r="B5241" s="126">
        <v>44111</v>
      </c>
      <c r="C5241" s="4">
        <v>170</v>
      </c>
      <c r="D5241" s="26">
        <f t="shared" si="462"/>
        <v>8619</v>
      </c>
      <c r="E5241" s="4">
        <v>7</v>
      </c>
      <c r="F5241" s="112">
        <f t="shared" si="461"/>
        <v>160</v>
      </c>
    </row>
    <row r="5242" spans="1:6" ht="15.75" thickBot="1" x14ac:dyDescent="0.3">
      <c r="A5242" s="122" t="s">
        <v>48</v>
      </c>
      <c r="B5242" s="126">
        <v>44111</v>
      </c>
      <c r="C5242" s="4">
        <v>-1</v>
      </c>
      <c r="D5242" s="26">
        <f t="shared" si="462"/>
        <v>105</v>
      </c>
      <c r="F5242" s="112">
        <f t="shared" si="461"/>
        <v>1</v>
      </c>
    </row>
    <row r="5243" spans="1:6" ht="15.75" thickBot="1" x14ac:dyDescent="0.3">
      <c r="A5243" s="122" t="s">
        <v>39</v>
      </c>
      <c r="B5243" s="126">
        <v>44111</v>
      </c>
      <c r="C5243" s="4">
        <v>65</v>
      </c>
      <c r="D5243" s="26">
        <f t="shared" si="462"/>
        <v>16355</v>
      </c>
      <c r="F5243" s="112">
        <f t="shared" si="461"/>
        <v>608</v>
      </c>
    </row>
    <row r="5244" spans="1:6" ht="15.75" thickBot="1" x14ac:dyDescent="0.3">
      <c r="A5244" s="122" t="s">
        <v>40</v>
      </c>
      <c r="B5244" s="126">
        <v>44111</v>
      </c>
      <c r="C5244" s="4">
        <v>33</v>
      </c>
      <c r="D5244" s="26">
        <f t="shared" si="462"/>
        <v>930</v>
      </c>
      <c r="F5244" s="112">
        <f t="shared" ref="F5244:F5255" si="463">E5244+F5220</f>
        <v>11</v>
      </c>
    </row>
    <row r="5245" spans="1:6" ht="15.75" thickBot="1" x14ac:dyDescent="0.3">
      <c r="A5245" s="122" t="s">
        <v>28</v>
      </c>
      <c r="B5245" s="126">
        <v>44111</v>
      </c>
      <c r="C5245" s="4">
        <v>119</v>
      </c>
      <c r="D5245" s="26">
        <f t="shared" si="462"/>
        <v>5430</v>
      </c>
      <c r="E5245" s="4">
        <v>25</v>
      </c>
      <c r="F5245" s="112">
        <f t="shared" si="463"/>
        <v>130</v>
      </c>
    </row>
    <row r="5246" spans="1:6" ht="15.75" thickBot="1" x14ac:dyDescent="0.3">
      <c r="A5246" s="122" t="s">
        <v>24</v>
      </c>
      <c r="B5246" s="126">
        <v>44111</v>
      </c>
      <c r="C5246" s="4">
        <v>771</v>
      </c>
      <c r="D5246" s="26">
        <f t="shared" si="462"/>
        <v>29336</v>
      </c>
      <c r="E5246" s="4">
        <v>36</v>
      </c>
      <c r="F5246" s="112">
        <f t="shared" si="463"/>
        <v>398</v>
      </c>
    </row>
    <row r="5247" spans="1:6" ht="15.75" thickBot="1" x14ac:dyDescent="0.3">
      <c r="A5247" s="122" t="s">
        <v>30</v>
      </c>
      <c r="B5247" s="126">
        <v>44111</v>
      </c>
      <c r="C5247" s="4">
        <v>7</v>
      </c>
      <c r="D5247" s="26">
        <f t="shared" si="462"/>
        <v>125</v>
      </c>
      <c r="F5247" s="112">
        <f t="shared" si="463"/>
        <v>4</v>
      </c>
    </row>
    <row r="5248" spans="1:6" ht="15.75" thickBot="1" x14ac:dyDescent="0.3">
      <c r="A5248" s="122" t="s">
        <v>26</v>
      </c>
      <c r="B5248" s="126">
        <v>44111</v>
      </c>
      <c r="C5248" s="4">
        <v>1204</v>
      </c>
      <c r="D5248" s="26">
        <f>C5248+D5224</f>
        <v>10690</v>
      </c>
      <c r="E5248" s="4">
        <v>1</v>
      </c>
      <c r="F5248" s="112">
        <f t="shared" si="463"/>
        <v>124</v>
      </c>
    </row>
    <row r="5249" spans="1:6" ht="15.75" thickBot="1" x14ac:dyDescent="0.3">
      <c r="A5249" s="122" t="s">
        <v>25</v>
      </c>
      <c r="B5249" s="126">
        <v>44111</v>
      </c>
      <c r="C5249" s="4">
        <v>339</v>
      </c>
      <c r="D5249" s="26">
        <f>C5249+D5225</f>
        <v>14991</v>
      </c>
      <c r="E5249" s="4">
        <v>6</v>
      </c>
      <c r="F5249" s="112">
        <f t="shared" si="463"/>
        <v>337</v>
      </c>
    </row>
    <row r="5250" spans="1:6" ht="15.75" thickBot="1" x14ac:dyDescent="0.3">
      <c r="A5250" s="122" t="s">
        <v>41</v>
      </c>
      <c r="B5250" s="126">
        <v>44111</v>
      </c>
      <c r="C5250" s="4">
        <v>289</v>
      </c>
      <c r="D5250" s="26">
        <f>C5250+D5226</f>
        <v>14251</v>
      </c>
      <c r="E5250" s="4">
        <v>18</v>
      </c>
      <c r="F5250" s="112">
        <f>E5250+F5226</f>
        <v>453</v>
      </c>
    </row>
    <row r="5251" spans="1:6" ht="15.75" thickBot="1" x14ac:dyDescent="0.3">
      <c r="A5251" s="122" t="s">
        <v>42</v>
      </c>
      <c r="B5251" s="126">
        <v>44111</v>
      </c>
      <c r="C5251" s="4">
        <v>6</v>
      </c>
      <c r="D5251" s="26">
        <f t="shared" ref="D5251:D5257" si="464">C5251+D5227</f>
        <v>993</v>
      </c>
      <c r="F5251" s="112">
        <f>E5251+F5227</f>
        <v>42</v>
      </c>
    </row>
    <row r="5252" spans="1:6" ht="15.75" thickBot="1" x14ac:dyDescent="0.3">
      <c r="A5252" s="122" t="s">
        <v>43</v>
      </c>
      <c r="B5252" s="126">
        <v>44111</v>
      </c>
      <c r="C5252" s="4">
        <v>125</v>
      </c>
      <c r="D5252" s="26">
        <f t="shared" si="464"/>
        <v>1990</v>
      </c>
      <c r="F5252" s="112">
        <f t="shared" si="463"/>
        <v>31</v>
      </c>
    </row>
    <row r="5253" spans="1:6" ht="15.75" thickBot="1" x14ac:dyDescent="0.3">
      <c r="A5253" s="122" t="s">
        <v>44</v>
      </c>
      <c r="B5253" s="126">
        <v>44111</v>
      </c>
      <c r="C5253" s="4">
        <v>162</v>
      </c>
      <c r="D5253" s="26">
        <f t="shared" si="464"/>
        <v>5780</v>
      </c>
      <c r="E5253" s="4">
        <v>2</v>
      </c>
      <c r="F5253" s="112">
        <f>E5253+F5229</f>
        <v>74</v>
      </c>
    </row>
    <row r="5254" spans="1:6" ht="15.75" thickBot="1" x14ac:dyDescent="0.3">
      <c r="A5254" s="122" t="s">
        <v>29</v>
      </c>
      <c r="B5254" s="126">
        <v>44111</v>
      </c>
      <c r="C5254" s="4">
        <v>2137</v>
      </c>
      <c r="D5254" s="26">
        <f t="shared" si="464"/>
        <v>55032</v>
      </c>
      <c r="E5254" s="4">
        <v>17</v>
      </c>
      <c r="F5254" s="112">
        <f>E5254+F5230</f>
        <v>589</v>
      </c>
    </row>
    <row r="5255" spans="1:6" ht="15.75" thickBot="1" x14ac:dyDescent="0.3">
      <c r="A5255" s="122" t="s">
        <v>45</v>
      </c>
      <c r="B5255" s="126">
        <v>44111</v>
      </c>
      <c r="C5255" s="4">
        <v>60</v>
      </c>
      <c r="D5255" s="26">
        <f t="shared" si="464"/>
        <v>4228</v>
      </c>
      <c r="E5255" s="4">
        <v>5</v>
      </c>
      <c r="F5255" s="112">
        <f t="shared" si="463"/>
        <v>78</v>
      </c>
    </row>
    <row r="5256" spans="1:6" ht="15.75" thickBot="1" x14ac:dyDescent="0.3">
      <c r="A5256" s="122" t="s">
        <v>46</v>
      </c>
      <c r="B5256" s="126">
        <v>44111</v>
      </c>
      <c r="C5256" s="4">
        <v>216</v>
      </c>
      <c r="D5256" s="26">
        <f t="shared" si="464"/>
        <v>5636</v>
      </c>
      <c r="E5256" s="4">
        <v>6</v>
      </c>
      <c r="F5256" s="112">
        <f t="shared" ref="F5256:F5267" si="465">E5256+F5232</f>
        <v>81</v>
      </c>
    </row>
    <row r="5257" spans="1:6" ht="15.75" thickBot="1" x14ac:dyDescent="0.3">
      <c r="A5257" s="123" t="s">
        <v>47</v>
      </c>
      <c r="B5257" s="126">
        <v>44111</v>
      </c>
      <c r="C5257" s="4">
        <v>2217</v>
      </c>
      <c r="D5257" s="115">
        <f t="shared" si="464"/>
        <v>21377</v>
      </c>
      <c r="E5257" s="4">
        <v>8</v>
      </c>
      <c r="F5257" s="113">
        <f t="shared" si="465"/>
        <v>176</v>
      </c>
    </row>
    <row r="5258" spans="1:6" ht="15.75" thickBot="1" x14ac:dyDescent="0.3">
      <c r="A5258" s="53" t="s">
        <v>22</v>
      </c>
      <c r="B5258" s="126">
        <v>44112</v>
      </c>
      <c r="C5258" s="4">
        <v>5184</v>
      </c>
      <c r="D5258" s="114">
        <f>C5258+D5234</f>
        <v>456470</v>
      </c>
      <c r="E5258" s="4">
        <v>186</v>
      </c>
      <c r="F5258" s="111">
        <f t="shared" si="465"/>
        <v>14252</v>
      </c>
    </row>
    <row r="5259" spans="1:6" ht="15.75" thickBot="1" x14ac:dyDescent="0.3">
      <c r="A5259" s="122" t="s">
        <v>51</v>
      </c>
      <c r="B5259" s="126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2">
        <f t="shared" si="465"/>
        <v>3771</v>
      </c>
    </row>
    <row r="5260" spans="1:6" ht="15.75" thickBot="1" x14ac:dyDescent="0.3">
      <c r="A5260" s="122" t="s">
        <v>35</v>
      </c>
      <c r="B5260" s="126">
        <v>44112</v>
      </c>
      <c r="C5260" s="4">
        <v>18</v>
      </c>
      <c r="D5260" s="26">
        <f t="shared" si="466"/>
        <v>353</v>
      </c>
      <c r="F5260" s="112">
        <f t="shared" si="465"/>
        <v>0</v>
      </c>
    </row>
    <row r="5261" spans="1:6" ht="15.75" thickBot="1" x14ac:dyDescent="0.3">
      <c r="A5261" s="122" t="s">
        <v>21</v>
      </c>
      <c r="B5261" s="126">
        <v>44112</v>
      </c>
      <c r="C5261" s="4">
        <v>156</v>
      </c>
      <c r="D5261" s="26">
        <f t="shared" si="466"/>
        <v>9849</v>
      </c>
      <c r="E5261" s="4">
        <v>4</v>
      </c>
      <c r="F5261" s="112">
        <f t="shared" si="465"/>
        <v>317</v>
      </c>
    </row>
    <row r="5262" spans="1:6" ht="15.75" thickBot="1" x14ac:dyDescent="0.3">
      <c r="A5262" s="122" t="s">
        <v>36</v>
      </c>
      <c r="B5262" s="126">
        <v>44112</v>
      </c>
      <c r="C5262" s="4">
        <v>312</v>
      </c>
      <c r="D5262" s="26">
        <f t="shared" si="466"/>
        <v>5936</v>
      </c>
      <c r="E5262" s="4">
        <v>2</v>
      </c>
      <c r="F5262" s="112">
        <f t="shared" si="465"/>
        <v>76</v>
      </c>
    </row>
    <row r="5263" spans="1:6" ht="15.75" thickBot="1" x14ac:dyDescent="0.3">
      <c r="A5263" s="122" t="s">
        <v>27</v>
      </c>
      <c r="B5263" s="126">
        <v>44112</v>
      </c>
      <c r="C5263" s="4">
        <v>2090</v>
      </c>
      <c r="D5263" s="26">
        <f t="shared" si="466"/>
        <v>47032</v>
      </c>
      <c r="E5263" s="4">
        <v>18</v>
      </c>
      <c r="F5263" s="112">
        <f t="shared" si="465"/>
        <v>542</v>
      </c>
    </row>
    <row r="5264" spans="1:6" ht="15.75" thickBot="1" x14ac:dyDescent="0.3">
      <c r="A5264" s="122" t="s">
        <v>37</v>
      </c>
      <c r="B5264" s="126">
        <v>44112</v>
      </c>
      <c r="C5264" s="4">
        <v>51</v>
      </c>
      <c r="D5264" s="26">
        <f t="shared" si="466"/>
        <v>1412</v>
      </c>
      <c r="F5264" s="112">
        <f t="shared" si="465"/>
        <v>31</v>
      </c>
    </row>
    <row r="5265" spans="1:6" ht="15.75" thickBot="1" x14ac:dyDescent="0.3">
      <c r="A5265" s="122" t="s">
        <v>38</v>
      </c>
      <c r="B5265" s="126">
        <v>44112</v>
      </c>
      <c r="C5265" s="4">
        <v>220</v>
      </c>
      <c r="D5265" s="26">
        <f t="shared" si="466"/>
        <v>8839</v>
      </c>
      <c r="E5265" s="4">
        <v>6</v>
      </c>
      <c r="F5265" s="112">
        <f t="shared" si="465"/>
        <v>166</v>
      </c>
    </row>
    <row r="5266" spans="1:6" ht="15.75" thickBot="1" x14ac:dyDescent="0.3">
      <c r="A5266" s="122" t="s">
        <v>48</v>
      </c>
      <c r="B5266" s="126">
        <v>44112</v>
      </c>
      <c r="C5266" s="4">
        <v>5</v>
      </c>
      <c r="D5266" s="26">
        <f t="shared" si="466"/>
        <v>110</v>
      </c>
      <c r="F5266" s="112">
        <f t="shared" si="465"/>
        <v>1</v>
      </c>
    </row>
    <row r="5267" spans="1:6" ht="15.75" thickBot="1" x14ac:dyDescent="0.3">
      <c r="A5267" s="122" t="s">
        <v>39</v>
      </c>
      <c r="B5267" s="126">
        <v>44112</v>
      </c>
      <c r="C5267" s="4">
        <v>119</v>
      </c>
      <c r="D5267" s="26">
        <f t="shared" si="466"/>
        <v>16474</v>
      </c>
      <c r="E5267" s="4">
        <v>19</v>
      </c>
      <c r="F5267" s="112">
        <f t="shared" si="465"/>
        <v>627</v>
      </c>
    </row>
    <row r="5268" spans="1:6" ht="15.75" thickBot="1" x14ac:dyDescent="0.3">
      <c r="A5268" s="122" t="s">
        <v>40</v>
      </c>
      <c r="B5268" s="126">
        <v>44112</v>
      </c>
      <c r="C5268" s="4">
        <v>24</v>
      </c>
      <c r="D5268" s="26">
        <f t="shared" si="466"/>
        <v>954</v>
      </c>
      <c r="E5268" s="4">
        <v>1</v>
      </c>
      <c r="F5268" s="112">
        <f t="shared" ref="F5268:F5279" si="467">E5268+F5244</f>
        <v>12</v>
      </c>
    </row>
    <row r="5269" spans="1:6" ht="15.75" thickBot="1" x14ac:dyDescent="0.3">
      <c r="A5269" s="122" t="s">
        <v>28</v>
      </c>
      <c r="B5269" s="126">
        <v>44112</v>
      </c>
      <c r="C5269" s="4">
        <v>117</v>
      </c>
      <c r="D5269" s="26">
        <f t="shared" si="466"/>
        <v>5547</v>
      </c>
      <c r="E5269" s="4">
        <v>30</v>
      </c>
      <c r="F5269" s="112">
        <f t="shared" si="467"/>
        <v>160</v>
      </c>
    </row>
    <row r="5270" spans="1:6" ht="15.75" thickBot="1" x14ac:dyDescent="0.3">
      <c r="A5270" s="122" t="s">
        <v>24</v>
      </c>
      <c r="B5270" s="126">
        <v>44112</v>
      </c>
      <c r="C5270" s="4">
        <v>697</v>
      </c>
      <c r="D5270" s="26">
        <f t="shared" si="466"/>
        <v>30033</v>
      </c>
      <c r="E5270" s="4">
        <v>10</v>
      </c>
      <c r="F5270" s="112">
        <f t="shared" si="467"/>
        <v>408</v>
      </c>
    </row>
    <row r="5271" spans="1:6" ht="15.75" thickBot="1" x14ac:dyDescent="0.3">
      <c r="A5271" s="122" t="s">
        <v>30</v>
      </c>
      <c r="B5271" s="126">
        <v>44112</v>
      </c>
      <c r="C5271" s="4">
        <v>15</v>
      </c>
      <c r="D5271" s="26">
        <f t="shared" si="466"/>
        <v>140</v>
      </c>
      <c r="E5271" s="4">
        <v>0</v>
      </c>
      <c r="F5271" s="112">
        <f t="shared" si="467"/>
        <v>4</v>
      </c>
    </row>
    <row r="5272" spans="1:6" ht="15.75" thickBot="1" x14ac:dyDescent="0.3">
      <c r="A5272" s="122" t="s">
        <v>26</v>
      </c>
      <c r="B5272" s="126">
        <v>44112</v>
      </c>
      <c r="C5272" s="4">
        <v>409</v>
      </c>
      <c r="D5272" s="26">
        <f>C5272+D5248</f>
        <v>11099</v>
      </c>
      <c r="E5272" s="4">
        <v>1</v>
      </c>
      <c r="F5272" s="112">
        <f t="shared" si="467"/>
        <v>125</v>
      </c>
    </row>
    <row r="5273" spans="1:6" ht="15.75" thickBot="1" x14ac:dyDescent="0.3">
      <c r="A5273" s="122" t="s">
        <v>25</v>
      </c>
      <c r="B5273" s="126">
        <v>44112</v>
      </c>
      <c r="C5273" s="4">
        <v>356</v>
      </c>
      <c r="D5273" s="26">
        <f>C5273+D5249</f>
        <v>15347</v>
      </c>
      <c r="E5273" s="4">
        <v>7</v>
      </c>
      <c r="F5273" s="112">
        <f t="shared" si="467"/>
        <v>344</v>
      </c>
    </row>
    <row r="5274" spans="1:6" ht="15.75" thickBot="1" x14ac:dyDescent="0.3">
      <c r="A5274" s="122" t="s">
        <v>41</v>
      </c>
      <c r="B5274" s="126">
        <v>44112</v>
      </c>
      <c r="C5274" s="4">
        <v>265</v>
      </c>
      <c r="D5274" s="26">
        <f>C5274+D5250</f>
        <v>14516</v>
      </c>
      <c r="E5274" s="4">
        <v>11</v>
      </c>
      <c r="F5274" s="112">
        <f>E5274+F5250</f>
        <v>464</v>
      </c>
    </row>
    <row r="5275" spans="1:6" ht="15.75" thickBot="1" x14ac:dyDescent="0.3">
      <c r="A5275" s="122" t="s">
        <v>42</v>
      </c>
      <c r="B5275" s="126">
        <v>44112</v>
      </c>
      <c r="C5275" s="4">
        <v>112</v>
      </c>
      <c r="D5275" s="26">
        <f t="shared" ref="D5275:D5281" si="468">C5275+D5251</f>
        <v>1105</v>
      </c>
      <c r="F5275" s="112">
        <f>E5275+F5251</f>
        <v>42</v>
      </c>
    </row>
    <row r="5276" spans="1:6" ht="15.75" thickBot="1" x14ac:dyDescent="0.3">
      <c r="A5276" s="122" t="s">
        <v>43</v>
      </c>
      <c r="B5276" s="126">
        <v>44112</v>
      </c>
      <c r="C5276" s="4">
        <v>112</v>
      </c>
      <c r="D5276" s="26">
        <f t="shared" si="468"/>
        <v>2102</v>
      </c>
      <c r="E5276" s="4">
        <v>2</v>
      </c>
      <c r="F5276" s="112">
        <f t="shared" si="467"/>
        <v>33</v>
      </c>
    </row>
    <row r="5277" spans="1:6" ht="15.75" thickBot="1" x14ac:dyDescent="0.3">
      <c r="A5277" s="122" t="s">
        <v>44</v>
      </c>
      <c r="B5277" s="126">
        <v>44112</v>
      </c>
      <c r="C5277" s="4">
        <v>89</v>
      </c>
      <c r="D5277" s="26">
        <f t="shared" si="468"/>
        <v>5869</v>
      </c>
      <c r="E5277" s="4">
        <v>2</v>
      </c>
      <c r="F5277" s="112">
        <f>E5277+F5253</f>
        <v>76</v>
      </c>
    </row>
    <row r="5278" spans="1:6" ht="15.75" thickBot="1" x14ac:dyDescent="0.3">
      <c r="A5278" s="122" t="s">
        <v>29</v>
      </c>
      <c r="B5278" s="126">
        <v>44112</v>
      </c>
      <c r="C5278" s="4">
        <v>2099</v>
      </c>
      <c r="D5278" s="26">
        <f t="shared" si="468"/>
        <v>57131</v>
      </c>
      <c r="E5278" s="4">
        <v>31</v>
      </c>
      <c r="F5278" s="112">
        <f>E5278+F5254</f>
        <v>620</v>
      </c>
    </row>
    <row r="5279" spans="1:6" ht="15.75" thickBot="1" x14ac:dyDescent="0.3">
      <c r="A5279" s="122" t="s">
        <v>45</v>
      </c>
      <c r="B5279" s="126">
        <v>44112</v>
      </c>
      <c r="C5279" s="4">
        <v>40</v>
      </c>
      <c r="D5279" s="26">
        <f t="shared" si="468"/>
        <v>4268</v>
      </c>
      <c r="E5279" s="4">
        <v>1</v>
      </c>
      <c r="F5279" s="112">
        <f t="shared" si="467"/>
        <v>79</v>
      </c>
    </row>
    <row r="5280" spans="1:6" ht="15.75" thickBot="1" x14ac:dyDescent="0.3">
      <c r="A5280" s="122" t="s">
        <v>46</v>
      </c>
      <c r="B5280" s="126">
        <v>44112</v>
      </c>
      <c r="C5280" s="4">
        <v>168</v>
      </c>
      <c r="D5280" s="26">
        <f t="shared" si="468"/>
        <v>5804</v>
      </c>
      <c r="E5280" s="4">
        <v>1</v>
      </c>
      <c r="F5280" s="112">
        <f t="shared" ref="F5280:F5291" si="469">E5280+F5256</f>
        <v>82</v>
      </c>
    </row>
    <row r="5281" spans="1:6" ht="15.75" thickBot="1" x14ac:dyDescent="0.3">
      <c r="A5281" s="123" t="s">
        <v>47</v>
      </c>
      <c r="B5281" s="126">
        <v>44112</v>
      </c>
      <c r="C5281" s="4">
        <v>1859</v>
      </c>
      <c r="D5281" s="115">
        <f t="shared" si="468"/>
        <v>23236</v>
      </c>
      <c r="E5281" s="4">
        <v>84</v>
      </c>
      <c r="F5281" s="113">
        <f t="shared" si="469"/>
        <v>260</v>
      </c>
    </row>
    <row r="5282" spans="1:6" ht="15.75" thickBot="1" x14ac:dyDescent="0.3">
      <c r="A5282" s="53" t="s">
        <v>22</v>
      </c>
      <c r="B5282" s="126">
        <v>44113</v>
      </c>
      <c r="C5282" s="4">
        <v>5346</v>
      </c>
      <c r="D5282" s="114">
        <f>C5282+D5258</f>
        <v>461816</v>
      </c>
      <c r="E5282" s="4">
        <f>134+105</f>
        <v>239</v>
      </c>
      <c r="F5282" s="111">
        <f t="shared" si="469"/>
        <v>14491</v>
      </c>
    </row>
    <row r="5283" spans="1:6" ht="15.75" thickBot="1" x14ac:dyDescent="0.3">
      <c r="A5283" s="122" t="s">
        <v>51</v>
      </c>
      <c r="B5283" s="126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2">
        <f t="shared" si="469"/>
        <v>3809</v>
      </c>
    </row>
    <row r="5284" spans="1:6" ht="15.75" thickBot="1" x14ac:dyDescent="0.3">
      <c r="A5284" s="122" t="s">
        <v>35</v>
      </c>
      <c r="B5284" s="126">
        <v>44113</v>
      </c>
      <c r="C5284" s="4">
        <v>7</v>
      </c>
      <c r="D5284" s="26">
        <f t="shared" si="470"/>
        <v>360</v>
      </c>
      <c r="F5284" s="112">
        <f t="shared" si="469"/>
        <v>0</v>
      </c>
    </row>
    <row r="5285" spans="1:6" ht="15.75" thickBot="1" x14ac:dyDescent="0.3">
      <c r="A5285" s="122" t="s">
        <v>21</v>
      </c>
      <c r="B5285" s="126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2">
        <f t="shared" si="469"/>
        <v>329</v>
      </c>
    </row>
    <row r="5286" spans="1:6" ht="15.75" thickBot="1" x14ac:dyDescent="0.3">
      <c r="A5286" s="122" t="s">
        <v>36</v>
      </c>
      <c r="B5286" s="126">
        <v>44113</v>
      </c>
      <c r="C5286" s="4">
        <v>205</v>
      </c>
      <c r="D5286" s="26">
        <f t="shared" si="470"/>
        <v>6141</v>
      </c>
      <c r="E5286" s="4">
        <f>6</f>
        <v>6</v>
      </c>
      <c r="F5286" s="112">
        <f t="shared" si="469"/>
        <v>82</v>
      </c>
    </row>
    <row r="5287" spans="1:6" ht="15.75" thickBot="1" x14ac:dyDescent="0.3">
      <c r="A5287" s="122" t="s">
        <v>27</v>
      </c>
      <c r="B5287" s="126">
        <v>44113</v>
      </c>
      <c r="C5287" s="4">
        <v>1643</v>
      </c>
      <c r="D5287" s="26">
        <f t="shared" si="470"/>
        <v>48675</v>
      </c>
      <c r="E5287" s="4">
        <v>27</v>
      </c>
      <c r="F5287" s="112">
        <f t="shared" si="469"/>
        <v>569</v>
      </c>
    </row>
    <row r="5288" spans="1:6" ht="15.75" thickBot="1" x14ac:dyDescent="0.3">
      <c r="A5288" s="122" t="s">
        <v>37</v>
      </c>
      <c r="B5288" s="126">
        <v>44113</v>
      </c>
      <c r="C5288" s="4">
        <v>93</v>
      </c>
      <c r="D5288" s="26">
        <f t="shared" si="470"/>
        <v>1505</v>
      </c>
      <c r="F5288" s="112">
        <f t="shared" si="469"/>
        <v>31</v>
      </c>
    </row>
    <row r="5289" spans="1:6" ht="15.75" thickBot="1" x14ac:dyDescent="0.3">
      <c r="A5289" s="122" t="s">
        <v>38</v>
      </c>
      <c r="B5289" s="126">
        <v>44113</v>
      </c>
      <c r="C5289" s="4">
        <v>206</v>
      </c>
      <c r="D5289" s="26">
        <f t="shared" si="470"/>
        <v>9045</v>
      </c>
      <c r="E5289" s="4">
        <f>4</f>
        <v>4</v>
      </c>
      <c r="F5289" s="112">
        <f t="shared" si="469"/>
        <v>170</v>
      </c>
    </row>
    <row r="5290" spans="1:6" ht="15.75" thickBot="1" x14ac:dyDescent="0.3">
      <c r="A5290" s="122" t="s">
        <v>48</v>
      </c>
      <c r="B5290" s="126">
        <v>44113</v>
      </c>
      <c r="C5290" s="4">
        <v>10</v>
      </c>
      <c r="D5290" s="26">
        <f t="shared" si="470"/>
        <v>120</v>
      </c>
      <c r="F5290" s="112">
        <f t="shared" si="469"/>
        <v>1</v>
      </c>
    </row>
    <row r="5291" spans="1:6" ht="15.75" thickBot="1" x14ac:dyDescent="0.3">
      <c r="A5291" s="122" t="s">
        <v>39</v>
      </c>
      <c r="B5291" s="126">
        <v>44113</v>
      </c>
      <c r="C5291" s="4">
        <v>70</v>
      </c>
      <c r="D5291" s="26">
        <f t="shared" si="470"/>
        <v>16544</v>
      </c>
      <c r="F5291" s="112">
        <f t="shared" si="469"/>
        <v>627</v>
      </c>
    </row>
    <row r="5292" spans="1:6" ht="15.75" thickBot="1" x14ac:dyDescent="0.3">
      <c r="A5292" s="122" t="s">
        <v>40</v>
      </c>
      <c r="B5292" s="126">
        <v>44113</v>
      </c>
      <c r="C5292" s="4">
        <v>42</v>
      </c>
      <c r="D5292" s="26">
        <f t="shared" si="470"/>
        <v>996</v>
      </c>
      <c r="F5292" s="112">
        <f t="shared" ref="F5292:F5303" si="471">E5292+F5268</f>
        <v>12</v>
      </c>
    </row>
    <row r="5293" spans="1:6" ht="15.75" thickBot="1" x14ac:dyDescent="0.3">
      <c r="A5293" s="122" t="s">
        <v>28</v>
      </c>
      <c r="B5293" s="126">
        <v>44113</v>
      </c>
      <c r="C5293" s="4">
        <v>83</v>
      </c>
      <c r="D5293" s="26">
        <f t="shared" si="470"/>
        <v>5630</v>
      </c>
      <c r="E5293" s="4">
        <f>7+4</f>
        <v>11</v>
      </c>
      <c r="F5293" s="112">
        <f t="shared" si="471"/>
        <v>171</v>
      </c>
    </row>
    <row r="5294" spans="1:6" ht="15.75" thickBot="1" x14ac:dyDescent="0.3">
      <c r="A5294" s="122" t="s">
        <v>24</v>
      </c>
      <c r="B5294" s="126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2">
        <f t="shared" si="471"/>
        <v>426</v>
      </c>
    </row>
    <row r="5295" spans="1:6" ht="15.75" thickBot="1" x14ac:dyDescent="0.3">
      <c r="A5295" s="122" t="s">
        <v>30</v>
      </c>
      <c r="B5295" s="126">
        <v>44113</v>
      </c>
      <c r="C5295" s="4">
        <v>4</v>
      </c>
      <c r="D5295" s="26">
        <f t="shared" si="470"/>
        <v>144</v>
      </c>
      <c r="F5295" s="112">
        <f t="shared" si="471"/>
        <v>4</v>
      </c>
    </row>
    <row r="5296" spans="1:6" ht="15.75" thickBot="1" x14ac:dyDescent="0.3">
      <c r="A5296" s="122" t="s">
        <v>26</v>
      </c>
      <c r="B5296" s="126">
        <v>44113</v>
      </c>
      <c r="C5296" s="4">
        <v>287</v>
      </c>
      <c r="D5296" s="26">
        <f>C5296+D5272</f>
        <v>11386</v>
      </c>
      <c r="E5296" s="4">
        <f>25+17</f>
        <v>42</v>
      </c>
      <c r="F5296" s="112">
        <f t="shared" si="471"/>
        <v>167</v>
      </c>
    </row>
    <row r="5297" spans="1:6" ht="15.75" thickBot="1" x14ac:dyDescent="0.3">
      <c r="A5297" s="122" t="s">
        <v>25</v>
      </c>
      <c r="B5297" s="126">
        <v>44113</v>
      </c>
      <c r="C5297" s="4">
        <v>462</v>
      </c>
      <c r="D5297" s="26">
        <f>C5297+D5273</f>
        <v>15809</v>
      </c>
      <c r="E5297" s="4">
        <f>5+3</f>
        <v>8</v>
      </c>
      <c r="F5297" s="112">
        <f t="shared" si="471"/>
        <v>352</v>
      </c>
    </row>
    <row r="5298" spans="1:6" ht="15.75" thickBot="1" x14ac:dyDescent="0.3">
      <c r="A5298" s="122" t="s">
        <v>41</v>
      </c>
      <c r="B5298" s="126">
        <v>44113</v>
      </c>
      <c r="C5298" s="4">
        <v>267</v>
      </c>
      <c r="D5298" s="26">
        <f>C5298+D5274</f>
        <v>14783</v>
      </c>
      <c r="E5298" s="4">
        <f>8+6</f>
        <v>14</v>
      </c>
      <c r="F5298" s="112">
        <f>E5298+F5274</f>
        <v>478</v>
      </c>
    </row>
    <row r="5299" spans="1:6" ht="15.75" thickBot="1" x14ac:dyDescent="0.3">
      <c r="A5299" s="122" t="s">
        <v>42</v>
      </c>
      <c r="B5299" s="126">
        <v>44113</v>
      </c>
      <c r="C5299" s="4">
        <v>40</v>
      </c>
      <c r="D5299" s="26">
        <f t="shared" ref="D5299:D5305" si="472">C5299+D5275</f>
        <v>1145</v>
      </c>
      <c r="F5299" s="112">
        <f>E5299+F5275</f>
        <v>42</v>
      </c>
    </row>
    <row r="5300" spans="1:6" ht="15.75" thickBot="1" x14ac:dyDescent="0.3">
      <c r="A5300" s="122" t="s">
        <v>43</v>
      </c>
      <c r="B5300" s="126">
        <v>44113</v>
      </c>
      <c r="C5300" s="4">
        <v>86</v>
      </c>
      <c r="D5300" s="26">
        <f t="shared" si="472"/>
        <v>2188</v>
      </c>
      <c r="F5300" s="112">
        <f t="shared" si="471"/>
        <v>33</v>
      </c>
    </row>
    <row r="5301" spans="1:6" ht="15.75" thickBot="1" x14ac:dyDescent="0.3">
      <c r="A5301" s="122" t="s">
        <v>44</v>
      </c>
      <c r="B5301" s="126">
        <v>44113</v>
      </c>
      <c r="C5301" s="4">
        <v>172</v>
      </c>
      <c r="D5301" s="26">
        <f t="shared" si="472"/>
        <v>6041</v>
      </c>
      <c r="E5301" s="4">
        <f>1+3</f>
        <v>4</v>
      </c>
      <c r="F5301" s="112">
        <f>E5301+F5277</f>
        <v>80</v>
      </c>
    </row>
    <row r="5302" spans="1:6" ht="15.75" thickBot="1" x14ac:dyDescent="0.3">
      <c r="A5302" s="122" t="s">
        <v>29</v>
      </c>
      <c r="B5302" s="126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2">
        <f>E5302+F5278</f>
        <v>641</v>
      </c>
    </row>
    <row r="5303" spans="1:6" ht="15.75" thickBot="1" x14ac:dyDescent="0.3">
      <c r="A5303" s="122" t="s">
        <v>45</v>
      </c>
      <c r="B5303" s="126">
        <v>44113</v>
      </c>
      <c r="C5303" s="4">
        <v>15</v>
      </c>
      <c r="D5303" s="26">
        <f t="shared" si="472"/>
        <v>4283</v>
      </c>
      <c r="E5303" s="4">
        <f>2+1</f>
        <v>3</v>
      </c>
      <c r="F5303" s="112">
        <f t="shared" si="471"/>
        <v>82</v>
      </c>
    </row>
    <row r="5304" spans="1:6" ht="15.75" thickBot="1" x14ac:dyDescent="0.3">
      <c r="A5304" s="122" t="s">
        <v>46</v>
      </c>
      <c r="B5304" s="126">
        <v>44113</v>
      </c>
      <c r="C5304" s="4">
        <v>249</v>
      </c>
      <c r="D5304" s="26">
        <f t="shared" si="472"/>
        <v>6053</v>
      </c>
      <c r="E5304" s="4">
        <f>2</f>
        <v>2</v>
      </c>
      <c r="F5304" s="112">
        <f t="shared" ref="F5304:F5315" si="473">E5304+F5280</f>
        <v>84</v>
      </c>
    </row>
    <row r="5305" spans="1:6" ht="15.75" thickBot="1" x14ac:dyDescent="0.3">
      <c r="A5305" s="123" t="s">
        <v>47</v>
      </c>
      <c r="B5305" s="126">
        <v>44113</v>
      </c>
      <c r="C5305" s="4">
        <v>1724</v>
      </c>
      <c r="D5305" s="115">
        <f t="shared" si="472"/>
        <v>24960</v>
      </c>
      <c r="E5305" s="4">
        <f>44+21</f>
        <v>65</v>
      </c>
      <c r="F5305" s="113">
        <f t="shared" si="473"/>
        <v>325</v>
      </c>
    </row>
    <row r="5306" spans="1:6" ht="15.75" thickBot="1" x14ac:dyDescent="0.3">
      <c r="A5306" s="53" t="s">
        <v>22</v>
      </c>
      <c r="B5306" s="126">
        <v>44114</v>
      </c>
      <c r="C5306" s="4">
        <v>4047</v>
      </c>
      <c r="D5306" s="114">
        <f>C5306+D5282</f>
        <v>465863</v>
      </c>
      <c r="E5306" s="4">
        <f>3+99+87</f>
        <v>189</v>
      </c>
      <c r="F5306" s="111">
        <f t="shared" si="473"/>
        <v>14680</v>
      </c>
    </row>
    <row r="5307" spans="1:6" ht="15.75" thickBot="1" x14ac:dyDescent="0.3">
      <c r="A5307" s="122" t="s">
        <v>51</v>
      </c>
      <c r="B5307" s="126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2">
        <f t="shared" si="473"/>
        <v>3882</v>
      </c>
    </row>
    <row r="5308" spans="1:6" ht="15.75" thickBot="1" x14ac:dyDescent="0.3">
      <c r="A5308" s="122" t="s">
        <v>35</v>
      </c>
      <c r="B5308" s="126">
        <v>44114</v>
      </c>
      <c r="C5308" s="4">
        <v>10</v>
      </c>
      <c r="D5308" s="26">
        <f t="shared" si="474"/>
        <v>370</v>
      </c>
      <c r="F5308" s="112">
        <f t="shared" si="473"/>
        <v>0</v>
      </c>
    </row>
    <row r="5309" spans="1:6" ht="15.75" thickBot="1" x14ac:dyDescent="0.3">
      <c r="A5309" s="122" t="s">
        <v>21</v>
      </c>
      <c r="B5309" s="126">
        <v>44114</v>
      </c>
      <c r="C5309" s="4">
        <v>148</v>
      </c>
      <c r="D5309" s="26">
        <f t="shared" si="474"/>
        <v>10174</v>
      </c>
      <c r="E5309" s="4">
        <f>1</f>
        <v>1</v>
      </c>
      <c r="F5309" s="112">
        <f t="shared" si="473"/>
        <v>330</v>
      </c>
    </row>
    <row r="5310" spans="1:6" ht="15.75" thickBot="1" x14ac:dyDescent="0.3">
      <c r="A5310" s="122" t="s">
        <v>36</v>
      </c>
      <c r="B5310" s="126">
        <v>44114</v>
      </c>
      <c r="C5310" s="4">
        <v>482</v>
      </c>
      <c r="D5310" s="26">
        <f t="shared" si="474"/>
        <v>6623</v>
      </c>
      <c r="E5310" s="4">
        <v>0</v>
      </c>
      <c r="F5310" s="112">
        <f t="shared" si="473"/>
        <v>82</v>
      </c>
    </row>
    <row r="5311" spans="1:6" ht="15.75" thickBot="1" x14ac:dyDescent="0.3">
      <c r="A5311" s="122" t="s">
        <v>27</v>
      </c>
      <c r="B5311" s="126">
        <v>44114</v>
      </c>
      <c r="C5311" s="4">
        <v>1606</v>
      </c>
      <c r="D5311" s="26">
        <f t="shared" si="474"/>
        <v>50281</v>
      </c>
      <c r="E5311" s="4">
        <v>27</v>
      </c>
      <c r="F5311" s="112">
        <f t="shared" si="473"/>
        <v>596</v>
      </c>
    </row>
    <row r="5312" spans="1:6" ht="15.75" thickBot="1" x14ac:dyDescent="0.3">
      <c r="A5312" s="122" t="s">
        <v>37</v>
      </c>
      <c r="B5312" s="126">
        <v>44114</v>
      </c>
      <c r="C5312" s="4">
        <v>2</v>
      </c>
      <c r="D5312" s="26">
        <f t="shared" si="474"/>
        <v>1507</v>
      </c>
      <c r="F5312" s="112">
        <f t="shared" si="473"/>
        <v>31</v>
      </c>
    </row>
    <row r="5313" spans="1:6" ht="15.75" thickBot="1" x14ac:dyDescent="0.3">
      <c r="A5313" s="122" t="s">
        <v>38</v>
      </c>
      <c r="B5313" s="126">
        <v>44114</v>
      </c>
      <c r="C5313" s="4">
        <v>188</v>
      </c>
      <c r="D5313" s="26">
        <f t="shared" si="474"/>
        <v>9233</v>
      </c>
      <c r="E5313" s="4">
        <f>1+1</f>
        <v>2</v>
      </c>
      <c r="F5313" s="112">
        <f t="shared" si="473"/>
        <v>172</v>
      </c>
    </row>
    <row r="5314" spans="1:6" ht="15.75" thickBot="1" x14ac:dyDescent="0.3">
      <c r="A5314" s="122" t="s">
        <v>48</v>
      </c>
      <c r="B5314" s="126">
        <v>44114</v>
      </c>
      <c r="C5314" s="4">
        <v>8</v>
      </c>
      <c r="D5314" s="26">
        <f t="shared" si="474"/>
        <v>128</v>
      </c>
      <c r="F5314" s="112">
        <f t="shared" si="473"/>
        <v>1</v>
      </c>
    </row>
    <row r="5315" spans="1:6" ht="15.75" thickBot="1" x14ac:dyDescent="0.3">
      <c r="A5315" s="122" t="s">
        <v>39</v>
      </c>
      <c r="B5315" s="126">
        <v>44114</v>
      </c>
      <c r="C5315" s="4">
        <v>128</v>
      </c>
      <c r="D5315" s="26">
        <f t="shared" si="474"/>
        <v>16672</v>
      </c>
      <c r="F5315" s="112">
        <f t="shared" si="473"/>
        <v>627</v>
      </c>
    </row>
    <row r="5316" spans="1:6" ht="15.75" thickBot="1" x14ac:dyDescent="0.3">
      <c r="A5316" s="122" t="s">
        <v>40</v>
      </c>
      <c r="B5316" s="126">
        <v>44114</v>
      </c>
      <c r="C5316" s="4">
        <v>44</v>
      </c>
      <c r="D5316" s="26">
        <f t="shared" si="474"/>
        <v>1040</v>
      </c>
      <c r="F5316" s="112">
        <f t="shared" ref="F5316:F5327" si="475">E5316+F5292</f>
        <v>12</v>
      </c>
    </row>
    <row r="5317" spans="1:6" ht="15.75" thickBot="1" x14ac:dyDescent="0.3">
      <c r="A5317" s="122" t="s">
        <v>28</v>
      </c>
      <c r="B5317" s="126">
        <v>44114</v>
      </c>
      <c r="C5317" s="4">
        <v>46</v>
      </c>
      <c r="D5317" s="26">
        <f t="shared" si="474"/>
        <v>5676</v>
      </c>
      <c r="E5317" s="4">
        <f>1</f>
        <v>1</v>
      </c>
      <c r="F5317" s="112">
        <f t="shared" si="475"/>
        <v>172</v>
      </c>
    </row>
    <row r="5318" spans="1:6" ht="15.75" thickBot="1" x14ac:dyDescent="0.3">
      <c r="A5318" s="122" t="s">
        <v>24</v>
      </c>
      <c r="B5318" s="126">
        <v>44114</v>
      </c>
      <c r="C5318" s="4">
        <v>573</v>
      </c>
      <c r="D5318" s="26">
        <f t="shared" si="474"/>
        <v>31464</v>
      </c>
      <c r="E5318" s="4">
        <f>3</f>
        <v>3</v>
      </c>
      <c r="F5318" s="112">
        <f t="shared" si="475"/>
        <v>429</v>
      </c>
    </row>
    <row r="5319" spans="1:6" ht="15.75" thickBot="1" x14ac:dyDescent="0.3">
      <c r="A5319" s="122" t="s">
        <v>30</v>
      </c>
      <c r="B5319" s="126">
        <v>44114</v>
      </c>
      <c r="C5319" s="4">
        <v>5</v>
      </c>
      <c r="D5319" s="26">
        <f t="shared" si="474"/>
        <v>149</v>
      </c>
      <c r="F5319" s="112">
        <f t="shared" si="475"/>
        <v>4</v>
      </c>
    </row>
    <row r="5320" spans="1:6" ht="15.75" thickBot="1" x14ac:dyDescent="0.3">
      <c r="A5320" s="122" t="s">
        <v>26</v>
      </c>
      <c r="B5320" s="126">
        <v>44114</v>
      </c>
      <c r="C5320" s="4">
        <v>433</v>
      </c>
      <c r="D5320" s="26">
        <f>C5320+D5296</f>
        <v>11819</v>
      </c>
      <c r="E5320" s="4">
        <f>13+4</f>
        <v>17</v>
      </c>
      <c r="F5320" s="112">
        <f t="shared" si="475"/>
        <v>184</v>
      </c>
    </row>
    <row r="5321" spans="1:6" ht="15.75" thickBot="1" x14ac:dyDescent="0.3">
      <c r="A5321" s="122" t="s">
        <v>25</v>
      </c>
      <c r="B5321" s="126">
        <v>44114</v>
      </c>
      <c r="C5321" s="4">
        <v>433</v>
      </c>
      <c r="D5321" s="26">
        <f>C5321+D5297</f>
        <v>16242</v>
      </c>
      <c r="E5321" s="4">
        <v>4</v>
      </c>
      <c r="F5321" s="112">
        <f t="shared" si="475"/>
        <v>356</v>
      </c>
    </row>
    <row r="5322" spans="1:6" ht="15.75" thickBot="1" x14ac:dyDescent="0.3">
      <c r="A5322" s="122" t="s">
        <v>41</v>
      </c>
      <c r="B5322" s="126">
        <v>44114</v>
      </c>
      <c r="C5322" s="4">
        <v>453</v>
      </c>
      <c r="D5322" s="26">
        <f>C5322+D5298</f>
        <v>15236</v>
      </c>
      <c r="E5322" s="4">
        <f>16+5</f>
        <v>21</v>
      </c>
      <c r="F5322" s="112">
        <f>E5322+F5298</f>
        <v>499</v>
      </c>
    </row>
    <row r="5323" spans="1:6" ht="15.75" thickBot="1" x14ac:dyDescent="0.3">
      <c r="A5323" s="122" t="s">
        <v>42</v>
      </c>
      <c r="B5323" s="126">
        <v>44114</v>
      </c>
      <c r="C5323" s="4">
        <v>1</v>
      </c>
      <c r="D5323" s="26">
        <f t="shared" ref="D5323:D5329" si="476">C5323+D5299</f>
        <v>1146</v>
      </c>
      <c r="F5323" s="112">
        <f>E5323+F5299</f>
        <v>42</v>
      </c>
    </row>
    <row r="5324" spans="1:6" ht="15.75" thickBot="1" x14ac:dyDescent="0.3">
      <c r="A5324" s="122" t="s">
        <v>43</v>
      </c>
      <c r="B5324" s="126">
        <v>44114</v>
      </c>
      <c r="C5324" s="4">
        <v>14</v>
      </c>
      <c r="D5324" s="26">
        <f t="shared" si="476"/>
        <v>2202</v>
      </c>
      <c r="F5324" s="112">
        <f t="shared" si="475"/>
        <v>33</v>
      </c>
    </row>
    <row r="5325" spans="1:6" ht="15.75" thickBot="1" x14ac:dyDescent="0.3">
      <c r="A5325" s="122" t="s">
        <v>44</v>
      </c>
      <c r="B5325" s="126">
        <v>44114</v>
      </c>
      <c r="C5325" s="4">
        <v>170</v>
      </c>
      <c r="D5325" s="26">
        <f t="shared" si="476"/>
        <v>6211</v>
      </c>
      <c r="E5325" s="4">
        <f>3</f>
        <v>3</v>
      </c>
      <c r="F5325" s="112">
        <f>E5325+F5301</f>
        <v>83</v>
      </c>
    </row>
    <row r="5326" spans="1:6" ht="15.75" thickBot="1" x14ac:dyDescent="0.3">
      <c r="A5326" s="122" t="s">
        <v>29</v>
      </c>
      <c r="B5326" s="126">
        <v>44114</v>
      </c>
      <c r="C5326" s="4">
        <v>2043</v>
      </c>
      <c r="D5326" s="26">
        <f t="shared" si="476"/>
        <v>61353</v>
      </c>
      <c r="E5326" s="4">
        <v>16</v>
      </c>
      <c r="F5326" s="112">
        <f>E5326+F5302</f>
        <v>657</v>
      </c>
    </row>
    <row r="5327" spans="1:6" ht="15.75" thickBot="1" x14ac:dyDescent="0.3">
      <c r="A5327" s="122" t="s">
        <v>45</v>
      </c>
      <c r="B5327" s="126">
        <v>44114</v>
      </c>
      <c r="C5327" s="4">
        <v>93</v>
      </c>
      <c r="D5327" s="26">
        <f t="shared" si="476"/>
        <v>4376</v>
      </c>
      <c r="F5327" s="112">
        <f t="shared" si="475"/>
        <v>82</v>
      </c>
    </row>
    <row r="5328" spans="1:6" ht="15.75" thickBot="1" x14ac:dyDescent="0.3">
      <c r="A5328" s="122" t="s">
        <v>46</v>
      </c>
      <c r="B5328" s="126">
        <v>44114</v>
      </c>
      <c r="C5328" s="4">
        <v>144</v>
      </c>
      <c r="D5328" s="26">
        <f t="shared" si="476"/>
        <v>6197</v>
      </c>
      <c r="F5328" s="112">
        <f t="shared" ref="F5328:F5339" si="477">E5328+F5304</f>
        <v>84</v>
      </c>
    </row>
    <row r="5329" spans="1:6" ht="15.75" thickBot="1" x14ac:dyDescent="0.3">
      <c r="A5329" s="123" t="s">
        <v>47</v>
      </c>
      <c r="B5329" s="126">
        <v>44114</v>
      </c>
      <c r="C5329" s="4">
        <v>802</v>
      </c>
      <c r="D5329" s="115">
        <f t="shared" si="476"/>
        <v>25762</v>
      </c>
      <c r="F5329" s="113">
        <f t="shared" si="477"/>
        <v>325</v>
      </c>
    </row>
    <row r="5330" spans="1:6" ht="15.75" thickBot="1" x14ac:dyDescent="0.3">
      <c r="A5330" s="53" t="s">
        <v>22</v>
      </c>
      <c r="B5330" s="126">
        <v>44115</v>
      </c>
      <c r="C5330" s="4">
        <v>2542</v>
      </c>
      <c r="D5330" s="114">
        <f>C5330+D5306</f>
        <v>468405</v>
      </c>
      <c r="E5330" s="4">
        <f>81+63+3</f>
        <v>147</v>
      </c>
      <c r="F5330" s="111">
        <f t="shared" si="477"/>
        <v>14827</v>
      </c>
    </row>
    <row r="5331" spans="1:6" ht="15.75" thickBot="1" x14ac:dyDescent="0.3">
      <c r="A5331" s="122" t="s">
        <v>51</v>
      </c>
      <c r="B5331" s="126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2">
        <f t="shared" si="477"/>
        <v>3902</v>
      </c>
    </row>
    <row r="5332" spans="1:6" ht="15.75" thickBot="1" x14ac:dyDescent="0.3">
      <c r="A5332" s="122" t="s">
        <v>35</v>
      </c>
      <c r="B5332" s="126">
        <v>44115</v>
      </c>
      <c r="C5332" s="4">
        <v>6</v>
      </c>
      <c r="D5332" s="26">
        <f t="shared" si="478"/>
        <v>376</v>
      </c>
      <c r="F5332" s="112">
        <f t="shared" si="477"/>
        <v>0</v>
      </c>
    </row>
    <row r="5333" spans="1:6" ht="15.75" thickBot="1" x14ac:dyDescent="0.3">
      <c r="A5333" s="122" t="s">
        <v>21</v>
      </c>
      <c r="B5333" s="126">
        <v>44115</v>
      </c>
      <c r="C5333" s="4">
        <v>199</v>
      </c>
      <c r="D5333" s="26">
        <f t="shared" si="478"/>
        <v>10373</v>
      </c>
      <c r="E5333" s="4">
        <v>3</v>
      </c>
      <c r="F5333" s="112">
        <f t="shared" si="477"/>
        <v>333</v>
      </c>
    </row>
    <row r="5334" spans="1:6" ht="15.75" thickBot="1" x14ac:dyDescent="0.3">
      <c r="A5334" s="122" t="s">
        <v>36</v>
      </c>
      <c r="B5334" s="126">
        <v>44115</v>
      </c>
      <c r="C5334" s="4">
        <v>379</v>
      </c>
      <c r="D5334" s="26">
        <f t="shared" si="478"/>
        <v>7002</v>
      </c>
      <c r="F5334" s="112">
        <f t="shared" si="477"/>
        <v>82</v>
      </c>
    </row>
    <row r="5335" spans="1:6" ht="15.75" thickBot="1" x14ac:dyDescent="0.3">
      <c r="A5335" s="122" t="s">
        <v>27</v>
      </c>
      <c r="B5335" s="126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2">
        <f t="shared" si="477"/>
        <v>627</v>
      </c>
    </row>
    <row r="5336" spans="1:6" ht="15.75" thickBot="1" x14ac:dyDescent="0.3">
      <c r="A5336" s="122" t="s">
        <v>37</v>
      </c>
      <c r="B5336" s="126">
        <v>44115</v>
      </c>
      <c r="C5336" s="4">
        <v>50</v>
      </c>
      <c r="D5336" s="26">
        <f t="shared" si="478"/>
        <v>1557</v>
      </c>
      <c r="F5336" s="112">
        <f t="shared" si="477"/>
        <v>31</v>
      </c>
    </row>
    <row r="5337" spans="1:6" ht="15.75" thickBot="1" x14ac:dyDescent="0.3">
      <c r="A5337" s="122" t="s">
        <v>38</v>
      </c>
      <c r="B5337" s="126">
        <v>44115</v>
      </c>
      <c r="C5337" s="4">
        <v>157</v>
      </c>
      <c r="D5337" s="26">
        <f t="shared" si="478"/>
        <v>9390</v>
      </c>
      <c r="E5337" s="4">
        <f>2+1</f>
        <v>3</v>
      </c>
      <c r="F5337" s="112">
        <f t="shared" si="477"/>
        <v>175</v>
      </c>
    </row>
    <row r="5338" spans="1:6" ht="15.75" thickBot="1" x14ac:dyDescent="0.3">
      <c r="A5338" s="122" t="s">
        <v>48</v>
      </c>
      <c r="B5338" s="126">
        <v>44115</v>
      </c>
      <c r="C5338" s="4">
        <v>0</v>
      </c>
      <c r="D5338" s="26">
        <f t="shared" si="478"/>
        <v>128</v>
      </c>
      <c r="F5338" s="112">
        <f t="shared" si="477"/>
        <v>1</v>
      </c>
    </row>
    <row r="5339" spans="1:6" ht="15.75" thickBot="1" x14ac:dyDescent="0.3">
      <c r="A5339" s="122" t="s">
        <v>39</v>
      </c>
      <c r="B5339" s="126">
        <v>44115</v>
      </c>
      <c r="C5339" s="4">
        <v>58</v>
      </c>
      <c r="D5339" s="26">
        <f t="shared" si="478"/>
        <v>16730</v>
      </c>
      <c r="E5339" s="4">
        <f>1</f>
        <v>1</v>
      </c>
      <c r="F5339" s="112">
        <f t="shared" si="477"/>
        <v>628</v>
      </c>
    </row>
    <row r="5340" spans="1:6" ht="15.75" thickBot="1" x14ac:dyDescent="0.3">
      <c r="A5340" s="122" t="s">
        <v>40</v>
      </c>
      <c r="B5340" s="126">
        <v>44115</v>
      </c>
      <c r="C5340" s="4">
        <v>30</v>
      </c>
      <c r="D5340" s="26">
        <f t="shared" si="478"/>
        <v>1070</v>
      </c>
      <c r="F5340" s="112">
        <f t="shared" ref="F5340:F5351" si="479">E5340+F5316</f>
        <v>12</v>
      </c>
    </row>
    <row r="5341" spans="1:6" ht="15.75" thickBot="1" x14ac:dyDescent="0.3">
      <c r="A5341" s="122" t="s">
        <v>28</v>
      </c>
      <c r="B5341" s="126">
        <v>44115</v>
      </c>
      <c r="C5341" s="4">
        <v>152</v>
      </c>
      <c r="D5341" s="26">
        <f t="shared" si="478"/>
        <v>5828</v>
      </c>
      <c r="E5341" s="4">
        <f>2+1</f>
        <v>3</v>
      </c>
      <c r="F5341" s="112">
        <f t="shared" si="479"/>
        <v>175</v>
      </c>
    </row>
    <row r="5342" spans="1:6" ht="15.75" thickBot="1" x14ac:dyDescent="0.3">
      <c r="A5342" s="122" t="s">
        <v>24</v>
      </c>
      <c r="B5342" s="126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2">
        <f t="shared" si="479"/>
        <v>435</v>
      </c>
    </row>
    <row r="5343" spans="1:6" ht="15.75" thickBot="1" x14ac:dyDescent="0.3">
      <c r="A5343" s="122" t="s">
        <v>30</v>
      </c>
      <c r="B5343" s="126">
        <v>44115</v>
      </c>
      <c r="C5343" s="4">
        <v>5</v>
      </c>
      <c r="D5343" s="26">
        <f t="shared" si="478"/>
        <v>154</v>
      </c>
      <c r="F5343" s="112">
        <f t="shared" si="479"/>
        <v>4</v>
      </c>
    </row>
    <row r="5344" spans="1:6" ht="15.75" thickBot="1" x14ac:dyDescent="0.3">
      <c r="A5344" s="122" t="s">
        <v>26</v>
      </c>
      <c r="B5344" s="126">
        <v>44115</v>
      </c>
      <c r="C5344" s="4">
        <v>306</v>
      </c>
      <c r="D5344" s="26">
        <f>C5344+D5320</f>
        <v>12125</v>
      </c>
      <c r="F5344" s="112">
        <f t="shared" si="479"/>
        <v>184</v>
      </c>
    </row>
    <row r="5345" spans="1:6" ht="15.75" thickBot="1" x14ac:dyDescent="0.3">
      <c r="A5345" s="122" t="s">
        <v>25</v>
      </c>
      <c r="B5345" s="126">
        <v>44115</v>
      </c>
      <c r="C5345" s="4">
        <v>252</v>
      </c>
      <c r="D5345" s="26">
        <f>C5345+D5321</f>
        <v>16494</v>
      </c>
      <c r="E5345" s="4">
        <f>4+4</f>
        <v>8</v>
      </c>
      <c r="F5345" s="112">
        <f t="shared" si="479"/>
        <v>364</v>
      </c>
    </row>
    <row r="5346" spans="1:6" ht="15.75" thickBot="1" x14ac:dyDescent="0.3">
      <c r="A5346" s="122" t="s">
        <v>41</v>
      </c>
      <c r="B5346" s="126">
        <v>44115</v>
      </c>
      <c r="C5346" s="4">
        <v>148</v>
      </c>
      <c r="D5346" s="26">
        <f>C5346+D5322</f>
        <v>15384</v>
      </c>
      <c r="E5346" s="4">
        <f>19+10</f>
        <v>29</v>
      </c>
      <c r="F5346" s="112">
        <f>E5346+F5322</f>
        <v>528</v>
      </c>
    </row>
    <row r="5347" spans="1:6" ht="15.75" thickBot="1" x14ac:dyDescent="0.3">
      <c r="A5347" s="122" t="s">
        <v>42</v>
      </c>
      <c r="B5347" s="126">
        <v>44115</v>
      </c>
      <c r="C5347" s="4">
        <v>58</v>
      </c>
      <c r="D5347" s="26">
        <f t="shared" ref="D5347:D5353" si="480">C5347+D5323</f>
        <v>1204</v>
      </c>
      <c r="F5347" s="112">
        <f>E5347+F5323</f>
        <v>42</v>
      </c>
    </row>
    <row r="5348" spans="1:6" ht="15.75" thickBot="1" x14ac:dyDescent="0.3">
      <c r="A5348" s="122" t="s">
        <v>43</v>
      </c>
      <c r="B5348" s="126">
        <v>44115</v>
      </c>
      <c r="C5348" s="4">
        <v>20</v>
      </c>
      <c r="D5348" s="26">
        <f t="shared" si="480"/>
        <v>2222</v>
      </c>
      <c r="F5348" s="112">
        <f t="shared" si="479"/>
        <v>33</v>
      </c>
    </row>
    <row r="5349" spans="1:6" ht="15.75" thickBot="1" x14ac:dyDescent="0.3">
      <c r="A5349" s="122" t="s">
        <v>44</v>
      </c>
      <c r="B5349" s="126">
        <v>44115</v>
      </c>
      <c r="C5349" s="4">
        <v>134</v>
      </c>
      <c r="D5349" s="26">
        <f t="shared" si="480"/>
        <v>6345</v>
      </c>
      <c r="E5349" s="4">
        <f>3</f>
        <v>3</v>
      </c>
      <c r="F5349" s="112">
        <f>E5349+F5325</f>
        <v>86</v>
      </c>
    </row>
    <row r="5350" spans="1:6" ht="15.75" thickBot="1" x14ac:dyDescent="0.3">
      <c r="A5350" s="122" t="s">
        <v>29</v>
      </c>
      <c r="B5350" s="126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2">
        <f>E5350+F5326</f>
        <v>671</v>
      </c>
    </row>
    <row r="5351" spans="1:6" ht="15.75" thickBot="1" x14ac:dyDescent="0.3">
      <c r="A5351" s="122" t="s">
        <v>45</v>
      </c>
      <c r="B5351" s="126">
        <v>44115</v>
      </c>
      <c r="C5351" s="4">
        <v>450</v>
      </c>
      <c r="D5351" s="26">
        <f t="shared" si="480"/>
        <v>4826</v>
      </c>
      <c r="E5351" s="4">
        <f>1+1</f>
        <v>2</v>
      </c>
      <c r="F5351" s="112">
        <f t="shared" si="479"/>
        <v>84</v>
      </c>
    </row>
    <row r="5352" spans="1:6" ht="15.75" thickBot="1" x14ac:dyDescent="0.3">
      <c r="A5352" s="122" t="s">
        <v>46</v>
      </c>
      <c r="B5352" s="126">
        <v>44115</v>
      </c>
      <c r="C5352" s="4">
        <v>227</v>
      </c>
      <c r="D5352" s="26">
        <f t="shared" si="480"/>
        <v>6424</v>
      </c>
      <c r="F5352" s="112">
        <f t="shared" ref="F5352:F5363" si="481">E5352+F5328</f>
        <v>84</v>
      </c>
    </row>
    <row r="5353" spans="1:6" ht="15.75" thickBot="1" x14ac:dyDescent="0.3">
      <c r="A5353" s="123" t="s">
        <v>47</v>
      </c>
      <c r="B5353" s="126">
        <v>44115</v>
      </c>
      <c r="C5353" s="4">
        <v>855</v>
      </c>
      <c r="D5353" s="115">
        <f t="shared" si="480"/>
        <v>26617</v>
      </c>
      <c r="E5353" s="4">
        <f>10+7</f>
        <v>17</v>
      </c>
      <c r="F5353" s="113">
        <f t="shared" si="481"/>
        <v>342</v>
      </c>
    </row>
    <row r="5354" spans="1:6" ht="15.75" thickBot="1" x14ac:dyDescent="0.3">
      <c r="A5354" s="53" t="s">
        <v>22</v>
      </c>
      <c r="B5354" s="126">
        <v>44116</v>
      </c>
      <c r="C5354" s="4">
        <v>2221</v>
      </c>
      <c r="D5354" s="114">
        <f>C5354+D5330</f>
        <v>470626</v>
      </c>
      <c r="E5354" s="4">
        <f>1+69+61</f>
        <v>131</v>
      </c>
      <c r="F5354" s="111">
        <f t="shared" si="481"/>
        <v>14958</v>
      </c>
    </row>
    <row r="5355" spans="1:6" ht="15.75" thickBot="1" x14ac:dyDescent="0.3">
      <c r="A5355" s="122" t="s">
        <v>51</v>
      </c>
      <c r="B5355" s="126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2">
        <f t="shared" si="481"/>
        <v>3957</v>
      </c>
    </row>
    <row r="5356" spans="1:6" ht="15.75" thickBot="1" x14ac:dyDescent="0.3">
      <c r="A5356" s="122" t="s">
        <v>35</v>
      </c>
      <c r="B5356" s="126">
        <v>44116</v>
      </c>
      <c r="C5356" s="4">
        <v>14</v>
      </c>
      <c r="D5356" s="26">
        <f t="shared" si="482"/>
        <v>390</v>
      </c>
      <c r="F5356" s="112">
        <f t="shared" si="481"/>
        <v>0</v>
      </c>
    </row>
    <row r="5357" spans="1:6" ht="15.75" thickBot="1" x14ac:dyDescent="0.3">
      <c r="A5357" s="122" t="s">
        <v>21</v>
      </c>
      <c r="B5357" s="126">
        <v>44116</v>
      </c>
      <c r="C5357" s="4">
        <v>133</v>
      </c>
      <c r="D5357" s="26">
        <f t="shared" si="482"/>
        <v>10506</v>
      </c>
      <c r="F5357" s="112">
        <f t="shared" si="481"/>
        <v>333</v>
      </c>
    </row>
    <row r="5358" spans="1:6" ht="15.75" thickBot="1" x14ac:dyDescent="0.3">
      <c r="A5358" s="122" t="s">
        <v>36</v>
      </c>
      <c r="B5358" s="126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2">
        <f t="shared" si="481"/>
        <v>97</v>
      </c>
    </row>
    <row r="5359" spans="1:6" ht="15.75" thickBot="1" x14ac:dyDescent="0.3">
      <c r="A5359" s="122" t="s">
        <v>27</v>
      </c>
      <c r="B5359" s="126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2">
        <f t="shared" si="481"/>
        <v>655</v>
      </c>
    </row>
    <row r="5360" spans="1:6" ht="15.75" thickBot="1" x14ac:dyDescent="0.3">
      <c r="A5360" s="122" t="s">
        <v>37</v>
      </c>
      <c r="B5360" s="126">
        <v>44116</v>
      </c>
      <c r="C5360" s="4">
        <v>77</v>
      </c>
      <c r="D5360" s="26">
        <f t="shared" si="482"/>
        <v>1634</v>
      </c>
      <c r="E5360" s="4">
        <v>0</v>
      </c>
      <c r="F5360" s="112">
        <f t="shared" si="481"/>
        <v>31</v>
      </c>
    </row>
    <row r="5361" spans="1:6" ht="15.75" thickBot="1" x14ac:dyDescent="0.3">
      <c r="A5361" s="122" t="s">
        <v>38</v>
      </c>
      <c r="B5361" s="126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2">
        <f t="shared" si="481"/>
        <v>188</v>
      </c>
    </row>
    <row r="5362" spans="1:6" ht="15.75" thickBot="1" x14ac:dyDescent="0.3">
      <c r="A5362" s="122" t="s">
        <v>48</v>
      </c>
      <c r="B5362" s="126">
        <v>44116</v>
      </c>
      <c r="C5362" s="4">
        <v>8</v>
      </c>
      <c r="D5362" s="26">
        <f t="shared" si="482"/>
        <v>136</v>
      </c>
      <c r="F5362" s="112">
        <f t="shared" si="481"/>
        <v>1</v>
      </c>
    </row>
    <row r="5363" spans="1:6" ht="15.75" thickBot="1" x14ac:dyDescent="0.3">
      <c r="A5363" s="122" t="s">
        <v>39</v>
      </c>
      <c r="B5363" s="126">
        <v>44116</v>
      </c>
      <c r="C5363" s="4">
        <v>76</v>
      </c>
      <c r="D5363" s="26">
        <f t="shared" si="482"/>
        <v>16806</v>
      </c>
      <c r="F5363" s="112">
        <f t="shared" si="481"/>
        <v>628</v>
      </c>
    </row>
    <row r="5364" spans="1:6" ht="15.75" thickBot="1" x14ac:dyDescent="0.3">
      <c r="A5364" s="122" t="s">
        <v>40</v>
      </c>
      <c r="B5364" s="126">
        <v>44116</v>
      </c>
      <c r="C5364" s="4">
        <v>57</v>
      </c>
      <c r="D5364" s="26">
        <f t="shared" si="482"/>
        <v>1127</v>
      </c>
      <c r="F5364" s="112">
        <f t="shared" ref="F5364:F5375" si="483">E5364+F5340</f>
        <v>12</v>
      </c>
    </row>
    <row r="5365" spans="1:6" ht="15.75" thickBot="1" x14ac:dyDescent="0.3">
      <c r="A5365" s="122" t="s">
        <v>28</v>
      </c>
      <c r="B5365" s="126">
        <v>44116</v>
      </c>
      <c r="C5365" s="4">
        <v>160</v>
      </c>
      <c r="D5365" s="26">
        <f t="shared" si="482"/>
        <v>5988</v>
      </c>
      <c r="E5365" s="4">
        <f>1</f>
        <v>1</v>
      </c>
      <c r="F5365" s="112">
        <f t="shared" si="483"/>
        <v>176</v>
      </c>
    </row>
    <row r="5366" spans="1:6" ht="15.75" thickBot="1" x14ac:dyDescent="0.3">
      <c r="A5366" s="122" t="s">
        <v>24</v>
      </c>
      <c r="B5366" s="126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2">
        <f t="shared" si="483"/>
        <v>437</v>
      </c>
    </row>
    <row r="5367" spans="1:6" ht="15.75" thickBot="1" x14ac:dyDescent="0.3">
      <c r="A5367" s="122" t="s">
        <v>30</v>
      </c>
      <c r="B5367" s="126">
        <v>44116</v>
      </c>
      <c r="C5367" s="4">
        <v>8</v>
      </c>
      <c r="D5367" s="26">
        <f t="shared" si="482"/>
        <v>162</v>
      </c>
      <c r="F5367" s="112">
        <f t="shared" si="483"/>
        <v>4</v>
      </c>
    </row>
    <row r="5368" spans="1:6" ht="15.75" thickBot="1" x14ac:dyDescent="0.3">
      <c r="A5368" s="122" t="s">
        <v>26</v>
      </c>
      <c r="B5368" s="126">
        <v>44116</v>
      </c>
      <c r="C5368" s="4">
        <v>264</v>
      </c>
      <c r="D5368" s="26">
        <f>C5368+D5344</f>
        <v>12389</v>
      </c>
      <c r="E5368" s="4">
        <f>1</f>
        <v>1</v>
      </c>
      <c r="F5368" s="112">
        <f t="shared" si="483"/>
        <v>185</v>
      </c>
    </row>
    <row r="5369" spans="1:6" ht="15.75" thickBot="1" x14ac:dyDescent="0.3">
      <c r="A5369" s="122" t="s">
        <v>25</v>
      </c>
      <c r="B5369" s="126">
        <v>44116</v>
      </c>
      <c r="C5369" s="4">
        <v>233</v>
      </c>
      <c r="D5369" s="26">
        <f>C5369+D5345</f>
        <v>16727</v>
      </c>
      <c r="E5369" s="4">
        <f>2+2</f>
        <v>4</v>
      </c>
      <c r="F5369" s="112">
        <f t="shared" si="483"/>
        <v>368</v>
      </c>
    </row>
    <row r="5370" spans="1:6" ht="15.75" thickBot="1" x14ac:dyDescent="0.3">
      <c r="A5370" s="122" t="s">
        <v>41</v>
      </c>
      <c r="B5370" s="126">
        <v>44116</v>
      </c>
      <c r="C5370" s="4">
        <v>84</v>
      </c>
      <c r="D5370" s="26">
        <f>C5370+D5346</f>
        <v>15468</v>
      </c>
      <c r="E5370" s="4">
        <f>7+1+4</f>
        <v>12</v>
      </c>
      <c r="F5370" s="112">
        <f>E5370+F5346</f>
        <v>540</v>
      </c>
    </row>
    <row r="5371" spans="1:6" ht="15.75" thickBot="1" x14ac:dyDescent="0.3">
      <c r="A5371" s="122" t="s">
        <v>42</v>
      </c>
      <c r="B5371" s="126">
        <v>44116</v>
      </c>
      <c r="C5371" s="4">
        <v>37</v>
      </c>
      <c r="D5371" s="26">
        <f t="shared" ref="D5371:D5377" si="484">C5371+D5347</f>
        <v>1241</v>
      </c>
      <c r="F5371" s="112">
        <f>E5371+F5347</f>
        <v>42</v>
      </c>
    </row>
    <row r="5372" spans="1:6" ht="15.75" thickBot="1" x14ac:dyDescent="0.3">
      <c r="A5372" s="122" t="s">
        <v>43</v>
      </c>
      <c r="B5372" s="126">
        <v>44116</v>
      </c>
      <c r="C5372" s="4">
        <v>68</v>
      </c>
      <c r="D5372" s="26">
        <f t="shared" si="484"/>
        <v>2290</v>
      </c>
      <c r="F5372" s="112">
        <f t="shared" si="483"/>
        <v>33</v>
      </c>
    </row>
    <row r="5373" spans="1:6" ht="15.75" thickBot="1" x14ac:dyDescent="0.3">
      <c r="A5373" s="122" t="s">
        <v>44</v>
      </c>
      <c r="B5373" s="126">
        <v>44116</v>
      </c>
      <c r="C5373" s="4">
        <v>103</v>
      </c>
      <c r="D5373" s="26">
        <f t="shared" si="484"/>
        <v>6448</v>
      </c>
      <c r="E5373" s="4">
        <f>1+1</f>
        <v>2</v>
      </c>
      <c r="F5373" s="112">
        <f>E5373+F5349</f>
        <v>88</v>
      </c>
    </row>
    <row r="5374" spans="1:6" ht="15.75" thickBot="1" x14ac:dyDescent="0.3">
      <c r="A5374" s="122" t="s">
        <v>29</v>
      </c>
      <c r="B5374" s="126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2">
        <f>E5374+F5350</f>
        <v>682</v>
      </c>
    </row>
    <row r="5375" spans="1:6" ht="15.75" thickBot="1" x14ac:dyDescent="0.3">
      <c r="A5375" s="122" t="s">
        <v>45</v>
      </c>
      <c r="B5375" s="126">
        <v>44116</v>
      </c>
      <c r="C5375" s="4">
        <v>573</v>
      </c>
      <c r="D5375" s="26">
        <f t="shared" si="484"/>
        <v>5399</v>
      </c>
      <c r="E5375" s="4">
        <f>2</f>
        <v>2</v>
      </c>
      <c r="F5375" s="112">
        <f t="shared" si="483"/>
        <v>86</v>
      </c>
    </row>
    <row r="5376" spans="1:6" ht="15.75" thickBot="1" x14ac:dyDescent="0.3">
      <c r="A5376" s="122" t="s">
        <v>46</v>
      </c>
      <c r="B5376" s="126">
        <v>44116</v>
      </c>
      <c r="C5376" s="4">
        <v>268</v>
      </c>
      <c r="D5376" s="26">
        <f t="shared" si="484"/>
        <v>6692</v>
      </c>
      <c r="E5376" s="4">
        <f>1</f>
        <v>1</v>
      </c>
      <c r="F5376" s="112">
        <f t="shared" ref="F5376:F5387" si="485">E5376+F5352</f>
        <v>85</v>
      </c>
    </row>
    <row r="5377" spans="1:6" ht="15.75" thickBot="1" x14ac:dyDescent="0.3">
      <c r="A5377" s="124" t="s">
        <v>47</v>
      </c>
      <c r="B5377" s="120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1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4">
        <f>C5378+D5354</f>
        <v>475292</v>
      </c>
      <c r="E5378" s="41">
        <v>170</v>
      </c>
      <c r="F5378" s="111">
        <f t="shared" si="485"/>
        <v>15128</v>
      </c>
    </row>
    <row r="5379" spans="1:6" x14ac:dyDescent="0.25">
      <c r="A5379" s="122" t="s">
        <v>51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2">
        <f t="shared" si="485"/>
        <v>4006</v>
      </c>
    </row>
    <row r="5380" spans="1:6" x14ac:dyDescent="0.25">
      <c r="A5380" s="122" t="s">
        <v>35</v>
      </c>
      <c r="B5380" s="23">
        <v>44117</v>
      </c>
      <c r="C5380" s="4">
        <v>3</v>
      </c>
      <c r="D5380" s="26">
        <f t="shared" si="486"/>
        <v>393</v>
      </c>
      <c r="F5380" s="112">
        <f t="shared" si="485"/>
        <v>0</v>
      </c>
    </row>
    <row r="5381" spans="1:6" x14ac:dyDescent="0.25">
      <c r="A5381" s="122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2">
        <f t="shared" si="485"/>
        <v>343</v>
      </c>
    </row>
    <row r="5382" spans="1:6" x14ac:dyDescent="0.25">
      <c r="A5382" s="122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2">
        <f t="shared" si="485"/>
        <v>101</v>
      </c>
    </row>
    <row r="5383" spans="1:6" x14ac:dyDescent="0.25">
      <c r="A5383" s="122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2">
        <f t="shared" si="485"/>
        <v>690</v>
      </c>
    </row>
    <row r="5384" spans="1:6" x14ac:dyDescent="0.25">
      <c r="A5384" s="122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2">
        <f t="shared" si="485"/>
        <v>32</v>
      </c>
    </row>
    <row r="5385" spans="1:6" x14ac:dyDescent="0.25">
      <c r="A5385" s="122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2">
        <f t="shared" si="485"/>
        <v>193</v>
      </c>
    </row>
    <row r="5386" spans="1:6" x14ac:dyDescent="0.25">
      <c r="A5386" s="122" t="s">
        <v>48</v>
      </c>
      <c r="B5386" s="23">
        <v>44117</v>
      </c>
      <c r="C5386" s="4">
        <v>3</v>
      </c>
      <c r="D5386" s="26">
        <f t="shared" si="486"/>
        <v>139</v>
      </c>
      <c r="F5386" s="112">
        <f t="shared" si="485"/>
        <v>1</v>
      </c>
    </row>
    <row r="5387" spans="1:6" x14ac:dyDescent="0.25">
      <c r="A5387" s="122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2">
        <f t="shared" si="485"/>
        <v>630</v>
      </c>
    </row>
    <row r="5388" spans="1:6" x14ac:dyDescent="0.25">
      <c r="A5388" s="122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2">
        <f t="shared" ref="F5388:F5399" si="487">E5388+F5364</f>
        <v>13</v>
      </c>
    </row>
    <row r="5389" spans="1:6" x14ac:dyDescent="0.25">
      <c r="A5389" s="122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2">
        <f t="shared" si="487"/>
        <v>182</v>
      </c>
    </row>
    <row r="5390" spans="1:6" x14ac:dyDescent="0.25">
      <c r="A5390" s="122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2">
        <f t="shared" si="487"/>
        <v>444</v>
      </c>
    </row>
    <row r="5391" spans="1:6" x14ac:dyDescent="0.25">
      <c r="A5391" s="122" t="s">
        <v>30</v>
      </c>
      <c r="B5391" s="23">
        <v>44117</v>
      </c>
      <c r="C5391" s="4">
        <v>24</v>
      </c>
      <c r="D5391" s="26">
        <f t="shared" si="486"/>
        <v>186</v>
      </c>
      <c r="F5391" s="112">
        <f t="shared" si="487"/>
        <v>4</v>
      </c>
    </row>
    <row r="5392" spans="1:6" x14ac:dyDescent="0.25">
      <c r="A5392" s="122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2">
        <f t="shared" si="487"/>
        <v>197</v>
      </c>
    </row>
    <row r="5393" spans="1:6" x14ac:dyDescent="0.25">
      <c r="A5393" s="122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2">
        <f t="shared" si="487"/>
        <v>374</v>
      </c>
    </row>
    <row r="5394" spans="1:6" x14ac:dyDescent="0.25">
      <c r="A5394" s="122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2">
        <f>E5394+F5370</f>
        <v>549</v>
      </c>
    </row>
    <row r="5395" spans="1:6" x14ac:dyDescent="0.25">
      <c r="A5395" s="122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2">
        <f>E5395+F5371</f>
        <v>51</v>
      </c>
    </row>
    <row r="5396" spans="1:6" x14ac:dyDescent="0.25">
      <c r="A5396" s="122" t="s">
        <v>43</v>
      </c>
      <c r="B5396" s="23">
        <v>44117</v>
      </c>
      <c r="C5396" s="4">
        <v>126</v>
      </c>
      <c r="D5396" s="26">
        <f t="shared" si="488"/>
        <v>2416</v>
      </c>
      <c r="F5396" s="112">
        <f t="shared" si="487"/>
        <v>33</v>
      </c>
    </row>
    <row r="5397" spans="1:6" x14ac:dyDescent="0.25">
      <c r="A5397" s="122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2">
        <f>E5397+F5373</f>
        <v>91</v>
      </c>
    </row>
    <row r="5398" spans="1:6" x14ac:dyDescent="0.25">
      <c r="A5398" s="122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2">
        <f>E5398+F5374</f>
        <v>707</v>
      </c>
    </row>
    <row r="5399" spans="1:6" x14ac:dyDescent="0.25">
      <c r="A5399" s="122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2">
        <f t="shared" si="487"/>
        <v>88</v>
      </c>
    </row>
    <row r="5400" spans="1:6" x14ac:dyDescent="0.25">
      <c r="A5400" s="122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2">
        <f t="shared" ref="F5400:F5411" si="489">E5400+F5376</f>
        <v>87</v>
      </c>
    </row>
    <row r="5401" spans="1:6" ht="15.75" thickBot="1" x14ac:dyDescent="0.3">
      <c r="A5401" s="123" t="s">
        <v>47</v>
      </c>
      <c r="B5401" s="44">
        <v>44117</v>
      </c>
      <c r="C5401" s="45">
        <v>1254</v>
      </c>
      <c r="D5401" s="115">
        <f t="shared" si="488"/>
        <v>28793</v>
      </c>
      <c r="E5401" s="45">
        <v>28</v>
      </c>
      <c r="F5401" s="113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4">
        <f>C5402+D5378</f>
        <v>480467</v>
      </c>
      <c r="E5402" s="39">
        <f>1+87+76</f>
        <v>164</v>
      </c>
      <c r="F5402" s="111">
        <f t="shared" si="489"/>
        <v>15292</v>
      </c>
    </row>
    <row r="5403" spans="1:6" ht="15.75" thickBot="1" x14ac:dyDescent="0.3">
      <c r="A5403" s="122" t="s">
        <v>51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2">
        <f t="shared" si="489"/>
        <v>4057</v>
      </c>
    </row>
    <row r="5404" spans="1:6" ht="15.75" thickBot="1" x14ac:dyDescent="0.3">
      <c r="A5404" s="122" t="s">
        <v>35</v>
      </c>
      <c r="B5404" s="44">
        <v>44118</v>
      </c>
      <c r="C5404" s="4">
        <v>8</v>
      </c>
      <c r="D5404" s="26">
        <f t="shared" si="490"/>
        <v>401</v>
      </c>
      <c r="F5404" s="112">
        <f t="shared" si="489"/>
        <v>0</v>
      </c>
    </row>
    <row r="5405" spans="1:6" ht="15.75" thickBot="1" x14ac:dyDescent="0.3">
      <c r="A5405" s="122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2">
        <f t="shared" si="489"/>
        <v>345</v>
      </c>
    </row>
    <row r="5406" spans="1:6" ht="15.75" thickBot="1" x14ac:dyDescent="0.3">
      <c r="A5406" s="122" t="s">
        <v>36</v>
      </c>
      <c r="B5406" s="44">
        <v>44118</v>
      </c>
      <c r="C5406" s="4">
        <v>236</v>
      </c>
      <c r="D5406" s="26">
        <f t="shared" si="490"/>
        <v>8024</v>
      </c>
      <c r="F5406" s="112">
        <f t="shared" si="489"/>
        <v>101</v>
      </c>
    </row>
    <row r="5407" spans="1:6" ht="15.75" thickBot="1" x14ac:dyDescent="0.3">
      <c r="A5407" s="122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2">
        <f t="shared" si="489"/>
        <v>718</v>
      </c>
    </row>
    <row r="5408" spans="1:6" ht="15.75" thickBot="1" x14ac:dyDescent="0.3">
      <c r="A5408" s="122" t="s">
        <v>37</v>
      </c>
      <c r="B5408" s="44">
        <v>44118</v>
      </c>
      <c r="C5408" s="4">
        <v>54</v>
      </c>
      <c r="D5408" s="26">
        <f t="shared" si="490"/>
        <v>1802</v>
      </c>
      <c r="F5408" s="112">
        <f t="shared" si="489"/>
        <v>32</v>
      </c>
    </row>
    <row r="5409" spans="1:6" ht="15.75" thickBot="1" x14ac:dyDescent="0.3">
      <c r="A5409" s="122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2">
        <f t="shared" si="489"/>
        <v>196</v>
      </c>
    </row>
    <row r="5410" spans="1:6" ht="15.75" thickBot="1" x14ac:dyDescent="0.3">
      <c r="A5410" s="122" t="s">
        <v>48</v>
      </c>
      <c r="B5410" s="44">
        <v>44118</v>
      </c>
      <c r="C5410" s="4">
        <v>1</v>
      </c>
      <c r="D5410" s="26">
        <f t="shared" si="490"/>
        <v>140</v>
      </c>
      <c r="F5410" s="112">
        <f t="shared" si="489"/>
        <v>1</v>
      </c>
    </row>
    <row r="5411" spans="1:6" ht="15.75" thickBot="1" x14ac:dyDescent="0.3">
      <c r="A5411" s="122" t="s">
        <v>39</v>
      </c>
      <c r="B5411" s="44">
        <v>44118</v>
      </c>
      <c r="C5411" s="4">
        <v>103</v>
      </c>
      <c r="D5411" s="26">
        <f t="shared" si="490"/>
        <v>16945</v>
      </c>
      <c r="F5411" s="112">
        <f t="shared" si="489"/>
        <v>630</v>
      </c>
    </row>
    <row r="5412" spans="1:6" ht="15.75" thickBot="1" x14ac:dyDescent="0.3">
      <c r="A5412" s="122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2">
        <f t="shared" ref="F5412:F5423" si="491">E5412+F5388</f>
        <v>16</v>
      </c>
    </row>
    <row r="5413" spans="1:6" ht="15.75" thickBot="1" x14ac:dyDescent="0.3">
      <c r="A5413" s="122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2">
        <f t="shared" si="491"/>
        <v>186</v>
      </c>
    </row>
    <row r="5414" spans="1:6" ht="15.75" thickBot="1" x14ac:dyDescent="0.3">
      <c r="A5414" s="122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2">
        <f t="shared" si="491"/>
        <v>453</v>
      </c>
    </row>
    <row r="5415" spans="1:6" ht="15.75" thickBot="1" x14ac:dyDescent="0.3">
      <c r="A5415" s="122" t="s">
        <v>30</v>
      </c>
      <c r="B5415" s="44">
        <v>44118</v>
      </c>
      <c r="C5415" s="4">
        <v>3</v>
      </c>
      <c r="D5415" s="26">
        <f t="shared" si="490"/>
        <v>189</v>
      </c>
      <c r="F5415" s="112">
        <f t="shared" si="491"/>
        <v>4</v>
      </c>
    </row>
    <row r="5416" spans="1:6" ht="15.75" thickBot="1" x14ac:dyDescent="0.3">
      <c r="A5416" s="122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2">
        <f t="shared" si="491"/>
        <v>205</v>
      </c>
    </row>
    <row r="5417" spans="1:6" ht="15.75" thickBot="1" x14ac:dyDescent="0.3">
      <c r="A5417" s="122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2">
        <f t="shared" si="491"/>
        <v>388</v>
      </c>
    </row>
    <row r="5418" spans="1:6" ht="15.75" thickBot="1" x14ac:dyDescent="0.3">
      <c r="A5418" s="122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2">
        <f>E5418+F5394</f>
        <v>558</v>
      </c>
    </row>
    <row r="5419" spans="1:6" ht="15.75" thickBot="1" x14ac:dyDescent="0.3">
      <c r="A5419" s="122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2">
        <f>E5419+F5395</f>
        <v>51</v>
      </c>
    </row>
    <row r="5420" spans="1:6" ht="15.75" thickBot="1" x14ac:dyDescent="0.3">
      <c r="A5420" s="122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2">
        <f t="shared" si="491"/>
        <v>34</v>
      </c>
    </row>
    <row r="5421" spans="1:6" ht="15.75" thickBot="1" x14ac:dyDescent="0.3">
      <c r="A5421" s="122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2">
        <f>E5421+F5397</f>
        <v>92</v>
      </c>
    </row>
    <row r="5422" spans="1:6" ht="15.75" thickBot="1" x14ac:dyDescent="0.3">
      <c r="A5422" s="122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2">
        <f>E5422+F5398</f>
        <v>748</v>
      </c>
    </row>
    <row r="5423" spans="1:6" ht="15.75" thickBot="1" x14ac:dyDescent="0.3">
      <c r="A5423" s="122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2">
        <f t="shared" si="491"/>
        <v>92</v>
      </c>
    </row>
    <row r="5424" spans="1:6" ht="15.75" thickBot="1" x14ac:dyDescent="0.3">
      <c r="A5424" s="122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2">
        <f t="shared" ref="F5424:F5435" si="493">E5424+F5400</f>
        <v>91</v>
      </c>
    </row>
    <row r="5425" spans="1:6" ht="15.75" thickBot="1" x14ac:dyDescent="0.3">
      <c r="A5425" s="124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1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4">
        <f>C5426+D5402</f>
        <v>486223</v>
      </c>
      <c r="E5426" s="41">
        <v>192</v>
      </c>
      <c r="F5426" s="111">
        <f t="shared" si="493"/>
        <v>15484</v>
      </c>
    </row>
    <row r="5427" spans="1:6" x14ac:dyDescent="0.25">
      <c r="A5427" s="122" t="s">
        <v>51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2">
        <f t="shared" si="493"/>
        <v>4116</v>
      </c>
    </row>
    <row r="5428" spans="1:6" x14ac:dyDescent="0.25">
      <c r="A5428" s="122" t="s">
        <v>35</v>
      </c>
      <c r="B5428" s="23">
        <v>44119</v>
      </c>
      <c r="C5428" s="4">
        <v>6</v>
      </c>
      <c r="D5428" s="26">
        <f t="shared" si="494"/>
        <v>407</v>
      </c>
      <c r="F5428" s="112">
        <f t="shared" si="493"/>
        <v>0</v>
      </c>
    </row>
    <row r="5429" spans="1:6" x14ac:dyDescent="0.25">
      <c r="A5429" s="122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2">
        <f t="shared" si="493"/>
        <v>350</v>
      </c>
    </row>
    <row r="5430" spans="1:6" x14ac:dyDescent="0.25">
      <c r="A5430" s="122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2">
        <f t="shared" si="493"/>
        <v>110</v>
      </c>
    </row>
    <row r="5431" spans="1:6" x14ac:dyDescent="0.25">
      <c r="A5431" s="122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2">
        <f t="shared" si="493"/>
        <v>762</v>
      </c>
    </row>
    <row r="5432" spans="1:6" x14ac:dyDescent="0.25">
      <c r="A5432" s="122" t="s">
        <v>37</v>
      </c>
      <c r="B5432" s="23">
        <v>44119</v>
      </c>
      <c r="C5432" s="4">
        <v>72</v>
      </c>
      <c r="D5432" s="26">
        <f t="shared" si="494"/>
        <v>1874</v>
      </c>
      <c r="F5432" s="112">
        <f t="shared" si="493"/>
        <v>32</v>
      </c>
    </row>
    <row r="5433" spans="1:6" x14ac:dyDescent="0.25">
      <c r="A5433" s="122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2">
        <f t="shared" si="493"/>
        <v>203</v>
      </c>
    </row>
    <row r="5434" spans="1:6" x14ac:dyDescent="0.25">
      <c r="A5434" s="122" t="s">
        <v>48</v>
      </c>
      <c r="B5434" s="23">
        <v>44119</v>
      </c>
      <c r="C5434" s="4">
        <v>-2</v>
      </c>
      <c r="D5434" s="26">
        <f t="shared" si="494"/>
        <v>138</v>
      </c>
      <c r="F5434" s="112">
        <f t="shared" si="493"/>
        <v>1</v>
      </c>
    </row>
    <row r="5435" spans="1:6" x14ac:dyDescent="0.25">
      <c r="A5435" s="122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2">
        <f t="shared" si="493"/>
        <v>643</v>
      </c>
    </row>
    <row r="5436" spans="1:6" x14ac:dyDescent="0.25">
      <c r="A5436" s="122" t="s">
        <v>40</v>
      </c>
      <c r="B5436" s="23">
        <v>44119</v>
      </c>
      <c r="C5436" s="4">
        <v>82</v>
      </c>
      <c r="D5436" s="26">
        <f t="shared" si="494"/>
        <v>1354</v>
      </c>
      <c r="F5436" s="112">
        <f t="shared" ref="F5436:F5447" si="495">E5436+F5412</f>
        <v>16</v>
      </c>
    </row>
    <row r="5437" spans="1:6" x14ac:dyDescent="0.25">
      <c r="A5437" s="122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2">
        <f t="shared" si="495"/>
        <v>191</v>
      </c>
    </row>
    <row r="5438" spans="1:6" x14ac:dyDescent="0.25">
      <c r="A5438" s="122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2">
        <f t="shared" si="495"/>
        <v>468</v>
      </c>
    </row>
    <row r="5439" spans="1:6" x14ac:dyDescent="0.25">
      <c r="A5439" s="122" t="s">
        <v>30</v>
      </c>
      <c r="B5439" s="23">
        <v>44119</v>
      </c>
      <c r="C5439" s="4">
        <v>12</v>
      </c>
      <c r="D5439" s="26">
        <f t="shared" si="494"/>
        <v>201</v>
      </c>
      <c r="F5439" s="112">
        <f t="shared" si="495"/>
        <v>4</v>
      </c>
    </row>
    <row r="5440" spans="1:6" x14ac:dyDescent="0.25">
      <c r="A5440" s="122" t="s">
        <v>26</v>
      </c>
      <c r="B5440" s="23">
        <v>44119</v>
      </c>
      <c r="C5440" s="4">
        <v>424</v>
      </c>
      <c r="D5440" s="26">
        <f>C5440+D5416</f>
        <v>13408</v>
      </c>
      <c r="F5440" s="112">
        <f t="shared" si="495"/>
        <v>205</v>
      </c>
    </row>
    <row r="5441" spans="1:6" x14ac:dyDescent="0.25">
      <c r="A5441" s="122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2">
        <f t="shared" si="495"/>
        <v>399</v>
      </c>
    </row>
    <row r="5442" spans="1:6" x14ac:dyDescent="0.25">
      <c r="A5442" s="122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2">
        <f>E5442+F5418</f>
        <v>570</v>
      </c>
    </row>
    <row r="5443" spans="1:6" x14ac:dyDescent="0.25">
      <c r="A5443" s="122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2">
        <f>E5443+F5419</f>
        <v>51</v>
      </c>
    </row>
    <row r="5444" spans="1:6" x14ac:dyDescent="0.25">
      <c r="A5444" s="122" t="s">
        <v>43</v>
      </c>
      <c r="B5444" s="23">
        <v>44119</v>
      </c>
      <c r="C5444" s="4">
        <v>119</v>
      </c>
      <c r="D5444" s="26">
        <f t="shared" si="496"/>
        <v>2686</v>
      </c>
      <c r="F5444" s="112">
        <f t="shared" si="495"/>
        <v>34</v>
      </c>
    </row>
    <row r="5445" spans="1:6" x14ac:dyDescent="0.25">
      <c r="A5445" s="122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2">
        <f>E5445+F5421</f>
        <v>95</v>
      </c>
    </row>
    <row r="5446" spans="1:6" x14ac:dyDescent="0.25">
      <c r="A5446" s="122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2">
        <f>E5446+F5422</f>
        <v>792</v>
      </c>
    </row>
    <row r="5447" spans="1:6" x14ac:dyDescent="0.25">
      <c r="A5447" s="122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2">
        <f t="shared" si="495"/>
        <v>91</v>
      </c>
    </row>
    <row r="5448" spans="1:6" x14ac:dyDescent="0.25">
      <c r="A5448" s="122" t="s">
        <v>46</v>
      </c>
      <c r="B5448" s="23">
        <v>44119</v>
      </c>
      <c r="C5448" s="4">
        <v>313</v>
      </c>
      <c r="D5448" s="26">
        <f t="shared" si="496"/>
        <v>7502</v>
      </c>
      <c r="F5448" s="112">
        <f>E5448+F5424</f>
        <v>91</v>
      </c>
    </row>
    <row r="5449" spans="1:6" ht="15.75" thickBot="1" x14ac:dyDescent="0.3">
      <c r="A5449" s="123" t="s">
        <v>47</v>
      </c>
      <c r="B5449" s="44">
        <v>44119</v>
      </c>
      <c r="C5449" s="45">
        <v>1494</v>
      </c>
      <c r="D5449" s="115">
        <f t="shared" si="496"/>
        <v>31528</v>
      </c>
      <c r="E5449" s="45">
        <v>2</v>
      </c>
      <c r="F5449" s="113">
        <f>E5449+F5425</f>
        <v>416</v>
      </c>
    </row>
    <row r="5450" spans="1:6" x14ac:dyDescent="0.25">
      <c r="A5450" s="53" t="s">
        <v>22</v>
      </c>
      <c r="B5450" s="119">
        <v>44120</v>
      </c>
      <c r="C5450" s="39">
        <v>5199</v>
      </c>
      <c r="D5450" s="114">
        <f>C5450+D5426</f>
        <v>491422</v>
      </c>
      <c r="E5450" s="39">
        <v>136</v>
      </c>
      <c r="F5450" s="111">
        <f t="shared" ref="F5450:F5471" si="497">E5450+F5426</f>
        <v>15620</v>
      </c>
    </row>
    <row r="5451" spans="1:6" x14ac:dyDescent="0.25">
      <c r="A5451" s="122" t="s">
        <v>51</v>
      </c>
      <c r="B5451" s="119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2">
        <f t="shared" si="497"/>
        <v>4162</v>
      </c>
    </row>
    <row r="5452" spans="1:6" x14ac:dyDescent="0.25">
      <c r="A5452" s="122" t="s">
        <v>35</v>
      </c>
      <c r="B5452" s="119">
        <v>44120</v>
      </c>
      <c r="C5452" s="4">
        <v>22</v>
      </c>
      <c r="D5452" s="26">
        <f t="shared" si="498"/>
        <v>429</v>
      </c>
      <c r="F5452" s="112">
        <f t="shared" si="497"/>
        <v>0</v>
      </c>
    </row>
    <row r="5453" spans="1:6" x14ac:dyDescent="0.25">
      <c r="A5453" s="122" t="s">
        <v>21</v>
      </c>
      <c r="B5453" s="119">
        <v>44120</v>
      </c>
      <c r="C5453" s="4">
        <v>197</v>
      </c>
      <c r="D5453" s="26">
        <f t="shared" si="498"/>
        <v>11264</v>
      </c>
      <c r="E5453" s="4">
        <v>3</v>
      </c>
      <c r="F5453" s="112">
        <f t="shared" si="497"/>
        <v>353</v>
      </c>
    </row>
    <row r="5454" spans="1:6" x14ac:dyDescent="0.25">
      <c r="A5454" s="122" t="s">
        <v>36</v>
      </c>
      <c r="B5454" s="119">
        <v>44120</v>
      </c>
      <c r="C5454" s="4">
        <v>288</v>
      </c>
      <c r="D5454" s="26">
        <f t="shared" si="498"/>
        <v>8557</v>
      </c>
      <c r="E5454" s="4">
        <v>2</v>
      </c>
      <c r="F5454" s="112">
        <f t="shared" si="497"/>
        <v>112</v>
      </c>
    </row>
    <row r="5455" spans="1:6" x14ac:dyDescent="0.25">
      <c r="A5455" s="122" t="s">
        <v>27</v>
      </c>
      <c r="B5455" s="119">
        <v>44120</v>
      </c>
      <c r="C5455" s="4">
        <v>2045</v>
      </c>
      <c r="D5455" s="26">
        <f t="shared" si="498"/>
        <v>59828</v>
      </c>
      <c r="E5455" s="4">
        <v>28</v>
      </c>
      <c r="F5455" s="112">
        <f t="shared" si="497"/>
        <v>790</v>
      </c>
    </row>
    <row r="5456" spans="1:6" x14ac:dyDescent="0.25">
      <c r="A5456" s="122" t="s">
        <v>37</v>
      </c>
      <c r="B5456" s="119">
        <v>44120</v>
      </c>
      <c r="C5456" s="4">
        <v>61</v>
      </c>
      <c r="D5456" s="26">
        <f t="shared" si="498"/>
        <v>1935</v>
      </c>
      <c r="F5456" s="112">
        <f t="shared" si="497"/>
        <v>32</v>
      </c>
    </row>
    <row r="5457" spans="1:6" x14ac:dyDescent="0.25">
      <c r="A5457" s="122" t="s">
        <v>38</v>
      </c>
      <c r="B5457" s="119">
        <v>44120</v>
      </c>
      <c r="C5457" s="4">
        <v>349</v>
      </c>
      <c r="D5457" s="26">
        <f t="shared" si="498"/>
        <v>10805</v>
      </c>
      <c r="E5457" s="4">
        <v>2</v>
      </c>
      <c r="F5457" s="112">
        <f t="shared" si="497"/>
        <v>205</v>
      </c>
    </row>
    <row r="5458" spans="1:6" x14ac:dyDescent="0.25">
      <c r="A5458" s="122" t="s">
        <v>48</v>
      </c>
      <c r="B5458" s="119">
        <v>44120</v>
      </c>
      <c r="C5458" s="4">
        <v>1</v>
      </c>
      <c r="D5458" s="26">
        <f t="shared" si="498"/>
        <v>139</v>
      </c>
      <c r="F5458" s="112">
        <f t="shared" si="497"/>
        <v>1</v>
      </c>
    </row>
    <row r="5459" spans="1:6" x14ac:dyDescent="0.25">
      <c r="A5459" s="122" t="s">
        <v>39</v>
      </c>
      <c r="B5459" s="119">
        <v>44120</v>
      </c>
      <c r="C5459" s="4">
        <v>55</v>
      </c>
      <c r="D5459" s="26">
        <f t="shared" si="498"/>
        <v>17120</v>
      </c>
      <c r="E5459" s="4">
        <v>12</v>
      </c>
      <c r="F5459" s="112">
        <f t="shared" si="497"/>
        <v>655</v>
      </c>
    </row>
    <row r="5460" spans="1:6" x14ac:dyDescent="0.25">
      <c r="A5460" s="122" t="s">
        <v>40</v>
      </c>
      <c r="B5460" s="119">
        <v>44120</v>
      </c>
      <c r="C5460" s="4">
        <v>82</v>
      </c>
      <c r="D5460" s="26">
        <f t="shared" si="498"/>
        <v>1436</v>
      </c>
      <c r="E5460" s="4">
        <v>1</v>
      </c>
      <c r="F5460" s="112">
        <f t="shared" si="497"/>
        <v>17</v>
      </c>
    </row>
    <row r="5461" spans="1:6" x14ac:dyDescent="0.25">
      <c r="A5461" s="122" t="s">
        <v>28</v>
      </c>
      <c r="B5461" s="119">
        <v>44120</v>
      </c>
      <c r="C5461" s="4">
        <v>98</v>
      </c>
      <c r="D5461" s="26">
        <f t="shared" si="498"/>
        <v>6323</v>
      </c>
      <c r="E5461" s="4">
        <v>11</v>
      </c>
      <c r="F5461" s="112">
        <f t="shared" si="497"/>
        <v>202</v>
      </c>
    </row>
    <row r="5462" spans="1:6" x14ac:dyDescent="0.25">
      <c r="A5462" s="122" t="s">
        <v>24</v>
      </c>
      <c r="B5462" s="119">
        <v>44120</v>
      </c>
      <c r="C5462" s="4">
        <v>897</v>
      </c>
      <c r="D5462" s="26">
        <f t="shared" si="498"/>
        <v>35930</v>
      </c>
      <c r="E5462" s="4">
        <v>30</v>
      </c>
      <c r="F5462" s="112">
        <f t="shared" si="497"/>
        <v>498</v>
      </c>
    </row>
    <row r="5463" spans="1:6" x14ac:dyDescent="0.25">
      <c r="A5463" s="122" t="s">
        <v>30</v>
      </c>
      <c r="B5463" s="119">
        <v>44120</v>
      </c>
      <c r="C5463" s="4">
        <v>-3</v>
      </c>
      <c r="D5463" s="26">
        <f t="shared" si="498"/>
        <v>198</v>
      </c>
      <c r="F5463" s="112">
        <f t="shared" si="497"/>
        <v>4</v>
      </c>
    </row>
    <row r="5464" spans="1:6" x14ac:dyDescent="0.25">
      <c r="A5464" s="122" t="s">
        <v>26</v>
      </c>
      <c r="B5464" s="119">
        <v>44120</v>
      </c>
      <c r="C5464" s="4">
        <v>382</v>
      </c>
      <c r="D5464" s="26">
        <f>C5464+D5440</f>
        <v>13790</v>
      </c>
      <c r="E5464" s="4">
        <v>13</v>
      </c>
      <c r="F5464" s="112">
        <f t="shared" si="497"/>
        <v>218</v>
      </c>
    </row>
    <row r="5465" spans="1:6" x14ac:dyDescent="0.25">
      <c r="A5465" s="122" t="s">
        <v>25</v>
      </c>
      <c r="B5465" s="119">
        <v>44120</v>
      </c>
      <c r="C5465" s="4">
        <v>536</v>
      </c>
      <c r="D5465" s="26">
        <f>C5465+D5441</f>
        <v>18561</v>
      </c>
      <c r="E5465" s="4">
        <v>2</v>
      </c>
      <c r="F5465" s="112">
        <f t="shared" si="497"/>
        <v>401</v>
      </c>
    </row>
    <row r="5466" spans="1:6" x14ac:dyDescent="0.25">
      <c r="A5466" s="122" t="s">
        <v>41</v>
      </c>
      <c r="B5466" s="119">
        <v>44120</v>
      </c>
      <c r="C5466" s="4">
        <v>215</v>
      </c>
      <c r="D5466" s="26">
        <f>C5466+D5442</f>
        <v>16226</v>
      </c>
      <c r="E5466" s="4">
        <v>13</v>
      </c>
      <c r="F5466" s="112">
        <f>E5466+F5442</f>
        <v>583</v>
      </c>
    </row>
    <row r="5467" spans="1:6" x14ac:dyDescent="0.25">
      <c r="A5467" s="122" t="s">
        <v>42</v>
      </c>
      <c r="B5467" s="119">
        <v>44120</v>
      </c>
      <c r="C5467" s="4">
        <v>9</v>
      </c>
      <c r="D5467" s="26">
        <f t="shared" ref="D5467:D5473" si="499">C5467+D5443</f>
        <v>1285</v>
      </c>
      <c r="F5467" s="112">
        <f>E5467+F5443</f>
        <v>51</v>
      </c>
    </row>
    <row r="5468" spans="1:6" x14ac:dyDescent="0.25">
      <c r="A5468" s="122" t="s">
        <v>43</v>
      </c>
      <c r="B5468" s="119">
        <v>44120</v>
      </c>
      <c r="C5468" s="4">
        <v>257</v>
      </c>
      <c r="D5468" s="26">
        <f t="shared" si="499"/>
        <v>2943</v>
      </c>
      <c r="E5468" s="4">
        <v>1</v>
      </c>
      <c r="F5468" s="112">
        <f t="shared" si="497"/>
        <v>35</v>
      </c>
    </row>
    <row r="5469" spans="1:6" x14ac:dyDescent="0.25">
      <c r="A5469" s="122" t="s">
        <v>44</v>
      </c>
      <c r="B5469" s="119">
        <v>44120</v>
      </c>
      <c r="C5469" s="4">
        <v>210</v>
      </c>
      <c r="D5469" s="26">
        <f t="shared" si="499"/>
        <v>7042</v>
      </c>
      <c r="E5469" s="4">
        <v>1</v>
      </c>
      <c r="F5469" s="112">
        <f>E5469+F5445</f>
        <v>96</v>
      </c>
    </row>
    <row r="5470" spans="1:6" x14ac:dyDescent="0.25">
      <c r="A5470" s="122" t="s">
        <v>29</v>
      </c>
      <c r="B5470" s="119">
        <v>44120</v>
      </c>
      <c r="C5470" s="4">
        <v>2582</v>
      </c>
      <c r="D5470" s="26">
        <f t="shared" si="499"/>
        <v>74610</v>
      </c>
      <c r="E5470" s="4">
        <v>29</v>
      </c>
      <c r="F5470" s="112">
        <f>E5470+F5446</f>
        <v>821</v>
      </c>
    </row>
    <row r="5471" spans="1:6" x14ac:dyDescent="0.25">
      <c r="A5471" s="122" t="s">
        <v>45</v>
      </c>
      <c r="B5471" s="119">
        <v>44120</v>
      </c>
      <c r="C5471" s="4">
        <v>342</v>
      </c>
      <c r="D5471" s="26">
        <f t="shared" si="499"/>
        <v>6315</v>
      </c>
      <c r="E5471" s="4">
        <v>6</v>
      </c>
      <c r="F5471" s="112">
        <f t="shared" si="497"/>
        <v>97</v>
      </c>
    </row>
    <row r="5472" spans="1:6" x14ac:dyDescent="0.25">
      <c r="A5472" s="122" t="s">
        <v>46</v>
      </c>
      <c r="B5472" s="119">
        <v>44120</v>
      </c>
      <c r="C5472" s="4">
        <v>256</v>
      </c>
      <c r="D5472" s="26">
        <f t="shared" si="499"/>
        <v>7758</v>
      </c>
      <c r="E5472" s="4">
        <v>5</v>
      </c>
      <c r="F5472" s="112">
        <f>E5472+F5448</f>
        <v>96</v>
      </c>
    </row>
    <row r="5473" spans="1:6" ht="15.75" thickBot="1" x14ac:dyDescent="0.3">
      <c r="A5473" s="123" t="s">
        <v>47</v>
      </c>
      <c r="B5473" s="119">
        <v>44120</v>
      </c>
      <c r="C5473" s="4">
        <v>1514</v>
      </c>
      <c r="D5473" s="115">
        <f t="shared" si="499"/>
        <v>33042</v>
      </c>
      <c r="E5473" s="4">
        <v>38</v>
      </c>
      <c r="F5473" s="113">
        <f>E5473+F5449</f>
        <v>454</v>
      </c>
    </row>
    <row r="5474" spans="1:6" x14ac:dyDescent="0.25">
      <c r="A5474" s="50" t="s">
        <v>22</v>
      </c>
      <c r="B5474" s="119">
        <v>44121</v>
      </c>
      <c r="C5474" s="4">
        <v>4419</v>
      </c>
      <c r="D5474" s="125">
        <f t="shared" ref="D5474:D5494" si="500">C5474+D5450</f>
        <v>495841</v>
      </c>
      <c r="E5474" s="4">
        <f>110+87</f>
        <v>197</v>
      </c>
      <c r="F5474" s="111">
        <f t="shared" ref="F5474:F5495" si="501">E5474+F5450</f>
        <v>15817</v>
      </c>
    </row>
    <row r="5475" spans="1:6" x14ac:dyDescent="0.25">
      <c r="A5475" s="50" t="s">
        <v>51</v>
      </c>
      <c r="B5475" s="119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2">
        <f t="shared" si="501"/>
        <v>4212</v>
      </c>
    </row>
    <row r="5476" spans="1:6" x14ac:dyDescent="0.25">
      <c r="A5476" s="50" t="s">
        <v>35</v>
      </c>
      <c r="B5476" s="119">
        <v>44121</v>
      </c>
      <c r="C5476" s="4">
        <v>24</v>
      </c>
      <c r="D5476" s="26">
        <f t="shared" si="500"/>
        <v>453</v>
      </c>
      <c r="F5476" s="112">
        <f t="shared" si="501"/>
        <v>0</v>
      </c>
    </row>
    <row r="5477" spans="1:6" x14ac:dyDescent="0.25">
      <c r="A5477" s="50" t="s">
        <v>21</v>
      </c>
      <c r="B5477" s="119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2">
        <f t="shared" si="501"/>
        <v>356</v>
      </c>
    </row>
    <row r="5478" spans="1:6" x14ac:dyDescent="0.25">
      <c r="A5478" s="50" t="s">
        <v>36</v>
      </c>
      <c r="B5478" s="119">
        <v>44121</v>
      </c>
      <c r="C5478" s="4">
        <v>335</v>
      </c>
      <c r="D5478" s="26">
        <f t="shared" si="500"/>
        <v>8892</v>
      </c>
      <c r="F5478" s="112">
        <f t="shared" si="501"/>
        <v>112</v>
      </c>
    </row>
    <row r="5479" spans="1:6" x14ac:dyDescent="0.25">
      <c r="A5479" s="50" t="s">
        <v>27</v>
      </c>
      <c r="B5479" s="119">
        <v>44121</v>
      </c>
      <c r="C5479" s="4">
        <v>1233</v>
      </c>
      <c r="D5479" s="26">
        <f t="shared" si="500"/>
        <v>61061</v>
      </c>
      <c r="E5479" s="4">
        <v>33</v>
      </c>
      <c r="F5479" s="112">
        <f t="shared" si="501"/>
        <v>823</v>
      </c>
    </row>
    <row r="5480" spans="1:6" x14ac:dyDescent="0.25">
      <c r="A5480" s="50" t="s">
        <v>37</v>
      </c>
      <c r="B5480" s="119">
        <v>44121</v>
      </c>
      <c r="C5480" s="4">
        <v>2</v>
      </c>
      <c r="D5480" s="26">
        <f t="shared" si="500"/>
        <v>1937</v>
      </c>
      <c r="F5480" s="112">
        <f t="shared" si="501"/>
        <v>32</v>
      </c>
    </row>
    <row r="5481" spans="1:6" x14ac:dyDescent="0.25">
      <c r="A5481" s="50" t="s">
        <v>38</v>
      </c>
      <c r="B5481" s="119">
        <v>44121</v>
      </c>
      <c r="C5481" s="4">
        <v>350</v>
      </c>
      <c r="D5481" s="26">
        <f t="shared" si="500"/>
        <v>11155</v>
      </c>
      <c r="E5481" s="4">
        <f>1</f>
        <v>1</v>
      </c>
      <c r="F5481" s="112">
        <f t="shared" si="501"/>
        <v>206</v>
      </c>
    </row>
    <row r="5482" spans="1:6" x14ac:dyDescent="0.25">
      <c r="A5482" s="50" t="s">
        <v>48</v>
      </c>
      <c r="B5482" s="119">
        <v>44121</v>
      </c>
      <c r="C5482" s="4">
        <v>1</v>
      </c>
      <c r="D5482" s="26">
        <f t="shared" si="500"/>
        <v>140</v>
      </c>
      <c r="F5482" s="112">
        <f t="shared" si="501"/>
        <v>1</v>
      </c>
    </row>
    <row r="5483" spans="1:6" x14ac:dyDescent="0.25">
      <c r="A5483" s="50" t="s">
        <v>39</v>
      </c>
      <c r="B5483" s="119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2">
        <f t="shared" si="501"/>
        <v>675</v>
      </c>
    </row>
    <row r="5484" spans="1:6" x14ac:dyDescent="0.25">
      <c r="A5484" s="50" t="s">
        <v>40</v>
      </c>
      <c r="B5484" s="119">
        <v>44121</v>
      </c>
      <c r="C5484" s="4">
        <v>95</v>
      </c>
      <c r="D5484" s="26">
        <f t="shared" si="500"/>
        <v>1531</v>
      </c>
      <c r="F5484" s="112">
        <f t="shared" si="501"/>
        <v>17</v>
      </c>
    </row>
    <row r="5485" spans="1:6" x14ac:dyDescent="0.25">
      <c r="A5485" s="50" t="s">
        <v>28</v>
      </c>
      <c r="B5485" s="119">
        <v>44121</v>
      </c>
      <c r="C5485" s="4">
        <v>55</v>
      </c>
      <c r="D5485" s="26">
        <f t="shared" si="500"/>
        <v>6378</v>
      </c>
      <c r="F5485" s="112">
        <f t="shared" si="501"/>
        <v>202</v>
      </c>
    </row>
    <row r="5486" spans="1:6" x14ac:dyDescent="0.25">
      <c r="A5486" s="50" t="s">
        <v>24</v>
      </c>
      <c r="B5486" s="119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2">
        <f t="shared" si="501"/>
        <v>538</v>
      </c>
    </row>
    <row r="5487" spans="1:6" x14ac:dyDescent="0.25">
      <c r="A5487" s="50" t="s">
        <v>30</v>
      </c>
      <c r="B5487" s="119">
        <v>44121</v>
      </c>
      <c r="C5487" s="4">
        <v>1</v>
      </c>
      <c r="D5487" s="26">
        <f t="shared" si="500"/>
        <v>199</v>
      </c>
      <c r="F5487" s="112">
        <f t="shared" si="501"/>
        <v>4</v>
      </c>
    </row>
    <row r="5488" spans="1:6" x14ac:dyDescent="0.25">
      <c r="A5488" s="50" t="s">
        <v>26</v>
      </c>
      <c r="B5488" s="119">
        <v>44121</v>
      </c>
      <c r="C5488" s="4">
        <v>1005</v>
      </c>
      <c r="D5488" s="26">
        <f t="shared" si="500"/>
        <v>14795</v>
      </c>
      <c r="F5488" s="112">
        <f t="shared" si="501"/>
        <v>218</v>
      </c>
    </row>
    <row r="5489" spans="1:6" x14ac:dyDescent="0.25">
      <c r="A5489" s="50" t="s">
        <v>25</v>
      </c>
      <c r="B5489" s="119">
        <v>44121</v>
      </c>
      <c r="C5489" s="4">
        <v>357</v>
      </c>
      <c r="D5489" s="26">
        <f t="shared" si="500"/>
        <v>18918</v>
      </c>
      <c r="E5489" s="4">
        <f>2</f>
        <v>2</v>
      </c>
      <c r="F5489" s="112">
        <f t="shared" si="501"/>
        <v>403</v>
      </c>
    </row>
    <row r="5490" spans="1:6" x14ac:dyDescent="0.25">
      <c r="A5490" s="50" t="s">
        <v>41</v>
      </c>
      <c r="B5490" s="119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2">
        <f>E5490+F5466</f>
        <v>589</v>
      </c>
    </row>
    <row r="5491" spans="1:6" x14ac:dyDescent="0.25">
      <c r="A5491" s="50" t="s">
        <v>42</v>
      </c>
      <c r="B5491" s="119">
        <v>44121</v>
      </c>
      <c r="C5491" s="4">
        <v>6</v>
      </c>
      <c r="D5491" s="26">
        <f t="shared" si="500"/>
        <v>1291</v>
      </c>
      <c r="F5491" s="112">
        <f>E5491+F5467</f>
        <v>51</v>
      </c>
    </row>
    <row r="5492" spans="1:6" x14ac:dyDescent="0.25">
      <c r="A5492" s="50" t="s">
        <v>43</v>
      </c>
      <c r="B5492" s="119">
        <v>44121</v>
      </c>
      <c r="C5492" s="4">
        <v>201</v>
      </c>
      <c r="D5492" s="26">
        <f t="shared" si="500"/>
        <v>3144</v>
      </c>
      <c r="F5492" s="112">
        <f t="shared" si="501"/>
        <v>35</v>
      </c>
    </row>
    <row r="5493" spans="1:6" x14ac:dyDescent="0.25">
      <c r="A5493" s="50" t="s">
        <v>44</v>
      </c>
      <c r="B5493" s="119">
        <v>44121</v>
      </c>
      <c r="C5493" s="4">
        <v>141</v>
      </c>
      <c r="D5493" s="26">
        <f t="shared" si="500"/>
        <v>7183</v>
      </c>
      <c r="E5493" s="4">
        <f>1</f>
        <v>1</v>
      </c>
      <c r="F5493" s="112">
        <f>E5493+F5469</f>
        <v>97</v>
      </c>
    </row>
    <row r="5494" spans="1:6" x14ac:dyDescent="0.25">
      <c r="A5494" s="50" t="s">
        <v>29</v>
      </c>
      <c r="B5494" s="119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2">
        <f>E5494+F5470</f>
        <v>848</v>
      </c>
    </row>
    <row r="5495" spans="1:6" x14ac:dyDescent="0.25">
      <c r="A5495" s="50" t="s">
        <v>45</v>
      </c>
      <c r="B5495" s="119">
        <v>44121</v>
      </c>
      <c r="C5495" s="4">
        <v>238</v>
      </c>
      <c r="D5495" s="26">
        <f>C5495+D5471</f>
        <v>6553</v>
      </c>
      <c r="F5495" s="112">
        <f t="shared" si="501"/>
        <v>97</v>
      </c>
    </row>
    <row r="5496" spans="1:6" x14ac:dyDescent="0.25">
      <c r="A5496" s="50" t="s">
        <v>46</v>
      </c>
      <c r="B5496" s="119">
        <v>44121</v>
      </c>
      <c r="C5496" s="4">
        <v>182</v>
      </c>
      <c r="D5496" s="26">
        <f>C5496+D5472</f>
        <v>7940</v>
      </c>
      <c r="E5496" s="4">
        <f>3+1</f>
        <v>4</v>
      </c>
      <c r="F5496" s="112">
        <f>E5496+F5472</f>
        <v>100</v>
      </c>
    </row>
    <row r="5497" spans="1:6" ht="15.75" thickBot="1" x14ac:dyDescent="0.3">
      <c r="A5497" s="71" t="s">
        <v>47</v>
      </c>
      <c r="B5497" s="120">
        <v>44121</v>
      </c>
      <c r="C5497" s="38">
        <v>923</v>
      </c>
      <c r="D5497" s="26">
        <f t="shared" ref="D5497:D5518" si="502">C5497+D5473</f>
        <v>33965</v>
      </c>
      <c r="E5497" s="38"/>
      <c r="F5497" s="121">
        <f>E5497+F5473</f>
        <v>454</v>
      </c>
    </row>
    <row r="5498" spans="1:6" x14ac:dyDescent="0.25">
      <c r="A5498" s="141" t="s">
        <v>22</v>
      </c>
      <c r="B5498" s="142">
        <v>44122</v>
      </c>
      <c r="C5498" s="143">
        <v>2383</v>
      </c>
      <c r="D5498" s="125">
        <f t="shared" si="502"/>
        <v>498224</v>
      </c>
      <c r="E5498" s="143">
        <f>8+7</f>
        <v>15</v>
      </c>
      <c r="F5498" s="144">
        <f t="shared" ref="F5498:F5519" si="503">E5498+F5474</f>
        <v>15832</v>
      </c>
    </row>
    <row r="5499" spans="1:6" x14ac:dyDescent="0.25">
      <c r="A5499" s="145" t="s">
        <v>51</v>
      </c>
      <c r="B5499" s="119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6">
        <f t="shared" si="503"/>
        <v>4250</v>
      </c>
    </row>
    <row r="5500" spans="1:6" x14ac:dyDescent="0.25">
      <c r="A5500" s="145" t="s">
        <v>35</v>
      </c>
      <c r="B5500" s="119">
        <v>44122</v>
      </c>
      <c r="C5500" s="4">
        <v>27</v>
      </c>
      <c r="D5500" s="26">
        <f t="shared" si="502"/>
        <v>480</v>
      </c>
      <c r="F5500" s="146">
        <f t="shared" si="503"/>
        <v>0</v>
      </c>
    </row>
    <row r="5501" spans="1:6" x14ac:dyDescent="0.25">
      <c r="A5501" s="145" t="s">
        <v>21</v>
      </c>
      <c r="B5501" s="119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6">
        <f t="shared" si="503"/>
        <v>359</v>
      </c>
    </row>
    <row r="5502" spans="1:6" x14ac:dyDescent="0.25">
      <c r="A5502" s="145" t="s">
        <v>36</v>
      </c>
      <c r="B5502" s="119">
        <v>44122</v>
      </c>
      <c r="C5502" s="4">
        <v>150</v>
      </c>
      <c r="D5502" s="26">
        <f t="shared" si="502"/>
        <v>9042</v>
      </c>
      <c r="E5502" s="4">
        <f>5+4</f>
        <v>9</v>
      </c>
      <c r="F5502" s="146">
        <f t="shared" si="503"/>
        <v>121</v>
      </c>
    </row>
    <row r="5503" spans="1:6" x14ac:dyDescent="0.25">
      <c r="A5503" s="145" t="s">
        <v>27</v>
      </c>
      <c r="B5503" s="119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6">
        <f t="shared" si="503"/>
        <v>850</v>
      </c>
    </row>
    <row r="5504" spans="1:6" x14ac:dyDescent="0.25">
      <c r="A5504" s="145" t="s">
        <v>37</v>
      </c>
      <c r="B5504" s="119">
        <v>44122</v>
      </c>
      <c r="C5504" s="4">
        <v>41</v>
      </c>
      <c r="D5504" s="26">
        <f t="shared" si="502"/>
        <v>1978</v>
      </c>
      <c r="F5504" s="146">
        <f t="shared" si="503"/>
        <v>32</v>
      </c>
    </row>
    <row r="5505" spans="1:6" x14ac:dyDescent="0.25">
      <c r="A5505" s="145" t="s">
        <v>38</v>
      </c>
      <c r="B5505" s="119">
        <v>44122</v>
      </c>
      <c r="C5505" s="4">
        <v>279</v>
      </c>
      <c r="D5505" s="26">
        <f t="shared" si="502"/>
        <v>11434</v>
      </c>
      <c r="E5505" s="4">
        <v>1</v>
      </c>
      <c r="F5505" s="146">
        <f t="shared" si="503"/>
        <v>207</v>
      </c>
    </row>
    <row r="5506" spans="1:6" x14ac:dyDescent="0.25">
      <c r="A5506" s="145" t="s">
        <v>48</v>
      </c>
      <c r="B5506" s="119">
        <v>44122</v>
      </c>
      <c r="C5506" s="4">
        <v>-2</v>
      </c>
      <c r="D5506" s="26">
        <f t="shared" si="502"/>
        <v>138</v>
      </c>
      <c r="F5506" s="146">
        <f t="shared" si="503"/>
        <v>1</v>
      </c>
    </row>
    <row r="5507" spans="1:6" x14ac:dyDescent="0.25">
      <c r="A5507" s="145" t="s">
        <v>39</v>
      </c>
      <c r="B5507" s="119">
        <v>44122</v>
      </c>
      <c r="C5507" s="4">
        <v>45</v>
      </c>
      <c r="D5507" s="26">
        <f t="shared" si="502"/>
        <v>17234</v>
      </c>
      <c r="F5507" s="146">
        <f t="shared" si="503"/>
        <v>675</v>
      </c>
    </row>
    <row r="5508" spans="1:6" x14ac:dyDescent="0.25">
      <c r="A5508" s="145" t="s">
        <v>40</v>
      </c>
      <c r="B5508" s="119">
        <v>44122</v>
      </c>
      <c r="C5508" s="4">
        <v>87</v>
      </c>
      <c r="D5508" s="26">
        <f t="shared" si="502"/>
        <v>1618</v>
      </c>
      <c r="F5508" s="146">
        <f t="shared" si="503"/>
        <v>17</v>
      </c>
    </row>
    <row r="5509" spans="1:6" x14ac:dyDescent="0.25">
      <c r="A5509" s="145" t="s">
        <v>28</v>
      </c>
      <c r="B5509" s="119">
        <v>44122</v>
      </c>
      <c r="C5509" s="4">
        <v>181</v>
      </c>
      <c r="D5509" s="26">
        <f t="shared" si="502"/>
        <v>6559</v>
      </c>
      <c r="F5509" s="146">
        <f t="shared" si="503"/>
        <v>202</v>
      </c>
    </row>
    <row r="5510" spans="1:6" x14ac:dyDescent="0.25">
      <c r="A5510" s="145" t="s">
        <v>24</v>
      </c>
      <c r="B5510" s="119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6">
        <f t="shared" si="503"/>
        <v>555</v>
      </c>
    </row>
    <row r="5511" spans="1:6" x14ac:dyDescent="0.25">
      <c r="A5511" s="145" t="s">
        <v>30</v>
      </c>
      <c r="B5511" s="119">
        <v>44122</v>
      </c>
      <c r="C5511" s="4">
        <v>4</v>
      </c>
      <c r="D5511" s="26">
        <f t="shared" si="502"/>
        <v>203</v>
      </c>
      <c r="F5511" s="146">
        <f t="shared" si="503"/>
        <v>4</v>
      </c>
    </row>
    <row r="5512" spans="1:6" x14ac:dyDescent="0.25">
      <c r="A5512" s="145" t="s">
        <v>26</v>
      </c>
      <c r="B5512" s="119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6">
        <f t="shared" si="503"/>
        <v>242</v>
      </c>
    </row>
    <row r="5513" spans="1:6" x14ac:dyDescent="0.25">
      <c r="A5513" s="145" t="s">
        <v>25</v>
      </c>
      <c r="B5513" s="119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6">
        <f t="shared" si="503"/>
        <v>408</v>
      </c>
    </row>
    <row r="5514" spans="1:6" x14ac:dyDescent="0.25">
      <c r="A5514" s="145" t="s">
        <v>41</v>
      </c>
      <c r="B5514" s="119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6">
        <f>E5514+F5490</f>
        <v>604</v>
      </c>
    </row>
    <row r="5515" spans="1:6" x14ac:dyDescent="0.25">
      <c r="A5515" s="145" t="s">
        <v>42</v>
      </c>
      <c r="B5515" s="119">
        <v>44122</v>
      </c>
      <c r="C5515" s="4">
        <v>1</v>
      </c>
      <c r="D5515" s="26">
        <f t="shared" si="502"/>
        <v>1292</v>
      </c>
      <c r="F5515" s="146">
        <f>E5515+F5491</f>
        <v>51</v>
      </c>
    </row>
    <row r="5516" spans="1:6" x14ac:dyDescent="0.25">
      <c r="A5516" s="145" t="s">
        <v>43</v>
      </c>
      <c r="B5516" s="119">
        <v>44122</v>
      </c>
      <c r="C5516" s="4">
        <v>183</v>
      </c>
      <c r="D5516" s="26">
        <f t="shared" si="502"/>
        <v>3327</v>
      </c>
      <c r="E5516" s="4">
        <f>1</f>
        <v>1</v>
      </c>
      <c r="F5516" s="146">
        <f t="shared" si="503"/>
        <v>36</v>
      </c>
    </row>
    <row r="5517" spans="1:6" x14ac:dyDescent="0.25">
      <c r="A5517" s="145" t="s">
        <v>44</v>
      </c>
      <c r="B5517" s="119">
        <v>44122</v>
      </c>
      <c r="C5517" s="4">
        <v>84</v>
      </c>
      <c r="D5517" s="26">
        <f t="shared" si="502"/>
        <v>7267</v>
      </c>
      <c r="E5517" s="4">
        <f>3</f>
        <v>3</v>
      </c>
      <c r="F5517" s="146">
        <f>E5517+F5493</f>
        <v>100</v>
      </c>
    </row>
    <row r="5518" spans="1:6" x14ac:dyDescent="0.25">
      <c r="A5518" s="145" t="s">
        <v>29</v>
      </c>
      <c r="B5518" s="119">
        <v>44122</v>
      </c>
      <c r="C5518" s="4">
        <v>2015</v>
      </c>
      <c r="D5518" s="26">
        <f t="shared" si="502"/>
        <v>78824</v>
      </c>
      <c r="E5518" s="4">
        <f>1</f>
        <v>1</v>
      </c>
      <c r="F5518" s="146">
        <f>E5518+F5494</f>
        <v>849</v>
      </c>
    </row>
    <row r="5519" spans="1:6" x14ac:dyDescent="0.25">
      <c r="A5519" s="145" t="s">
        <v>45</v>
      </c>
      <c r="B5519" s="119">
        <v>44122</v>
      </c>
      <c r="C5519" s="4">
        <v>262</v>
      </c>
      <c r="D5519" s="26">
        <f>C5519+D5495</f>
        <v>6815</v>
      </c>
      <c r="F5519" s="146">
        <f t="shared" si="503"/>
        <v>97</v>
      </c>
    </row>
    <row r="5520" spans="1:6" x14ac:dyDescent="0.25">
      <c r="A5520" s="145" t="s">
        <v>46</v>
      </c>
      <c r="B5520" s="119">
        <v>44122</v>
      </c>
      <c r="C5520" s="4">
        <v>208</v>
      </c>
      <c r="D5520" s="26">
        <f>C5520+D5496</f>
        <v>8148</v>
      </c>
      <c r="E5520" s="4">
        <f>2</f>
        <v>2</v>
      </c>
      <c r="F5520" s="146">
        <f>E5520+F5496</f>
        <v>102</v>
      </c>
    </row>
    <row r="5521" spans="1:6" ht="15.75" thickBot="1" x14ac:dyDescent="0.3">
      <c r="A5521" s="147" t="s">
        <v>47</v>
      </c>
      <c r="B5521" s="148">
        <v>44122</v>
      </c>
      <c r="C5521" s="149">
        <v>772</v>
      </c>
      <c r="D5521" s="26">
        <f t="shared" ref="D5521:D5542" si="504">C5521+D5497</f>
        <v>34737</v>
      </c>
      <c r="E5521" s="149"/>
      <c r="F5521" s="150">
        <f>E5521+F5497</f>
        <v>454</v>
      </c>
    </row>
    <row r="5522" spans="1:6" x14ac:dyDescent="0.25">
      <c r="A5522" s="141" t="s">
        <v>22</v>
      </c>
      <c r="B5522" s="142">
        <v>44123</v>
      </c>
      <c r="C5522" s="143">
        <v>4206</v>
      </c>
      <c r="D5522" s="125">
        <f t="shared" si="504"/>
        <v>502430</v>
      </c>
      <c r="E5522" s="143">
        <v>197</v>
      </c>
      <c r="F5522" s="151">
        <v>16032</v>
      </c>
    </row>
    <row r="5523" spans="1:6" x14ac:dyDescent="0.25">
      <c r="A5523" s="145" t="s">
        <v>51</v>
      </c>
      <c r="B5523" s="119">
        <v>44123</v>
      </c>
      <c r="C5523" s="4">
        <v>557</v>
      </c>
      <c r="D5523" s="26">
        <f t="shared" si="504"/>
        <v>140527</v>
      </c>
      <c r="E5523" s="4">
        <v>47</v>
      </c>
      <c r="F5523" s="152">
        <v>4227</v>
      </c>
    </row>
    <row r="5524" spans="1:6" x14ac:dyDescent="0.25">
      <c r="A5524" s="145" t="s">
        <v>35</v>
      </c>
      <c r="B5524" s="119">
        <v>44123</v>
      </c>
      <c r="C5524" s="4">
        <v>12</v>
      </c>
      <c r="D5524" s="26">
        <f t="shared" si="504"/>
        <v>492</v>
      </c>
      <c r="F5524" s="152">
        <f>E5524+F5500</f>
        <v>0</v>
      </c>
    </row>
    <row r="5525" spans="1:6" x14ac:dyDescent="0.25">
      <c r="A5525" s="145" t="s">
        <v>21</v>
      </c>
      <c r="B5525" s="119">
        <v>44123</v>
      </c>
      <c r="C5525" s="4">
        <v>185</v>
      </c>
      <c r="D5525" s="26">
        <f t="shared" si="504"/>
        <v>11848</v>
      </c>
      <c r="E5525" s="4">
        <v>8</v>
      </c>
      <c r="F5525" s="152">
        <v>373</v>
      </c>
    </row>
    <row r="5526" spans="1:6" x14ac:dyDescent="0.25">
      <c r="A5526" s="145" t="s">
        <v>36</v>
      </c>
      <c r="B5526" s="119">
        <v>44123</v>
      </c>
      <c r="C5526" s="4">
        <v>220</v>
      </c>
      <c r="D5526" s="26">
        <f t="shared" si="504"/>
        <v>9262</v>
      </c>
      <c r="E5526" s="4">
        <v>1</v>
      </c>
      <c r="F5526" s="152">
        <v>185</v>
      </c>
    </row>
    <row r="5527" spans="1:6" x14ac:dyDescent="0.25">
      <c r="A5527" s="145" t="s">
        <v>27</v>
      </c>
      <c r="B5527" s="119">
        <v>44123</v>
      </c>
      <c r="C5527" s="4">
        <v>1668</v>
      </c>
      <c r="D5527" s="26">
        <f t="shared" si="504"/>
        <v>64579</v>
      </c>
      <c r="E5527" s="4">
        <v>44</v>
      </c>
      <c r="F5527" s="152">
        <v>871</v>
      </c>
    </row>
    <row r="5528" spans="1:6" x14ac:dyDescent="0.25">
      <c r="A5528" s="145" t="s">
        <v>37</v>
      </c>
      <c r="B5528" s="119">
        <v>44123</v>
      </c>
      <c r="C5528" s="4">
        <v>122</v>
      </c>
      <c r="D5528" s="26">
        <f t="shared" si="504"/>
        <v>2100</v>
      </c>
      <c r="E5528" s="4">
        <v>3</v>
      </c>
      <c r="F5528" s="152">
        <v>36</v>
      </c>
    </row>
    <row r="5529" spans="1:6" x14ac:dyDescent="0.25">
      <c r="A5529" s="145" t="s">
        <v>38</v>
      </c>
      <c r="B5529" s="119">
        <v>44123</v>
      </c>
      <c r="C5529" s="4">
        <v>258</v>
      </c>
      <c r="D5529" s="26">
        <f t="shared" si="504"/>
        <v>11692</v>
      </c>
      <c r="E5529" s="4">
        <v>5</v>
      </c>
      <c r="F5529" s="152">
        <v>210</v>
      </c>
    </row>
    <row r="5530" spans="1:6" x14ac:dyDescent="0.25">
      <c r="A5530" s="145" t="s">
        <v>48</v>
      </c>
      <c r="B5530" s="119">
        <v>44123</v>
      </c>
      <c r="C5530" s="4">
        <v>6</v>
      </c>
      <c r="D5530" s="26">
        <f t="shared" si="504"/>
        <v>144</v>
      </c>
      <c r="F5530" s="152">
        <f>E5530+F5506</f>
        <v>1</v>
      </c>
    </row>
    <row r="5531" spans="1:6" x14ac:dyDescent="0.25">
      <c r="A5531" s="145" t="s">
        <v>39</v>
      </c>
      <c r="B5531" s="119">
        <v>44123</v>
      </c>
      <c r="C5531" s="4">
        <v>51</v>
      </c>
      <c r="D5531" s="26">
        <f t="shared" si="504"/>
        <v>17285</v>
      </c>
      <c r="E5531" s="4">
        <v>30</v>
      </c>
      <c r="F5531" s="152">
        <v>734</v>
      </c>
    </row>
    <row r="5532" spans="1:6" x14ac:dyDescent="0.25">
      <c r="A5532" s="145" t="s">
        <v>40</v>
      </c>
      <c r="B5532" s="119">
        <v>44123</v>
      </c>
      <c r="C5532" s="4">
        <v>92</v>
      </c>
      <c r="D5532" s="26">
        <f t="shared" si="504"/>
        <v>1710</v>
      </c>
      <c r="F5532" s="152">
        <v>16</v>
      </c>
    </row>
    <row r="5533" spans="1:6" x14ac:dyDescent="0.25">
      <c r="A5533" s="145" t="s">
        <v>28</v>
      </c>
      <c r="B5533" s="119">
        <v>44123</v>
      </c>
      <c r="C5533" s="4">
        <v>65</v>
      </c>
      <c r="D5533" s="26">
        <f t="shared" si="504"/>
        <v>6624</v>
      </c>
      <c r="E5533" s="4">
        <v>3</v>
      </c>
      <c r="F5533" s="152">
        <v>226</v>
      </c>
    </row>
    <row r="5534" spans="1:6" x14ac:dyDescent="0.25">
      <c r="A5534" s="145" t="s">
        <v>24</v>
      </c>
      <c r="B5534" s="119">
        <v>44123</v>
      </c>
      <c r="C5534" s="4">
        <v>744</v>
      </c>
      <c r="D5534" s="26">
        <f t="shared" si="504"/>
        <v>37846</v>
      </c>
      <c r="E5534" s="4">
        <v>28</v>
      </c>
      <c r="F5534" s="152">
        <v>625</v>
      </c>
    </row>
    <row r="5535" spans="1:6" x14ac:dyDescent="0.25">
      <c r="A5535" s="145" t="s">
        <v>30</v>
      </c>
      <c r="B5535" s="119">
        <v>44123</v>
      </c>
      <c r="C5535" s="4">
        <v>-6</v>
      </c>
      <c r="D5535" s="26">
        <f t="shared" si="504"/>
        <v>197</v>
      </c>
      <c r="F5535" s="152">
        <f>E5535+F5511</f>
        <v>4</v>
      </c>
    </row>
    <row r="5536" spans="1:6" x14ac:dyDescent="0.25">
      <c r="A5536" s="145" t="s">
        <v>26</v>
      </c>
      <c r="B5536" s="119">
        <v>44123</v>
      </c>
      <c r="C5536" s="4">
        <v>271</v>
      </c>
      <c r="D5536" s="26">
        <f t="shared" si="504"/>
        <v>15354</v>
      </c>
      <c r="E5536" s="4">
        <v>4</v>
      </c>
      <c r="F5536" s="152">
        <v>282</v>
      </c>
    </row>
    <row r="5537" spans="1:6" x14ac:dyDescent="0.25">
      <c r="A5537" s="145" t="s">
        <v>25</v>
      </c>
      <c r="B5537" s="119">
        <v>44123</v>
      </c>
      <c r="C5537" s="4">
        <v>207</v>
      </c>
      <c r="D5537" s="26">
        <f t="shared" si="504"/>
        <v>19398</v>
      </c>
      <c r="E5537" s="4">
        <v>11</v>
      </c>
      <c r="F5537" s="152">
        <v>505</v>
      </c>
    </row>
    <row r="5538" spans="1:6" x14ac:dyDescent="0.25">
      <c r="A5538" s="145" t="s">
        <v>41</v>
      </c>
      <c r="B5538" s="119">
        <v>44123</v>
      </c>
      <c r="C5538" s="4">
        <v>80</v>
      </c>
      <c r="D5538" s="26">
        <f t="shared" si="504"/>
        <v>16712</v>
      </c>
      <c r="E5538" s="4">
        <v>18</v>
      </c>
      <c r="F5538" s="152">
        <v>632</v>
      </c>
    </row>
    <row r="5539" spans="1:6" x14ac:dyDescent="0.25">
      <c r="A5539" s="145" t="s">
        <v>42</v>
      </c>
      <c r="B5539" s="119">
        <v>44123</v>
      </c>
      <c r="C5539" s="4">
        <v>10</v>
      </c>
      <c r="D5539" s="26">
        <f t="shared" si="504"/>
        <v>1302</v>
      </c>
      <c r="E5539" s="4">
        <v>2</v>
      </c>
      <c r="F5539" s="152">
        <v>75</v>
      </c>
    </row>
    <row r="5540" spans="1:6" x14ac:dyDescent="0.25">
      <c r="A5540" s="145" t="s">
        <v>43</v>
      </c>
      <c r="B5540" s="119">
        <v>44123</v>
      </c>
      <c r="C5540" s="4">
        <v>277</v>
      </c>
      <c r="D5540" s="26">
        <f t="shared" si="504"/>
        <v>3604</v>
      </c>
      <c r="F5540" s="152">
        <v>51</v>
      </c>
    </row>
    <row r="5541" spans="1:6" x14ac:dyDescent="0.25">
      <c r="A5541" s="145" t="s">
        <v>44</v>
      </c>
      <c r="B5541" s="119">
        <v>44123</v>
      </c>
      <c r="C5541" s="4">
        <v>138</v>
      </c>
      <c r="D5541" s="26">
        <f t="shared" si="504"/>
        <v>7405</v>
      </c>
      <c r="E5541" s="4">
        <v>1</v>
      </c>
      <c r="F5541" s="152">
        <v>99</v>
      </c>
    </row>
    <row r="5542" spans="1:6" x14ac:dyDescent="0.25">
      <c r="A5542" s="145" t="s">
        <v>29</v>
      </c>
      <c r="B5542" s="119">
        <v>44123</v>
      </c>
      <c r="C5542" s="4">
        <v>2050</v>
      </c>
      <c r="D5542" s="26">
        <f t="shared" si="504"/>
        <v>80874</v>
      </c>
      <c r="E5542" s="4">
        <v>28</v>
      </c>
      <c r="F5542" s="152">
        <v>857</v>
      </c>
    </row>
    <row r="5543" spans="1:6" x14ac:dyDescent="0.25">
      <c r="A5543" s="145" t="s">
        <v>45</v>
      </c>
      <c r="B5543" s="119">
        <v>44123</v>
      </c>
      <c r="C5543" s="4">
        <v>145</v>
      </c>
      <c r="D5543" s="26">
        <f>C5543+D5519</f>
        <v>6960</v>
      </c>
      <c r="E5543" s="4">
        <v>1</v>
      </c>
      <c r="F5543" s="152">
        <v>100</v>
      </c>
    </row>
    <row r="5544" spans="1:6" x14ac:dyDescent="0.25">
      <c r="A5544" s="145" t="s">
        <v>46</v>
      </c>
      <c r="B5544" s="119">
        <v>44123</v>
      </c>
      <c r="C5544" s="4">
        <v>238</v>
      </c>
      <c r="D5544" s="26">
        <f>C5544+D5520</f>
        <v>8386</v>
      </c>
      <c r="F5544" s="152">
        <f>E5544+F5520</f>
        <v>102</v>
      </c>
    </row>
    <row r="5545" spans="1:6" ht="15.75" thickBot="1" x14ac:dyDescent="0.3">
      <c r="A5545" s="161" t="s">
        <v>47</v>
      </c>
      <c r="B5545" s="120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2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5">
        <f t="shared" si="505"/>
        <v>507411</v>
      </c>
      <c r="E5546" s="41">
        <f>83+60</f>
        <v>143</v>
      </c>
      <c r="F5546" s="111">
        <f t="shared" ref="F5546:F5609" si="506">E5546+F5522</f>
        <v>16175</v>
      </c>
    </row>
    <row r="5547" spans="1:6" x14ac:dyDescent="0.25">
      <c r="A5547" s="122" t="s">
        <v>51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2">
        <f t="shared" si="506"/>
        <v>4281</v>
      </c>
    </row>
    <row r="5548" spans="1:6" x14ac:dyDescent="0.25">
      <c r="A5548" s="122" t="s">
        <v>35</v>
      </c>
      <c r="B5548" s="23">
        <v>44124</v>
      </c>
      <c r="C5548" s="4">
        <v>8</v>
      </c>
      <c r="D5548" s="26">
        <f t="shared" si="505"/>
        <v>500</v>
      </c>
      <c r="F5548" s="112">
        <f t="shared" si="506"/>
        <v>0</v>
      </c>
    </row>
    <row r="5549" spans="1:6" x14ac:dyDescent="0.25">
      <c r="A5549" s="122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2">
        <f t="shared" si="506"/>
        <v>378</v>
      </c>
    </row>
    <row r="5550" spans="1:6" x14ac:dyDescent="0.25">
      <c r="A5550" s="122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2">
        <f t="shared" si="506"/>
        <v>192</v>
      </c>
    </row>
    <row r="5551" spans="1:6" x14ac:dyDescent="0.25">
      <c r="A5551" s="122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2">
        <f t="shared" si="506"/>
        <v>923</v>
      </c>
    </row>
    <row r="5552" spans="1:6" x14ac:dyDescent="0.25">
      <c r="A5552" s="122" t="s">
        <v>37</v>
      </c>
      <c r="B5552" s="23">
        <v>44124</v>
      </c>
      <c r="C5552" s="4">
        <v>34</v>
      </c>
      <c r="D5552" s="26">
        <f t="shared" si="505"/>
        <v>2134</v>
      </c>
      <c r="F5552" s="112">
        <f t="shared" si="506"/>
        <v>36</v>
      </c>
    </row>
    <row r="5553" spans="1:6" x14ac:dyDescent="0.25">
      <c r="A5553" s="122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2">
        <f t="shared" si="506"/>
        <v>215</v>
      </c>
    </row>
    <row r="5554" spans="1:6" x14ac:dyDescent="0.25">
      <c r="A5554" s="122" t="s">
        <v>48</v>
      </c>
      <c r="B5554" s="23">
        <v>44124</v>
      </c>
      <c r="C5554" s="4">
        <v>-4</v>
      </c>
      <c r="D5554" s="26">
        <f t="shared" si="505"/>
        <v>140</v>
      </c>
      <c r="F5554" s="112">
        <f t="shared" si="506"/>
        <v>1</v>
      </c>
    </row>
    <row r="5555" spans="1:6" x14ac:dyDescent="0.25">
      <c r="A5555" s="122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2">
        <f t="shared" si="506"/>
        <v>738</v>
      </c>
    </row>
    <row r="5556" spans="1:6" x14ac:dyDescent="0.25">
      <c r="A5556" s="122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2">
        <f t="shared" si="506"/>
        <v>18</v>
      </c>
    </row>
    <row r="5557" spans="1:6" x14ac:dyDescent="0.25">
      <c r="A5557" s="122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2">
        <f t="shared" si="506"/>
        <v>228</v>
      </c>
    </row>
    <row r="5558" spans="1:6" x14ac:dyDescent="0.25">
      <c r="A5558" s="122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2">
        <f t="shared" si="506"/>
        <v>634</v>
      </c>
    </row>
    <row r="5559" spans="1:6" x14ac:dyDescent="0.25">
      <c r="A5559" s="122" t="s">
        <v>30</v>
      </c>
      <c r="B5559" s="23">
        <v>44124</v>
      </c>
      <c r="C5559" s="4">
        <v>-2</v>
      </c>
      <c r="D5559" s="26">
        <f t="shared" si="505"/>
        <v>195</v>
      </c>
      <c r="F5559" s="112">
        <f t="shared" si="506"/>
        <v>4</v>
      </c>
    </row>
    <row r="5560" spans="1:6" x14ac:dyDescent="0.25">
      <c r="A5560" s="122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2">
        <f t="shared" si="506"/>
        <v>289</v>
      </c>
    </row>
    <row r="5561" spans="1:6" x14ac:dyDescent="0.25">
      <c r="A5561" s="122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2">
        <f t="shared" si="506"/>
        <v>507</v>
      </c>
    </row>
    <row r="5562" spans="1:6" x14ac:dyDescent="0.25">
      <c r="A5562" s="122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2">
        <f t="shared" si="506"/>
        <v>639</v>
      </c>
    </row>
    <row r="5563" spans="1:6" x14ac:dyDescent="0.25">
      <c r="A5563" s="122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2">
        <f t="shared" si="506"/>
        <v>76</v>
      </c>
    </row>
    <row r="5564" spans="1:6" x14ac:dyDescent="0.25">
      <c r="A5564" s="122" t="s">
        <v>43</v>
      </c>
      <c r="B5564" s="23">
        <v>44124</v>
      </c>
      <c r="C5564" s="4">
        <v>266</v>
      </c>
      <c r="D5564" s="26">
        <f t="shared" si="505"/>
        <v>3870</v>
      </c>
      <c r="F5564" s="112">
        <f t="shared" si="506"/>
        <v>51</v>
      </c>
    </row>
    <row r="5565" spans="1:6" x14ac:dyDescent="0.25">
      <c r="A5565" s="122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2">
        <f t="shared" si="506"/>
        <v>102</v>
      </c>
    </row>
    <row r="5566" spans="1:6" x14ac:dyDescent="0.25">
      <c r="A5566" s="122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2">
        <f t="shared" si="506"/>
        <v>917</v>
      </c>
    </row>
    <row r="5567" spans="1:6" x14ac:dyDescent="0.25">
      <c r="A5567" s="122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2">
        <f t="shared" si="506"/>
        <v>103</v>
      </c>
    </row>
    <row r="5568" spans="1:6" x14ac:dyDescent="0.25">
      <c r="A5568" s="122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2">
        <f t="shared" si="506"/>
        <v>103</v>
      </c>
    </row>
    <row r="5569" spans="1:6" ht="15.75" thickBot="1" x14ac:dyDescent="0.3">
      <c r="A5569" s="124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1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5">
        <f t="shared" si="507"/>
        <v>512590</v>
      </c>
      <c r="E5570" s="41">
        <f>52+54</f>
        <v>106</v>
      </c>
      <c r="F5570" s="111">
        <f t="shared" si="506"/>
        <v>16281</v>
      </c>
    </row>
    <row r="5571" spans="1:6" x14ac:dyDescent="0.25">
      <c r="A5571" s="122" t="s">
        <v>51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2">
        <f t="shared" si="506"/>
        <v>4333</v>
      </c>
    </row>
    <row r="5572" spans="1:6" x14ac:dyDescent="0.25">
      <c r="A5572" s="122" t="s">
        <v>35</v>
      </c>
      <c r="B5572" s="23">
        <v>44125</v>
      </c>
      <c r="C5572" s="4">
        <v>25</v>
      </c>
      <c r="D5572" s="26">
        <f t="shared" si="507"/>
        <v>525</v>
      </c>
      <c r="F5572" s="112">
        <f t="shared" si="506"/>
        <v>0</v>
      </c>
    </row>
    <row r="5573" spans="1:6" x14ac:dyDescent="0.25">
      <c r="A5573" s="122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2">
        <f t="shared" si="506"/>
        <v>382</v>
      </c>
    </row>
    <row r="5574" spans="1:6" x14ac:dyDescent="0.25">
      <c r="A5574" s="122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2">
        <f t="shared" si="506"/>
        <v>194</v>
      </c>
    </row>
    <row r="5575" spans="1:6" x14ac:dyDescent="0.25">
      <c r="A5575" s="122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2">
        <f t="shared" si="506"/>
        <v>978</v>
      </c>
    </row>
    <row r="5576" spans="1:6" x14ac:dyDescent="0.25">
      <c r="A5576" s="122" t="s">
        <v>37</v>
      </c>
      <c r="B5576" s="23">
        <v>44125</v>
      </c>
      <c r="C5576" s="4">
        <v>20</v>
      </c>
      <c r="D5576" s="26">
        <f t="shared" si="507"/>
        <v>2154</v>
      </c>
      <c r="F5576" s="112">
        <f t="shared" si="506"/>
        <v>36</v>
      </c>
    </row>
    <row r="5577" spans="1:6" x14ac:dyDescent="0.25">
      <c r="A5577" s="122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2">
        <f t="shared" si="506"/>
        <v>218</v>
      </c>
    </row>
    <row r="5578" spans="1:6" x14ac:dyDescent="0.25">
      <c r="A5578" s="122" t="s">
        <v>48</v>
      </c>
      <c r="B5578" s="23">
        <v>44125</v>
      </c>
      <c r="C5578" s="4">
        <v>7</v>
      </c>
      <c r="D5578" s="26">
        <f t="shared" si="507"/>
        <v>147</v>
      </c>
      <c r="F5578" s="112">
        <f t="shared" si="506"/>
        <v>1</v>
      </c>
    </row>
    <row r="5579" spans="1:6" x14ac:dyDescent="0.25">
      <c r="A5579" s="122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2">
        <f t="shared" si="506"/>
        <v>741</v>
      </c>
    </row>
    <row r="5580" spans="1:6" x14ac:dyDescent="0.25">
      <c r="A5580" s="122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2">
        <f t="shared" si="506"/>
        <v>20</v>
      </c>
    </row>
    <row r="5581" spans="1:6" x14ac:dyDescent="0.25">
      <c r="A5581" s="122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2">
        <f t="shared" si="506"/>
        <v>234</v>
      </c>
    </row>
    <row r="5582" spans="1:6" x14ac:dyDescent="0.25">
      <c r="A5582" s="122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2">
        <f t="shared" si="506"/>
        <v>655</v>
      </c>
    </row>
    <row r="5583" spans="1:6" x14ac:dyDescent="0.25">
      <c r="A5583" s="122" t="s">
        <v>30</v>
      </c>
      <c r="B5583" s="23">
        <v>44125</v>
      </c>
      <c r="C5583" s="4">
        <v>3</v>
      </c>
      <c r="D5583" s="26">
        <f t="shared" si="507"/>
        <v>198</v>
      </c>
      <c r="F5583" s="112">
        <f t="shared" si="506"/>
        <v>4</v>
      </c>
    </row>
    <row r="5584" spans="1:6" x14ac:dyDescent="0.25">
      <c r="A5584" s="122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2">
        <f t="shared" si="506"/>
        <v>317</v>
      </c>
    </row>
    <row r="5585" spans="1:6" x14ac:dyDescent="0.25">
      <c r="A5585" s="122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2">
        <f t="shared" si="506"/>
        <v>519</v>
      </c>
    </row>
    <row r="5586" spans="1:6" x14ac:dyDescent="0.25">
      <c r="A5586" s="122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2">
        <f t="shared" si="506"/>
        <v>652</v>
      </c>
    </row>
    <row r="5587" spans="1:6" x14ac:dyDescent="0.25">
      <c r="A5587" s="122" t="s">
        <v>42</v>
      </c>
      <c r="B5587" s="23">
        <v>44125</v>
      </c>
      <c r="C5587" s="4">
        <v>8</v>
      </c>
      <c r="D5587" s="26">
        <f t="shared" si="507"/>
        <v>1315</v>
      </c>
      <c r="F5587" s="112">
        <f t="shared" si="506"/>
        <v>76</v>
      </c>
    </row>
    <row r="5588" spans="1:6" x14ac:dyDescent="0.25">
      <c r="A5588" s="122" t="s">
        <v>43</v>
      </c>
      <c r="B5588" s="23">
        <v>44125</v>
      </c>
      <c r="C5588" s="4">
        <v>507</v>
      </c>
      <c r="D5588" s="26">
        <f t="shared" si="507"/>
        <v>4377</v>
      </c>
      <c r="F5588" s="112">
        <f t="shared" si="506"/>
        <v>51</v>
      </c>
    </row>
    <row r="5589" spans="1:6" x14ac:dyDescent="0.25">
      <c r="A5589" s="122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2">
        <f t="shared" si="506"/>
        <v>103</v>
      </c>
    </row>
    <row r="5590" spans="1:6" x14ac:dyDescent="0.25">
      <c r="A5590" s="122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2">
        <f t="shared" si="506"/>
        <v>969</v>
      </c>
    </row>
    <row r="5591" spans="1:6" x14ac:dyDescent="0.25">
      <c r="A5591" s="122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2">
        <f t="shared" si="506"/>
        <v>104</v>
      </c>
    </row>
    <row r="5592" spans="1:6" x14ac:dyDescent="0.25">
      <c r="A5592" s="122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2">
        <f t="shared" si="506"/>
        <v>107</v>
      </c>
    </row>
    <row r="5593" spans="1:6" ht="15.75" thickBot="1" x14ac:dyDescent="0.3">
      <c r="A5593" s="123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1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5">
        <f t="shared" si="508"/>
        <v>517444</v>
      </c>
      <c r="E5594" s="41">
        <f>106+86</f>
        <v>192</v>
      </c>
      <c r="F5594" s="111">
        <f t="shared" si="506"/>
        <v>16473</v>
      </c>
    </row>
    <row r="5595" spans="1:6" ht="15.75" thickBot="1" x14ac:dyDescent="0.3">
      <c r="A5595" s="122" t="s">
        <v>51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2">
        <f t="shared" si="506"/>
        <v>4385</v>
      </c>
    </row>
    <row r="5596" spans="1:6" ht="15.75" thickBot="1" x14ac:dyDescent="0.3">
      <c r="A5596" s="122" t="s">
        <v>35</v>
      </c>
      <c r="B5596" s="40">
        <v>44126</v>
      </c>
      <c r="C5596" s="4">
        <v>27</v>
      </c>
      <c r="D5596" s="26">
        <f t="shared" si="508"/>
        <v>552</v>
      </c>
      <c r="F5596" s="112">
        <f t="shared" si="506"/>
        <v>0</v>
      </c>
    </row>
    <row r="5597" spans="1:6" ht="15.75" thickBot="1" x14ac:dyDescent="0.3">
      <c r="A5597" s="122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2">
        <f t="shared" si="506"/>
        <v>389</v>
      </c>
    </row>
    <row r="5598" spans="1:6" ht="15.75" thickBot="1" x14ac:dyDescent="0.3">
      <c r="A5598" s="122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2">
        <f t="shared" si="506"/>
        <v>198</v>
      </c>
    </row>
    <row r="5599" spans="1:6" ht="15.75" thickBot="1" x14ac:dyDescent="0.3">
      <c r="A5599" s="122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2">
        <f t="shared" si="506"/>
        <v>1007</v>
      </c>
    </row>
    <row r="5600" spans="1:6" ht="15.75" thickBot="1" x14ac:dyDescent="0.3">
      <c r="A5600" s="122" t="s">
        <v>37</v>
      </c>
      <c r="B5600" s="40">
        <v>44126</v>
      </c>
      <c r="C5600" s="4">
        <v>34</v>
      </c>
      <c r="D5600" s="26">
        <f t="shared" si="508"/>
        <v>2188</v>
      </c>
      <c r="F5600" s="112">
        <f t="shared" si="506"/>
        <v>36</v>
      </c>
    </row>
    <row r="5601" spans="1:6" ht="15.75" thickBot="1" x14ac:dyDescent="0.3">
      <c r="A5601" s="122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2">
        <f t="shared" si="506"/>
        <v>222</v>
      </c>
    </row>
    <row r="5602" spans="1:6" ht="15.75" thickBot="1" x14ac:dyDescent="0.3">
      <c r="A5602" s="122" t="s">
        <v>48</v>
      </c>
      <c r="B5602" s="40">
        <v>44126</v>
      </c>
      <c r="C5602" s="4">
        <v>-7</v>
      </c>
      <c r="D5602" s="26">
        <f t="shared" si="508"/>
        <v>140</v>
      </c>
      <c r="F5602" s="112">
        <f t="shared" si="506"/>
        <v>1</v>
      </c>
    </row>
    <row r="5603" spans="1:6" ht="15.75" thickBot="1" x14ac:dyDescent="0.3">
      <c r="A5603" s="122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2">
        <f t="shared" si="506"/>
        <v>747</v>
      </c>
    </row>
    <row r="5604" spans="1:6" ht="15.75" thickBot="1" x14ac:dyDescent="0.3">
      <c r="A5604" s="122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2">
        <f t="shared" si="506"/>
        <v>23</v>
      </c>
    </row>
    <row r="5605" spans="1:6" ht="15.75" thickBot="1" x14ac:dyDescent="0.3">
      <c r="A5605" s="122" t="s">
        <v>28</v>
      </c>
      <c r="B5605" s="40">
        <v>44126</v>
      </c>
      <c r="C5605" s="4">
        <v>62</v>
      </c>
      <c r="D5605" s="26">
        <f t="shared" si="508"/>
        <v>6861</v>
      </c>
      <c r="F5605" s="112">
        <f t="shared" si="506"/>
        <v>234</v>
      </c>
    </row>
    <row r="5606" spans="1:6" ht="15.75" thickBot="1" x14ac:dyDescent="0.3">
      <c r="A5606" s="122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2">
        <f t="shared" si="506"/>
        <v>672</v>
      </c>
    </row>
    <row r="5607" spans="1:6" ht="15.75" thickBot="1" x14ac:dyDescent="0.3">
      <c r="A5607" s="122" t="s">
        <v>30</v>
      </c>
      <c r="B5607" s="40">
        <v>44126</v>
      </c>
      <c r="C5607" s="4">
        <v>9</v>
      </c>
      <c r="D5607" s="26">
        <f t="shared" si="508"/>
        <v>207</v>
      </c>
      <c r="F5607" s="112">
        <f t="shared" si="506"/>
        <v>4</v>
      </c>
    </row>
    <row r="5608" spans="1:6" ht="15.75" thickBot="1" x14ac:dyDescent="0.3">
      <c r="A5608" s="122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2">
        <f t="shared" si="506"/>
        <v>318</v>
      </c>
    </row>
    <row r="5609" spans="1:6" ht="15.75" thickBot="1" x14ac:dyDescent="0.3">
      <c r="A5609" s="122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2">
        <f t="shared" si="506"/>
        <v>528</v>
      </c>
    </row>
    <row r="5610" spans="1:6" ht="15.75" thickBot="1" x14ac:dyDescent="0.3">
      <c r="A5610" s="122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2">
        <f t="shared" ref="F5610:F5673" si="509">E5610+F5586</f>
        <v>670</v>
      </c>
    </row>
    <row r="5611" spans="1:6" ht="15.75" thickBot="1" x14ac:dyDescent="0.3">
      <c r="A5611" s="122" t="s">
        <v>42</v>
      </c>
      <c r="B5611" s="40">
        <v>44126</v>
      </c>
      <c r="C5611" s="4">
        <v>7</v>
      </c>
      <c r="D5611" s="26">
        <f t="shared" si="508"/>
        <v>1322</v>
      </c>
      <c r="F5611" s="112">
        <f t="shared" si="509"/>
        <v>76</v>
      </c>
    </row>
    <row r="5612" spans="1:6" ht="15.75" thickBot="1" x14ac:dyDescent="0.3">
      <c r="A5612" s="122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2">
        <f t="shared" si="509"/>
        <v>52</v>
      </c>
    </row>
    <row r="5613" spans="1:6" ht="15.75" thickBot="1" x14ac:dyDescent="0.3">
      <c r="A5613" s="122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2">
        <f t="shared" si="509"/>
        <v>108</v>
      </c>
    </row>
    <row r="5614" spans="1:6" ht="15.75" thickBot="1" x14ac:dyDescent="0.3">
      <c r="A5614" s="122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2">
        <f t="shared" si="509"/>
        <v>1007</v>
      </c>
    </row>
    <row r="5615" spans="1:6" ht="15.75" thickBot="1" x14ac:dyDescent="0.3">
      <c r="A5615" s="122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2">
        <f t="shared" si="509"/>
        <v>106</v>
      </c>
    </row>
    <row r="5616" spans="1:6" ht="15.75" thickBot="1" x14ac:dyDescent="0.3">
      <c r="A5616" s="122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2">
        <f t="shared" si="509"/>
        <v>112</v>
      </c>
    </row>
    <row r="5617" spans="1:6" ht="15.75" thickBot="1" x14ac:dyDescent="0.3">
      <c r="A5617" s="123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1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5">
        <f t="shared" si="510"/>
        <v>522093</v>
      </c>
      <c r="E5618" s="4">
        <f>83+56</f>
        <v>139</v>
      </c>
      <c r="F5618" s="111">
        <f t="shared" si="509"/>
        <v>16612</v>
      </c>
    </row>
    <row r="5619" spans="1:6" ht="15.75" thickBot="1" x14ac:dyDescent="0.3">
      <c r="A5619" s="122" t="s">
        <v>51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2">
        <f t="shared" si="509"/>
        <v>4438</v>
      </c>
    </row>
    <row r="5620" spans="1:6" ht="15.75" thickBot="1" x14ac:dyDescent="0.3">
      <c r="A5620" s="122" t="s">
        <v>35</v>
      </c>
      <c r="B5620" s="40">
        <v>44127</v>
      </c>
      <c r="C5620" s="4">
        <v>11</v>
      </c>
      <c r="D5620" s="26">
        <f t="shared" si="510"/>
        <v>563</v>
      </c>
      <c r="F5620" s="112">
        <f t="shared" si="509"/>
        <v>0</v>
      </c>
    </row>
    <row r="5621" spans="1:6" ht="15.75" thickBot="1" x14ac:dyDescent="0.3">
      <c r="A5621" s="122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2">
        <f t="shared" si="509"/>
        <v>394</v>
      </c>
    </row>
    <row r="5622" spans="1:6" ht="15.75" thickBot="1" x14ac:dyDescent="0.3">
      <c r="A5622" s="122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2">
        <f t="shared" si="509"/>
        <v>206</v>
      </c>
    </row>
    <row r="5623" spans="1:6" ht="15.75" thickBot="1" x14ac:dyDescent="0.3">
      <c r="A5623" s="122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2">
        <f t="shared" si="509"/>
        <v>1046</v>
      </c>
    </row>
    <row r="5624" spans="1:6" ht="15.75" thickBot="1" x14ac:dyDescent="0.3">
      <c r="A5624" s="122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2">
        <f t="shared" si="509"/>
        <v>40</v>
      </c>
    </row>
    <row r="5625" spans="1:6" ht="15.75" thickBot="1" x14ac:dyDescent="0.3">
      <c r="A5625" s="122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2">
        <f t="shared" si="509"/>
        <v>227</v>
      </c>
    </row>
    <row r="5626" spans="1:6" ht="15.75" thickBot="1" x14ac:dyDescent="0.3">
      <c r="A5626" s="122" t="s">
        <v>48</v>
      </c>
      <c r="B5626" s="40">
        <v>44127</v>
      </c>
      <c r="C5626" s="4">
        <v>2</v>
      </c>
      <c r="D5626" s="26">
        <f t="shared" si="510"/>
        <v>142</v>
      </c>
      <c r="F5626" s="112">
        <f t="shared" si="509"/>
        <v>1</v>
      </c>
    </row>
    <row r="5627" spans="1:6" ht="15.75" thickBot="1" x14ac:dyDescent="0.3">
      <c r="A5627" s="122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2">
        <f t="shared" si="509"/>
        <v>768</v>
      </c>
    </row>
    <row r="5628" spans="1:6" ht="15.75" thickBot="1" x14ac:dyDescent="0.3">
      <c r="A5628" s="122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2">
        <f t="shared" si="509"/>
        <v>25</v>
      </c>
    </row>
    <row r="5629" spans="1:6" ht="15.75" thickBot="1" x14ac:dyDescent="0.3">
      <c r="A5629" s="122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2">
        <f t="shared" si="509"/>
        <v>239</v>
      </c>
    </row>
    <row r="5630" spans="1:6" ht="15.75" thickBot="1" x14ac:dyDescent="0.3">
      <c r="A5630" s="122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2">
        <f t="shared" si="509"/>
        <v>683</v>
      </c>
    </row>
    <row r="5631" spans="1:6" ht="15.75" thickBot="1" x14ac:dyDescent="0.3">
      <c r="A5631" s="122" t="s">
        <v>30</v>
      </c>
      <c r="B5631" s="40">
        <v>44127</v>
      </c>
      <c r="C5631" s="4">
        <v>2</v>
      </c>
      <c r="D5631" s="26">
        <f t="shared" si="510"/>
        <v>209</v>
      </c>
      <c r="F5631" s="112">
        <f t="shared" si="509"/>
        <v>4</v>
      </c>
    </row>
    <row r="5632" spans="1:6" ht="15.75" thickBot="1" x14ac:dyDescent="0.3">
      <c r="A5632" s="122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2">
        <f t="shared" si="509"/>
        <v>335</v>
      </c>
    </row>
    <row r="5633" spans="1:6" ht="15.75" thickBot="1" x14ac:dyDescent="0.3">
      <c r="A5633" s="122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2">
        <f t="shared" si="509"/>
        <v>539</v>
      </c>
    </row>
    <row r="5634" spans="1:6" ht="15.75" thickBot="1" x14ac:dyDescent="0.3">
      <c r="A5634" s="122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2">
        <f t="shared" si="509"/>
        <v>683</v>
      </c>
    </row>
    <row r="5635" spans="1:6" ht="15.75" thickBot="1" x14ac:dyDescent="0.3">
      <c r="A5635" s="122" t="s">
        <v>42</v>
      </c>
      <c r="B5635" s="40">
        <v>44127</v>
      </c>
      <c r="C5635" s="4">
        <v>52</v>
      </c>
      <c r="D5635" s="26">
        <f t="shared" si="510"/>
        <v>1374</v>
      </c>
      <c r="F5635" s="112">
        <f t="shared" si="509"/>
        <v>76</v>
      </c>
    </row>
    <row r="5636" spans="1:6" ht="15.75" thickBot="1" x14ac:dyDescent="0.3">
      <c r="A5636" s="122" t="s">
        <v>43</v>
      </c>
      <c r="B5636" s="40">
        <v>44127</v>
      </c>
      <c r="C5636" s="4">
        <v>316</v>
      </c>
      <c r="D5636" s="26">
        <f t="shared" si="510"/>
        <v>5062</v>
      </c>
      <c r="F5636" s="112">
        <f t="shared" si="509"/>
        <v>52</v>
      </c>
    </row>
    <row r="5637" spans="1:6" ht="15.75" thickBot="1" x14ac:dyDescent="0.3">
      <c r="A5637" s="122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2">
        <f t="shared" si="509"/>
        <v>113</v>
      </c>
    </row>
    <row r="5638" spans="1:6" ht="15.75" thickBot="1" x14ac:dyDescent="0.3">
      <c r="A5638" s="122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2">
        <f t="shared" si="509"/>
        <v>1034</v>
      </c>
    </row>
    <row r="5639" spans="1:6" ht="15.75" thickBot="1" x14ac:dyDescent="0.3">
      <c r="A5639" s="122" t="s">
        <v>45</v>
      </c>
      <c r="B5639" s="40">
        <v>44127</v>
      </c>
      <c r="C5639" s="4">
        <v>316</v>
      </c>
      <c r="D5639" s="26">
        <f>C5639+D5615</f>
        <v>7812</v>
      </c>
      <c r="F5639" s="112">
        <f t="shared" si="509"/>
        <v>106</v>
      </c>
    </row>
    <row r="5640" spans="1:6" ht="15.75" thickBot="1" x14ac:dyDescent="0.3">
      <c r="A5640" s="122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2">
        <f t="shared" si="509"/>
        <v>119</v>
      </c>
    </row>
    <row r="5641" spans="1:6" ht="15.75" thickBot="1" x14ac:dyDescent="0.3">
      <c r="A5641" s="123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1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5">
        <f t="shared" si="511"/>
        <v>525123</v>
      </c>
      <c r="E5642" s="4">
        <f>55+41</f>
        <v>96</v>
      </c>
      <c r="F5642" s="111">
        <f t="shared" si="509"/>
        <v>16708</v>
      </c>
    </row>
    <row r="5643" spans="1:6" ht="15.75" thickBot="1" x14ac:dyDescent="0.3">
      <c r="A5643" s="122" t="s">
        <v>51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2">
        <f t="shared" si="509"/>
        <v>4479</v>
      </c>
    </row>
    <row r="5644" spans="1:6" ht="15.75" thickBot="1" x14ac:dyDescent="0.3">
      <c r="A5644" s="122" t="s">
        <v>35</v>
      </c>
      <c r="B5644" s="40">
        <v>44128</v>
      </c>
      <c r="C5644" s="4">
        <v>33</v>
      </c>
      <c r="D5644" s="26">
        <f t="shared" si="511"/>
        <v>596</v>
      </c>
      <c r="F5644" s="112">
        <f t="shared" si="509"/>
        <v>0</v>
      </c>
    </row>
    <row r="5645" spans="1:6" ht="15.75" thickBot="1" x14ac:dyDescent="0.3">
      <c r="A5645" s="122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2">
        <f t="shared" si="509"/>
        <v>400</v>
      </c>
    </row>
    <row r="5646" spans="1:6" ht="15.75" thickBot="1" x14ac:dyDescent="0.3">
      <c r="A5646" s="122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2">
        <f t="shared" si="509"/>
        <v>211</v>
      </c>
    </row>
    <row r="5647" spans="1:6" ht="15.75" thickBot="1" x14ac:dyDescent="0.3">
      <c r="A5647" s="122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2">
        <f t="shared" si="509"/>
        <v>1076</v>
      </c>
    </row>
    <row r="5648" spans="1:6" ht="15.75" thickBot="1" x14ac:dyDescent="0.3">
      <c r="A5648" s="122" t="s">
        <v>37</v>
      </c>
      <c r="B5648" s="40">
        <v>44128</v>
      </c>
      <c r="C5648" s="4">
        <v>45</v>
      </c>
      <c r="D5648" s="26">
        <f t="shared" si="511"/>
        <v>2245</v>
      </c>
      <c r="F5648" s="112">
        <f t="shared" si="509"/>
        <v>40</v>
      </c>
    </row>
    <row r="5649" spans="1:6" ht="15.75" thickBot="1" x14ac:dyDescent="0.3">
      <c r="A5649" s="122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2">
        <f t="shared" si="509"/>
        <v>229</v>
      </c>
    </row>
    <row r="5650" spans="1:6" ht="15.75" thickBot="1" x14ac:dyDescent="0.3">
      <c r="A5650" s="122" t="s">
        <v>48</v>
      </c>
      <c r="B5650" s="40">
        <v>44128</v>
      </c>
      <c r="C5650" s="4">
        <v>0</v>
      </c>
      <c r="D5650" s="26">
        <f t="shared" si="511"/>
        <v>142</v>
      </c>
      <c r="F5650" s="112">
        <f t="shared" si="509"/>
        <v>1</v>
      </c>
    </row>
    <row r="5651" spans="1:6" ht="15.75" thickBot="1" x14ac:dyDescent="0.3">
      <c r="A5651" s="122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2">
        <f t="shared" si="509"/>
        <v>772</v>
      </c>
    </row>
    <row r="5652" spans="1:6" ht="15.75" thickBot="1" x14ac:dyDescent="0.3">
      <c r="A5652" s="122" t="s">
        <v>40</v>
      </c>
      <c r="B5652" s="40">
        <v>44128</v>
      </c>
      <c r="C5652" s="4">
        <v>77</v>
      </c>
      <c r="D5652" s="26">
        <f t="shared" si="511"/>
        <v>2336</v>
      </c>
      <c r="F5652" s="112">
        <f t="shared" si="509"/>
        <v>25</v>
      </c>
    </row>
    <row r="5653" spans="1:6" ht="15.75" thickBot="1" x14ac:dyDescent="0.3">
      <c r="A5653" s="122" t="s">
        <v>28</v>
      </c>
      <c r="B5653" s="40">
        <v>44128</v>
      </c>
      <c r="C5653" s="4">
        <v>46</v>
      </c>
      <c r="D5653" s="26">
        <f t="shared" si="511"/>
        <v>7016</v>
      </c>
      <c r="F5653" s="112">
        <f t="shared" si="509"/>
        <v>239</v>
      </c>
    </row>
    <row r="5654" spans="1:6" ht="15.75" thickBot="1" x14ac:dyDescent="0.3">
      <c r="A5654" s="122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2">
        <f t="shared" si="509"/>
        <v>689</v>
      </c>
    </row>
    <row r="5655" spans="1:6" ht="15.75" thickBot="1" x14ac:dyDescent="0.3">
      <c r="A5655" s="122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2">
        <f t="shared" si="509"/>
        <v>5</v>
      </c>
    </row>
    <row r="5656" spans="1:6" ht="15.75" thickBot="1" x14ac:dyDescent="0.3">
      <c r="A5656" s="122" t="s">
        <v>26</v>
      </c>
      <c r="B5656" s="40">
        <v>44128</v>
      </c>
      <c r="C5656" s="4">
        <v>534</v>
      </c>
      <c r="D5656" s="26">
        <f t="shared" si="511"/>
        <v>19147</v>
      </c>
      <c r="F5656" s="112">
        <f t="shared" si="509"/>
        <v>335</v>
      </c>
    </row>
    <row r="5657" spans="1:6" ht="15.75" thickBot="1" x14ac:dyDescent="0.3">
      <c r="A5657" s="122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2">
        <f t="shared" si="509"/>
        <v>549</v>
      </c>
    </row>
    <row r="5658" spans="1:6" ht="15.75" thickBot="1" x14ac:dyDescent="0.3">
      <c r="A5658" s="122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2">
        <f t="shared" si="509"/>
        <v>687</v>
      </c>
    </row>
    <row r="5659" spans="1:6" ht="15.75" thickBot="1" x14ac:dyDescent="0.3">
      <c r="A5659" s="122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2">
        <f t="shared" si="509"/>
        <v>77</v>
      </c>
    </row>
    <row r="5660" spans="1:6" ht="15.75" thickBot="1" x14ac:dyDescent="0.3">
      <c r="A5660" s="122" t="s">
        <v>43</v>
      </c>
      <c r="B5660" s="40">
        <v>44128</v>
      </c>
      <c r="C5660" s="4">
        <v>233</v>
      </c>
      <c r="D5660" s="26">
        <f t="shared" si="511"/>
        <v>5295</v>
      </c>
      <c r="F5660" s="112">
        <f t="shared" si="509"/>
        <v>52</v>
      </c>
    </row>
    <row r="5661" spans="1:6" ht="15.75" thickBot="1" x14ac:dyDescent="0.3">
      <c r="A5661" s="122" t="s">
        <v>44</v>
      </c>
      <c r="B5661" s="40">
        <v>44128</v>
      </c>
      <c r="C5661" s="4">
        <v>136</v>
      </c>
      <c r="D5661" s="26">
        <f t="shared" si="511"/>
        <v>8291</v>
      </c>
      <c r="F5661" s="112">
        <f t="shared" si="509"/>
        <v>113</v>
      </c>
    </row>
    <row r="5662" spans="1:6" ht="15.75" thickBot="1" x14ac:dyDescent="0.3">
      <c r="A5662" s="122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2">
        <f t="shared" si="509"/>
        <v>1051</v>
      </c>
    </row>
    <row r="5663" spans="1:6" ht="15.75" thickBot="1" x14ac:dyDescent="0.3">
      <c r="A5663" s="122" t="s">
        <v>45</v>
      </c>
      <c r="B5663" s="40">
        <v>44128</v>
      </c>
      <c r="C5663" s="4">
        <v>311</v>
      </c>
      <c r="D5663" s="26">
        <f>C5663+D5639</f>
        <v>8123</v>
      </c>
      <c r="F5663" s="112">
        <f t="shared" si="509"/>
        <v>106</v>
      </c>
    </row>
    <row r="5664" spans="1:6" ht="15.75" thickBot="1" x14ac:dyDescent="0.3">
      <c r="A5664" s="122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2">
        <f t="shared" si="509"/>
        <v>126</v>
      </c>
    </row>
    <row r="5665" spans="1:6" ht="15.75" thickBot="1" x14ac:dyDescent="0.3">
      <c r="A5665" s="124" t="s">
        <v>47</v>
      </c>
      <c r="B5665" s="170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1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5">
        <f t="shared" si="512"/>
        <v>527293</v>
      </c>
      <c r="E5666" s="41">
        <f>40+46</f>
        <v>86</v>
      </c>
      <c r="F5666" s="111">
        <f t="shared" si="509"/>
        <v>16794</v>
      </c>
    </row>
    <row r="5667" spans="1:6" x14ac:dyDescent="0.25">
      <c r="A5667" s="122" t="s">
        <v>51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2">
        <f t="shared" si="509"/>
        <v>4514</v>
      </c>
    </row>
    <row r="5668" spans="1:6" x14ac:dyDescent="0.25">
      <c r="A5668" s="122" t="s">
        <v>35</v>
      </c>
      <c r="B5668" s="23">
        <v>44129</v>
      </c>
      <c r="C5668" s="4">
        <v>35</v>
      </c>
      <c r="D5668" s="26">
        <f t="shared" si="512"/>
        <v>631</v>
      </c>
      <c r="F5668" s="112">
        <f t="shared" si="509"/>
        <v>0</v>
      </c>
    </row>
    <row r="5669" spans="1:6" x14ac:dyDescent="0.25">
      <c r="A5669" s="122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2">
        <f t="shared" si="509"/>
        <v>405</v>
      </c>
    </row>
    <row r="5670" spans="1:6" x14ac:dyDescent="0.25">
      <c r="A5670" s="122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2">
        <f t="shared" si="509"/>
        <v>216</v>
      </c>
    </row>
    <row r="5671" spans="1:6" x14ac:dyDescent="0.25">
      <c r="A5671" s="122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2">
        <f t="shared" si="509"/>
        <v>1105</v>
      </c>
    </row>
    <row r="5672" spans="1:6" x14ac:dyDescent="0.25">
      <c r="A5672" s="122" t="s">
        <v>37</v>
      </c>
      <c r="B5672" s="23">
        <v>44129</v>
      </c>
      <c r="C5672" s="4">
        <v>24</v>
      </c>
      <c r="D5672" s="26">
        <f t="shared" si="512"/>
        <v>2269</v>
      </c>
      <c r="F5672" s="112">
        <f t="shared" si="509"/>
        <v>40</v>
      </c>
    </row>
    <row r="5673" spans="1:6" x14ac:dyDescent="0.25">
      <c r="A5673" s="122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2">
        <f t="shared" si="509"/>
        <v>240</v>
      </c>
    </row>
    <row r="5674" spans="1:6" x14ac:dyDescent="0.25">
      <c r="A5674" s="122" t="s">
        <v>48</v>
      </c>
      <c r="B5674" s="23">
        <v>44129</v>
      </c>
      <c r="C5674" s="4">
        <v>1</v>
      </c>
      <c r="D5674" s="26">
        <f t="shared" si="512"/>
        <v>143</v>
      </c>
      <c r="F5674" s="112">
        <f t="shared" ref="F5674:F5737" si="513">E5674+F5650</f>
        <v>1</v>
      </c>
    </row>
    <row r="5675" spans="1:6" x14ac:dyDescent="0.25">
      <c r="A5675" s="122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2">
        <f t="shared" si="513"/>
        <v>776</v>
      </c>
    </row>
    <row r="5676" spans="1:6" x14ac:dyDescent="0.25">
      <c r="A5676" s="122" t="s">
        <v>40</v>
      </c>
      <c r="B5676" s="23">
        <v>44129</v>
      </c>
      <c r="C5676" s="4">
        <v>120</v>
      </c>
      <c r="D5676" s="26">
        <f t="shared" si="512"/>
        <v>2456</v>
      </c>
      <c r="F5676" s="112">
        <f t="shared" si="513"/>
        <v>25</v>
      </c>
    </row>
    <row r="5677" spans="1:6" x14ac:dyDescent="0.25">
      <c r="A5677" s="122" t="s">
        <v>28</v>
      </c>
      <c r="B5677" s="23">
        <v>44129</v>
      </c>
      <c r="C5677" s="4">
        <v>108</v>
      </c>
      <c r="D5677" s="26">
        <f t="shared" si="512"/>
        <v>7124</v>
      </c>
      <c r="F5677" s="112">
        <f t="shared" si="513"/>
        <v>239</v>
      </c>
    </row>
    <row r="5678" spans="1:6" x14ac:dyDescent="0.25">
      <c r="A5678" s="122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2">
        <f t="shared" si="513"/>
        <v>705</v>
      </c>
    </row>
    <row r="5679" spans="1:6" x14ac:dyDescent="0.25">
      <c r="A5679" s="122" t="s">
        <v>30</v>
      </c>
      <c r="B5679" s="23">
        <v>44129</v>
      </c>
      <c r="C5679" s="4">
        <v>5</v>
      </c>
      <c r="D5679" s="26">
        <f t="shared" si="512"/>
        <v>217</v>
      </c>
      <c r="F5679" s="112">
        <f t="shared" si="513"/>
        <v>5</v>
      </c>
    </row>
    <row r="5680" spans="1:6" x14ac:dyDescent="0.25">
      <c r="A5680" s="122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2">
        <f t="shared" si="513"/>
        <v>355</v>
      </c>
    </row>
    <row r="5681" spans="1:10" x14ac:dyDescent="0.25">
      <c r="A5681" s="122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2">
        <f t="shared" si="513"/>
        <v>560</v>
      </c>
    </row>
    <row r="5682" spans="1:10" x14ac:dyDescent="0.25">
      <c r="A5682" s="122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2">
        <f t="shared" si="513"/>
        <v>712</v>
      </c>
    </row>
    <row r="5683" spans="1:10" x14ac:dyDescent="0.25">
      <c r="A5683" s="122" t="s">
        <v>42</v>
      </c>
      <c r="B5683" s="23">
        <v>44129</v>
      </c>
      <c r="C5683" s="4">
        <v>6</v>
      </c>
      <c r="D5683" s="26">
        <f t="shared" si="512"/>
        <v>1386</v>
      </c>
      <c r="F5683" s="112">
        <f t="shared" si="513"/>
        <v>77</v>
      </c>
    </row>
    <row r="5684" spans="1:10" x14ac:dyDescent="0.25">
      <c r="A5684" s="122" t="s">
        <v>43</v>
      </c>
      <c r="B5684" s="23">
        <v>44129</v>
      </c>
      <c r="C5684" s="4">
        <v>188</v>
      </c>
      <c r="D5684" s="26">
        <f t="shared" si="512"/>
        <v>5483</v>
      </c>
      <c r="F5684" s="112">
        <f t="shared" si="513"/>
        <v>52</v>
      </c>
    </row>
    <row r="5685" spans="1:10" x14ac:dyDescent="0.25">
      <c r="A5685" s="122" t="s">
        <v>44</v>
      </c>
      <c r="B5685" s="23">
        <v>44129</v>
      </c>
      <c r="C5685" s="4">
        <v>178</v>
      </c>
      <c r="D5685" s="26">
        <f t="shared" si="512"/>
        <v>8469</v>
      </c>
      <c r="F5685" s="112">
        <f t="shared" si="513"/>
        <v>113</v>
      </c>
    </row>
    <row r="5686" spans="1:10" x14ac:dyDescent="0.25">
      <c r="A5686" s="122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2">
        <f t="shared" si="513"/>
        <v>1057</v>
      </c>
    </row>
    <row r="5687" spans="1:10" x14ac:dyDescent="0.25">
      <c r="A5687" s="122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2">
        <f t="shared" si="513"/>
        <v>114</v>
      </c>
    </row>
    <row r="5688" spans="1:10" x14ac:dyDescent="0.25">
      <c r="A5688" s="122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2">
        <f t="shared" si="513"/>
        <v>128</v>
      </c>
    </row>
    <row r="5689" spans="1:10" ht="15.75" thickBot="1" x14ac:dyDescent="0.3">
      <c r="A5689" s="123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1">
        <f t="shared" si="513"/>
        <v>660</v>
      </c>
    </row>
    <row r="5690" spans="1:10" x14ac:dyDescent="0.25">
      <c r="A5690" s="171" t="s">
        <v>22</v>
      </c>
      <c r="B5690" s="119">
        <v>44130</v>
      </c>
      <c r="C5690" s="39">
        <v>3694</v>
      </c>
      <c r="D5690" s="125">
        <f t="shared" si="514"/>
        <v>530987</v>
      </c>
      <c r="E5690" s="39">
        <v>146</v>
      </c>
      <c r="F5690" s="111">
        <f t="shared" si="513"/>
        <v>16940</v>
      </c>
    </row>
    <row r="5691" spans="1:10" x14ac:dyDescent="0.25">
      <c r="A5691" s="122" t="s">
        <v>51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2">
        <f t="shared" si="513"/>
        <v>4578</v>
      </c>
      <c r="J5691" s="73"/>
    </row>
    <row r="5692" spans="1:10" x14ac:dyDescent="0.25">
      <c r="A5692" s="122" t="s">
        <v>35</v>
      </c>
      <c r="B5692" s="23">
        <v>44130</v>
      </c>
      <c r="C5692" s="4">
        <v>7</v>
      </c>
      <c r="D5692" s="26">
        <f t="shared" si="514"/>
        <v>638</v>
      </c>
      <c r="F5692" s="112">
        <f t="shared" si="513"/>
        <v>0</v>
      </c>
      <c r="J5692" s="73"/>
    </row>
    <row r="5693" spans="1:10" x14ac:dyDescent="0.25">
      <c r="A5693" s="122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2">
        <f t="shared" si="513"/>
        <v>406</v>
      </c>
      <c r="J5693" s="73"/>
    </row>
    <row r="5694" spans="1:10" x14ac:dyDescent="0.25">
      <c r="A5694" s="122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2">
        <f t="shared" si="513"/>
        <v>218</v>
      </c>
      <c r="J5694" s="73"/>
    </row>
    <row r="5695" spans="1:10" x14ac:dyDescent="0.25">
      <c r="A5695" s="122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2">
        <f t="shared" si="513"/>
        <v>1137</v>
      </c>
      <c r="J5695" s="73"/>
    </row>
    <row r="5696" spans="1:10" x14ac:dyDescent="0.25">
      <c r="A5696" s="122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2">
        <f t="shared" si="513"/>
        <v>43</v>
      </c>
      <c r="J5696" s="73"/>
    </row>
    <row r="5697" spans="1:10" x14ac:dyDescent="0.25">
      <c r="A5697" s="122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2">
        <f t="shared" si="513"/>
        <v>251</v>
      </c>
      <c r="J5697" s="73"/>
    </row>
    <row r="5698" spans="1:10" x14ac:dyDescent="0.25">
      <c r="A5698" s="122" t="s">
        <v>48</v>
      </c>
      <c r="B5698" s="23">
        <v>44130</v>
      </c>
      <c r="C5698" s="4">
        <v>2</v>
      </c>
      <c r="D5698" s="26">
        <f t="shared" si="514"/>
        <v>145</v>
      </c>
      <c r="F5698" s="112">
        <f t="shared" si="513"/>
        <v>1</v>
      </c>
      <c r="J5698" s="73"/>
    </row>
    <row r="5699" spans="1:10" x14ac:dyDescent="0.25">
      <c r="A5699" s="122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2">
        <f t="shared" si="513"/>
        <v>786</v>
      </c>
      <c r="J5699" s="73"/>
    </row>
    <row r="5700" spans="1:10" x14ac:dyDescent="0.25">
      <c r="A5700" s="122" t="s">
        <v>40</v>
      </c>
      <c r="B5700" s="23">
        <v>44130</v>
      </c>
      <c r="C5700" s="4">
        <v>68</v>
      </c>
      <c r="D5700" s="26">
        <f t="shared" si="514"/>
        <v>2524</v>
      </c>
      <c r="F5700" s="112">
        <f t="shared" si="513"/>
        <v>25</v>
      </c>
      <c r="J5700" s="73"/>
    </row>
    <row r="5701" spans="1:10" x14ac:dyDescent="0.25">
      <c r="A5701" s="122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2">
        <f t="shared" si="513"/>
        <v>252</v>
      </c>
      <c r="J5701" s="73"/>
    </row>
    <row r="5702" spans="1:10" x14ac:dyDescent="0.25">
      <c r="A5702" s="122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2">
        <f t="shared" si="513"/>
        <v>716</v>
      </c>
      <c r="J5702" s="73"/>
    </row>
    <row r="5703" spans="1:10" x14ac:dyDescent="0.25">
      <c r="A5703" s="122" t="s">
        <v>30</v>
      </c>
      <c r="B5703" s="23">
        <v>44130</v>
      </c>
      <c r="C5703" s="4">
        <v>12</v>
      </c>
      <c r="D5703" s="26">
        <f t="shared" si="514"/>
        <v>229</v>
      </c>
      <c r="F5703" s="112">
        <f t="shared" si="513"/>
        <v>5</v>
      </c>
      <c r="J5703" s="73"/>
    </row>
    <row r="5704" spans="1:10" x14ac:dyDescent="0.25">
      <c r="A5704" s="122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2">
        <f t="shared" si="513"/>
        <v>361</v>
      </c>
      <c r="J5704" s="73"/>
    </row>
    <row r="5705" spans="1:10" x14ac:dyDescent="0.25">
      <c r="A5705" s="122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2">
        <f t="shared" si="513"/>
        <v>572</v>
      </c>
      <c r="J5705" s="73"/>
    </row>
    <row r="5706" spans="1:10" x14ac:dyDescent="0.25">
      <c r="A5706" s="122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2">
        <f t="shared" si="513"/>
        <v>736</v>
      </c>
      <c r="J5706" s="73"/>
    </row>
    <row r="5707" spans="1:10" x14ac:dyDescent="0.25">
      <c r="A5707" s="122" t="s">
        <v>42</v>
      </c>
      <c r="B5707" s="23">
        <v>44130</v>
      </c>
      <c r="C5707" s="4">
        <v>10</v>
      </c>
      <c r="D5707" s="26">
        <f t="shared" si="514"/>
        <v>1396</v>
      </c>
      <c r="F5707" s="112">
        <f t="shared" si="513"/>
        <v>77</v>
      </c>
      <c r="J5707" s="73"/>
    </row>
    <row r="5708" spans="1:10" x14ac:dyDescent="0.25">
      <c r="A5708" s="122" t="s">
        <v>43</v>
      </c>
      <c r="B5708" s="23">
        <v>44130</v>
      </c>
      <c r="C5708" s="4">
        <v>136</v>
      </c>
      <c r="D5708" s="26">
        <f t="shared" si="514"/>
        <v>5619</v>
      </c>
      <c r="F5708" s="112">
        <f t="shared" si="513"/>
        <v>52</v>
      </c>
      <c r="J5708" s="73"/>
    </row>
    <row r="5709" spans="1:10" x14ac:dyDescent="0.25">
      <c r="A5709" s="122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2">
        <f t="shared" si="513"/>
        <v>116</v>
      </c>
      <c r="J5709" s="73"/>
    </row>
    <row r="5710" spans="1:10" x14ac:dyDescent="0.25">
      <c r="A5710" s="122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2">
        <f t="shared" si="513"/>
        <v>1094</v>
      </c>
      <c r="J5710" s="73"/>
    </row>
    <row r="5711" spans="1:10" x14ac:dyDescent="0.25">
      <c r="A5711" s="122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2">
        <f t="shared" si="513"/>
        <v>115</v>
      </c>
      <c r="J5711" s="73"/>
    </row>
    <row r="5712" spans="1:10" x14ac:dyDescent="0.25">
      <c r="A5712" s="122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2">
        <f t="shared" si="513"/>
        <v>132</v>
      </c>
      <c r="J5712" s="73"/>
    </row>
    <row r="5713" spans="1:10" ht="15.75" thickBot="1" x14ac:dyDescent="0.3">
      <c r="A5713" s="123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1">
        <f t="shared" si="513"/>
        <v>686</v>
      </c>
      <c r="J5713" s="73"/>
    </row>
    <row r="5714" spans="1:10" x14ac:dyDescent="0.25">
      <c r="A5714" s="171" t="s">
        <v>22</v>
      </c>
      <c r="B5714" s="119">
        <v>44131</v>
      </c>
      <c r="C5714" s="39">
        <v>4221</v>
      </c>
      <c r="D5714" s="125">
        <f t="shared" si="515"/>
        <v>535208</v>
      </c>
      <c r="E5714" s="39">
        <f>107+71</f>
        <v>178</v>
      </c>
      <c r="F5714" s="111">
        <f t="shared" si="513"/>
        <v>17118</v>
      </c>
    </row>
    <row r="5715" spans="1:10" x14ac:dyDescent="0.25">
      <c r="A5715" s="122" t="s">
        <v>51</v>
      </c>
      <c r="B5715" s="119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2">
        <f t="shared" si="513"/>
        <v>4626</v>
      </c>
    </row>
    <row r="5716" spans="1:10" x14ac:dyDescent="0.25">
      <c r="A5716" s="122" t="s">
        <v>35</v>
      </c>
      <c r="B5716" s="119">
        <v>44131</v>
      </c>
      <c r="C5716" s="4">
        <v>28</v>
      </c>
      <c r="D5716" s="26">
        <f t="shared" si="515"/>
        <v>666</v>
      </c>
      <c r="F5716" s="112">
        <f t="shared" si="513"/>
        <v>0</v>
      </c>
    </row>
    <row r="5717" spans="1:10" x14ac:dyDescent="0.25">
      <c r="A5717" s="122" t="s">
        <v>21</v>
      </c>
      <c r="B5717" s="119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2">
        <f t="shared" si="513"/>
        <v>413</v>
      </c>
    </row>
    <row r="5718" spans="1:10" x14ac:dyDescent="0.25">
      <c r="A5718" s="122" t="s">
        <v>36</v>
      </c>
      <c r="B5718" s="119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2">
        <f t="shared" si="513"/>
        <v>242</v>
      </c>
    </row>
    <row r="5719" spans="1:10" x14ac:dyDescent="0.25">
      <c r="A5719" s="122" t="s">
        <v>27</v>
      </c>
      <c r="B5719" s="119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2">
        <f t="shared" si="513"/>
        <v>1175</v>
      </c>
    </row>
    <row r="5720" spans="1:10" x14ac:dyDescent="0.25">
      <c r="A5720" s="122" t="s">
        <v>37</v>
      </c>
      <c r="B5720" s="119">
        <v>44131</v>
      </c>
      <c r="C5720" s="4">
        <v>17</v>
      </c>
      <c r="D5720" s="26">
        <f t="shared" si="515"/>
        <v>2400</v>
      </c>
      <c r="F5720" s="112">
        <f t="shared" si="513"/>
        <v>43</v>
      </c>
    </row>
    <row r="5721" spans="1:10" x14ac:dyDescent="0.25">
      <c r="A5721" s="122" t="s">
        <v>38</v>
      </c>
      <c r="B5721" s="119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2">
        <f t="shared" si="513"/>
        <v>257</v>
      </c>
    </row>
    <row r="5722" spans="1:10" x14ac:dyDescent="0.25">
      <c r="A5722" s="122" t="s">
        <v>48</v>
      </c>
      <c r="B5722" s="119">
        <v>44131</v>
      </c>
      <c r="C5722" s="4">
        <v>3</v>
      </c>
      <c r="D5722" s="26">
        <f t="shared" si="515"/>
        <v>148</v>
      </c>
      <c r="F5722" s="112">
        <f t="shared" si="513"/>
        <v>1</v>
      </c>
    </row>
    <row r="5723" spans="1:10" x14ac:dyDescent="0.25">
      <c r="A5723" s="122" t="s">
        <v>39</v>
      </c>
      <c r="B5723" s="119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2">
        <f t="shared" si="513"/>
        <v>797</v>
      </c>
    </row>
    <row r="5724" spans="1:10" x14ac:dyDescent="0.25">
      <c r="A5724" s="122" t="s">
        <v>40</v>
      </c>
      <c r="B5724" s="119">
        <v>44131</v>
      </c>
      <c r="C5724" s="4">
        <v>144</v>
      </c>
      <c r="D5724" s="26">
        <f t="shared" si="515"/>
        <v>2668</v>
      </c>
      <c r="E5724" s="4">
        <v>4</v>
      </c>
      <c r="F5724" s="112">
        <f t="shared" si="513"/>
        <v>29</v>
      </c>
    </row>
    <row r="5725" spans="1:10" x14ac:dyDescent="0.25">
      <c r="A5725" s="122" t="s">
        <v>28</v>
      </c>
      <c r="B5725" s="119">
        <v>44131</v>
      </c>
      <c r="C5725" s="4">
        <v>123</v>
      </c>
      <c r="D5725" s="26">
        <f t="shared" si="515"/>
        <v>7296</v>
      </c>
      <c r="E5725" s="4">
        <f>5+3</f>
        <v>8</v>
      </c>
      <c r="F5725" s="112">
        <f t="shared" si="513"/>
        <v>260</v>
      </c>
    </row>
    <row r="5726" spans="1:10" x14ac:dyDescent="0.25">
      <c r="A5726" s="122" t="s">
        <v>24</v>
      </c>
      <c r="B5726" s="119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2">
        <f t="shared" si="513"/>
        <v>728</v>
      </c>
    </row>
    <row r="5727" spans="1:10" x14ac:dyDescent="0.25">
      <c r="A5727" s="122" t="s">
        <v>30</v>
      </c>
      <c r="B5727" s="119">
        <v>44131</v>
      </c>
      <c r="C5727" s="4">
        <v>11</v>
      </c>
      <c r="D5727" s="26">
        <f t="shared" si="515"/>
        <v>240</v>
      </c>
      <c r="F5727" s="112">
        <f t="shared" si="513"/>
        <v>5</v>
      </c>
    </row>
    <row r="5728" spans="1:10" x14ac:dyDescent="0.25">
      <c r="A5728" s="122" t="s">
        <v>26</v>
      </c>
      <c r="B5728" s="119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2">
        <f t="shared" si="513"/>
        <v>371</v>
      </c>
    </row>
    <row r="5729" spans="1:6" x14ac:dyDescent="0.25">
      <c r="A5729" s="122" t="s">
        <v>25</v>
      </c>
      <c r="B5729" s="119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2">
        <f t="shared" si="513"/>
        <v>581</v>
      </c>
    </row>
    <row r="5730" spans="1:6" x14ac:dyDescent="0.25">
      <c r="A5730" s="122" t="s">
        <v>41</v>
      </c>
      <c r="B5730" s="119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2">
        <f t="shared" si="513"/>
        <v>745</v>
      </c>
    </row>
    <row r="5731" spans="1:6" x14ac:dyDescent="0.25">
      <c r="A5731" s="122" t="s">
        <v>42</v>
      </c>
      <c r="B5731" s="119">
        <v>44131</v>
      </c>
      <c r="C5731" s="4">
        <v>40</v>
      </c>
      <c r="D5731" s="26">
        <f t="shared" si="515"/>
        <v>1436</v>
      </c>
      <c r="E5731" s="4">
        <f>1</f>
        <v>1</v>
      </c>
      <c r="F5731" s="112">
        <f t="shared" si="513"/>
        <v>78</v>
      </c>
    </row>
    <row r="5732" spans="1:6" x14ac:dyDescent="0.25">
      <c r="A5732" s="122" t="s">
        <v>43</v>
      </c>
      <c r="B5732" s="119">
        <v>44131</v>
      </c>
      <c r="C5732" s="4">
        <v>446</v>
      </c>
      <c r="D5732" s="26">
        <f t="shared" si="515"/>
        <v>6065</v>
      </c>
      <c r="E5732" s="4">
        <f>1</f>
        <v>1</v>
      </c>
      <c r="F5732" s="112">
        <f t="shared" si="513"/>
        <v>53</v>
      </c>
    </row>
    <row r="5733" spans="1:6" x14ac:dyDescent="0.25">
      <c r="A5733" s="122" t="s">
        <v>44</v>
      </c>
      <c r="B5733" s="119">
        <v>44131</v>
      </c>
      <c r="C5733" s="4">
        <v>91</v>
      </c>
      <c r="D5733" s="26">
        <f t="shared" si="515"/>
        <v>8646</v>
      </c>
      <c r="E5733" s="4">
        <f>1</f>
        <v>1</v>
      </c>
      <c r="F5733" s="112">
        <f t="shared" si="513"/>
        <v>117</v>
      </c>
    </row>
    <row r="5734" spans="1:6" x14ac:dyDescent="0.25">
      <c r="A5734" s="122" t="s">
        <v>29</v>
      </c>
      <c r="B5734" s="119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2">
        <f t="shared" si="513"/>
        <v>1123</v>
      </c>
    </row>
    <row r="5735" spans="1:6" x14ac:dyDescent="0.25">
      <c r="A5735" s="122" t="s">
        <v>45</v>
      </c>
      <c r="B5735" s="119">
        <v>44131</v>
      </c>
      <c r="C5735" s="4">
        <v>144</v>
      </c>
      <c r="D5735" s="26">
        <f>C5735+D5711</f>
        <v>8769</v>
      </c>
      <c r="E5735" s="4">
        <f>1</f>
        <v>1</v>
      </c>
      <c r="F5735" s="112">
        <f t="shared" si="513"/>
        <v>116</v>
      </c>
    </row>
    <row r="5736" spans="1:6" x14ac:dyDescent="0.25">
      <c r="A5736" s="122" t="s">
        <v>46</v>
      </c>
      <c r="B5736" s="119">
        <v>44131</v>
      </c>
      <c r="C5736" s="4">
        <v>231</v>
      </c>
      <c r="D5736" s="26">
        <f>C5736+D5712</f>
        <v>10588</v>
      </c>
      <c r="E5736" s="4">
        <v>5</v>
      </c>
      <c r="F5736" s="112">
        <f t="shared" si="513"/>
        <v>137</v>
      </c>
    </row>
    <row r="5737" spans="1:6" ht="15.75" thickBot="1" x14ac:dyDescent="0.3">
      <c r="A5737" s="123" t="s">
        <v>47</v>
      </c>
      <c r="B5737" s="119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1">
        <f t="shared" si="513"/>
        <v>709</v>
      </c>
    </row>
    <row r="5738" spans="1:6" x14ac:dyDescent="0.25">
      <c r="A5738" s="171" t="s">
        <v>22</v>
      </c>
      <c r="B5738" s="119">
        <v>44132</v>
      </c>
      <c r="C5738" s="4">
        <v>4238</v>
      </c>
      <c r="D5738" s="125">
        <f t="shared" si="516"/>
        <v>539446</v>
      </c>
      <c r="E5738" s="4">
        <f>61+61</f>
        <v>122</v>
      </c>
      <c r="F5738" s="111">
        <f t="shared" ref="F5738:F5801" si="517">E5738+F5714</f>
        <v>17240</v>
      </c>
    </row>
    <row r="5739" spans="1:6" x14ac:dyDescent="0.25">
      <c r="A5739" s="122" t="s">
        <v>51</v>
      </c>
      <c r="B5739" s="119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2">
        <f t="shared" si="517"/>
        <v>4662</v>
      </c>
    </row>
    <row r="5740" spans="1:6" x14ac:dyDescent="0.25">
      <c r="A5740" s="122" t="s">
        <v>35</v>
      </c>
      <c r="B5740" s="119">
        <v>44132</v>
      </c>
      <c r="C5740" s="4">
        <v>54</v>
      </c>
      <c r="D5740" s="26">
        <f t="shared" si="516"/>
        <v>720</v>
      </c>
      <c r="F5740" s="112">
        <f t="shared" si="517"/>
        <v>0</v>
      </c>
    </row>
    <row r="5741" spans="1:6" x14ac:dyDescent="0.25">
      <c r="A5741" s="122" t="s">
        <v>21</v>
      </c>
      <c r="B5741" s="119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2">
        <f t="shared" si="517"/>
        <v>419</v>
      </c>
    </row>
    <row r="5742" spans="1:6" x14ac:dyDescent="0.25">
      <c r="A5742" s="122" t="s">
        <v>36</v>
      </c>
      <c r="B5742" s="119">
        <v>44132</v>
      </c>
      <c r="C5742" s="4">
        <v>295</v>
      </c>
      <c r="D5742" s="26">
        <f t="shared" si="516"/>
        <v>13594</v>
      </c>
      <c r="F5742" s="112">
        <f t="shared" si="517"/>
        <v>242</v>
      </c>
    </row>
    <row r="5743" spans="1:6" x14ac:dyDescent="0.25">
      <c r="A5743" s="122" t="s">
        <v>27</v>
      </c>
      <c r="B5743" s="119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2">
        <f t="shared" si="517"/>
        <v>1208</v>
      </c>
    </row>
    <row r="5744" spans="1:6" x14ac:dyDescent="0.25">
      <c r="A5744" s="122" t="s">
        <v>37</v>
      </c>
      <c r="B5744" s="119">
        <v>44132</v>
      </c>
      <c r="C5744" s="4">
        <v>69</v>
      </c>
      <c r="D5744" s="26">
        <f t="shared" si="516"/>
        <v>2469</v>
      </c>
      <c r="E5744" s="4">
        <f>2+2</f>
        <v>4</v>
      </c>
      <c r="F5744" s="112">
        <f t="shared" si="517"/>
        <v>47</v>
      </c>
    </row>
    <row r="5745" spans="1:6" x14ac:dyDescent="0.25">
      <c r="A5745" s="122" t="s">
        <v>38</v>
      </c>
      <c r="B5745" s="119">
        <v>44132</v>
      </c>
      <c r="C5745" s="4">
        <v>343</v>
      </c>
      <c r="D5745" s="26">
        <f t="shared" si="516"/>
        <v>15030</v>
      </c>
      <c r="E5745" s="4">
        <v>10</v>
      </c>
      <c r="F5745" s="112">
        <f t="shared" si="517"/>
        <v>267</v>
      </c>
    </row>
    <row r="5746" spans="1:6" x14ac:dyDescent="0.25">
      <c r="A5746" s="122" t="s">
        <v>48</v>
      </c>
      <c r="B5746" s="119">
        <v>44132</v>
      </c>
      <c r="C5746" s="4">
        <v>1</v>
      </c>
      <c r="D5746" s="26">
        <f t="shared" si="516"/>
        <v>149</v>
      </c>
      <c r="F5746" s="112">
        <f t="shared" si="517"/>
        <v>1</v>
      </c>
    </row>
    <row r="5747" spans="1:6" x14ac:dyDescent="0.25">
      <c r="A5747" s="122" t="s">
        <v>39</v>
      </c>
      <c r="B5747" s="119">
        <v>44132</v>
      </c>
      <c r="C5747" s="4">
        <v>53</v>
      </c>
      <c r="D5747" s="26">
        <f t="shared" si="516"/>
        <v>17740</v>
      </c>
      <c r="E5747" s="4">
        <f>1+1</f>
        <v>2</v>
      </c>
      <c r="F5747" s="112">
        <f t="shared" si="517"/>
        <v>799</v>
      </c>
    </row>
    <row r="5748" spans="1:6" x14ac:dyDescent="0.25">
      <c r="A5748" s="122" t="s">
        <v>40</v>
      </c>
      <c r="B5748" s="119">
        <v>44132</v>
      </c>
      <c r="C5748" s="4">
        <v>161</v>
      </c>
      <c r="D5748" s="26">
        <f t="shared" si="516"/>
        <v>2829</v>
      </c>
      <c r="F5748" s="112">
        <f t="shared" si="517"/>
        <v>29</v>
      </c>
    </row>
    <row r="5749" spans="1:6" x14ac:dyDescent="0.25">
      <c r="A5749" s="122" t="s">
        <v>28</v>
      </c>
      <c r="B5749" s="119">
        <v>44132</v>
      </c>
      <c r="C5749" s="4">
        <v>90</v>
      </c>
      <c r="D5749" s="26">
        <f t="shared" si="516"/>
        <v>7386</v>
      </c>
      <c r="E5749" s="4">
        <f>4</f>
        <v>4</v>
      </c>
      <c r="F5749" s="112">
        <f t="shared" si="517"/>
        <v>264</v>
      </c>
    </row>
    <row r="5750" spans="1:6" x14ac:dyDescent="0.25">
      <c r="A5750" s="122" t="s">
        <v>24</v>
      </c>
      <c r="B5750" s="119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2">
        <f t="shared" si="517"/>
        <v>740</v>
      </c>
    </row>
    <row r="5751" spans="1:6" x14ac:dyDescent="0.25">
      <c r="A5751" s="122" t="s">
        <v>30</v>
      </c>
      <c r="B5751" s="119">
        <v>44132</v>
      </c>
      <c r="C5751" s="4">
        <v>9</v>
      </c>
      <c r="D5751" s="26">
        <f t="shared" si="516"/>
        <v>249</v>
      </c>
      <c r="F5751" s="112">
        <f t="shared" si="517"/>
        <v>5</v>
      </c>
    </row>
    <row r="5752" spans="1:6" x14ac:dyDescent="0.25">
      <c r="A5752" s="122" t="s">
        <v>26</v>
      </c>
      <c r="B5752" s="119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2">
        <f t="shared" si="517"/>
        <v>384</v>
      </c>
    </row>
    <row r="5753" spans="1:6" x14ac:dyDescent="0.25">
      <c r="A5753" s="122" t="s">
        <v>25</v>
      </c>
      <c r="B5753" s="119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2">
        <f t="shared" si="517"/>
        <v>591</v>
      </c>
    </row>
    <row r="5754" spans="1:6" x14ac:dyDescent="0.25">
      <c r="A5754" s="122" t="s">
        <v>41</v>
      </c>
      <c r="B5754" s="119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2">
        <f t="shared" si="517"/>
        <v>757</v>
      </c>
    </row>
    <row r="5755" spans="1:6" x14ac:dyDescent="0.25">
      <c r="A5755" s="122" t="s">
        <v>42</v>
      </c>
      <c r="B5755" s="119">
        <v>44132</v>
      </c>
      <c r="C5755" s="4">
        <v>144</v>
      </c>
      <c r="D5755" s="26">
        <f t="shared" si="516"/>
        <v>1580</v>
      </c>
      <c r="E5755" s="4">
        <f>2+3</f>
        <v>5</v>
      </c>
      <c r="F5755" s="112">
        <f t="shared" si="517"/>
        <v>83</v>
      </c>
    </row>
    <row r="5756" spans="1:6" x14ac:dyDescent="0.25">
      <c r="A5756" s="122" t="s">
        <v>43</v>
      </c>
      <c r="B5756" s="119">
        <v>44132</v>
      </c>
      <c r="C5756" s="4">
        <v>167</v>
      </c>
      <c r="D5756" s="26">
        <f t="shared" si="516"/>
        <v>6232</v>
      </c>
      <c r="F5756" s="112">
        <f t="shared" si="517"/>
        <v>53</v>
      </c>
    </row>
    <row r="5757" spans="1:6" x14ac:dyDescent="0.25">
      <c r="A5757" s="122" t="s">
        <v>44</v>
      </c>
      <c r="B5757" s="119">
        <v>44132</v>
      </c>
      <c r="C5757" s="4">
        <v>239</v>
      </c>
      <c r="D5757" s="26">
        <f t="shared" si="516"/>
        <v>8885</v>
      </c>
      <c r="F5757" s="112">
        <f t="shared" si="517"/>
        <v>117</v>
      </c>
    </row>
    <row r="5758" spans="1:6" x14ac:dyDescent="0.25">
      <c r="A5758" s="122" t="s">
        <v>29</v>
      </c>
      <c r="B5758" s="119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2">
        <f t="shared" si="517"/>
        <v>1166</v>
      </c>
    </row>
    <row r="5759" spans="1:6" x14ac:dyDescent="0.25">
      <c r="A5759" s="122" t="s">
        <v>45</v>
      </c>
      <c r="B5759" s="119">
        <v>44132</v>
      </c>
      <c r="C5759" s="4">
        <v>292</v>
      </c>
      <c r="D5759" s="26">
        <f>C5759+D5735</f>
        <v>9061</v>
      </c>
      <c r="E5759" s="4">
        <f>2+2</f>
        <v>4</v>
      </c>
      <c r="F5759" s="112">
        <f t="shared" si="517"/>
        <v>120</v>
      </c>
    </row>
    <row r="5760" spans="1:6" x14ac:dyDescent="0.25">
      <c r="A5760" s="122" t="s">
        <v>46</v>
      </c>
      <c r="B5760" s="119">
        <v>44132</v>
      </c>
      <c r="C5760" s="4">
        <v>236</v>
      </c>
      <c r="D5760" s="26">
        <f>C5760+D5736</f>
        <v>10824</v>
      </c>
      <c r="E5760" s="4">
        <f>3+1</f>
        <v>4</v>
      </c>
      <c r="F5760" s="112">
        <f t="shared" si="517"/>
        <v>141</v>
      </c>
    </row>
    <row r="5761" spans="1:6" ht="15.75" thickBot="1" x14ac:dyDescent="0.3">
      <c r="A5761" s="123" t="s">
        <v>47</v>
      </c>
      <c r="B5761" s="119">
        <v>44132</v>
      </c>
      <c r="C5761" s="4">
        <v>1127</v>
      </c>
      <c r="D5761" s="26">
        <f>C5761+D5737</f>
        <v>46694</v>
      </c>
      <c r="E5761" s="4">
        <f>17+7</f>
        <v>24</v>
      </c>
      <c r="F5761" s="121">
        <f t="shared" si="517"/>
        <v>733</v>
      </c>
    </row>
    <row r="5762" spans="1:6" x14ac:dyDescent="0.25">
      <c r="A5762" s="171" t="s">
        <v>22</v>
      </c>
      <c r="B5762" s="119">
        <v>44133</v>
      </c>
      <c r="C5762" s="4">
        <v>3708</v>
      </c>
      <c r="D5762" s="125">
        <f>543181</f>
        <v>543181</v>
      </c>
      <c r="E5762" s="4">
        <f>78+60</f>
        <v>138</v>
      </c>
      <c r="F5762" s="111">
        <f t="shared" si="517"/>
        <v>17378</v>
      </c>
    </row>
    <row r="5763" spans="1:6" x14ac:dyDescent="0.25">
      <c r="A5763" s="122" t="s">
        <v>51</v>
      </c>
      <c r="B5763" s="119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2">
        <f t="shared" si="517"/>
        <v>4700</v>
      </c>
    </row>
    <row r="5764" spans="1:6" x14ac:dyDescent="0.25">
      <c r="A5764" s="122" t="s">
        <v>35</v>
      </c>
      <c r="B5764" s="119">
        <v>44133</v>
      </c>
      <c r="C5764" s="4">
        <v>16</v>
      </c>
      <c r="D5764" s="26">
        <f t="shared" si="518"/>
        <v>736</v>
      </c>
      <c r="F5764" s="112">
        <f t="shared" si="517"/>
        <v>0</v>
      </c>
    </row>
    <row r="5765" spans="1:6" x14ac:dyDescent="0.25">
      <c r="A5765" s="122" t="s">
        <v>21</v>
      </c>
      <c r="B5765" s="119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2">
        <f t="shared" si="517"/>
        <v>423</v>
      </c>
    </row>
    <row r="5766" spans="1:6" x14ac:dyDescent="0.25">
      <c r="A5766" s="122" t="s">
        <v>36</v>
      </c>
      <c r="B5766" s="119">
        <v>44133</v>
      </c>
      <c r="C5766" s="4">
        <v>284</v>
      </c>
      <c r="D5766" s="26">
        <f t="shared" si="518"/>
        <v>13878</v>
      </c>
      <c r="E5766" s="4">
        <f>2</f>
        <v>2</v>
      </c>
      <c r="F5766" s="112">
        <f t="shared" si="517"/>
        <v>244</v>
      </c>
    </row>
    <row r="5767" spans="1:6" x14ac:dyDescent="0.25">
      <c r="A5767" s="122" t="s">
        <v>27</v>
      </c>
      <c r="B5767" s="119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2">
        <f t="shared" si="517"/>
        <v>1243</v>
      </c>
    </row>
    <row r="5768" spans="1:6" x14ac:dyDescent="0.25">
      <c r="A5768" s="122" t="s">
        <v>37</v>
      </c>
      <c r="B5768" s="119">
        <v>44133</v>
      </c>
      <c r="C5768" s="4">
        <v>61</v>
      </c>
      <c r="D5768" s="26">
        <f t="shared" si="518"/>
        <v>2530</v>
      </c>
      <c r="F5768" s="112">
        <f t="shared" si="517"/>
        <v>47</v>
      </c>
    </row>
    <row r="5769" spans="1:6" x14ac:dyDescent="0.25">
      <c r="A5769" s="122" t="s">
        <v>38</v>
      </c>
      <c r="B5769" s="119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2">
        <f t="shared" si="517"/>
        <v>271</v>
      </c>
    </row>
    <row r="5770" spans="1:6" x14ac:dyDescent="0.25">
      <c r="A5770" s="122" t="s">
        <v>48</v>
      </c>
      <c r="B5770" s="119">
        <v>44133</v>
      </c>
      <c r="C5770" s="4">
        <v>1</v>
      </c>
      <c r="D5770" s="26">
        <f t="shared" si="518"/>
        <v>150</v>
      </c>
      <c r="F5770" s="112">
        <f t="shared" si="517"/>
        <v>1</v>
      </c>
    </row>
    <row r="5771" spans="1:6" x14ac:dyDescent="0.25">
      <c r="A5771" s="122" t="s">
        <v>39</v>
      </c>
      <c r="B5771" s="119">
        <v>44133</v>
      </c>
      <c r="C5771" s="4">
        <v>46</v>
      </c>
      <c r="D5771" s="26">
        <f t="shared" si="518"/>
        <v>17786</v>
      </c>
      <c r="E5771" s="4">
        <f>2+2</f>
        <v>4</v>
      </c>
      <c r="F5771" s="112">
        <f t="shared" si="517"/>
        <v>803</v>
      </c>
    </row>
    <row r="5772" spans="1:6" x14ac:dyDescent="0.25">
      <c r="A5772" s="122" t="s">
        <v>40</v>
      </c>
      <c r="B5772" s="119">
        <v>44133</v>
      </c>
      <c r="C5772" s="4">
        <v>231</v>
      </c>
      <c r="D5772" s="26">
        <f t="shared" si="518"/>
        <v>3060</v>
      </c>
      <c r="E5772" s="4">
        <f>3</f>
        <v>3</v>
      </c>
      <c r="F5772" s="112">
        <f t="shared" si="517"/>
        <v>32</v>
      </c>
    </row>
    <row r="5773" spans="1:6" x14ac:dyDescent="0.25">
      <c r="A5773" s="122" t="s">
        <v>28</v>
      </c>
      <c r="B5773" s="119">
        <v>44133</v>
      </c>
      <c r="C5773" s="4">
        <v>55</v>
      </c>
      <c r="D5773" s="26">
        <f t="shared" si="518"/>
        <v>7441</v>
      </c>
      <c r="F5773" s="112">
        <f t="shared" si="517"/>
        <v>264</v>
      </c>
    </row>
    <row r="5774" spans="1:6" x14ac:dyDescent="0.25">
      <c r="A5774" s="122" t="s">
        <v>24</v>
      </c>
      <c r="B5774" s="119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2">
        <f t="shared" si="517"/>
        <v>756</v>
      </c>
    </row>
    <row r="5775" spans="1:6" x14ac:dyDescent="0.25">
      <c r="A5775" s="122" t="s">
        <v>30</v>
      </c>
      <c r="B5775" s="119">
        <v>44133</v>
      </c>
      <c r="C5775" s="4">
        <v>11</v>
      </c>
      <c r="D5775" s="26">
        <f t="shared" si="518"/>
        <v>260</v>
      </c>
      <c r="F5775" s="112">
        <f t="shared" si="517"/>
        <v>5</v>
      </c>
    </row>
    <row r="5776" spans="1:6" x14ac:dyDescent="0.25">
      <c r="A5776" s="122" t="s">
        <v>26</v>
      </c>
      <c r="B5776" s="119">
        <v>44133</v>
      </c>
      <c r="C5776" s="4">
        <v>499</v>
      </c>
      <c r="D5776" s="26">
        <f t="shared" si="518"/>
        <v>21075</v>
      </c>
      <c r="E5776" s="4">
        <f>2</f>
        <v>2</v>
      </c>
      <c r="F5776" s="112">
        <f t="shared" si="517"/>
        <v>386</v>
      </c>
    </row>
    <row r="5777" spans="1:6" x14ac:dyDescent="0.25">
      <c r="A5777" s="122" t="s">
        <v>25</v>
      </c>
      <c r="B5777" s="119">
        <v>44133</v>
      </c>
      <c r="C5777" s="4">
        <v>451</v>
      </c>
      <c r="D5777" s="26">
        <v>23450</v>
      </c>
      <c r="E5777" s="4">
        <f>7+6</f>
        <v>13</v>
      </c>
      <c r="F5777" s="112">
        <f t="shared" si="517"/>
        <v>604</v>
      </c>
    </row>
    <row r="5778" spans="1:6" x14ac:dyDescent="0.25">
      <c r="A5778" s="122" t="s">
        <v>41</v>
      </c>
      <c r="B5778" s="119">
        <v>44133</v>
      </c>
      <c r="C5778" s="4">
        <v>157</v>
      </c>
      <c r="D5778" s="26">
        <v>18409</v>
      </c>
      <c r="E5778" s="4">
        <f>9+4</f>
        <v>13</v>
      </c>
      <c r="F5778" s="112">
        <f t="shared" si="517"/>
        <v>770</v>
      </c>
    </row>
    <row r="5779" spans="1:6" x14ac:dyDescent="0.25">
      <c r="A5779" s="122" t="s">
        <v>42</v>
      </c>
      <c r="B5779" s="119">
        <v>44133</v>
      </c>
      <c r="C5779" s="4">
        <v>297</v>
      </c>
      <c r="D5779" s="26">
        <f t="shared" si="518"/>
        <v>1877</v>
      </c>
      <c r="E5779" s="4">
        <f>1</f>
        <v>1</v>
      </c>
      <c r="F5779" s="112">
        <f t="shared" si="517"/>
        <v>84</v>
      </c>
    </row>
    <row r="5780" spans="1:6" x14ac:dyDescent="0.25">
      <c r="A5780" s="122" t="s">
        <v>43</v>
      </c>
      <c r="B5780" s="119">
        <v>44133</v>
      </c>
      <c r="C5780" s="4">
        <v>314</v>
      </c>
      <c r="D5780" s="26">
        <v>6556</v>
      </c>
      <c r="E5780" s="4">
        <f>1</f>
        <v>1</v>
      </c>
      <c r="F5780" s="112">
        <f t="shared" si="517"/>
        <v>54</v>
      </c>
    </row>
    <row r="5781" spans="1:6" x14ac:dyDescent="0.25">
      <c r="A5781" s="122" t="s">
        <v>44</v>
      </c>
      <c r="B5781" s="119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2">
        <f t="shared" si="517"/>
        <v>128</v>
      </c>
    </row>
    <row r="5782" spans="1:6" x14ac:dyDescent="0.25">
      <c r="A5782" s="122" t="s">
        <v>29</v>
      </c>
      <c r="B5782" s="119">
        <v>44133</v>
      </c>
      <c r="C5782" s="4">
        <v>2013</v>
      </c>
      <c r="D5782" s="26">
        <v>102490</v>
      </c>
      <c r="E5782" s="4">
        <f>42+24</f>
        <v>66</v>
      </c>
      <c r="F5782" s="112">
        <f t="shared" si="517"/>
        <v>1232</v>
      </c>
    </row>
    <row r="5783" spans="1:6" x14ac:dyDescent="0.25">
      <c r="A5783" s="122" t="s">
        <v>45</v>
      </c>
      <c r="B5783" s="119">
        <v>44133</v>
      </c>
      <c r="C5783" s="4">
        <v>308</v>
      </c>
      <c r="D5783" s="26">
        <v>9369</v>
      </c>
      <c r="E5783" s="4">
        <f>1</f>
        <v>1</v>
      </c>
      <c r="F5783" s="112">
        <f t="shared" si="517"/>
        <v>121</v>
      </c>
    </row>
    <row r="5784" spans="1:6" x14ac:dyDescent="0.25">
      <c r="A5784" s="122" t="s">
        <v>46</v>
      </c>
      <c r="B5784" s="119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2">
        <f t="shared" si="517"/>
        <v>145</v>
      </c>
    </row>
    <row r="5785" spans="1:6" ht="15.75" thickBot="1" x14ac:dyDescent="0.3">
      <c r="A5785" s="123" t="s">
        <v>47</v>
      </c>
      <c r="B5785" s="119">
        <v>44133</v>
      </c>
      <c r="C5785" s="4">
        <v>1089</v>
      </c>
      <c r="D5785" s="26">
        <f>C5785+D5761</f>
        <v>47783</v>
      </c>
      <c r="E5785" s="4">
        <f>10+5</f>
        <v>15</v>
      </c>
      <c r="F5785" s="121">
        <f t="shared" si="517"/>
        <v>748</v>
      </c>
    </row>
    <row r="5786" spans="1:6" x14ac:dyDescent="0.25">
      <c r="A5786" s="171" t="s">
        <v>22</v>
      </c>
      <c r="B5786" s="119">
        <v>44134</v>
      </c>
      <c r="C5786" s="4">
        <v>3830</v>
      </c>
      <c r="D5786" s="125">
        <f t="shared" si="518"/>
        <v>547011</v>
      </c>
      <c r="E5786" s="4">
        <f>70+47</f>
        <v>117</v>
      </c>
      <c r="F5786" s="111">
        <f t="shared" si="517"/>
        <v>17495</v>
      </c>
    </row>
    <row r="5787" spans="1:6" x14ac:dyDescent="0.25">
      <c r="A5787" s="122" t="s">
        <v>51</v>
      </c>
      <c r="B5787" s="119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2">
        <f t="shared" si="517"/>
        <v>4736</v>
      </c>
    </row>
    <row r="5788" spans="1:6" x14ac:dyDescent="0.25">
      <c r="A5788" s="122" t="s">
        <v>35</v>
      </c>
      <c r="B5788" s="119">
        <v>44134</v>
      </c>
      <c r="C5788" s="4">
        <v>83</v>
      </c>
      <c r="D5788" s="26">
        <f t="shared" si="518"/>
        <v>819</v>
      </c>
      <c r="F5788" s="112">
        <f t="shared" si="517"/>
        <v>0</v>
      </c>
    </row>
    <row r="5789" spans="1:6" x14ac:dyDescent="0.25">
      <c r="A5789" s="122" t="s">
        <v>21</v>
      </c>
      <c r="B5789" s="119">
        <v>44134</v>
      </c>
      <c r="C5789" s="4">
        <v>203</v>
      </c>
      <c r="D5789" s="26">
        <f t="shared" si="518"/>
        <v>13913</v>
      </c>
      <c r="E5789" s="4">
        <f>1</f>
        <v>1</v>
      </c>
      <c r="F5789" s="112">
        <f t="shared" si="517"/>
        <v>424</v>
      </c>
    </row>
    <row r="5790" spans="1:6" x14ac:dyDescent="0.25">
      <c r="A5790" s="122" t="s">
        <v>36</v>
      </c>
      <c r="B5790" s="119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2">
        <f t="shared" si="517"/>
        <v>246</v>
      </c>
    </row>
    <row r="5791" spans="1:6" x14ac:dyDescent="0.25">
      <c r="A5791" s="122" t="s">
        <v>27</v>
      </c>
      <c r="B5791" s="119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2">
        <f t="shared" si="517"/>
        <v>1270</v>
      </c>
    </row>
    <row r="5792" spans="1:6" x14ac:dyDescent="0.25">
      <c r="A5792" s="122" t="s">
        <v>37</v>
      </c>
      <c r="B5792" s="119">
        <v>44134</v>
      </c>
      <c r="C5792" s="4">
        <v>9</v>
      </c>
      <c r="D5792" s="26">
        <f t="shared" si="518"/>
        <v>2539</v>
      </c>
      <c r="F5792" s="112">
        <f t="shared" si="517"/>
        <v>47</v>
      </c>
    </row>
    <row r="5793" spans="1:6" x14ac:dyDescent="0.25">
      <c r="A5793" s="122" t="s">
        <v>38</v>
      </c>
      <c r="B5793" s="119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2">
        <f t="shared" si="517"/>
        <v>276</v>
      </c>
    </row>
    <row r="5794" spans="1:6" x14ac:dyDescent="0.25">
      <c r="A5794" s="122" t="s">
        <v>48</v>
      </c>
      <c r="B5794" s="119">
        <v>44134</v>
      </c>
      <c r="C5794" s="4">
        <v>-1</v>
      </c>
      <c r="D5794" s="26">
        <f t="shared" si="518"/>
        <v>149</v>
      </c>
      <c r="F5794" s="112">
        <f t="shared" si="517"/>
        <v>1</v>
      </c>
    </row>
    <row r="5795" spans="1:6" x14ac:dyDescent="0.25">
      <c r="A5795" s="122" t="s">
        <v>39</v>
      </c>
      <c r="B5795" s="119">
        <v>44134</v>
      </c>
      <c r="C5795" s="4">
        <v>37</v>
      </c>
      <c r="D5795" s="26">
        <f t="shared" si="518"/>
        <v>17823</v>
      </c>
      <c r="E5795" s="4">
        <f>1+3</f>
        <v>4</v>
      </c>
      <c r="F5795" s="112">
        <f t="shared" si="517"/>
        <v>807</v>
      </c>
    </row>
    <row r="5796" spans="1:6" x14ac:dyDescent="0.25">
      <c r="A5796" s="122" t="s">
        <v>40</v>
      </c>
      <c r="B5796" s="119">
        <v>44134</v>
      </c>
      <c r="C5796" s="4">
        <v>129</v>
      </c>
      <c r="D5796" s="26">
        <f t="shared" si="518"/>
        <v>3189</v>
      </c>
      <c r="F5796" s="112">
        <f t="shared" si="517"/>
        <v>32</v>
      </c>
    </row>
    <row r="5797" spans="1:6" x14ac:dyDescent="0.25">
      <c r="A5797" s="122" t="s">
        <v>28</v>
      </c>
      <c r="B5797" s="119">
        <v>44134</v>
      </c>
      <c r="C5797" s="4">
        <v>73</v>
      </c>
      <c r="D5797" s="26">
        <f t="shared" si="518"/>
        <v>7514</v>
      </c>
      <c r="E5797" s="4">
        <f>3+3</f>
        <v>6</v>
      </c>
      <c r="F5797" s="112">
        <f t="shared" si="517"/>
        <v>270</v>
      </c>
    </row>
    <row r="5798" spans="1:6" x14ac:dyDescent="0.25">
      <c r="A5798" s="122" t="s">
        <v>24</v>
      </c>
      <c r="B5798" s="119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2">
        <f t="shared" si="517"/>
        <v>773</v>
      </c>
    </row>
    <row r="5799" spans="1:6" x14ac:dyDescent="0.25">
      <c r="A5799" s="122" t="s">
        <v>30</v>
      </c>
      <c r="B5799" s="119">
        <v>44134</v>
      </c>
      <c r="C5799" s="4">
        <v>10</v>
      </c>
      <c r="D5799" s="26">
        <f t="shared" si="518"/>
        <v>270</v>
      </c>
      <c r="F5799" s="112">
        <f t="shared" si="517"/>
        <v>5</v>
      </c>
    </row>
    <row r="5800" spans="1:6" x14ac:dyDescent="0.25">
      <c r="A5800" s="122" t="s">
        <v>26</v>
      </c>
      <c r="B5800" s="119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2">
        <f t="shared" si="517"/>
        <v>406</v>
      </c>
    </row>
    <row r="5801" spans="1:6" x14ac:dyDescent="0.25">
      <c r="A5801" s="122" t="s">
        <v>25</v>
      </c>
      <c r="B5801" s="119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2">
        <f t="shared" si="517"/>
        <v>609</v>
      </c>
    </row>
    <row r="5802" spans="1:6" x14ac:dyDescent="0.25">
      <c r="A5802" s="122" t="s">
        <v>41</v>
      </c>
      <c r="B5802" s="119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2">
        <f t="shared" ref="F5802:F5865" si="519">E5802+F5778</f>
        <v>784</v>
      </c>
    </row>
    <row r="5803" spans="1:6" x14ac:dyDescent="0.25">
      <c r="A5803" s="122" t="s">
        <v>42</v>
      </c>
      <c r="B5803" s="119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2">
        <f t="shared" si="519"/>
        <v>101</v>
      </c>
    </row>
    <row r="5804" spans="1:6" x14ac:dyDescent="0.25">
      <c r="A5804" s="122" t="s">
        <v>43</v>
      </c>
      <c r="B5804" s="119">
        <v>44134</v>
      </c>
      <c r="C5804" s="4">
        <v>258</v>
      </c>
      <c r="D5804" s="26">
        <f t="shared" si="518"/>
        <v>6814</v>
      </c>
      <c r="F5804" s="112">
        <f t="shared" si="519"/>
        <v>54</v>
      </c>
    </row>
    <row r="5805" spans="1:6" x14ac:dyDescent="0.25">
      <c r="A5805" s="122" t="s">
        <v>44</v>
      </c>
      <c r="B5805" s="119">
        <v>44134</v>
      </c>
      <c r="C5805" s="4">
        <v>214</v>
      </c>
      <c r="D5805" s="26">
        <f t="shared" si="518"/>
        <v>9349</v>
      </c>
      <c r="E5805" s="4">
        <f>1+1</f>
        <v>2</v>
      </c>
      <c r="F5805" s="112">
        <f t="shared" si="519"/>
        <v>130</v>
      </c>
    </row>
    <row r="5806" spans="1:6" x14ac:dyDescent="0.25">
      <c r="A5806" s="122" t="s">
        <v>29</v>
      </c>
      <c r="B5806" s="119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2">
        <f t="shared" si="519"/>
        <v>1281</v>
      </c>
    </row>
    <row r="5807" spans="1:6" x14ac:dyDescent="0.25">
      <c r="A5807" s="122" t="s">
        <v>45</v>
      </c>
      <c r="B5807" s="119">
        <v>44134</v>
      </c>
      <c r="C5807" s="4">
        <v>209</v>
      </c>
      <c r="D5807" s="26">
        <f t="shared" si="518"/>
        <v>9578</v>
      </c>
      <c r="E5807" s="4">
        <f>4+4</f>
        <v>8</v>
      </c>
      <c r="F5807" s="112">
        <f t="shared" si="519"/>
        <v>129</v>
      </c>
    </row>
    <row r="5808" spans="1:6" x14ac:dyDescent="0.25">
      <c r="A5808" s="122" t="s">
        <v>46</v>
      </c>
      <c r="B5808" s="119">
        <v>44134</v>
      </c>
      <c r="C5808" s="4">
        <v>159</v>
      </c>
      <c r="D5808" s="26">
        <f t="shared" si="518"/>
        <v>11187</v>
      </c>
      <c r="E5808" s="4">
        <f>2</f>
        <v>2</v>
      </c>
      <c r="F5808" s="112">
        <f t="shared" si="519"/>
        <v>147</v>
      </c>
    </row>
    <row r="5809" spans="1:6" ht="15.75" thickBot="1" x14ac:dyDescent="0.3">
      <c r="A5809" s="124" t="s">
        <v>47</v>
      </c>
      <c r="B5809" s="120">
        <v>44134</v>
      </c>
      <c r="C5809" s="38">
        <v>1011</v>
      </c>
      <c r="D5809" s="70">
        <f>C5809+D5785</f>
        <v>48794</v>
      </c>
      <c r="E5809" s="38">
        <f>9+9</f>
        <v>18</v>
      </c>
      <c r="F5809" s="121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4">
        <f t="shared" si="518"/>
        <v>549365</v>
      </c>
      <c r="E5810" s="41">
        <f>69+44+1</f>
        <v>114</v>
      </c>
      <c r="F5810" s="111">
        <f t="shared" si="519"/>
        <v>17609</v>
      </c>
    </row>
    <row r="5811" spans="1:6" x14ac:dyDescent="0.25">
      <c r="A5811" s="122" t="s">
        <v>51</v>
      </c>
      <c r="B5811" s="119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2">
        <f t="shared" si="519"/>
        <v>4754</v>
      </c>
    </row>
    <row r="5812" spans="1:6" x14ac:dyDescent="0.25">
      <c r="A5812" s="122" t="s">
        <v>35</v>
      </c>
      <c r="B5812" s="119">
        <v>44135</v>
      </c>
      <c r="C5812" s="4">
        <v>77</v>
      </c>
      <c r="D5812" s="26">
        <f t="shared" si="518"/>
        <v>896</v>
      </c>
      <c r="F5812" s="112">
        <f t="shared" si="519"/>
        <v>0</v>
      </c>
    </row>
    <row r="5813" spans="1:6" x14ac:dyDescent="0.25">
      <c r="A5813" s="122" t="s">
        <v>21</v>
      </c>
      <c r="B5813" s="119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2">
        <f t="shared" si="519"/>
        <v>427</v>
      </c>
    </row>
    <row r="5814" spans="1:6" x14ac:dyDescent="0.25">
      <c r="A5814" s="122" t="s">
        <v>36</v>
      </c>
      <c r="B5814" s="119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2">
        <f t="shared" si="519"/>
        <v>248</v>
      </c>
    </row>
    <row r="5815" spans="1:6" x14ac:dyDescent="0.25">
      <c r="A5815" s="122" t="s">
        <v>27</v>
      </c>
      <c r="B5815" s="119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2">
        <f t="shared" si="519"/>
        <v>1291</v>
      </c>
    </row>
    <row r="5816" spans="1:6" x14ac:dyDescent="0.25">
      <c r="A5816" s="122" t="s">
        <v>37</v>
      </c>
      <c r="B5816" s="119">
        <v>44135</v>
      </c>
      <c r="C5816" s="4">
        <v>10</v>
      </c>
      <c r="D5816" s="26">
        <f t="shared" si="518"/>
        <v>2549</v>
      </c>
      <c r="F5816" s="112">
        <f t="shared" si="519"/>
        <v>47</v>
      </c>
    </row>
    <row r="5817" spans="1:6" x14ac:dyDescent="0.25">
      <c r="A5817" s="122" t="s">
        <v>38</v>
      </c>
      <c r="B5817" s="119">
        <v>44135</v>
      </c>
      <c r="C5817" s="4">
        <v>264</v>
      </c>
      <c r="D5817" s="26">
        <f t="shared" si="518"/>
        <v>15997</v>
      </c>
      <c r="E5817" s="4">
        <f>1</f>
        <v>1</v>
      </c>
      <c r="F5817" s="112">
        <f t="shared" si="519"/>
        <v>277</v>
      </c>
    </row>
    <row r="5818" spans="1:6" x14ac:dyDescent="0.25">
      <c r="A5818" s="122" t="s">
        <v>48</v>
      </c>
      <c r="B5818" s="119">
        <v>44135</v>
      </c>
      <c r="C5818" s="4">
        <v>4</v>
      </c>
      <c r="D5818" s="26">
        <f t="shared" si="518"/>
        <v>153</v>
      </c>
      <c r="F5818" s="112">
        <f t="shared" si="519"/>
        <v>1</v>
      </c>
    </row>
    <row r="5819" spans="1:6" x14ac:dyDescent="0.25">
      <c r="A5819" s="122" t="s">
        <v>39</v>
      </c>
      <c r="B5819" s="119">
        <v>44135</v>
      </c>
      <c r="C5819" s="4">
        <v>33</v>
      </c>
      <c r="D5819" s="26">
        <f t="shared" si="518"/>
        <v>17856</v>
      </c>
      <c r="E5819" s="4">
        <f>3+1</f>
        <v>4</v>
      </c>
      <c r="F5819" s="112">
        <f t="shared" si="519"/>
        <v>811</v>
      </c>
    </row>
    <row r="5820" spans="1:6" x14ac:dyDescent="0.25">
      <c r="A5820" s="122" t="s">
        <v>40</v>
      </c>
      <c r="B5820" s="119">
        <v>44135</v>
      </c>
      <c r="C5820" s="4">
        <v>90</v>
      </c>
      <c r="D5820" s="26">
        <f t="shared" si="518"/>
        <v>3279</v>
      </c>
      <c r="E5820" s="4">
        <f>1</f>
        <v>1</v>
      </c>
      <c r="F5820" s="112">
        <f t="shared" si="519"/>
        <v>33</v>
      </c>
    </row>
    <row r="5821" spans="1:6" x14ac:dyDescent="0.25">
      <c r="A5821" s="122" t="s">
        <v>28</v>
      </c>
      <c r="B5821" s="119">
        <v>44135</v>
      </c>
      <c r="C5821" s="4">
        <v>55</v>
      </c>
      <c r="D5821" s="26">
        <f t="shared" si="518"/>
        <v>7569</v>
      </c>
      <c r="E5821" s="4">
        <f>2</f>
        <v>2</v>
      </c>
      <c r="F5821" s="112">
        <f t="shared" si="519"/>
        <v>272</v>
      </c>
    </row>
    <row r="5822" spans="1:6" x14ac:dyDescent="0.25">
      <c r="A5822" s="122" t="s">
        <v>24</v>
      </c>
      <c r="B5822" s="119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2">
        <f t="shared" si="519"/>
        <v>778</v>
      </c>
    </row>
    <row r="5823" spans="1:6" x14ac:dyDescent="0.25">
      <c r="A5823" s="122" t="s">
        <v>30</v>
      </c>
      <c r="B5823" s="119">
        <v>44135</v>
      </c>
      <c r="C5823" s="4">
        <v>-9</v>
      </c>
      <c r="D5823" s="26">
        <f t="shared" si="518"/>
        <v>261</v>
      </c>
      <c r="F5823" s="112">
        <f t="shared" si="519"/>
        <v>5</v>
      </c>
    </row>
    <row r="5824" spans="1:6" x14ac:dyDescent="0.25">
      <c r="A5824" s="122" t="s">
        <v>26</v>
      </c>
      <c r="B5824" s="119">
        <v>44135</v>
      </c>
      <c r="C5824" s="4">
        <v>467</v>
      </c>
      <c r="D5824" s="26">
        <f t="shared" si="518"/>
        <v>22238</v>
      </c>
      <c r="E5824" s="4">
        <v>0</v>
      </c>
      <c r="F5824" s="112">
        <f t="shared" si="519"/>
        <v>406</v>
      </c>
    </row>
    <row r="5825" spans="1:6" x14ac:dyDescent="0.25">
      <c r="A5825" s="122" t="s">
        <v>25</v>
      </c>
      <c r="B5825" s="119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2">
        <f t="shared" si="519"/>
        <v>612</v>
      </c>
    </row>
    <row r="5826" spans="1:6" x14ac:dyDescent="0.25">
      <c r="A5826" s="122" t="s">
        <v>41</v>
      </c>
      <c r="B5826" s="119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2">
        <f t="shared" si="519"/>
        <v>791</v>
      </c>
    </row>
    <row r="5827" spans="1:6" x14ac:dyDescent="0.25">
      <c r="A5827" s="122" t="s">
        <v>42</v>
      </c>
      <c r="B5827" s="119">
        <v>44135</v>
      </c>
      <c r="C5827" s="4">
        <v>110</v>
      </c>
      <c r="D5827" s="26">
        <f t="shared" si="520"/>
        <v>2366</v>
      </c>
      <c r="F5827" s="112">
        <f t="shared" si="519"/>
        <v>101</v>
      </c>
    </row>
    <row r="5828" spans="1:6" x14ac:dyDescent="0.25">
      <c r="A5828" s="122" t="s">
        <v>43</v>
      </c>
      <c r="B5828" s="119">
        <v>44135</v>
      </c>
      <c r="C5828" s="4">
        <v>167</v>
      </c>
      <c r="D5828" s="26">
        <f t="shared" si="520"/>
        <v>6981</v>
      </c>
      <c r="F5828" s="112">
        <f t="shared" si="519"/>
        <v>54</v>
      </c>
    </row>
    <row r="5829" spans="1:6" x14ac:dyDescent="0.25">
      <c r="A5829" s="122" t="s">
        <v>44</v>
      </c>
      <c r="B5829" s="119">
        <v>44135</v>
      </c>
      <c r="C5829" s="4">
        <v>159</v>
      </c>
      <c r="D5829" s="26">
        <f t="shared" si="520"/>
        <v>9508</v>
      </c>
      <c r="E5829" s="4">
        <f>3</f>
        <v>3</v>
      </c>
      <c r="F5829" s="112">
        <f t="shared" si="519"/>
        <v>133</v>
      </c>
    </row>
    <row r="5830" spans="1:6" x14ac:dyDescent="0.25">
      <c r="A5830" s="122" t="s">
        <v>29</v>
      </c>
      <c r="B5830" s="119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2">
        <f t="shared" si="519"/>
        <v>1297</v>
      </c>
    </row>
    <row r="5831" spans="1:6" x14ac:dyDescent="0.25">
      <c r="A5831" s="122" t="s">
        <v>45</v>
      </c>
      <c r="B5831" s="119">
        <v>44135</v>
      </c>
      <c r="C5831" s="4">
        <v>221</v>
      </c>
      <c r="D5831" s="26">
        <f t="shared" si="520"/>
        <v>9799</v>
      </c>
      <c r="E5831" s="4">
        <f>3</f>
        <v>3</v>
      </c>
      <c r="F5831" s="112">
        <f t="shared" si="519"/>
        <v>132</v>
      </c>
    </row>
    <row r="5832" spans="1:6" x14ac:dyDescent="0.25">
      <c r="A5832" s="122" t="s">
        <v>46</v>
      </c>
      <c r="B5832" s="119">
        <v>44135</v>
      </c>
      <c r="C5832" s="4">
        <v>189</v>
      </c>
      <c r="D5832" s="26">
        <f t="shared" si="520"/>
        <v>11376</v>
      </c>
      <c r="E5832" s="4">
        <f>1</f>
        <v>1</v>
      </c>
      <c r="F5832" s="112">
        <f t="shared" si="519"/>
        <v>148</v>
      </c>
    </row>
    <row r="5833" spans="1:6" ht="15.75" thickBot="1" x14ac:dyDescent="0.3">
      <c r="A5833" s="123" t="s">
        <v>47</v>
      </c>
      <c r="B5833" s="126">
        <v>44135</v>
      </c>
      <c r="C5833" s="45">
        <v>729</v>
      </c>
      <c r="D5833" s="115">
        <f>C5833+D5809</f>
        <v>49523</v>
      </c>
      <c r="E5833" s="45">
        <f>3+3</f>
        <v>6</v>
      </c>
      <c r="F5833" s="113">
        <f t="shared" si="519"/>
        <v>772</v>
      </c>
    </row>
    <row r="5834" spans="1:6" x14ac:dyDescent="0.25">
      <c r="A5834" s="53" t="s">
        <v>22</v>
      </c>
      <c r="B5834" s="119">
        <v>44136</v>
      </c>
      <c r="C5834" s="39">
        <v>1574</v>
      </c>
      <c r="D5834" s="114">
        <f t="shared" ref="D5834:D5897" si="521">C5834+D5810</f>
        <v>550939</v>
      </c>
      <c r="E5834" s="39">
        <v>56</v>
      </c>
      <c r="F5834" s="111">
        <f t="shared" si="519"/>
        <v>17665</v>
      </c>
    </row>
    <row r="5835" spans="1:6" x14ac:dyDescent="0.25">
      <c r="A5835" s="122" t="s">
        <v>51</v>
      </c>
      <c r="B5835" s="119">
        <v>44136</v>
      </c>
      <c r="C5835" s="4">
        <v>258</v>
      </c>
      <c r="D5835" s="26">
        <f t="shared" si="521"/>
        <v>147459</v>
      </c>
      <c r="E5835" s="4">
        <v>20</v>
      </c>
      <c r="F5835" s="112">
        <f t="shared" si="519"/>
        <v>4774</v>
      </c>
    </row>
    <row r="5836" spans="1:6" x14ac:dyDescent="0.25">
      <c r="A5836" s="122" t="s">
        <v>35</v>
      </c>
      <c r="B5836" s="119">
        <v>44136</v>
      </c>
      <c r="C5836" s="4">
        <v>39</v>
      </c>
      <c r="D5836" s="26">
        <f t="shared" si="521"/>
        <v>935</v>
      </c>
      <c r="F5836" s="112">
        <f t="shared" si="519"/>
        <v>0</v>
      </c>
    </row>
    <row r="5837" spans="1:6" x14ac:dyDescent="0.25">
      <c r="A5837" s="122" t="s">
        <v>21</v>
      </c>
      <c r="B5837" s="119">
        <v>44136</v>
      </c>
      <c r="C5837" s="4">
        <v>141</v>
      </c>
      <c r="D5837" s="26">
        <f t="shared" si="521"/>
        <v>14191</v>
      </c>
      <c r="E5837" s="4">
        <v>5</v>
      </c>
      <c r="F5837" s="112">
        <f t="shared" si="519"/>
        <v>432</v>
      </c>
    </row>
    <row r="5838" spans="1:6" x14ac:dyDescent="0.25">
      <c r="A5838" s="122" t="s">
        <v>36</v>
      </c>
      <c r="B5838" s="119">
        <v>44136</v>
      </c>
      <c r="C5838" s="4">
        <v>93</v>
      </c>
      <c r="D5838" s="26">
        <f t="shared" si="521"/>
        <v>14475</v>
      </c>
      <c r="E5838" s="4">
        <v>1</v>
      </c>
      <c r="F5838" s="112">
        <f t="shared" si="519"/>
        <v>249</v>
      </c>
    </row>
    <row r="5839" spans="1:6" x14ac:dyDescent="0.25">
      <c r="A5839" s="122" t="s">
        <v>27</v>
      </c>
      <c r="B5839" s="119">
        <v>44136</v>
      </c>
      <c r="C5839" s="4">
        <v>903</v>
      </c>
      <c r="D5839" s="26">
        <f t="shared" si="521"/>
        <v>86318</v>
      </c>
      <c r="E5839" s="4">
        <v>18</v>
      </c>
      <c r="F5839" s="112">
        <f t="shared" si="519"/>
        <v>1309</v>
      </c>
    </row>
    <row r="5840" spans="1:6" x14ac:dyDescent="0.25">
      <c r="A5840" s="122" t="s">
        <v>37</v>
      </c>
      <c r="B5840" s="119">
        <v>44136</v>
      </c>
      <c r="C5840" s="4">
        <v>4</v>
      </c>
      <c r="D5840" s="26">
        <f t="shared" si="521"/>
        <v>2553</v>
      </c>
      <c r="F5840" s="112">
        <f t="shared" si="519"/>
        <v>47</v>
      </c>
    </row>
    <row r="5841" spans="1:6" x14ac:dyDescent="0.25">
      <c r="A5841" s="122" t="s">
        <v>38</v>
      </c>
      <c r="B5841" s="119">
        <v>44136</v>
      </c>
      <c r="C5841" s="4">
        <v>198</v>
      </c>
      <c r="D5841" s="26">
        <f t="shared" si="521"/>
        <v>16195</v>
      </c>
      <c r="E5841" s="4">
        <v>1</v>
      </c>
      <c r="F5841" s="112">
        <f t="shared" si="519"/>
        <v>278</v>
      </c>
    </row>
    <row r="5842" spans="1:6" x14ac:dyDescent="0.25">
      <c r="A5842" s="122" t="s">
        <v>48</v>
      </c>
      <c r="B5842" s="119">
        <v>44136</v>
      </c>
      <c r="C5842" s="4">
        <v>-2</v>
      </c>
      <c r="D5842" s="26">
        <f t="shared" si="521"/>
        <v>151</v>
      </c>
      <c r="E5842" s="4">
        <v>1</v>
      </c>
      <c r="F5842" s="112">
        <f t="shared" si="519"/>
        <v>2</v>
      </c>
    </row>
    <row r="5843" spans="1:6" x14ac:dyDescent="0.25">
      <c r="A5843" s="122" t="s">
        <v>39</v>
      </c>
      <c r="B5843" s="119">
        <v>44136</v>
      </c>
      <c r="C5843" s="4">
        <v>28</v>
      </c>
      <c r="D5843" s="26">
        <f t="shared" si="521"/>
        <v>17884</v>
      </c>
      <c r="E5843" s="4">
        <v>1</v>
      </c>
      <c r="F5843" s="112">
        <f t="shared" si="519"/>
        <v>812</v>
      </c>
    </row>
    <row r="5844" spans="1:6" x14ac:dyDescent="0.25">
      <c r="A5844" s="122" t="s">
        <v>40</v>
      </c>
      <c r="B5844" s="119">
        <v>44136</v>
      </c>
      <c r="C5844" s="4">
        <v>82</v>
      </c>
      <c r="D5844" s="26">
        <f t="shared" si="521"/>
        <v>3361</v>
      </c>
      <c r="F5844" s="112">
        <f t="shared" si="519"/>
        <v>33</v>
      </c>
    </row>
    <row r="5845" spans="1:6" x14ac:dyDescent="0.25">
      <c r="A5845" s="122" t="s">
        <v>28</v>
      </c>
      <c r="B5845" s="119">
        <v>44136</v>
      </c>
      <c r="C5845" s="4">
        <v>35</v>
      </c>
      <c r="D5845" s="26">
        <f t="shared" si="521"/>
        <v>7604</v>
      </c>
      <c r="F5845" s="112">
        <f t="shared" si="519"/>
        <v>272</v>
      </c>
    </row>
    <row r="5846" spans="1:6" x14ac:dyDescent="0.25">
      <c r="A5846" s="122" t="s">
        <v>24</v>
      </c>
      <c r="B5846" s="119">
        <v>44136</v>
      </c>
      <c r="C5846" s="4">
        <v>207</v>
      </c>
      <c r="D5846" s="26">
        <f t="shared" si="521"/>
        <v>47280</v>
      </c>
      <c r="E5846" s="4">
        <v>1</v>
      </c>
      <c r="F5846" s="112">
        <f t="shared" si="519"/>
        <v>779</v>
      </c>
    </row>
    <row r="5847" spans="1:6" x14ac:dyDescent="0.25">
      <c r="A5847" s="122" t="s">
        <v>30</v>
      </c>
      <c r="B5847" s="119">
        <v>44136</v>
      </c>
      <c r="C5847" s="4">
        <v>17</v>
      </c>
      <c r="D5847" s="26">
        <f t="shared" si="521"/>
        <v>278</v>
      </c>
      <c r="F5847" s="112">
        <f t="shared" si="519"/>
        <v>5</v>
      </c>
    </row>
    <row r="5848" spans="1:6" x14ac:dyDescent="0.25">
      <c r="A5848" s="122" t="s">
        <v>26</v>
      </c>
      <c r="B5848" s="119">
        <v>44136</v>
      </c>
      <c r="C5848" s="4">
        <v>256</v>
      </c>
      <c r="D5848" s="26">
        <f t="shared" si="521"/>
        <v>22494</v>
      </c>
      <c r="E5848" s="4">
        <v>1</v>
      </c>
      <c r="F5848" s="112">
        <f t="shared" si="519"/>
        <v>407</v>
      </c>
    </row>
    <row r="5849" spans="1:6" x14ac:dyDescent="0.25">
      <c r="A5849" s="122" t="s">
        <v>25</v>
      </c>
      <c r="B5849" s="119">
        <v>44136</v>
      </c>
      <c r="C5849" s="4">
        <v>144</v>
      </c>
      <c r="D5849" s="26">
        <f t="shared" si="521"/>
        <v>24137</v>
      </c>
      <c r="E5849" s="4">
        <v>2</v>
      </c>
      <c r="F5849" s="112">
        <f t="shared" si="519"/>
        <v>614</v>
      </c>
    </row>
    <row r="5850" spans="1:6" x14ac:dyDescent="0.25">
      <c r="A5850" s="122" t="s">
        <v>41</v>
      </c>
      <c r="B5850" s="119">
        <v>44136</v>
      </c>
      <c r="C5850" s="4">
        <v>139</v>
      </c>
      <c r="D5850" s="26">
        <f t="shared" si="521"/>
        <v>18885</v>
      </c>
      <c r="E5850" s="4">
        <v>6</v>
      </c>
      <c r="F5850" s="112">
        <f t="shared" si="519"/>
        <v>797</v>
      </c>
    </row>
    <row r="5851" spans="1:6" x14ac:dyDescent="0.25">
      <c r="A5851" s="122" t="s">
        <v>42</v>
      </c>
      <c r="B5851" s="119">
        <v>44136</v>
      </c>
      <c r="C5851" s="4">
        <v>59</v>
      </c>
      <c r="D5851" s="26">
        <f t="shared" si="521"/>
        <v>2425</v>
      </c>
      <c r="F5851" s="112">
        <f t="shared" si="519"/>
        <v>101</v>
      </c>
    </row>
    <row r="5852" spans="1:6" x14ac:dyDescent="0.25">
      <c r="A5852" s="122" t="s">
        <v>43</v>
      </c>
      <c r="B5852" s="119">
        <v>44136</v>
      </c>
      <c r="C5852" s="4">
        <v>248</v>
      </c>
      <c r="D5852" s="26">
        <f t="shared" si="521"/>
        <v>7229</v>
      </c>
      <c r="F5852" s="112">
        <f t="shared" si="519"/>
        <v>54</v>
      </c>
    </row>
    <row r="5853" spans="1:6" x14ac:dyDescent="0.25">
      <c r="A5853" s="122" t="s">
        <v>44</v>
      </c>
      <c r="B5853" s="119">
        <v>44136</v>
      </c>
      <c r="C5853" s="4">
        <v>176</v>
      </c>
      <c r="D5853" s="26">
        <f t="shared" si="521"/>
        <v>9684</v>
      </c>
      <c r="E5853" s="4">
        <v>2</v>
      </c>
      <c r="F5853" s="112">
        <f t="shared" si="519"/>
        <v>135</v>
      </c>
    </row>
    <row r="5854" spans="1:6" x14ac:dyDescent="0.25">
      <c r="A5854" s="122" t="s">
        <v>29</v>
      </c>
      <c r="B5854" s="119">
        <v>44136</v>
      </c>
      <c r="C5854" s="4">
        <v>1170</v>
      </c>
      <c r="D5854" s="26">
        <f t="shared" si="521"/>
        <v>107518</v>
      </c>
      <c r="E5854" s="4">
        <v>17</v>
      </c>
      <c r="F5854" s="112">
        <f t="shared" si="519"/>
        <v>1314</v>
      </c>
    </row>
    <row r="5855" spans="1:6" x14ac:dyDescent="0.25">
      <c r="A5855" s="122" t="s">
        <v>45</v>
      </c>
      <c r="B5855" s="119">
        <v>44136</v>
      </c>
      <c r="C5855" s="4">
        <v>182</v>
      </c>
      <c r="D5855" s="26">
        <f t="shared" si="521"/>
        <v>9981</v>
      </c>
      <c r="E5855" s="4">
        <v>1</v>
      </c>
      <c r="F5855" s="112">
        <f t="shared" si="519"/>
        <v>133</v>
      </c>
    </row>
    <row r="5856" spans="1:6" x14ac:dyDescent="0.25">
      <c r="A5856" s="122" t="s">
        <v>46</v>
      </c>
      <c r="B5856" s="119">
        <v>44136</v>
      </c>
      <c r="C5856" s="4">
        <v>205</v>
      </c>
      <c r="D5856" s="26">
        <f t="shared" si="521"/>
        <v>11581</v>
      </c>
      <c r="E5856" s="4">
        <v>2</v>
      </c>
      <c r="F5856" s="112">
        <f t="shared" si="519"/>
        <v>150</v>
      </c>
    </row>
    <row r="5857" spans="1:6" ht="15.75" thickBot="1" x14ac:dyDescent="0.3">
      <c r="A5857" s="123" t="s">
        <v>47</v>
      </c>
      <c r="B5857" s="119">
        <v>44136</v>
      </c>
      <c r="C5857" s="4">
        <v>453</v>
      </c>
      <c r="D5857" s="115">
        <f>C5857+D5833</f>
        <v>49976</v>
      </c>
      <c r="F5857" s="113">
        <f t="shared" si="519"/>
        <v>772</v>
      </c>
    </row>
    <row r="5858" spans="1:6" x14ac:dyDescent="0.25">
      <c r="A5858" s="53" t="s">
        <v>22</v>
      </c>
      <c r="B5858" s="119">
        <v>44137</v>
      </c>
      <c r="C5858" s="4">
        <v>3022</v>
      </c>
      <c r="D5858" s="114">
        <f t="shared" si="521"/>
        <v>553961</v>
      </c>
      <c r="E5858" s="4">
        <v>204</v>
      </c>
      <c r="F5858" s="111">
        <f t="shared" si="519"/>
        <v>17869</v>
      </c>
    </row>
    <row r="5859" spans="1:6" x14ac:dyDescent="0.25">
      <c r="A5859" s="122" t="s">
        <v>51</v>
      </c>
      <c r="B5859" s="119">
        <v>44137</v>
      </c>
      <c r="C5859" s="4">
        <v>425</v>
      </c>
      <c r="D5859" s="26">
        <f t="shared" si="521"/>
        <v>147884</v>
      </c>
      <c r="E5859" s="4">
        <v>35</v>
      </c>
      <c r="F5859" s="112">
        <f t="shared" si="519"/>
        <v>4809</v>
      </c>
    </row>
    <row r="5860" spans="1:6" x14ac:dyDescent="0.25">
      <c r="A5860" s="122" t="s">
        <v>35</v>
      </c>
      <c r="B5860" s="119">
        <v>44137</v>
      </c>
      <c r="C5860" s="4">
        <v>45</v>
      </c>
      <c r="D5860" s="26">
        <f t="shared" si="521"/>
        <v>980</v>
      </c>
      <c r="F5860" s="112">
        <f t="shared" si="519"/>
        <v>0</v>
      </c>
    </row>
    <row r="5861" spans="1:6" x14ac:dyDescent="0.25">
      <c r="A5861" s="122" t="s">
        <v>21</v>
      </c>
      <c r="B5861" s="119">
        <v>44137</v>
      </c>
      <c r="C5861" s="4">
        <v>73</v>
      </c>
      <c r="D5861" s="26">
        <f t="shared" si="521"/>
        <v>14264</v>
      </c>
      <c r="E5861" s="4">
        <v>2</v>
      </c>
      <c r="F5861" s="112">
        <f t="shared" si="519"/>
        <v>434</v>
      </c>
    </row>
    <row r="5862" spans="1:6" x14ac:dyDescent="0.25">
      <c r="A5862" s="122" t="s">
        <v>36</v>
      </c>
      <c r="B5862" s="119">
        <v>44137</v>
      </c>
      <c r="C5862" s="4">
        <v>316</v>
      </c>
      <c r="D5862" s="26">
        <f t="shared" si="521"/>
        <v>14791</v>
      </c>
      <c r="E5862" s="4">
        <v>5</v>
      </c>
      <c r="F5862" s="112">
        <f t="shared" si="519"/>
        <v>254</v>
      </c>
    </row>
    <row r="5863" spans="1:6" x14ac:dyDescent="0.25">
      <c r="A5863" s="122" t="s">
        <v>27</v>
      </c>
      <c r="B5863" s="119">
        <v>44137</v>
      </c>
      <c r="C5863" s="4">
        <v>633</v>
      </c>
      <c r="D5863" s="26">
        <f t="shared" si="521"/>
        <v>86951</v>
      </c>
      <c r="E5863" s="4">
        <v>27</v>
      </c>
      <c r="F5863" s="112">
        <f t="shared" si="519"/>
        <v>1336</v>
      </c>
    </row>
    <row r="5864" spans="1:6" x14ac:dyDescent="0.25">
      <c r="A5864" s="122" t="s">
        <v>37</v>
      </c>
      <c r="B5864" s="119">
        <v>44137</v>
      </c>
      <c r="C5864" s="4">
        <v>40</v>
      </c>
      <c r="D5864" s="26">
        <f t="shared" si="521"/>
        <v>2593</v>
      </c>
      <c r="F5864" s="112">
        <f t="shared" si="519"/>
        <v>47</v>
      </c>
    </row>
    <row r="5865" spans="1:6" x14ac:dyDescent="0.25">
      <c r="A5865" s="122" t="s">
        <v>38</v>
      </c>
      <c r="B5865" s="119">
        <v>44137</v>
      </c>
      <c r="C5865" s="4">
        <v>231</v>
      </c>
      <c r="D5865" s="26">
        <f t="shared" si="521"/>
        <v>16426</v>
      </c>
      <c r="E5865" s="4">
        <v>9</v>
      </c>
      <c r="F5865" s="112">
        <f t="shared" si="519"/>
        <v>287</v>
      </c>
    </row>
    <row r="5866" spans="1:6" x14ac:dyDescent="0.25">
      <c r="A5866" s="122" t="s">
        <v>48</v>
      </c>
      <c r="B5866" s="119">
        <v>44137</v>
      </c>
      <c r="C5866" s="4">
        <v>7</v>
      </c>
      <c r="D5866" s="26">
        <f t="shared" si="521"/>
        <v>158</v>
      </c>
      <c r="F5866" s="112">
        <f t="shared" ref="F5866:F5930" si="522">E5866+F5842</f>
        <v>2</v>
      </c>
    </row>
    <row r="5867" spans="1:6" x14ac:dyDescent="0.25">
      <c r="A5867" s="122" t="s">
        <v>39</v>
      </c>
      <c r="B5867" s="119">
        <v>44137</v>
      </c>
      <c r="C5867" s="4">
        <v>34</v>
      </c>
      <c r="D5867" s="26">
        <f t="shared" si="521"/>
        <v>17918</v>
      </c>
      <c r="E5867" s="4">
        <v>3</v>
      </c>
      <c r="F5867" s="112">
        <f t="shared" si="522"/>
        <v>815</v>
      </c>
    </row>
    <row r="5868" spans="1:6" x14ac:dyDescent="0.25">
      <c r="A5868" s="122" t="s">
        <v>40</v>
      </c>
      <c r="B5868" s="119">
        <v>44137</v>
      </c>
      <c r="C5868" s="4">
        <v>119</v>
      </c>
      <c r="D5868" s="26">
        <f t="shared" si="521"/>
        <v>3480</v>
      </c>
      <c r="E5868" s="4">
        <v>3</v>
      </c>
      <c r="F5868" s="112">
        <f t="shared" si="522"/>
        <v>36</v>
      </c>
    </row>
    <row r="5869" spans="1:6" x14ac:dyDescent="0.25">
      <c r="A5869" s="122" t="s">
        <v>28</v>
      </c>
      <c r="B5869" s="119">
        <v>44137</v>
      </c>
      <c r="C5869" s="4">
        <v>36</v>
      </c>
      <c r="D5869" s="26">
        <f t="shared" si="521"/>
        <v>7640</v>
      </c>
      <c r="E5869" s="4">
        <v>2</v>
      </c>
      <c r="F5869" s="112">
        <f t="shared" si="522"/>
        <v>274</v>
      </c>
    </row>
    <row r="5870" spans="1:6" x14ac:dyDescent="0.25">
      <c r="A5870" s="122" t="s">
        <v>24</v>
      </c>
      <c r="B5870" s="119">
        <v>44137</v>
      </c>
      <c r="C5870" s="4">
        <v>513</v>
      </c>
      <c r="D5870" s="26">
        <f t="shared" si="521"/>
        <v>47793</v>
      </c>
      <c r="E5870" s="4">
        <v>19</v>
      </c>
      <c r="F5870" s="112">
        <f t="shared" si="522"/>
        <v>798</v>
      </c>
    </row>
    <row r="5871" spans="1:6" x14ac:dyDescent="0.25">
      <c r="A5871" s="122" t="s">
        <v>30</v>
      </c>
      <c r="B5871" s="119">
        <v>44137</v>
      </c>
      <c r="C5871" s="4">
        <v>4</v>
      </c>
      <c r="D5871" s="26">
        <f t="shared" si="521"/>
        <v>282</v>
      </c>
      <c r="F5871" s="112">
        <f t="shared" si="522"/>
        <v>5</v>
      </c>
    </row>
    <row r="5872" spans="1:6" x14ac:dyDescent="0.25">
      <c r="A5872" s="122" t="s">
        <v>26</v>
      </c>
      <c r="B5872" s="119">
        <v>44137</v>
      </c>
      <c r="C5872" s="4">
        <v>250</v>
      </c>
      <c r="D5872" s="26">
        <f t="shared" si="521"/>
        <v>22744</v>
      </c>
      <c r="E5872" s="4">
        <v>2</v>
      </c>
      <c r="F5872" s="112">
        <f t="shared" si="522"/>
        <v>409</v>
      </c>
    </row>
    <row r="5873" spans="1:6" x14ac:dyDescent="0.25">
      <c r="A5873" s="122" t="s">
        <v>25</v>
      </c>
      <c r="B5873" s="119">
        <v>44137</v>
      </c>
      <c r="C5873" s="4">
        <v>275</v>
      </c>
      <c r="D5873" s="26">
        <f t="shared" si="521"/>
        <v>24412</v>
      </c>
      <c r="E5873" s="4">
        <v>17</v>
      </c>
      <c r="F5873" s="112">
        <f t="shared" si="522"/>
        <v>631</v>
      </c>
    </row>
    <row r="5874" spans="1:6" x14ac:dyDescent="0.25">
      <c r="A5874" s="122" t="s">
        <v>41</v>
      </c>
      <c r="B5874" s="119">
        <v>44137</v>
      </c>
      <c r="C5874" s="4">
        <v>64</v>
      </c>
      <c r="D5874" s="26">
        <f t="shared" si="521"/>
        <v>18949</v>
      </c>
      <c r="E5874" s="4">
        <v>7</v>
      </c>
      <c r="F5874" s="112">
        <f t="shared" si="522"/>
        <v>804</v>
      </c>
    </row>
    <row r="5875" spans="1:6" x14ac:dyDescent="0.25">
      <c r="A5875" s="122" t="s">
        <v>42</v>
      </c>
      <c r="B5875" s="119">
        <v>44137</v>
      </c>
      <c r="C5875" s="4">
        <v>304</v>
      </c>
      <c r="D5875" s="26">
        <f t="shared" si="521"/>
        <v>2729</v>
      </c>
      <c r="F5875" s="112">
        <f t="shared" si="522"/>
        <v>101</v>
      </c>
    </row>
    <row r="5876" spans="1:6" x14ac:dyDescent="0.25">
      <c r="A5876" s="122" t="s">
        <v>43</v>
      </c>
      <c r="B5876" s="119">
        <v>44137</v>
      </c>
      <c r="C5876" s="4">
        <v>380</v>
      </c>
      <c r="D5876" s="26">
        <f t="shared" si="521"/>
        <v>7609</v>
      </c>
      <c r="E5876" s="4">
        <v>17</v>
      </c>
      <c r="F5876" s="112">
        <f t="shared" si="522"/>
        <v>71</v>
      </c>
    </row>
    <row r="5877" spans="1:6" x14ac:dyDescent="0.25">
      <c r="A5877" s="122" t="s">
        <v>44</v>
      </c>
      <c r="B5877" s="119">
        <v>44137</v>
      </c>
      <c r="C5877" s="4">
        <v>131</v>
      </c>
      <c r="D5877" s="26">
        <f t="shared" si="521"/>
        <v>9815</v>
      </c>
      <c r="E5877" s="4">
        <v>6</v>
      </c>
      <c r="F5877" s="112">
        <f t="shared" si="522"/>
        <v>141</v>
      </c>
    </row>
    <row r="5878" spans="1:6" x14ac:dyDescent="0.25">
      <c r="A5878" s="122" t="s">
        <v>29</v>
      </c>
      <c r="B5878" s="119">
        <v>44137</v>
      </c>
      <c r="C5878" s="4">
        <v>1793</v>
      </c>
      <c r="D5878" s="26">
        <f t="shared" si="521"/>
        <v>109311</v>
      </c>
      <c r="E5878" s="4">
        <v>75</v>
      </c>
      <c r="F5878" s="112">
        <f t="shared" si="522"/>
        <v>1389</v>
      </c>
    </row>
    <row r="5879" spans="1:6" x14ac:dyDescent="0.25">
      <c r="A5879" s="122" t="s">
        <v>45</v>
      </c>
      <c r="B5879" s="119">
        <v>44137</v>
      </c>
      <c r="C5879" s="4">
        <v>111</v>
      </c>
      <c r="D5879" s="26">
        <f t="shared" si="521"/>
        <v>10092</v>
      </c>
      <c r="E5879" s="4">
        <v>1</v>
      </c>
      <c r="F5879" s="112">
        <f t="shared" si="522"/>
        <v>134</v>
      </c>
    </row>
    <row r="5880" spans="1:6" x14ac:dyDescent="0.25">
      <c r="A5880" s="122" t="s">
        <v>46</v>
      </c>
      <c r="B5880" s="119">
        <v>44137</v>
      </c>
      <c r="C5880" s="4">
        <v>127</v>
      </c>
      <c r="D5880" s="26">
        <f t="shared" si="521"/>
        <v>11708</v>
      </c>
      <c r="E5880" s="4">
        <v>7</v>
      </c>
      <c r="F5880" s="112">
        <f t="shared" si="522"/>
        <v>157</v>
      </c>
    </row>
    <row r="5881" spans="1:6" ht="15.75" thickBot="1" x14ac:dyDescent="0.3">
      <c r="A5881" s="123" t="s">
        <v>47</v>
      </c>
      <c r="B5881" s="119">
        <v>44137</v>
      </c>
      <c r="C5881" s="4">
        <v>666</v>
      </c>
      <c r="D5881" s="115">
        <f>C5881+D5857</f>
        <v>50642</v>
      </c>
      <c r="E5881" s="4">
        <v>41</v>
      </c>
      <c r="F5881" s="113">
        <f t="shared" si="522"/>
        <v>813</v>
      </c>
    </row>
    <row r="5882" spans="1:6" x14ac:dyDescent="0.25">
      <c r="A5882" s="53" t="s">
        <v>22</v>
      </c>
      <c r="B5882" s="119">
        <v>44138</v>
      </c>
      <c r="C5882" s="4">
        <v>3615</v>
      </c>
      <c r="D5882" s="114">
        <f t="shared" si="521"/>
        <v>557576</v>
      </c>
      <c r="E5882" s="4">
        <v>188</v>
      </c>
      <c r="F5882" s="111">
        <f t="shared" si="522"/>
        <v>18057</v>
      </c>
    </row>
    <row r="5883" spans="1:6" x14ac:dyDescent="0.25">
      <c r="A5883" s="122" t="s">
        <v>51</v>
      </c>
      <c r="B5883" s="119">
        <v>44138</v>
      </c>
      <c r="C5883" s="4">
        <v>460</v>
      </c>
      <c r="D5883" s="26">
        <f t="shared" si="521"/>
        <v>148344</v>
      </c>
      <c r="E5883" s="4">
        <v>25</v>
      </c>
      <c r="F5883" s="112">
        <f t="shared" si="522"/>
        <v>4834</v>
      </c>
    </row>
    <row r="5884" spans="1:6" x14ac:dyDescent="0.25">
      <c r="A5884" s="122" t="s">
        <v>35</v>
      </c>
      <c r="B5884" s="119">
        <v>44138</v>
      </c>
      <c r="C5884" s="4">
        <v>31</v>
      </c>
      <c r="D5884" s="26">
        <f t="shared" si="521"/>
        <v>1011</v>
      </c>
      <c r="F5884" s="112">
        <f t="shared" si="522"/>
        <v>0</v>
      </c>
    </row>
    <row r="5885" spans="1:6" x14ac:dyDescent="0.25">
      <c r="A5885" s="122" t="s">
        <v>21</v>
      </c>
      <c r="B5885" s="119">
        <v>44138</v>
      </c>
      <c r="C5885" s="4">
        <v>131</v>
      </c>
      <c r="D5885" s="26">
        <f t="shared" si="521"/>
        <v>14395</v>
      </c>
      <c r="E5885" s="4">
        <v>7</v>
      </c>
      <c r="F5885" s="112">
        <f t="shared" si="522"/>
        <v>441</v>
      </c>
    </row>
    <row r="5886" spans="1:6" x14ac:dyDescent="0.25">
      <c r="A5886" s="122" t="s">
        <v>36</v>
      </c>
      <c r="B5886" s="119">
        <v>44138</v>
      </c>
      <c r="C5886" s="4">
        <v>421</v>
      </c>
      <c r="D5886" s="26">
        <f t="shared" si="521"/>
        <v>15212</v>
      </c>
      <c r="F5886" s="112">
        <f t="shared" si="522"/>
        <v>254</v>
      </c>
    </row>
    <row r="5887" spans="1:6" x14ac:dyDescent="0.25">
      <c r="A5887" s="122" t="s">
        <v>27</v>
      </c>
      <c r="B5887" s="119">
        <v>44138</v>
      </c>
      <c r="C5887" s="4">
        <v>1339</v>
      </c>
      <c r="D5887" s="26">
        <f t="shared" si="521"/>
        <v>88290</v>
      </c>
      <c r="E5887" s="4">
        <v>22</v>
      </c>
      <c r="F5887" s="112">
        <f t="shared" si="522"/>
        <v>1358</v>
      </c>
    </row>
    <row r="5888" spans="1:6" x14ac:dyDescent="0.25">
      <c r="A5888" s="122" t="s">
        <v>37</v>
      </c>
      <c r="B5888" s="119">
        <v>44138</v>
      </c>
      <c r="C5888" s="4">
        <v>26</v>
      </c>
      <c r="D5888" s="26">
        <f t="shared" si="521"/>
        <v>2619</v>
      </c>
      <c r="F5888" s="112">
        <f t="shared" si="522"/>
        <v>47</v>
      </c>
    </row>
    <row r="5889" spans="1:6" x14ac:dyDescent="0.25">
      <c r="A5889" s="122" t="s">
        <v>38</v>
      </c>
      <c r="B5889" s="119">
        <v>44138</v>
      </c>
      <c r="C5889" s="4">
        <v>258</v>
      </c>
      <c r="D5889" s="26">
        <f t="shared" si="521"/>
        <v>16684</v>
      </c>
      <c r="E5889" s="4">
        <v>7</v>
      </c>
      <c r="F5889" s="112">
        <f t="shared" si="522"/>
        <v>294</v>
      </c>
    </row>
    <row r="5890" spans="1:6" x14ac:dyDescent="0.25">
      <c r="A5890" s="122" t="s">
        <v>48</v>
      </c>
      <c r="B5890" s="119">
        <v>44138</v>
      </c>
      <c r="C5890" s="4">
        <v>0</v>
      </c>
      <c r="D5890" s="26">
        <f t="shared" si="521"/>
        <v>158</v>
      </c>
      <c r="F5890" s="112">
        <f t="shared" si="522"/>
        <v>2</v>
      </c>
    </row>
    <row r="5891" spans="1:6" x14ac:dyDescent="0.25">
      <c r="A5891" s="122" t="s">
        <v>39</v>
      </c>
      <c r="B5891" s="119">
        <v>44138</v>
      </c>
      <c r="C5891" s="4">
        <v>22</v>
      </c>
      <c r="D5891" s="26">
        <f t="shared" si="521"/>
        <v>17940</v>
      </c>
      <c r="E5891" s="4">
        <v>2</v>
      </c>
      <c r="F5891" s="112">
        <f t="shared" si="522"/>
        <v>817</v>
      </c>
    </row>
    <row r="5892" spans="1:6" x14ac:dyDescent="0.25">
      <c r="A5892" s="122" t="s">
        <v>40</v>
      </c>
      <c r="B5892" s="119">
        <v>44138</v>
      </c>
      <c r="C5892" s="4">
        <v>84</v>
      </c>
      <c r="D5892" s="26">
        <f t="shared" si="521"/>
        <v>3564</v>
      </c>
      <c r="F5892" s="112">
        <f t="shared" si="522"/>
        <v>36</v>
      </c>
    </row>
    <row r="5893" spans="1:6" x14ac:dyDescent="0.25">
      <c r="A5893" s="122" t="s">
        <v>28</v>
      </c>
      <c r="B5893" s="119">
        <v>44138</v>
      </c>
      <c r="C5893" s="4">
        <v>42</v>
      </c>
      <c r="D5893" s="26">
        <f t="shared" si="521"/>
        <v>7682</v>
      </c>
      <c r="E5893" s="4">
        <v>9</v>
      </c>
      <c r="F5893" s="112">
        <f t="shared" si="522"/>
        <v>283</v>
      </c>
    </row>
    <row r="5894" spans="1:6" x14ac:dyDescent="0.25">
      <c r="A5894" s="122" t="s">
        <v>24</v>
      </c>
      <c r="B5894" s="119">
        <v>44138</v>
      </c>
      <c r="C5894" s="4">
        <v>515</v>
      </c>
      <c r="D5894" s="26">
        <f t="shared" si="521"/>
        <v>48308</v>
      </c>
      <c r="E5894" s="4">
        <v>15</v>
      </c>
      <c r="F5894" s="112">
        <f t="shared" si="522"/>
        <v>813</v>
      </c>
    </row>
    <row r="5895" spans="1:6" x14ac:dyDescent="0.25">
      <c r="A5895" s="122" t="s">
        <v>30</v>
      </c>
      <c r="B5895" s="119">
        <v>44138</v>
      </c>
      <c r="C5895" s="4">
        <v>16</v>
      </c>
      <c r="D5895" s="26">
        <f t="shared" si="521"/>
        <v>298</v>
      </c>
      <c r="E5895" s="4">
        <v>1</v>
      </c>
      <c r="F5895" s="112">
        <f t="shared" si="522"/>
        <v>6</v>
      </c>
    </row>
    <row r="5896" spans="1:6" x14ac:dyDescent="0.25">
      <c r="A5896" s="122" t="s">
        <v>26</v>
      </c>
      <c r="B5896" s="119">
        <v>44138</v>
      </c>
      <c r="C5896" s="4">
        <v>934</v>
      </c>
      <c r="D5896" s="26">
        <f t="shared" si="521"/>
        <v>23678</v>
      </c>
      <c r="E5896" s="4">
        <v>5</v>
      </c>
      <c r="F5896" s="112">
        <f t="shared" si="522"/>
        <v>414</v>
      </c>
    </row>
    <row r="5897" spans="1:6" x14ac:dyDescent="0.25">
      <c r="A5897" s="122" t="s">
        <v>25</v>
      </c>
      <c r="B5897" s="119">
        <v>44138</v>
      </c>
      <c r="C5897" s="4">
        <v>395</v>
      </c>
      <c r="D5897" s="26">
        <f t="shared" si="521"/>
        <v>24807</v>
      </c>
      <c r="E5897" s="4">
        <v>3</v>
      </c>
      <c r="F5897" s="112">
        <f t="shared" si="522"/>
        <v>634</v>
      </c>
    </row>
    <row r="5898" spans="1:6" x14ac:dyDescent="0.25">
      <c r="A5898" s="122" t="s">
        <v>41</v>
      </c>
      <c r="B5898" s="119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2">
        <f t="shared" si="522"/>
        <v>812</v>
      </c>
    </row>
    <row r="5899" spans="1:6" x14ac:dyDescent="0.25">
      <c r="A5899" s="122" t="s">
        <v>42</v>
      </c>
      <c r="B5899" s="119">
        <v>44138</v>
      </c>
      <c r="C5899" s="4">
        <v>164</v>
      </c>
      <c r="D5899" s="26">
        <f t="shared" si="523"/>
        <v>2893</v>
      </c>
      <c r="E5899" s="4">
        <v>1</v>
      </c>
      <c r="F5899" s="112">
        <f t="shared" si="522"/>
        <v>102</v>
      </c>
    </row>
    <row r="5900" spans="1:6" x14ac:dyDescent="0.25">
      <c r="A5900" s="122" t="s">
        <v>43</v>
      </c>
      <c r="B5900" s="119">
        <v>44138</v>
      </c>
      <c r="C5900" s="4">
        <v>247</v>
      </c>
      <c r="D5900" s="26">
        <f t="shared" si="523"/>
        <v>7856</v>
      </c>
      <c r="E5900" s="4">
        <v>21</v>
      </c>
      <c r="F5900" s="112">
        <f t="shared" si="522"/>
        <v>92</v>
      </c>
    </row>
    <row r="5901" spans="1:6" x14ac:dyDescent="0.25">
      <c r="A5901" s="122" t="s">
        <v>44</v>
      </c>
      <c r="B5901" s="119">
        <v>44138</v>
      </c>
      <c r="C5901" s="4">
        <v>250</v>
      </c>
      <c r="D5901" s="26">
        <f t="shared" si="523"/>
        <v>10065</v>
      </c>
      <c r="E5901" s="4">
        <v>6</v>
      </c>
      <c r="F5901" s="112">
        <f t="shared" si="522"/>
        <v>147</v>
      </c>
    </row>
    <row r="5902" spans="1:6" x14ac:dyDescent="0.25">
      <c r="A5902" s="122" t="s">
        <v>29</v>
      </c>
      <c r="B5902" s="119">
        <v>44138</v>
      </c>
      <c r="C5902" s="4">
        <v>1764</v>
      </c>
      <c r="D5902" s="26">
        <f t="shared" si="523"/>
        <v>111075</v>
      </c>
      <c r="E5902" s="4">
        <v>85</v>
      </c>
      <c r="F5902" s="112">
        <f t="shared" si="522"/>
        <v>1474</v>
      </c>
    </row>
    <row r="5903" spans="1:6" x14ac:dyDescent="0.25">
      <c r="A5903" s="122" t="s">
        <v>45</v>
      </c>
      <c r="B5903" s="119">
        <v>44138</v>
      </c>
      <c r="C5903" s="4">
        <v>82</v>
      </c>
      <c r="D5903" s="26">
        <f t="shared" si="523"/>
        <v>10174</v>
      </c>
      <c r="E5903" s="4">
        <v>1</v>
      </c>
      <c r="F5903" s="112">
        <f t="shared" si="522"/>
        <v>135</v>
      </c>
    </row>
    <row r="5904" spans="1:6" x14ac:dyDescent="0.25">
      <c r="A5904" s="122" t="s">
        <v>46</v>
      </c>
      <c r="B5904" s="119">
        <v>44138</v>
      </c>
      <c r="C5904" s="4">
        <v>266</v>
      </c>
      <c r="D5904" s="26">
        <f t="shared" si="523"/>
        <v>11974</v>
      </c>
      <c r="E5904" s="4">
        <v>2</v>
      </c>
      <c r="F5904" s="112">
        <f t="shared" si="522"/>
        <v>159</v>
      </c>
    </row>
    <row r="5905" spans="1:6" ht="15.75" thickBot="1" x14ac:dyDescent="0.3">
      <c r="A5905" s="124" t="s">
        <v>47</v>
      </c>
      <c r="B5905" s="120">
        <v>44138</v>
      </c>
      <c r="C5905" s="38">
        <v>973</v>
      </c>
      <c r="D5905" s="70">
        <f>C5905+D5881</f>
        <v>51615</v>
      </c>
      <c r="E5905" s="38">
        <v>21</v>
      </c>
      <c r="F5905" s="121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4">
        <f t="shared" ref="D5906:D5969" si="524">C5906+D5882</f>
        <v>560699</v>
      </c>
      <c r="E5906" s="22">
        <v>228</v>
      </c>
      <c r="F5906" s="111">
        <f t="shared" si="522"/>
        <v>18285</v>
      </c>
    </row>
    <row r="5907" spans="1:6" x14ac:dyDescent="0.25">
      <c r="A5907" s="122" t="s">
        <v>51</v>
      </c>
      <c r="B5907" s="119">
        <v>44139</v>
      </c>
      <c r="C5907" s="22">
        <v>476</v>
      </c>
      <c r="D5907" s="26">
        <f t="shared" si="524"/>
        <v>148820</v>
      </c>
      <c r="E5907" s="22">
        <v>20</v>
      </c>
      <c r="F5907" s="112">
        <f t="shared" si="522"/>
        <v>4854</v>
      </c>
    </row>
    <row r="5908" spans="1:6" x14ac:dyDescent="0.25">
      <c r="A5908" s="122" t="s">
        <v>35</v>
      </c>
      <c r="B5908" s="119">
        <v>44139</v>
      </c>
      <c r="C5908" s="22">
        <v>62</v>
      </c>
      <c r="D5908" s="26">
        <f t="shared" si="524"/>
        <v>1073</v>
      </c>
      <c r="E5908" s="22"/>
      <c r="F5908" s="112">
        <f t="shared" si="522"/>
        <v>0</v>
      </c>
    </row>
    <row r="5909" spans="1:6" x14ac:dyDescent="0.25">
      <c r="A5909" s="122" t="s">
        <v>21</v>
      </c>
      <c r="B5909" s="119">
        <v>44139</v>
      </c>
      <c r="C5909" s="22">
        <v>98</v>
      </c>
      <c r="D5909" s="26">
        <f t="shared" si="524"/>
        <v>14493</v>
      </c>
      <c r="E5909" s="22">
        <v>7</v>
      </c>
      <c r="F5909" s="112">
        <f t="shared" si="522"/>
        <v>448</v>
      </c>
    </row>
    <row r="5910" spans="1:6" x14ac:dyDescent="0.25">
      <c r="A5910" s="122" t="s">
        <v>36</v>
      </c>
      <c r="B5910" s="119">
        <v>44139</v>
      </c>
      <c r="C5910" s="22">
        <v>500</v>
      </c>
      <c r="D5910" s="26">
        <f t="shared" si="524"/>
        <v>15712</v>
      </c>
      <c r="E5910" s="22">
        <v>6</v>
      </c>
      <c r="F5910" s="112">
        <f t="shared" si="522"/>
        <v>260</v>
      </c>
    </row>
    <row r="5911" spans="1:6" x14ac:dyDescent="0.25">
      <c r="A5911" s="122" t="s">
        <v>27</v>
      </c>
      <c r="B5911" s="119">
        <v>44139</v>
      </c>
      <c r="C5911" s="22">
        <v>1196</v>
      </c>
      <c r="D5911" s="26">
        <f t="shared" si="524"/>
        <v>89486</v>
      </c>
      <c r="E5911" s="22">
        <v>37</v>
      </c>
      <c r="F5911" s="112">
        <f t="shared" si="522"/>
        <v>1395</v>
      </c>
    </row>
    <row r="5912" spans="1:6" x14ac:dyDescent="0.25">
      <c r="A5912" s="122" t="s">
        <v>37</v>
      </c>
      <c r="B5912" s="119">
        <v>44139</v>
      </c>
      <c r="C5912" s="22">
        <v>14</v>
      </c>
      <c r="D5912" s="26">
        <f t="shared" si="524"/>
        <v>2633</v>
      </c>
      <c r="E5912" s="22">
        <v>2</v>
      </c>
      <c r="F5912" s="112">
        <f t="shared" si="522"/>
        <v>49</v>
      </c>
    </row>
    <row r="5913" spans="1:6" x14ac:dyDescent="0.25">
      <c r="A5913" s="122" t="s">
        <v>38</v>
      </c>
      <c r="B5913" s="119">
        <v>44139</v>
      </c>
      <c r="C5913" s="22">
        <v>325</v>
      </c>
      <c r="D5913" s="26">
        <f t="shared" si="524"/>
        <v>17009</v>
      </c>
      <c r="E5913" s="22">
        <v>7</v>
      </c>
      <c r="F5913" s="112">
        <f t="shared" si="522"/>
        <v>301</v>
      </c>
    </row>
    <row r="5914" spans="1:6" x14ac:dyDescent="0.25">
      <c r="A5914" s="122" t="s">
        <v>48</v>
      </c>
      <c r="B5914" s="119">
        <v>44139</v>
      </c>
      <c r="C5914" s="22">
        <v>5</v>
      </c>
      <c r="D5914" s="26">
        <f t="shared" si="524"/>
        <v>163</v>
      </c>
      <c r="E5914" s="22">
        <v>1</v>
      </c>
      <c r="F5914" s="112">
        <f t="shared" si="522"/>
        <v>3</v>
      </c>
    </row>
    <row r="5915" spans="1:6" x14ac:dyDescent="0.25">
      <c r="A5915" s="122" t="s">
        <v>39</v>
      </c>
      <c r="B5915" s="119">
        <v>44139</v>
      </c>
      <c r="C5915" s="22">
        <v>22</v>
      </c>
      <c r="D5915" s="26">
        <f t="shared" si="524"/>
        <v>17962</v>
      </c>
      <c r="E5915" s="22"/>
      <c r="F5915" s="112">
        <f t="shared" si="522"/>
        <v>817</v>
      </c>
    </row>
    <row r="5916" spans="1:6" x14ac:dyDescent="0.25">
      <c r="A5916" s="122" t="s">
        <v>40</v>
      </c>
      <c r="B5916" s="119">
        <v>44139</v>
      </c>
      <c r="C5916" s="22">
        <v>137</v>
      </c>
      <c r="D5916" s="26">
        <f t="shared" si="524"/>
        <v>3701</v>
      </c>
      <c r="E5916" s="22"/>
      <c r="F5916" s="112">
        <f t="shared" si="522"/>
        <v>36</v>
      </c>
    </row>
    <row r="5917" spans="1:6" x14ac:dyDescent="0.25">
      <c r="A5917" s="122" t="s">
        <v>28</v>
      </c>
      <c r="B5917" s="119">
        <v>44139</v>
      </c>
      <c r="C5917" s="22">
        <v>61</v>
      </c>
      <c r="D5917" s="26">
        <f t="shared" si="524"/>
        <v>7743</v>
      </c>
      <c r="E5917" s="22"/>
      <c r="F5917" s="112">
        <f t="shared" si="522"/>
        <v>283</v>
      </c>
    </row>
    <row r="5918" spans="1:6" x14ac:dyDescent="0.25">
      <c r="A5918" s="122" t="s">
        <v>24</v>
      </c>
      <c r="B5918" s="119">
        <v>44139</v>
      </c>
      <c r="C5918" s="22">
        <v>518</v>
      </c>
      <c r="D5918" s="26">
        <f t="shared" si="524"/>
        <v>48826</v>
      </c>
      <c r="E5918" s="22">
        <v>41</v>
      </c>
      <c r="F5918" s="112">
        <f t="shared" si="522"/>
        <v>854</v>
      </c>
    </row>
    <row r="5919" spans="1:6" x14ac:dyDescent="0.25">
      <c r="A5919" s="122" t="s">
        <v>30</v>
      </c>
      <c r="B5919" s="119">
        <v>44139</v>
      </c>
      <c r="C5919" s="22">
        <v>-11</v>
      </c>
      <c r="D5919" s="26">
        <f t="shared" si="524"/>
        <v>287</v>
      </c>
      <c r="E5919" s="22"/>
      <c r="F5919" s="112">
        <f t="shared" si="522"/>
        <v>6</v>
      </c>
    </row>
    <row r="5920" spans="1:6" x14ac:dyDescent="0.25">
      <c r="A5920" s="122" t="s">
        <v>26</v>
      </c>
      <c r="B5920" s="119">
        <v>44139</v>
      </c>
      <c r="C5920" s="22">
        <v>298</v>
      </c>
      <c r="D5920" s="26">
        <f t="shared" si="524"/>
        <v>23976</v>
      </c>
      <c r="E5920" s="22">
        <v>1</v>
      </c>
      <c r="F5920" s="112">
        <f t="shared" si="522"/>
        <v>415</v>
      </c>
    </row>
    <row r="5921" spans="1:6" x14ac:dyDescent="0.25">
      <c r="A5921" s="122" t="s">
        <v>25</v>
      </c>
      <c r="B5921" s="119">
        <v>44139</v>
      </c>
      <c r="C5921" s="22">
        <v>371</v>
      </c>
      <c r="D5921" s="26">
        <f t="shared" si="524"/>
        <v>25178</v>
      </c>
      <c r="E5921" s="22">
        <v>8</v>
      </c>
      <c r="F5921" s="112">
        <f t="shared" si="522"/>
        <v>642</v>
      </c>
    </row>
    <row r="5922" spans="1:6" x14ac:dyDescent="0.25">
      <c r="A5922" s="122" t="s">
        <v>41</v>
      </c>
      <c r="B5922" s="119">
        <v>44139</v>
      </c>
      <c r="C5922" s="22">
        <v>134</v>
      </c>
      <c r="D5922" s="26">
        <f t="shared" si="524"/>
        <v>19193</v>
      </c>
      <c r="E5922" s="22">
        <v>23</v>
      </c>
      <c r="F5922" s="112">
        <f t="shared" si="522"/>
        <v>835</v>
      </c>
    </row>
    <row r="5923" spans="1:6" x14ac:dyDescent="0.25">
      <c r="A5923" s="122" t="s">
        <v>42</v>
      </c>
      <c r="B5923" s="119">
        <v>44139</v>
      </c>
      <c r="C5923" s="22">
        <v>180</v>
      </c>
      <c r="D5923" s="26">
        <f t="shared" si="524"/>
        <v>3073</v>
      </c>
      <c r="E5923" s="22"/>
      <c r="F5923" s="112">
        <f t="shared" si="522"/>
        <v>102</v>
      </c>
    </row>
    <row r="5924" spans="1:6" x14ac:dyDescent="0.25">
      <c r="A5924" s="122" t="s">
        <v>43</v>
      </c>
      <c r="B5924" s="119">
        <v>44139</v>
      </c>
      <c r="C5924" s="22">
        <v>247</v>
      </c>
      <c r="D5924" s="26">
        <f t="shared" si="524"/>
        <v>8103</v>
      </c>
      <c r="E5924" s="22">
        <v>10</v>
      </c>
      <c r="F5924" s="112">
        <f t="shared" si="522"/>
        <v>102</v>
      </c>
    </row>
    <row r="5925" spans="1:6" x14ac:dyDescent="0.25">
      <c r="A5925" s="122" t="s">
        <v>44</v>
      </c>
      <c r="B5925" s="119">
        <v>44139</v>
      </c>
      <c r="C5925" s="22">
        <v>185</v>
      </c>
      <c r="D5925" s="26">
        <f t="shared" si="524"/>
        <v>10250</v>
      </c>
      <c r="E5925" s="22">
        <v>2</v>
      </c>
      <c r="F5925" s="112">
        <f t="shared" si="522"/>
        <v>149</v>
      </c>
    </row>
    <row r="5926" spans="1:6" x14ac:dyDescent="0.25">
      <c r="A5926" s="122" t="s">
        <v>29</v>
      </c>
      <c r="B5926" s="119">
        <v>44139</v>
      </c>
      <c r="C5926" s="22">
        <v>1543</v>
      </c>
      <c r="D5926" s="26">
        <f t="shared" si="524"/>
        <v>112618</v>
      </c>
      <c r="E5926" s="22">
        <v>56</v>
      </c>
      <c r="F5926" s="112">
        <f t="shared" si="522"/>
        <v>1530</v>
      </c>
    </row>
    <row r="5927" spans="1:6" x14ac:dyDescent="0.25">
      <c r="A5927" s="122" t="s">
        <v>45</v>
      </c>
      <c r="B5927" s="119">
        <v>44139</v>
      </c>
      <c r="C5927" s="22">
        <v>213</v>
      </c>
      <c r="D5927" s="26">
        <f t="shared" si="524"/>
        <v>10387</v>
      </c>
      <c r="E5927" s="22"/>
      <c r="F5927" s="112">
        <f t="shared" si="522"/>
        <v>135</v>
      </c>
    </row>
    <row r="5928" spans="1:6" x14ac:dyDescent="0.25">
      <c r="A5928" s="122" t="s">
        <v>46</v>
      </c>
      <c r="B5928" s="119">
        <v>44139</v>
      </c>
      <c r="C5928" s="22">
        <v>205</v>
      </c>
      <c r="D5928" s="26">
        <f t="shared" si="524"/>
        <v>12179</v>
      </c>
      <c r="E5928" s="22">
        <v>2</v>
      </c>
      <c r="F5928" s="112">
        <f t="shared" si="522"/>
        <v>161</v>
      </c>
    </row>
    <row r="5929" spans="1:6" ht="15.75" thickBot="1" x14ac:dyDescent="0.3">
      <c r="A5929" s="123" t="s">
        <v>47</v>
      </c>
      <c r="B5929" s="126">
        <v>44139</v>
      </c>
      <c r="C5929" s="22">
        <v>750</v>
      </c>
      <c r="D5929" s="115">
        <f>C5929+D5905</f>
        <v>52365</v>
      </c>
      <c r="E5929" s="22">
        <v>17</v>
      </c>
      <c r="F5929" s="113">
        <f t="shared" si="522"/>
        <v>851</v>
      </c>
    </row>
    <row r="5930" spans="1:6" x14ac:dyDescent="0.25">
      <c r="A5930" s="53" t="s">
        <v>22</v>
      </c>
      <c r="B5930" s="120">
        <v>44140</v>
      </c>
      <c r="C5930" s="39">
        <v>3239</v>
      </c>
      <c r="D5930" s="114">
        <f t="shared" si="524"/>
        <v>563938</v>
      </c>
      <c r="E5930" s="39">
        <f>43+38</f>
        <v>81</v>
      </c>
      <c r="F5930" s="111">
        <f t="shared" si="522"/>
        <v>18366</v>
      </c>
    </row>
    <row r="5931" spans="1:6" x14ac:dyDescent="0.25">
      <c r="A5931" s="122" t="s">
        <v>51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2">
        <f t="shared" ref="F5931:F5994" si="525">E5931+F5907</f>
        <v>4881</v>
      </c>
    </row>
    <row r="5932" spans="1:6" x14ac:dyDescent="0.25">
      <c r="A5932" s="122" t="s">
        <v>35</v>
      </c>
      <c r="B5932" s="23">
        <v>44140</v>
      </c>
      <c r="C5932" s="4">
        <v>47</v>
      </c>
      <c r="D5932" s="26">
        <f t="shared" si="524"/>
        <v>1120</v>
      </c>
      <c r="F5932" s="112">
        <f t="shared" si="525"/>
        <v>0</v>
      </c>
    </row>
    <row r="5933" spans="1:6" x14ac:dyDescent="0.25">
      <c r="A5933" s="122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2">
        <f t="shared" si="525"/>
        <v>453</v>
      </c>
    </row>
    <row r="5934" spans="1:6" x14ac:dyDescent="0.25">
      <c r="A5934" s="122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2">
        <f t="shared" si="525"/>
        <v>274</v>
      </c>
    </row>
    <row r="5935" spans="1:6" x14ac:dyDescent="0.25">
      <c r="A5935" s="122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2">
        <f t="shared" si="525"/>
        <v>1414</v>
      </c>
    </row>
    <row r="5936" spans="1:6" x14ac:dyDescent="0.25">
      <c r="A5936" s="122" t="s">
        <v>37</v>
      </c>
      <c r="B5936" s="23">
        <v>44140</v>
      </c>
      <c r="C5936" s="4">
        <v>18</v>
      </c>
      <c r="D5936" s="26">
        <f t="shared" si="524"/>
        <v>2651</v>
      </c>
      <c r="F5936" s="112">
        <f t="shared" si="525"/>
        <v>49</v>
      </c>
    </row>
    <row r="5937" spans="1:6" x14ac:dyDescent="0.25">
      <c r="A5937" s="122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2">
        <f t="shared" si="525"/>
        <v>306</v>
      </c>
    </row>
    <row r="5938" spans="1:6" x14ac:dyDescent="0.25">
      <c r="A5938" s="122" t="s">
        <v>48</v>
      </c>
      <c r="B5938" s="23">
        <v>44140</v>
      </c>
      <c r="C5938" s="4">
        <v>-3</v>
      </c>
      <c r="D5938" s="26">
        <f t="shared" si="524"/>
        <v>160</v>
      </c>
      <c r="F5938" s="112">
        <f t="shared" si="525"/>
        <v>3</v>
      </c>
    </row>
    <row r="5939" spans="1:6" x14ac:dyDescent="0.25">
      <c r="A5939" s="122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2">
        <f t="shared" si="525"/>
        <v>821</v>
      </c>
    </row>
    <row r="5940" spans="1:6" x14ac:dyDescent="0.25">
      <c r="A5940" s="122" t="s">
        <v>40</v>
      </c>
      <c r="B5940" s="23">
        <v>44140</v>
      </c>
      <c r="C5940" s="4">
        <v>111</v>
      </c>
      <c r="D5940" s="26">
        <f t="shared" si="524"/>
        <v>3812</v>
      </c>
      <c r="F5940" s="112">
        <f t="shared" si="525"/>
        <v>36</v>
      </c>
    </row>
    <row r="5941" spans="1:6" x14ac:dyDescent="0.25">
      <c r="A5941" s="122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2">
        <f t="shared" si="525"/>
        <v>288</v>
      </c>
    </row>
    <row r="5942" spans="1:6" x14ac:dyDescent="0.25">
      <c r="A5942" s="122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2">
        <f t="shared" si="525"/>
        <v>867</v>
      </c>
    </row>
    <row r="5943" spans="1:6" x14ac:dyDescent="0.25">
      <c r="A5943" s="122" t="s">
        <v>30</v>
      </c>
      <c r="B5943" s="23">
        <v>44140</v>
      </c>
      <c r="C5943" s="4">
        <v>18</v>
      </c>
      <c r="D5943" s="26">
        <f t="shared" si="524"/>
        <v>305</v>
      </c>
      <c r="F5943" s="112">
        <f t="shared" si="525"/>
        <v>6</v>
      </c>
    </row>
    <row r="5944" spans="1:6" x14ac:dyDescent="0.25">
      <c r="A5944" s="122" t="s">
        <v>26</v>
      </c>
      <c r="B5944" s="23">
        <v>44140</v>
      </c>
      <c r="C5944" s="4">
        <v>462</v>
      </c>
      <c r="D5944" s="26">
        <f t="shared" si="524"/>
        <v>24438</v>
      </c>
      <c r="F5944" s="112">
        <f t="shared" si="525"/>
        <v>415</v>
      </c>
    </row>
    <row r="5945" spans="1:6" x14ac:dyDescent="0.25">
      <c r="A5945" s="122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2">
        <f t="shared" si="525"/>
        <v>647</v>
      </c>
    </row>
    <row r="5946" spans="1:6" x14ac:dyDescent="0.25">
      <c r="A5946" s="122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2">
        <f t="shared" si="525"/>
        <v>843</v>
      </c>
    </row>
    <row r="5947" spans="1:6" x14ac:dyDescent="0.25">
      <c r="A5947" s="122" t="s">
        <v>42</v>
      </c>
      <c r="B5947" s="23">
        <v>44140</v>
      </c>
      <c r="C5947" s="4">
        <v>134</v>
      </c>
      <c r="D5947" s="26">
        <f t="shared" si="524"/>
        <v>3207</v>
      </c>
      <c r="F5947" s="112">
        <f t="shared" si="525"/>
        <v>102</v>
      </c>
    </row>
    <row r="5948" spans="1:6" x14ac:dyDescent="0.25">
      <c r="A5948" s="122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2">
        <f t="shared" si="525"/>
        <v>111</v>
      </c>
    </row>
    <row r="5949" spans="1:6" x14ac:dyDescent="0.25">
      <c r="A5949" s="122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2">
        <f t="shared" si="525"/>
        <v>159</v>
      </c>
    </row>
    <row r="5950" spans="1:6" x14ac:dyDescent="0.25">
      <c r="A5950" s="122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2">
        <f t="shared" si="525"/>
        <v>1549</v>
      </c>
    </row>
    <row r="5951" spans="1:6" x14ac:dyDescent="0.25">
      <c r="A5951" s="122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2">
        <f t="shared" si="525"/>
        <v>138</v>
      </c>
    </row>
    <row r="5952" spans="1:6" x14ac:dyDescent="0.25">
      <c r="A5952" s="122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2">
        <f t="shared" si="525"/>
        <v>163</v>
      </c>
    </row>
    <row r="5953" spans="1:6" ht="15.75" thickBot="1" x14ac:dyDescent="0.3">
      <c r="A5953" s="124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1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4">
        <f t="shared" si="524"/>
        <v>567027</v>
      </c>
      <c r="E5954" s="41">
        <f>1+74+81</f>
        <v>156</v>
      </c>
      <c r="F5954" s="111">
        <f t="shared" si="525"/>
        <v>18522</v>
      </c>
    </row>
    <row r="5955" spans="1:6" x14ac:dyDescent="0.25">
      <c r="A5955" s="122" t="s">
        <v>51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2">
        <f t="shared" si="525"/>
        <v>4921</v>
      </c>
    </row>
    <row r="5956" spans="1:6" x14ac:dyDescent="0.25">
      <c r="A5956" s="122" t="s">
        <v>35</v>
      </c>
      <c r="B5956" s="23">
        <v>44141</v>
      </c>
      <c r="C5956" s="4">
        <v>3</v>
      </c>
      <c r="D5956" s="26">
        <f t="shared" si="524"/>
        <v>1123</v>
      </c>
      <c r="F5956" s="112">
        <f t="shared" si="525"/>
        <v>0</v>
      </c>
    </row>
    <row r="5957" spans="1:6" x14ac:dyDescent="0.25">
      <c r="A5957" s="122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2">
        <f t="shared" si="525"/>
        <v>458</v>
      </c>
    </row>
    <row r="5958" spans="1:6" x14ac:dyDescent="0.25">
      <c r="A5958" s="122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2">
        <f t="shared" si="525"/>
        <v>276</v>
      </c>
    </row>
    <row r="5959" spans="1:6" x14ac:dyDescent="0.25">
      <c r="A5959" s="122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2">
        <f t="shared" si="525"/>
        <v>1442</v>
      </c>
    </row>
    <row r="5960" spans="1:6" x14ac:dyDescent="0.25">
      <c r="A5960" s="122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2">
        <f t="shared" si="525"/>
        <v>56</v>
      </c>
    </row>
    <row r="5961" spans="1:6" x14ac:dyDescent="0.25">
      <c r="A5961" s="122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2">
        <f t="shared" si="525"/>
        <v>317</v>
      </c>
    </row>
    <row r="5962" spans="1:6" x14ac:dyDescent="0.25">
      <c r="A5962" s="122" t="s">
        <v>48</v>
      </c>
      <c r="B5962" s="23">
        <v>44141</v>
      </c>
      <c r="C5962" s="4">
        <v>2</v>
      </c>
      <c r="D5962" s="26">
        <f t="shared" si="524"/>
        <v>162</v>
      </c>
      <c r="F5962" s="112">
        <f t="shared" si="525"/>
        <v>3</v>
      </c>
    </row>
    <row r="5963" spans="1:6" x14ac:dyDescent="0.25">
      <c r="A5963" s="122" t="s">
        <v>39</v>
      </c>
      <c r="B5963" s="23">
        <v>44141</v>
      </c>
      <c r="C5963" s="4">
        <v>14</v>
      </c>
      <c r="D5963" s="26">
        <f t="shared" si="524"/>
        <v>17989</v>
      </c>
      <c r="F5963" s="112">
        <f t="shared" si="525"/>
        <v>821</v>
      </c>
    </row>
    <row r="5964" spans="1:6" x14ac:dyDescent="0.25">
      <c r="A5964" s="122" t="s">
        <v>40</v>
      </c>
      <c r="B5964" s="23">
        <v>44141</v>
      </c>
      <c r="C5964" s="4">
        <v>104</v>
      </c>
      <c r="D5964" s="26">
        <f t="shared" si="524"/>
        <v>3916</v>
      </c>
      <c r="F5964" s="112">
        <f t="shared" si="525"/>
        <v>36</v>
      </c>
    </row>
    <row r="5965" spans="1:6" x14ac:dyDescent="0.25">
      <c r="A5965" s="122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2">
        <f t="shared" si="525"/>
        <v>289</v>
      </c>
    </row>
    <row r="5966" spans="1:6" x14ac:dyDescent="0.25">
      <c r="A5966" s="122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2">
        <f t="shared" si="525"/>
        <v>889</v>
      </c>
    </row>
    <row r="5967" spans="1:6" x14ac:dyDescent="0.25">
      <c r="A5967" s="122" t="s">
        <v>30</v>
      </c>
      <c r="B5967" s="23">
        <v>44141</v>
      </c>
      <c r="C5967" s="4">
        <v>15</v>
      </c>
      <c r="D5967" s="26">
        <f t="shared" si="524"/>
        <v>320</v>
      </c>
      <c r="F5967" s="112">
        <f t="shared" si="525"/>
        <v>6</v>
      </c>
    </row>
    <row r="5968" spans="1:6" x14ac:dyDescent="0.25">
      <c r="A5968" s="122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2">
        <f t="shared" si="525"/>
        <v>423</v>
      </c>
    </row>
    <row r="5969" spans="1:6" x14ac:dyDescent="0.25">
      <c r="A5969" s="122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2">
        <f t="shared" si="525"/>
        <v>652</v>
      </c>
    </row>
    <row r="5970" spans="1:6" x14ac:dyDescent="0.25">
      <c r="A5970" s="122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2">
        <f t="shared" si="525"/>
        <v>853</v>
      </c>
    </row>
    <row r="5971" spans="1:6" x14ac:dyDescent="0.25">
      <c r="A5971" s="122" t="s">
        <v>42</v>
      </c>
      <c r="B5971" s="23">
        <v>44141</v>
      </c>
      <c r="C5971" s="4">
        <v>191</v>
      </c>
      <c r="D5971" s="26">
        <f t="shared" si="526"/>
        <v>3398</v>
      </c>
      <c r="F5971" s="112">
        <f t="shared" si="525"/>
        <v>102</v>
      </c>
    </row>
    <row r="5972" spans="1:6" x14ac:dyDescent="0.25">
      <c r="A5972" s="122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2">
        <f t="shared" si="525"/>
        <v>121</v>
      </c>
    </row>
    <row r="5973" spans="1:6" x14ac:dyDescent="0.25">
      <c r="A5973" s="122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2">
        <f t="shared" si="525"/>
        <v>163</v>
      </c>
    </row>
    <row r="5974" spans="1:6" x14ac:dyDescent="0.25">
      <c r="A5974" s="122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2">
        <f t="shared" si="525"/>
        <v>1602</v>
      </c>
    </row>
    <row r="5975" spans="1:6" x14ac:dyDescent="0.25">
      <c r="A5975" s="122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2">
        <f t="shared" si="525"/>
        <v>141</v>
      </c>
    </row>
    <row r="5976" spans="1:6" x14ac:dyDescent="0.25">
      <c r="A5976" s="122" t="s">
        <v>46</v>
      </c>
      <c r="B5976" s="23">
        <v>44141</v>
      </c>
      <c r="C5976" s="4">
        <v>311</v>
      </c>
      <c r="D5976" s="26">
        <f t="shared" si="526"/>
        <v>12757</v>
      </c>
      <c r="F5976" s="112">
        <f t="shared" si="525"/>
        <v>163</v>
      </c>
    </row>
    <row r="5977" spans="1:6" ht="15.75" thickBot="1" x14ac:dyDescent="0.3">
      <c r="A5977" s="124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1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4">
        <f t="shared" ref="D5978:D6041" si="527">C5978+D5954</f>
        <v>569188</v>
      </c>
      <c r="E5978" s="4">
        <f>42+33</f>
        <v>75</v>
      </c>
      <c r="F5978" s="111">
        <f t="shared" si="525"/>
        <v>18597</v>
      </c>
    </row>
    <row r="5979" spans="1:6" x14ac:dyDescent="0.25">
      <c r="A5979" s="122" t="s">
        <v>51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2">
        <f t="shared" si="525"/>
        <v>4945</v>
      </c>
    </row>
    <row r="5980" spans="1:6" x14ac:dyDescent="0.25">
      <c r="A5980" s="122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2">
        <f t="shared" si="525"/>
        <v>2</v>
      </c>
    </row>
    <row r="5981" spans="1:6" x14ac:dyDescent="0.25">
      <c r="A5981" s="122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2">
        <f t="shared" si="525"/>
        <v>464</v>
      </c>
    </row>
    <row r="5982" spans="1:6" x14ac:dyDescent="0.25">
      <c r="A5982" s="122" t="s">
        <v>36</v>
      </c>
      <c r="B5982" s="37">
        <v>44142</v>
      </c>
      <c r="C5982" s="4">
        <v>231</v>
      </c>
      <c r="D5982" s="26">
        <f t="shared" si="527"/>
        <v>16776</v>
      </c>
      <c r="F5982" s="112">
        <f t="shared" si="525"/>
        <v>276</v>
      </c>
    </row>
    <row r="5983" spans="1:6" x14ac:dyDescent="0.25">
      <c r="A5983" s="122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2">
        <f t="shared" si="525"/>
        <v>1453</v>
      </c>
    </row>
    <row r="5984" spans="1:6" x14ac:dyDescent="0.25">
      <c r="A5984" s="122" t="s">
        <v>37</v>
      </c>
      <c r="B5984" s="37">
        <v>44142</v>
      </c>
      <c r="C5984" s="4">
        <v>76</v>
      </c>
      <c r="D5984" s="26">
        <f t="shared" si="527"/>
        <v>2833</v>
      </c>
      <c r="F5984" s="112">
        <f t="shared" si="525"/>
        <v>56</v>
      </c>
    </row>
    <row r="5985" spans="1:6" x14ac:dyDescent="0.25">
      <c r="A5985" s="122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2">
        <f t="shared" si="525"/>
        <v>325</v>
      </c>
    </row>
    <row r="5986" spans="1:6" x14ac:dyDescent="0.25">
      <c r="A5986" s="122" t="s">
        <v>48</v>
      </c>
      <c r="B5986" s="37">
        <v>44142</v>
      </c>
      <c r="C5986" s="4">
        <v>0</v>
      </c>
      <c r="D5986" s="26">
        <f t="shared" si="527"/>
        <v>162</v>
      </c>
      <c r="F5986" s="112">
        <f t="shared" si="525"/>
        <v>3</v>
      </c>
    </row>
    <row r="5987" spans="1:6" x14ac:dyDescent="0.25">
      <c r="A5987" s="122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2">
        <f t="shared" si="525"/>
        <v>825</v>
      </c>
    </row>
    <row r="5988" spans="1:6" x14ac:dyDescent="0.25">
      <c r="A5988" s="122" t="s">
        <v>40</v>
      </c>
      <c r="B5988" s="37">
        <v>44142</v>
      </c>
      <c r="C5988" s="4">
        <v>106</v>
      </c>
      <c r="D5988" s="26">
        <f t="shared" si="527"/>
        <v>4022</v>
      </c>
      <c r="F5988" s="112">
        <f t="shared" si="525"/>
        <v>36</v>
      </c>
    </row>
    <row r="5989" spans="1:6" x14ac:dyDescent="0.25">
      <c r="A5989" s="122" t="s">
        <v>28</v>
      </c>
      <c r="B5989" s="37">
        <v>44142</v>
      </c>
      <c r="C5989" s="4">
        <v>13</v>
      </c>
      <c r="D5989" s="26">
        <f t="shared" si="527"/>
        <v>7794</v>
      </c>
      <c r="F5989" s="112">
        <f t="shared" si="525"/>
        <v>289</v>
      </c>
    </row>
    <row r="5990" spans="1:6" x14ac:dyDescent="0.25">
      <c r="A5990" s="122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2">
        <f t="shared" si="525"/>
        <v>908</v>
      </c>
    </row>
    <row r="5991" spans="1:6" x14ac:dyDescent="0.25">
      <c r="A5991" s="122" t="s">
        <v>30</v>
      </c>
      <c r="B5991" s="37">
        <v>44142</v>
      </c>
      <c r="C5991" s="4">
        <v>10</v>
      </c>
      <c r="D5991" s="26">
        <f t="shared" si="527"/>
        <v>330</v>
      </c>
      <c r="F5991" s="112">
        <f t="shared" si="525"/>
        <v>6</v>
      </c>
    </row>
    <row r="5992" spans="1:6" x14ac:dyDescent="0.25">
      <c r="A5992" s="122" t="s">
        <v>26</v>
      </c>
      <c r="B5992" s="37">
        <v>44142</v>
      </c>
      <c r="C5992" s="4">
        <v>352</v>
      </c>
      <c r="D5992" s="26">
        <f t="shared" si="527"/>
        <v>25100</v>
      </c>
      <c r="F5992" s="112">
        <f t="shared" si="525"/>
        <v>423</v>
      </c>
    </row>
    <row r="5993" spans="1:6" x14ac:dyDescent="0.25">
      <c r="A5993" s="122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2">
        <f t="shared" si="525"/>
        <v>662</v>
      </c>
    </row>
    <row r="5994" spans="1:6" x14ac:dyDescent="0.25">
      <c r="A5994" s="122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2">
        <f t="shared" si="525"/>
        <v>866</v>
      </c>
    </row>
    <row r="5995" spans="1:6" x14ac:dyDescent="0.25">
      <c r="A5995" s="122" t="s">
        <v>42</v>
      </c>
      <c r="B5995" s="37">
        <v>44142</v>
      </c>
      <c r="C5995" s="4">
        <v>138</v>
      </c>
      <c r="D5995" s="26">
        <f t="shared" si="527"/>
        <v>3536</v>
      </c>
      <c r="F5995" s="112">
        <f t="shared" ref="F5995:F6058" si="528">E5995+F5971</f>
        <v>102</v>
      </c>
    </row>
    <row r="5996" spans="1:6" x14ac:dyDescent="0.25">
      <c r="A5996" s="122" t="s">
        <v>43</v>
      </c>
      <c r="B5996" s="37">
        <v>44142</v>
      </c>
      <c r="C5996" s="4">
        <v>153</v>
      </c>
      <c r="D5996" s="26">
        <f t="shared" si="527"/>
        <v>9017</v>
      </c>
      <c r="F5996" s="112">
        <f t="shared" si="528"/>
        <v>121</v>
      </c>
    </row>
    <row r="5997" spans="1:6" x14ac:dyDescent="0.25">
      <c r="A5997" s="122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2">
        <f t="shared" si="528"/>
        <v>164</v>
      </c>
    </row>
    <row r="5998" spans="1:6" x14ac:dyDescent="0.25">
      <c r="A5998" s="122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2">
        <f t="shared" si="528"/>
        <v>1628</v>
      </c>
    </row>
    <row r="5999" spans="1:6" x14ac:dyDescent="0.25">
      <c r="A5999" s="122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2">
        <f t="shared" si="528"/>
        <v>142</v>
      </c>
    </row>
    <row r="6000" spans="1:6" x14ac:dyDescent="0.25">
      <c r="A6000" s="122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2">
        <f t="shared" si="528"/>
        <v>166</v>
      </c>
    </row>
    <row r="6001" spans="1:6" ht="15.75" thickBot="1" x14ac:dyDescent="0.3">
      <c r="A6001" s="124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1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4">
        <f t="shared" si="527"/>
        <v>570497</v>
      </c>
      <c r="E6002" s="4">
        <f>41+32</f>
        <v>73</v>
      </c>
      <c r="F6002" s="111">
        <f t="shared" si="528"/>
        <v>18670</v>
      </c>
    </row>
    <row r="6003" spans="1:6" x14ac:dyDescent="0.25">
      <c r="A6003" s="122" t="s">
        <v>51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2">
        <f t="shared" si="528"/>
        <v>4960</v>
      </c>
    </row>
    <row r="6004" spans="1:6" x14ac:dyDescent="0.25">
      <c r="A6004" s="122" t="s">
        <v>35</v>
      </c>
      <c r="B6004" s="37">
        <v>44143</v>
      </c>
      <c r="C6004" s="4">
        <v>15</v>
      </c>
      <c r="D6004" s="26">
        <f t="shared" si="527"/>
        <v>1179</v>
      </c>
      <c r="F6004" s="112">
        <f t="shared" si="528"/>
        <v>2</v>
      </c>
    </row>
    <row r="6005" spans="1:6" x14ac:dyDescent="0.25">
      <c r="A6005" s="122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2">
        <f t="shared" si="528"/>
        <v>465</v>
      </c>
    </row>
    <row r="6006" spans="1:6" x14ac:dyDescent="0.25">
      <c r="A6006" s="122" t="s">
        <v>36</v>
      </c>
      <c r="B6006" s="37">
        <v>44143</v>
      </c>
      <c r="C6006" s="4">
        <v>119</v>
      </c>
      <c r="D6006" s="26">
        <f t="shared" si="527"/>
        <v>16895</v>
      </c>
      <c r="F6006" s="112">
        <f t="shared" si="528"/>
        <v>276</v>
      </c>
    </row>
    <row r="6007" spans="1:6" x14ac:dyDescent="0.25">
      <c r="A6007" s="122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2">
        <f t="shared" si="528"/>
        <v>1476</v>
      </c>
    </row>
    <row r="6008" spans="1:6" x14ac:dyDescent="0.25">
      <c r="A6008" s="122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2">
        <f t="shared" si="528"/>
        <v>57</v>
      </c>
    </row>
    <row r="6009" spans="1:6" x14ac:dyDescent="0.25">
      <c r="A6009" s="122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2">
        <f t="shared" si="528"/>
        <v>328</v>
      </c>
    </row>
    <row r="6010" spans="1:6" x14ac:dyDescent="0.25">
      <c r="A6010" s="122" t="s">
        <v>48</v>
      </c>
      <c r="B6010" s="37">
        <v>44143</v>
      </c>
      <c r="C6010" s="4">
        <v>0</v>
      </c>
      <c r="D6010" s="26">
        <f t="shared" si="527"/>
        <v>162</v>
      </c>
      <c r="F6010" s="112">
        <f t="shared" si="528"/>
        <v>3</v>
      </c>
    </row>
    <row r="6011" spans="1:6" x14ac:dyDescent="0.25">
      <c r="A6011" s="122" t="s">
        <v>39</v>
      </c>
      <c r="B6011" s="37">
        <v>44143</v>
      </c>
      <c r="C6011" s="4">
        <v>12</v>
      </c>
      <c r="D6011" s="26">
        <f t="shared" si="527"/>
        <v>18025</v>
      </c>
      <c r="F6011" s="112">
        <f t="shared" si="528"/>
        <v>825</v>
      </c>
    </row>
    <row r="6012" spans="1:6" x14ac:dyDescent="0.25">
      <c r="A6012" s="122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2">
        <f t="shared" si="528"/>
        <v>41</v>
      </c>
    </row>
    <row r="6013" spans="1:6" x14ac:dyDescent="0.25">
      <c r="A6013" s="122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2">
        <f t="shared" si="528"/>
        <v>292</v>
      </c>
    </row>
    <row r="6014" spans="1:6" x14ac:dyDescent="0.25">
      <c r="A6014" s="122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2">
        <f t="shared" si="528"/>
        <v>924</v>
      </c>
    </row>
    <row r="6015" spans="1:6" x14ac:dyDescent="0.25">
      <c r="A6015" s="122" t="s">
        <v>30</v>
      </c>
      <c r="B6015" s="37">
        <v>44143</v>
      </c>
      <c r="C6015" s="4">
        <v>3</v>
      </c>
      <c r="D6015" s="26">
        <f t="shared" si="527"/>
        <v>333</v>
      </c>
      <c r="F6015" s="112">
        <f t="shared" si="528"/>
        <v>6</v>
      </c>
    </row>
    <row r="6016" spans="1:6" x14ac:dyDescent="0.25">
      <c r="A6016" s="122" t="s">
        <v>26</v>
      </c>
      <c r="B6016" s="37">
        <v>44143</v>
      </c>
      <c r="C6016" s="4">
        <v>154</v>
      </c>
      <c r="D6016" s="26">
        <f t="shared" si="527"/>
        <v>25254</v>
      </c>
      <c r="F6016" s="112">
        <f t="shared" si="528"/>
        <v>423</v>
      </c>
    </row>
    <row r="6017" spans="1:6" x14ac:dyDescent="0.25">
      <c r="A6017" s="122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2">
        <f t="shared" si="528"/>
        <v>664</v>
      </c>
    </row>
    <row r="6018" spans="1:6" x14ac:dyDescent="0.25">
      <c r="A6018" s="122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2">
        <f t="shared" si="528"/>
        <v>896</v>
      </c>
    </row>
    <row r="6019" spans="1:6" x14ac:dyDescent="0.25">
      <c r="A6019" s="122" t="s">
        <v>42</v>
      </c>
      <c r="B6019" s="37">
        <v>44143</v>
      </c>
      <c r="C6019" s="4">
        <v>127</v>
      </c>
      <c r="D6019" s="26">
        <f t="shared" si="527"/>
        <v>3663</v>
      </c>
      <c r="F6019" s="112">
        <f t="shared" si="528"/>
        <v>102</v>
      </c>
    </row>
    <row r="6020" spans="1:6" x14ac:dyDescent="0.25">
      <c r="A6020" s="122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2">
        <f t="shared" si="528"/>
        <v>122</v>
      </c>
    </row>
    <row r="6021" spans="1:6" x14ac:dyDescent="0.25">
      <c r="A6021" s="122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2">
        <f t="shared" si="528"/>
        <v>165</v>
      </c>
    </row>
    <row r="6022" spans="1:6" x14ac:dyDescent="0.25">
      <c r="A6022" s="122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2">
        <f t="shared" si="528"/>
        <v>1665</v>
      </c>
    </row>
    <row r="6023" spans="1:6" x14ac:dyDescent="0.25">
      <c r="A6023" s="122" t="s">
        <v>45</v>
      </c>
      <c r="B6023" s="37">
        <v>44143</v>
      </c>
      <c r="C6023" s="4">
        <v>170</v>
      </c>
      <c r="D6023" s="26">
        <f t="shared" si="527"/>
        <v>11326</v>
      </c>
      <c r="F6023" s="112">
        <f t="shared" si="528"/>
        <v>142</v>
      </c>
    </row>
    <row r="6024" spans="1:6" x14ac:dyDescent="0.25">
      <c r="A6024" s="122" t="s">
        <v>46</v>
      </c>
      <c r="B6024" s="37">
        <v>44143</v>
      </c>
      <c r="C6024" s="4">
        <v>178</v>
      </c>
      <c r="D6024" s="26">
        <f t="shared" si="527"/>
        <v>13136</v>
      </c>
      <c r="F6024" s="112">
        <f t="shared" si="528"/>
        <v>166</v>
      </c>
    </row>
    <row r="6025" spans="1:6" ht="15.75" thickBot="1" x14ac:dyDescent="0.3">
      <c r="A6025" s="124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1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4">
        <f t="shared" si="527"/>
        <v>572888</v>
      </c>
      <c r="E6026" s="4">
        <v>115</v>
      </c>
      <c r="F6026" s="111">
        <f t="shared" si="528"/>
        <v>18785</v>
      </c>
    </row>
    <row r="6027" spans="1:6" x14ac:dyDescent="0.25">
      <c r="A6027" s="122" t="s">
        <v>51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2">
        <f t="shared" si="528"/>
        <v>4974</v>
      </c>
    </row>
    <row r="6028" spans="1:6" x14ac:dyDescent="0.25">
      <c r="A6028" s="122" t="s">
        <v>35</v>
      </c>
      <c r="B6028" s="37">
        <v>44144</v>
      </c>
      <c r="C6028" s="4">
        <v>45</v>
      </c>
      <c r="D6028" s="26">
        <f t="shared" si="527"/>
        <v>1224</v>
      </c>
      <c r="F6028" s="112">
        <f t="shared" si="528"/>
        <v>2</v>
      </c>
    </row>
    <row r="6029" spans="1:6" x14ac:dyDescent="0.25">
      <c r="A6029" s="122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2">
        <f t="shared" si="528"/>
        <v>469</v>
      </c>
    </row>
    <row r="6030" spans="1:6" x14ac:dyDescent="0.25">
      <c r="A6030" s="122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2">
        <f t="shared" si="528"/>
        <v>277</v>
      </c>
    </row>
    <row r="6031" spans="1:6" x14ac:dyDescent="0.25">
      <c r="A6031" s="122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2">
        <f t="shared" si="528"/>
        <v>1502</v>
      </c>
    </row>
    <row r="6032" spans="1:6" x14ac:dyDescent="0.25">
      <c r="A6032" s="122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2">
        <f t="shared" si="528"/>
        <v>61</v>
      </c>
    </row>
    <row r="6033" spans="1:6" x14ac:dyDescent="0.25">
      <c r="A6033" s="122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2">
        <f t="shared" si="528"/>
        <v>336</v>
      </c>
    </row>
    <row r="6034" spans="1:6" x14ac:dyDescent="0.25">
      <c r="A6034" s="122" t="s">
        <v>48</v>
      </c>
      <c r="B6034" s="37">
        <v>44144</v>
      </c>
      <c r="C6034" s="4">
        <v>-1</v>
      </c>
      <c r="D6034" s="26">
        <f t="shared" si="527"/>
        <v>161</v>
      </c>
      <c r="F6034" s="112">
        <f t="shared" si="528"/>
        <v>3</v>
      </c>
    </row>
    <row r="6035" spans="1:6" x14ac:dyDescent="0.25">
      <c r="A6035" s="122" t="s">
        <v>39</v>
      </c>
      <c r="B6035" s="37">
        <v>44144</v>
      </c>
      <c r="C6035" s="4">
        <v>16</v>
      </c>
      <c r="D6035" s="26">
        <f t="shared" si="527"/>
        <v>18041</v>
      </c>
      <c r="F6035" s="112">
        <f t="shared" si="528"/>
        <v>825</v>
      </c>
    </row>
    <row r="6036" spans="1:6" x14ac:dyDescent="0.25">
      <c r="A6036" s="122" t="s">
        <v>40</v>
      </c>
      <c r="B6036" s="37">
        <v>44144</v>
      </c>
      <c r="C6036" s="4">
        <v>71</v>
      </c>
      <c r="D6036" s="26">
        <f t="shared" si="527"/>
        <v>4192</v>
      </c>
      <c r="F6036" s="112">
        <f t="shared" si="528"/>
        <v>41</v>
      </c>
    </row>
    <row r="6037" spans="1:6" x14ac:dyDescent="0.25">
      <c r="A6037" s="122" t="s">
        <v>28</v>
      </c>
      <c r="B6037" s="37">
        <v>44144</v>
      </c>
      <c r="C6037" s="4">
        <v>21</v>
      </c>
      <c r="D6037" s="26">
        <f t="shared" si="527"/>
        <v>7870</v>
      </c>
      <c r="F6037" s="112">
        <f t="shared" si="528"/>
        <v>292</v>
      </c>
    </row>
    <row r="6038" spans="1:6" x14ac:dyDescent="0.25">
      <c r="A6038" s="122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2">
        <f t="shared" si="528"/>
        <v>935</v>
      </c>
    </row>
    <row r="6039" spans="1:6" x14ac:dyDescent="0.25">
      <c r="A6039" s="122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2">
        <f t="shared" si="528"/>
        <v>7</v>
      </c>
    </row>
    <row r="6040" spans="1:6" x14ac:dyDescent="0.25">
      <c r="A6040" s="122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2">
        <f t="shared" si="528"/>
        <v>424</v>
      </c>
    </row>
    <row r="6041" spans="1:6" x14ac:dyDescent="0.25">
      <c r="A6041" s="122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2">
        <f t="shared" si="528"/>
        <v>671</v>
      </c>
    </row>
    <row r="6042" spans="1:6" x14ac:dyDescent="0.25">
      <c r="A6042" s="122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2">
        <f t="shared" si="528"/>
        <v>913</v>
      </c>
    </row>
    <row r="6043" spans="1:6" x14ac:dyDescent="0.25">
      <c r="A6043" s="122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2">
        <f t="shared" si="528"/>
        <v>123</v>
      </c>
    </row>
    <row r="6044" spans="1:6" x14ac:dyDescent="0.25">
      <c r="A6044" s="122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2">
        <f t="shared" si="528"/>
        <v>132</v>
      </c>
    </row>
    <row r="6045" spans="1:6" x14ac:dyDescent="0.25">
      <c r="A6045" s="122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2">
        <f t="shared" si="528"/>
        <v>175</v>
      </c>
    </row>
    <row r="6046" spans="1:6" x14ac:dyDescent="0.25">
      <c r="A6046" s="122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2">
        <f t="shared" si="528"/>
        <v>1725</v>
      </c>
    </row>
    <row r="6047" spans="1:6" x14ac:dyDescent="0.25">
      <c r="A6047" s="122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2">
        <f t="shared" si="528"/>
        <v>146</v>
      </c>
    </row>
    <row r="6048" spans="1:6" x14ac:dyDescent="0.25">
      <c r="A6048" s="122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2">
        <f t="shared" si="528"/>
        <v>168</v>
      </c>
    </row>
    <row r="6049" spans="1:6" ht="15.75" thickBot="1" x14ac:dyDescent="0.3">
      <c r="A6049" s="124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1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4">
        <f t="shared" ref="D6050:D6113" si="530">C6050+D6026</f>
        <v>576316</v>
      </c>
      <c r="E6050" s="4">
        <v>81</v>
      </c>
      <c r="F6050" s="111">
        <f t="shared" si="528"/>
        <v>18866</v>
      </c>
    </row>
    <row r="6051" spans="1:6" x14ac:dyDescent="0.25">
      <c r="A6051" s="122" t="s">
        <v>51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2">
        <f t="shared" si="528"/>
        <v>4990</v>
      </c>
    </row>
    <row r="6052" spans="1:6" x14ac:dyDescent="0.25">
      <c r="A6052" s="122" t="s">
        <v>35</v>
      </c>
      <c r="B6052" s="37">
        <v>44145</v>
      </c>
      <c r="C6052" s="4">
        <v>27</v>
      </c>
      <c r="D6052" s="26">
        <f t="shared" si="530"/>
        <v>1251</v>
      </c>
      <c r="F6052" s="112">
        <f t="shared" si="528"/>
        <v>2</v>
      </c>
    </row>
    <row r="6053" spans="1:6" x14ac:dyDescent="0.25">
      <c r="A6053" s="122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2">
        <f t="shared" si="528"/>
        <v>475</v>
      </c>
    </row>
    <row r="6054" spans="1:6" x14ac:dyDescent="0.25">
      <c r="A6054" s="122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2">
        <f t="shared" si="528"/>
        <v>290</v>
      </c>
    </row>
    <row r="6055" spans="1:6" x14ac:dyDescent="0.25">
      <c r="A6055" s="122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2">
        <f t="shared" si="528"/>
        <v>1529</v>
      </c>
    </row>
    <row r="6056" spans="1:6" x14ac:dyDescent="0.25">
      <c r="A6056" s="122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2">
        <f t="shared" si="528"/>
        <v>63</v>
      </c>
    </row>
    <row r="6057" spans="1:6" x14ac:dyDescent="0.25">
      <c r="A6057" s="122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2">
        <f t="shared" si="528"/>
        <v>345</v>
      </c>
    </row>
    <row r="6058" spans="1:6" x14ac:dyDescent="0.25">
      <c r="A6058" s="122" t="s">
        <v>48</v>
      </c>
      <c r="B6058" s="37">
        <v>44145</v>
      </c>
      <c r="C6058" s="4">
        <v>2</v>
      </c>
      <c r="D6058" s="26">
        <f t="shared" si="530"/>
        <v>163</v>
      </c>
      <c r="F6058" s="112">
        <f t="shared" si="528"/>
        <v>3</v>
      </c>
    </row>
    <row r="6059" spans="1:6" x14ac:dyDescent="0.25">
      <c r="A6059" s="122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2">
        <f t="shared" ref="F6059:F6122" si="531">E6059+F6035</f>
        <v>832</v>
      </c>
    </row>
    <row r="6060" spans="1:6" x14ac:dyDescent="0.25">
      <c r="A6060" s="122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2">
        <f t="shared" si="531"/>
        <v>42</v>
      </c>
    </row>
    <row r="6061" spans="1:6" x14ac:dyDescent="0.25">
      <c r="A6061" s="122" t="s">
        <v>28</v>
      </c>
      <c r="B6061" s="37">
        <v>44145</v>
      </c>
      <c r="C6061" s="4">
        <v>48</v>
      </c>
      <c r="D6061" s="26">
        <f t="shared" si="530"/>
        <v>7918</v>
      </c>
      <c r="F6061" s="112">
        <f t="shared" si="531"/>
        <v>292</v>
      </c>
    </row>
    <row r="6062" spans="1:6" x14ac:dyDescent="0.25">
      <c r="A6062" s="122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2">
        <f t="shared" si="531"/>
        <v>951</v>
      </c>
    </row>
    <row r="6063" spans="1:6" x14ac:dyDescent="0.25">
      <c r="A6063" s="122" t="s">
        <v>30</v>
      </c>
      <c r="B6063" s="37">
        <v>44145</v>
      </c>
      <c r="C6063" s="4">
        <v>21</v>
      </c>
      <c r="D6063" s="26">
        <f t="shared" si="530"/>
        <v>361</v>
      </c>
      <c r="F6063" s="112">
        <f t="shared" si="531"/>
        <v>7</v>
      </c>
    </row>
    <row r="6064" spans="1:6" x14ac:dyDescent="0.25">
      <c r="A6064" s="122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2">
        <f t="shared" si="531"/>
        <v>425</v>
      </c>
    </row>
    <row r="6065" spans="1:6" x14ac:dyDescent="0.25">
      <c r="A6065" s="122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2">
        <f t="shared" si="531"/>
        <v>682</v>
      </c>
    </row>
    <row r="6066" spans="1:6" x14ac:dyDescent="0.25">
      <c r="A6066" s="122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2">
        <f t="shared" si="531"/>
        <v>918</v>
      </c>
    </row>
    <row r="6067" spans="1:6" x14ac:dyDescent="0.25">
      <c r="A6067" s="122" t="s">
        <v>42</v>
      </c>
      <c r="B6067" s="37">
        <v>44145</v>
      </c>
      <c r="C6067" s="4">
        <v>142</v>
      </c>
      <c r="D6067" s="26">
        <f t="shared" si="530"/>
        <v>3959</v>
      </c>
      <c r="F6067" s="112">
        <f t="shared" si="531"/>
        <v>123</v>
      </c>
    </row>
    <row r="6068" spans="1:6" x14ac:dyDescent="0.25">
      <c r="A6068" s="122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2">
        <f t="shared" si="531"/>
        <v>134</v>
      </c>
    </row>
    <row r="6069" spans="1:6" x14ac:dyDescent="0.25">
      <c r="A6069" s="122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2">
        <f t="shared" si="531"/>
        <v>180</v>
      </c>
    </row>
    <row r="6070" spans="1:6" x14ac:dyDescent="0.25">
      <c r="A6070" s="122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2">
        <f t="shared" si="531"/>
        <v>1769</v>
      </c>
    </row>
    <row r="6071" spans="1:6" x14ac:dyDescent="0.25">
      <c r="A6071" s="122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2">
        <f t="shared" si="531"/>
        <v>151</v>
      </c>
    </row>
    <row r="6072" spans="1:6" x14ac:dyDescent="0.25">
      <c r="A6072" s="122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2">
        <f t="shared" si="531"/>
        <v>169</v>
      </c>
    </row>
    <row r="6073" spans="1:6" ht="15.75" thickBot="1" x14ac:dyDescent="0.3">
      <c r="A6073" s="124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1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4">
        <f t="shared" si="530"/>
        <v>579356</v>
      </c>
      <c r="E6074" s="4">
        <v>128</v>
      </c>
      <c r="F6074" s="111">
        <f t="shared" si="531"/>
        <v>18994</v>
      </c>
    </row>
    <row r="6075" spans="1:6" x14ac:dyDescent="0.25">
      <c r="A6075" s="122" t="s">
        <v>51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2">
        <f t="shared" si="531"/>
        <v>5000</v>
      </c>
    </row>
    <row r="6076" spans="1:6" x14ac:dyDescent="0.25">
      <c r="A6076" s="122" t="s">
        <v>35</v>
      </c>
      <c r="B6076" s="37">
        <v>44146</v>
      </c>
      <c r="C6076" s="4">
        <v>51</v>
      </c>
      <c r="D6076" s="26">
        <f t="shared" si="530"/>
        <v>1302</v>
      </c>
      <c r="F6076" s="112">
        <f t="shared" si="531"/>
        <v>2</v>
      </c>
    </row>
    <row r="6077" spans="1:6" x14ac:dyDescent="0.25">
      <c r="A6077" s="122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2">
        <f t="shared" si="531"/>
        <v>477</v>
      </c>
    </row>
    <row r="6078" spans="1:6" x14ac:dyDescent="0.25">
      <c r="A6078" s="122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2">
        <f t="shared" si="531"/>
        <v>297</v>
      </c>
    </row>
    <row r="6079" spans="1:6" x14ac:dyDescent="0.25">
      <c r="A6079" s="122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2">
        <f t="shared" si="531"/>
        <v>1557</v>
      </c>
    </row>
    <row r="6080" spans="1:6" x14ac:dyDescent="0.25">
      <c r="A6080" s="122" t="s">
        <v>37</v>
      </c>
      <c r="B6080" s="37">
        <v>44146</v>
      </c>
      <c r="C6080" s="4">
        <v>135</v>
      </c>
      <c r="D6080" s="26">
        <f t="shared" si="530"/>
        <v>3244</v>
      </c>
      <c r="F6080" s="112">
        <f t="shared" si="531"/>
        <v>63</v>
      </c>
    </row>
    <row r="6081" spans="1:6" x14ac:dyDescent="0.25">
      <c r="A6081" s="122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2">
        <f t="shared" si="531"/>
        <v>349</v>
      </c>
    </row>
    <row r="6082" spans="1:6" x14ac:dyDescent="0.25">
      <c r="A6082" s="122" t="s">
        <v>48</v>
      </c>
      <c r="B6082" s="37">
        <v>44146</v>
      </c>
      <c r="C6082" s="4">
        <v>2</v>
      </c>
      <c r="D6082" s="26">
        <f t="shared" si="530"/>
        <v>165</v>
      </c>
      <c r="F6082" s="112">
        <f t="shared" si="531"/>
        <v>3</v>
      </c>
    </row>
    <row r="6083" spans="1:6" x14ac:dyDescent="0.25">
      <c r="A6083" s="122" t="s">
        <v>39</v>
      </c>
      <c r="B6083" s="37">
        <v>44146</v>
      </c>
      <c r="C6083" s="4">
        <v>10</v>
      </c>
      <c r="D6083" s="26">
        <f t="shared" si="530"/>
        <v>18075</v>
      </c>
      <c r="F6083" s="112">
        <f t="shared" si="531"/>
        <v>832</v>
      </c>
    </row>
    <row r="6084" spans="1:6" x14ac:dyDescent="0.25">
      <c r="A6084" s="122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2">
        <f t="shared" si="531"/>
        <v>46</v>
      </c>
    </row>
    <row r="6085" spans="1:6" x14ac:dyDescent="0.25">
      <c r="A6085" s="122" t="s">
        <v>28</v>
      </c>
      <c r="B6085" s="37">
        <v>44146</v>
      </c>
      <c r="C6085" s="4">
        <v>41</v>
      </c>
      <c r="D6085" s="26">
        <f t="shared" si="530"/>
        <v>7959</v>
      </c>
      <c r="F6085" s="112">
        <f t="shared" si="531"/>
        <v>292</v>
      </c>
    </row>
    <row r="6086" spans="1:6" x14ac:dyDescent="0.25">
      <c r="A6086" s="122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2">
        <f t="shared" si="531"/>
        <v>992</v>
      </c>
    </row>
    <row r="6087" spans="1:6" x14ac:dyDescent="0.25">
      <c r="A6087" s="122" t="s">
        <v>30</v>
      </c>
      <c r="B6087" s="37">
        <v>44146</v>
      </c>
      <c r="C6087" s="4">
        <v>-2</v>
      </c>
      <c r="D6087" s="26">
        <f t="shared" si="530"/>
        <v>359</v>
      </c>
      <c r="F6087" s="112">
        <f t="shared" si="531"/>
        <v>7</v>
      </c>
    </row>
    <row r="6088" spans="1:6" x14ac:dyDescent="0.25">
      <c r="A6088" s="122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2">
        <f t="shared" si="531"/>
        <v>467</v>
      </c>
    </row>
    <row r="6089" spans="1:6" x14ac:dyDescent="0.25">
      <c r="A6089" s="122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2">
        <f t="shared" si="531"/>
        <v>688</v>
      </c>
    </row>
    <row r="6090" spans="1:6" x14ac:dyDescent="0.25">
      <c r="A6090" s="122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2">
        <f t="shared" si="531"/>
        <v>925</v>
      </c>
    </row>
    <row r="6091" spans="1:6" x14ac:dyDescent="0.25">
      <c r="A6091" s="122" t="s">
        <v>42</v>
      </c>
      <c r="B6091" s="37">
        <v>44146</v>
      </c>
      <c r="C6091" s="4">
        <v>157</v>
      </c>
      <c r="D6091" s="26">
        <f t="shared" si="530"/>
        <v>4116</v>
      </c>
      <c r="F6091" s="112">
        <f t="shared" si="531"/>
        <v>123</v>
      </c>
    </row>
    <row r="6092" spans="1:6" x14ac:dyDescent="0.25">
      <c r="A6092" s="122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2">
        <f t="shared" si="531"/>
        <v>139</v>
      </c>
    </row>
    <row r="6093" spans="1:6" x14ac:dyDescent="0.25">
      <c r="A6093" s="122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2">
        <f t="shared" si="531"/>
        <v>182</v>
      </c>
    </row>
    <row r="6094" spans="1:6" x14ac:dyDescent="0.25">
      <c r="A6094" s="122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2">
        <f t="shared" si="531"/>
        <v>1816</v>
      </c>
    </row>
    <row r="6095" spans="1:6" x14ac:dyDescent="0.25">
      <c r="A6095" s="122" t="s">
        <v>45</v>
      </c>
      <c r="B6095" s="37">
        <v>44146</v>
      </c>
      <c r="C6095" s="4">
        <v>252</v>
      </c>
      <c r="D6095" s="26">
        <f t="shared" si="530"/>
        <v>11912</v>
      </c>
      <c r="F6095" s="112">
        <f t="shared" si="531"/>
        <v>151</v>
      </c>
    </row>
    <row r="6096" spans="1:6" x14ac:dyDescent="0.25">
      <c r="A6096" s="122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2">
        <f t="shared" si="531"/>
        <v>172</v>
      </c>
    </row>
    <row r="6097" spans="1:6" ht="15.75" thickBot="1" x14ac:dyDescent="0.3">
      <c r="A6097" s="124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1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4">
        <f t="shared" si="530"/>
        <v>582747</v>
      </c>
      <c r="E6098" s="4">
        <v>68</v>
      </c>
      <c r="F6098" s="111">
        <f t="shared" si="531"/>
        <v>19062</v>
      </c>
    </row>
    <row r="6099" spans="1:6" x14ac:dyDescent="0.25">
      <c r="A6099" s="122" t="s">
        <v>51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2">
        <f t="shared" si="531"/>
        <v>5019</v>
      </c>
    </row>
    <row r="6100" spans="1:6" x14ac:dyDescent="0.25">
      <c r="A6100" s="122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2">
        <f t="shared" si="531"/>
        <v>4</v>
      </c>
    </row>
    <row r="6101" spans="1:6" x14ac:dyDescent="0.25">
      <c r="A6101" s="122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2">
        <f t="shared" si="531"/>
        <v>482</v>
      </c>
    </row>
    <row r="6102" spans="1:6" x14ac:dyDescent="0.25">
      <c r="A6102" s="122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2">
        <f t="shared" si="531"/>
        <v>310</v>
      </c>
    </row>
    <row r="6103" spans="1:6" x14ac:dyDescent="0.25">
      <c r="A6103" s="122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2">
        <f t="shared" si="531"/>
        <v>1583</v>
      </c>
    </row>
    <row r="6104" spans="1:6" x14ac:dyDescent="0.25">
      <c r="A6104" s="122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2">
        <f t="shared" si="531"/>
        <v>65</v>
      </c>
    </row>
    <row r="6105" spans="1:6" x14ac:dyDescent="0.25">
      <c r="A6105" s="122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2">
        <f t="shared" si="531"/>
        <v>358</v>
      </c>
    </row>
    <row r="6106" spans="1:6" x14ac:dyDescent="0.25">
      <c r="A6106" s="122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2">
        <f t="shared" si="531"/>
        <v>3</v>
      </c>
    </row>
    <row r="6107" spans="1:6" x14ac:dyDescent="0.25">
      <c r="A6107" s="122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2">
        <f t="shared" si="531"/>
        <v>836</v>
      </c>
    </row>
    <row r="6108" spans="1:6" x14ac:dyDescent="0.25">
      <c r="A6108" s="122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2">
        <f t="shared" si="531"/>
        <v>48</v>
      </c>
    </row>
    <row r="6109" spans="1:6" x14ac:dyDescent="0.25">
      <c r="A6109" s="122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2">
        <f t="shared" si="531"/>
        <v>298</v>
      </c>
    </row>
    <row r="6110" spans="1:6" x14ac:dyDescent="0.25">
      <c r="A6110" s="122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2">
        <f t="shared" si="531"/>
        <v>999</v>
      </c>
    </row>
    <row r="6111" spans="1:6" x14ac:dyDescent="0.25">
      <c r="A6111" s="122" t="s">
        <v>30</v>
      </c>
      <c r="B6111" s="37">
        <v>44147</v>
      </c>
      <c r="C6111" s="4">
        <v>0</v>
      </c>
      <c r="D6111" s="26">
        <f t="shared" si="530"/>
        <v>359</v>
      </c>
      <c r="F6111" s="112">
        <f t="shared" si="531"/>
        <v>7</v>
      </c>
    </row>
    <row r="6112" spans="1:6" x14ac:dyDescent="0.25">
      <c r="A6112" s="122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2">
        <f t="shared" si="531"/>
        <v>484</v>
      </c>
    </row>
    <row r="6113" spans="1:6" x14ac:dyDescent="0.25">
      <c r="A6113" s="122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2">
        <f t="shared" si="531"/>
        <v>696</v>
      </c>
    </row>
    <row r="6114" spans="1:6" x14ac:dyDescent="0.25">
      <c r="A6114" s="122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2">
        <f t="shared" si="531"/>
        <v>926</v>
      </c>
    </row>
    <row r="6115" spans="1:6" x14ac:dyDescent="0.25">
      <c r="A6115" s="122" t="s">
        <v>42</v>
      </c>
      <c r="B6115" s="37">
        <v>44147</v>
      </c>
      <c r="C6115" s="4">
        <v>118</v>
      </c>
      <c r="D6115" s="26">
        <f t="shared" si="532"/>
        <v>4234</v>
      </c>
      <c r="F6115" s="112">
        <f t="shared" si="531"/>
        <v>123</v>
      </c>
    </row>
    <row r="6116" spans="1:6" x14ac:dyDescent="0.25">
      <c r="A6116" s="122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2">
        <f t="shared" si="531"/>
        <v>145</v>
      </c>
    </row>
    <row r="6117" spans="1:6" x14ac:dyDescent="0.25">
      <c r="A6117" s="122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2">
        <f t="shared" si="531"/>
        <v>185</v>
      </c>
    </row>
    <row r="6118" spans="1:6" x14ac:dyDescent="0.25">
      <c r="A6118" s="122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2">
        <f t="shared" si="531"/>
        <v>1849</v>
      </c>
    </row>
    <row r="6119" spans="1:6" x14ac:dyDescent="0.25">
      <c r="A6119" s="122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2">
        <f t="shared" si="531"/>
        <v>152</v>
      </c>
    </row>
    <row r="6120" spans="1:6" x14ac:dyDescent="0.25">
      <c r="A6120" s="122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2">
        <f t="shared" si="531"/>
        <v>188</v>
      </c>
    </row>
    <row r="6121" spans="1:6" ht="15.75" thickBot="1" x14ac:dyDescent="0.3">
      <c r="A6121" s="124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1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4">
        <f t="shared" ref="D6122:D6185" si="533">C6122+D6098</f>
        <v>585508</v>
      </c>
      <c r="E6122" s="4">
        <f>53+34</f>
        <v>87</v>
      </c>
      <c r="F6122" s="111">
        <f t="shared" si="531"/>
        <v>19149</v>
      </c>
    </row>
    <row r="6123" spans="1:6" x14ac:dyDescent="0.25">
      <c r="A6123" s="122" t="s">
        <v>51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2">
        <f t="shared" ref="F6123:F6186" si="534">E6123+F6099</f>
        <v>5035</v>
      </c>
    </row>
    <row r="6124" spans="1:6" x14ac:dyDescent="0.25">
      <c r="A6124" s="122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2">
        <f t="shared" si="534"/>
        <v>7</v>
      </c>
    </row>
    <row r="6125" spans="1:6" x14ac:dyDescent="0.25">
      <c r="A6125" s="122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2">
        <f t="shared" si="534"/>
        <v>484</v>
      </c>
    </row>
    <row r="6126" spans="1:6" x14ac:dyDescent="0.25">
      <c r="A6126" s="122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2">
        <f t="shared" si="534"/>
        <v>318</v>
      </c>
    </row>
    <row r="6127" spans="1:6" x14ac:dyDescent="0.25">
      <c r="A6127" s="122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2">
        <f t="shared" si="534"/>
        <v>1612</v>
      </c>
    </row>
    <row r="6128" spans="1:6" x14ac:dyDescent="0.25">
      <c r="A6128" s="122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2">
        <f t="shared" si="534"/>
        <v>68</v>
      </c>
    </row>
    <row r="6129" spans="1:6" x14ac:dyDescent="0.25">
      <c r="A6129" s="122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2">
        <f t="shared" si="534"/>
        <v>363</v>
      </c>
    </row>
    <row r="6130" spans="1:6" x14ac:dyDescent="0.25">
      <c r="A6130" s="122" t="s">
        <v>48</v>
      </c>
      <c r="B6130" s="37">
        <v>44148</v>
      </c>
      <c r="C6130" s="4">
        <v>1</v>
      </c>
      <c r="D6130" s="26">
        <f t="shared" si="533"/>
        <v>167</v>
      </c>
      <c r="F6130" s="112">
        <f t="shared" si="534"/>
        <v>3</v>
      </c>
    </row>
    <row r="6131" spans="1:6" x14ac:dyDescent="0.25">
      <c r="A6131" s="122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2">
        <f t="shared" si="534"/>
        <v>837</v>
      </c>
    </row>
    <row r="6132" spans="1:6" x14ac:dyDescent="0.25">
      <c r="A6132" s="122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2">
        <f t="shared" si="534"/>
        <v>49</v>
      </c>
    </row>
    <row r="6133" spans="1:6" x14ac:dyDescent="0.25">
      <c r="A6133" s="122" t="s">
        <v>28</v>
      </c>
      <c r="B6133" s="37">
        <v>44148</v>
      </c>
      <c r="C6133" s="4">
        <v>69</v>
      </c>
      <c r="D6133" s="26">
        <f t="shared" si="533"/>
        <v>8076</v>
      </c>
      <c r="F6133" s="112">
        <f t="shared" si="534"/>
        <v>298</v>
      </c>
    </row>
    <row r="6134" spans="1:6" x14ac:dyDescent="0.25">
      <c r="A6134" s="122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2">
        <f t="shared" si="534"/>
        <v>1007</v>
      </c>
    </row>
    <row r="6135" spans="1:6" x14ac:dyDescent="0.25">
      <c r="A6135" s="122" t="s">
        <v>30</v>
      </c>
      <c r="B6135" s="37">
        <v>44148</v>
      </c>
      <c r="C6135" s="4">
        <v>9</v>
      </c>
      <c r="D6135" s="26">
        <f t="shared" si="533"/>
        <v>368</v>
      </c>
      <c r="F6135" s="112">
        <f t="shared" si="534"/>
        <v>7</v>
      </c>
    </row>
    <row r="6136" spans="1:6" x14ac:dyDescent="0.25">
      <c r="A6136" s="122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2">
        <f t="shared" si="534"/>
        <v>516</v>
      </c>
    </row>
    <row r="6137" spans="1:6" x14ac:dyDescent="0.25">
      <c r="A6137" s="122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2">
        <f t="shared" si="534"/>
        <v>704</v>
      </c>
    </row>
    <row r="6138" spans="1:6" x14ac:dyDescent="0.25">
      <c r="A6138" s="122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2">
        <f t="shared" si="534"/>
        <v>929</v>
      </c>
    </row>
    <row r="6139" spans="1:6" x14ac:dyDescent="0.25">
      <c r="A6139" s="122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2">
        <f t="shared" si="534"/>
        <v>136</v>
      </c>
    </row>
    <row r="6140" spans="1:6" x14ac:dyDescent="0.25">
      <c r="A6140" s="122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2">
        <f t="shared" si="534"/>
        <v>152</v>
      </c>
    </row>
    <row r="6141" spans="1:6" x14ac:dyDescent="0.25">
      <c r="A6141" s="122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2">
        <f t="shared" si="534"/>
        <v>186</v>
      </c>
    </row>
    <row r="6142" spans="1:6" x14ac:dyDescent="0.25">
      <c r="A6142" s="122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2">
        <f t="shared" si="534"/>
        <v>1857</v>
      </c>
    </row>
    <row r="6143" spans="1:6" x14ac:dyDescent="0.25">
      <c r="A6143" s="122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2">
        <f t="shared" si="534"/>
        <v>155</v>
      </c>
    </row>
    <row r="6144" spans="1:6" x14ac:dyDescent="0.25">
      <c r="A6144" s="122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2">
        <f t="shared" si="534"/>
        <v>194</v>
      </c>
    </row>
    <row r="6145" spans="1:6" ht="15.75" thickBot="1" x14ac:dyDescent="0.3">
      <c r="A6145" s="124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1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4">
        <f t="shared" si="533"/>
        <v>587808</v>
      </c>
      <c r="E6146" s="4">
        <f>105+72</f>
        <v>177</v>
      </c>
      <c r="F6146" s="111">
        <f t="shared" si="534"/>
        <v>19326</v>
      </c>
    </row>
    <row r="6147" spans="1:6" x14ac:dyDescent="0.25">
      <c r="A6147" s="122" t="s">
        <v>51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2">
        <f t="shared" si="534"/>
        <v>5049</v>
      </c>
    </row>
    <row r="6148" spans="1:6" x14ac:dyDescent="0.25">
      <c r="A6148" s="122" t="s">
        <v>35</v>
      </c>
      <c r="B6148" s="37">
        <v>44149</v>
      </c>
      <c r="C6148" s="4">
        <v>34</v>
      </c>
      <c r="D6148" s="26">
        <f t="shared" si="533"/>
        <v>1421</v>
      </c>
      <c r="F6148" s="112">
        <f t="shared" si="534"/>
        <v>7</v>
      </c>
    </row>
    <row r="6149" spans="1:6" x14ac:dyDescent="0.25">
      <c r="A6149" s="122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2">
        <f t="shared" si="534"/>
        <v>486</v>
      </c>
    </row>
    <row r="6150" spans="1:6" x14ac:dyDescent="0.25">
      <c r="A6150" s="122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2">
        <f t="shared" si="534"/>
        <v>320</v>
      </c>
    </row>
    <row r="6151" spans="1:6" x14ac:dyDescent="0.25">
      <c r="A6151" s="122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2">
        <f t="shared" si="534"/>
        <v>1631</v>
      </c>
    </row>
    <row r="6152" spans="1:6" x14ac:dyDescent="0.25">
      <c r="A6152" s="122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2">
        <f t="shared" si="534"/>
        <v>69</v>
      </c>
    </row>
    <row r="6153" spans="1:6" x14ac:dyDescent="0.25">
      <c r="A6153" s="122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2">
        <f t="shared" si="534"/>
        <v>370</v>
      </c>
    </row>
    <row r="6154" spans="1:6" x14ac:dyDescent="0.25">
      <c r="A6154" s="122" t="s">
        <v>48</v>
      </c>
      <c r="B6154" s="37">
        <v>44149</v>
      </c>
      <c r="C6154" s="4">
        <v>1</v>
      </c>
      <c r="D6154" s="26">
        <f t="shared" si="533"/>
        <v>168</v>
      </c>
      <c r="F6154" s="112">
        <f t="shared" si="534"/>
        <v>3</v>
      </c>
    </row>
    <row r="6155" spans="1:6" x14ac:dyDescent="0.25">
      <c r="A6155" s="122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2">
        <f t="shared" si="534"/>
        <v>838</v>
      </c>
    </row>
    <row r="6156" spans="1:6" x14ac:dyDescent="0.25">
      <c r="A6156" s="122" t="s">
        <v>40</v>
      </c>
      <c r="B6156" s="37">
        <v>44149</v>
      </c>
      <c r="C6156" s="4">
        <v>95</v>
      </c>
      <c r="D6156" s="26">
        <f t="shared" si="533"/>
        <v>4643</v>
      </c>
      <c r="F6156" s="112">
        <f t="shared" si="534"/>
        <v>49</v>
      </c>
    </row>
    <row r="6157" spans="1:6" x14ac:dyDescent="0.25">
      <c r="A6157" s="122" t="s">
        <v>28</v>
      </c>
      <c r="B6157" s="37">
        <v>44149</v>
      </c>
      <c r="C6157" s="4">
        <v>80</v>
      </c>
      <c r="D6157" s="26">
        <f t="shared" si="533"/>
        <v>8156</v>
      </c>
      <c r="F6157" s="112">
        <f t="shared" si="534"/>
        <v>298</v>
      </c>
    </row>
    <row r="6158" spans="1:6" x14ac:dyDescent="0.25">
      <c r="A6158" s="122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2">
        <f t="shared" si="534"/>
        <v>1010</v>
      </c>
    </row>
    <row r="6159" spans="1:6" x14ac:dyDescent="0.25">
      <c r="A6159" s="122" t="s">
        <v>30</v>
      </c>
      <c r="B6159" s="37">
        <v>44149</v>
      </c>
      <c r="C6159" s="4">
        <v>4</v>
      </c>
      <c r="D6159" s="26">
        <f t="shared" si="533"/>
        <v>372</v>
      </c>
      <c r="F6159" s="112">
        <f t="shared" si="534"/>
        <v>7</v>
      </c>
    </row>
    <row r="6160" spans="1:6" x14ac:dyDescent="0.25">
      <c r="A6160" s="122" t="s">
        <v>26</v>
      </c>
      <c r="B6160" s="37">
        <v>44149</v>
      </c>
      <c r="C6160" s="4">
        <v>181</v>
      </c>
      <c r="D6160" s="26">
        <f t="shared" si="533"/>
        <v>26674</v>
      </c>
      <c r="F6160" s="112">
        <f t="shared" si="534"/>
        <v>516</v>
      </c>
    </row>
    <row r="6161" spans="1:6" x14ac:dyDescent="0.25">
      <c r="A6161" s="122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2">
        <f t="shared" si="534"/>
        <v>711</v>
      </c>
    </row>
    <row r="6162" spans="1:6" x14ac:dyDescent="0.25">
      <c r="A6162" s="122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2">
        <f t="shared" si="534"/>
        <v>934</v>
      </c>
    </row>
    <row r="6163" spans="1:6" x14ac:dyDescent="0.25">
      <c r="A6163" s="122" t="s">
        <v>42</v>
      </c>
      <c r="B6163" s="37">
        <v>44149</v>
      </c>
      <c r="C6163" s="4">
        <v>88</v>
      </c>
      <c r="D6163" s="26">
        <f t="shared" si="533"/>
        <v>4420</v>
      </c>
      <c r="F6163" s="112">
        <f t="shared" si="534"/>
        <v>136</v>
      </c>
    </row>
    <row r="6164" spans="1:6" x14ac:dyDescent="0.25">
      <c r="A6164" s="122" t="s">
        <v>43</v>
      </c>
      <c r="B6164" s="37">
        <v>44149</v>
      </c>
      <c r="C6164" s="4">
        <v>199</v>
      </c>
      <c r="D6164" s="26">
        <f t="shared" si="533"/>
        <v>11194</v>
      </c>
      <c r="F6164" s="112">
        <f t="shared" si="534"/>
        <v>152</v>
      </c>
    </row>
    <row r="6165" spans="1:6" x14ac:dyDescent="0.25">
      <c r="A6165" s="122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2">
        <f t="shared" si="534"/>
        <v>187</v>
      </c>
    </row>
    <row r="6166" spans="1:6" x14ac:dyDescent="0.25">
      <c r="A6166" s="122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2">
        <f t="shared" si="534"/>
        <v>1869</v>
      </c>
    </row>
    <row r="6167" spans="1:6" x14ac:dyDescent="0.25">
      <c r="A6167" s="122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2">
        <f t="shared" si="534"/>
        <v>157</v>
      </c>
    </row>
    <row r="6168" spans="1:6" x14ac:dyDescent="0.25">
      <c r="A6168" s="122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2">
        <f t="shared" si="534"/>
        <v>195</v>
      </c>
    </row>
    <row r="6169" spans="1:6" ht="15.75" thickBot="1" x14ac:dyDescent="0.3">
      <c r="A6169" s="124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1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4">
        <f t="shared" si="533"/>
        <v>589254</v>
      </c>
      <c r="E6170" s="4">
        <f>37+32</f>
        <v>69</v>
      </c>
      <c r="F6170" s="111">
        <f t="shared" si="534"/>
        <v>19395</v>
      </c>
    </row>
    <row r="6171" spans="1:6" x14ac:dyDescent="0.25">
      <c r="A6171" s="122" t="s">
        <v>51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2">
        <f t="shared" si="534"/>
        <v>5054</v>
      </c>
    </row>
    <row r="6172" spans="1:6" x14ac:dyDescent="0.25">
      <c r="A6172" s="122" t="s">
        <v>35</v>
      </c>
      <c r="B6172" s="37">
        <v>44150</v>
      </c>
      <c r="C6172" s="4">
        <v>45</v>
      </c>
      <c r="D6172" s="26">
        <f t="shared" si="533"/>
        <v>1466</v>
      </c>
      <c r="F6172" s="112">
        <f t="shared" si="534"/>
        <v>7</v>
      </c>
    </row>
    <row r="6173" spans="1:6" x14ac:dyDescent="0.25">
      <c r="A6173" s="122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2">
        <f t="shared" si="534"/>
        <v>490</v>
      </c>
    </row>
    <row r="6174" spans="1:6" x14ac:dyDescent="0.25">
      <c r="A6174" s="122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2">
        <f t="shared" si="534"/>
        <v>322</v>
      </c>
    </row>
    <row r="6175" spans="1:6" x14ac:dyDescent="0.25">
      <c r="A6175" s="122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2">
        <f t="shared" si="534"/>
        <v>1645</v>
      </c>
    </row>
    <row r="6176" spans="1:6" x14ac:dyDescent="0.25">
      <c r="A6176" s="122" t="s">
        <v>37</v>
      </c>
      <c r="B6176" s="37">
        <v>44150</v>
      </c>
      <c r="C6176" s="4">
        <v>93</v>
      </c>
      <c r="D6176" s="26">
        <f t="shared" si="533"/>
        <v>3716</v>
      </c>
      <c r="F6176" s="112">
        <f t="shared" si="534"/>
        <v>69</v>
      </c>
    </row>
    <row r="6177" spans="1:6" x14ac:dyDescent="0.25">
      <c r="A6177" s="122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2">
        <f t="shared" si="534"/>
        <v>373</v>
      </c>
    </row>
    <row r="6178" spans="1:6" x14ac:dyDescent="0.25">
      <c r="A6178" s="122" t="s">
        <v>48</v>
      </c>
      <c r="B6178" s="37">
        <v>44150</v>
      </c>
      <c r="C6178" s="4">
        <v>0</v>
      </c>
      <c r="D6178" s="26">
        <f t="shared" si="533"/>
        <v>168</v>
      </c>
      <c r="F6178" s="112">
        <f t="shared" si="534"/>
        <v>3</v>
      </c>
    </row>
    <row r="6179" spans="1:6" x14ac:dyDescent="0.25">
      <c r="A6179" s="122" t="s">
        <v>39</v>
      </c>
      <c r="B6179" s="37">
        <v>44150</v>
      </c>
      <c r="C6179" s="4">
        <v>21</v>
      </c>
      <c r="D6179" s="26">
        <f t="shared" si="533"/>
        <v>18168</v>
      </c>
      <c r="F6179" s="112">
        <f t="shared" si="534"/>
        <v>838</v>
      </c>
    </row>
    <row r="6180" spans="1:6" x14ac:dyDescent="0.25">
      <c r="A6180" s="122" t="s">
        <v>40</v>
      </c>
      <c r="B6180" s="37">
        <v>44150</v>
      </c>
      <c r="C6180" s="4">
        <v>65</v>
      </c>
      <c r="D6180" s="26">
        <f t="shared" si="533"/>
        <v>4708</v>
      </c>
      <c r="F6180" s="112">
        <f t="shared" si="534"/>
        <v>49</v>
      </c>
    </row>
    <row r="6181" spans="1:6" x14ac:dyDescent="0.25">
      <c r="A6181" s="122" t="s">
        <v>28</v>
      </c>
      <c r="B6181" s="37">
        <v>44150</v>
      </c>
      <c r="C6181" s="4">
        <v>24</v>
      </c>
      <c r="D6181" s="26">
        <f t="shared" si="533"/>
        <v>8180</v>
      </c>
      <c r="F6181" s="112">
        <f t="shared" si="534"/>
        <v>298</v>
      </c>
    </row>
    <row r="6182" spans="1:6" x14ac:dyDescent="0.25">
      <c r="A6182" s="122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2">
        <f t="shared" si="534"/>
        <v>1012</v>
      </c>
    </row>
    <row r="6183" spans="1:6" x14ac:dyDescent="0.25">
      <c r="A6183" s="122" t="s">
        <v>30</v>
      </c>
      <c r="B6183" s="37">
        <v>44150</v>
      </c>
      <c r="C6183" s="4">
        <v>3</v>
      </c>
      <c r="D6183" s="26">
        <f t="shared" si="533"/>
        <v>375</v>
      </c>
      <c r="F6183" s="112">
        <f t="shared" si="534"/>
        <v>7</v>
      </c>
    </row>
    <row r="6184" spans="1:6" x14ac:dyDescent="0.25">
      <c r="A6184" s="122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2">
        <f t="shared" si="534"/>
        <v>518</v>
      </c>
    </row>
    <row r="6185" spans="1:6" x14ac:dyDescent="0.25">
      <c r="A6185" s="122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2">
        <f t="shared" si="534"/>
        <v>717</v>
      </c>
    </row>
    <row r="6186" spans="1:6" x14ac:dyDescent="0.25">
      <c r="A6186" s="122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2">
        <f t="shared" si="534"/>
        <v>934</v>
      </c>
    </row>
    <row r="6187" spans="1:6" x14ac:dyDescent="0.25">
      <c r="A6187" s="122" t="s">
        <v>42</v>
      </c>
      <c r="B6187" s="37">
        <v>44150</v>
      </c>
      <c r="C6187" s="4">
        <v>29</v>
      </c>
      <c r="D6187" s="26">
        <f t="shared" si="535"/>
        <v>4449</v>
      </c>
      <c r="F6187" s="112">
        <f t="shared" ref="F6187:F6250" si="536">E6187+F6163</f>
        <v>136</v>
      </c>
    </row>
    <row r="6188" spans="1:6" x14ac:dyDescent="0.25">
      <c r="A6188" s="122" t="s">
        <v>43</v>
      </c>
      <c r="B6188" s="37">
        <v>44150</v>
      </c>
      <c r="C6188" s="4">
        <v>180</v>
      </c>
      <c r="D6188" s="26">
        <f t="shared" si="535"/>
        <v>11374</v>
      </c>
      <c r="F6188" s="112">
        <f t="shared" si="536"/>
        <v>152</v>
      </c>
    </row>
    <row r="6189" spans="1:6" x14ac:dyDescent="0.25">
      <c r="A6189" s="122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2">
        <f t="shared" si="536"/>
        <v>191</v>
      </c>
    </row>
    <row r="6190" spans="1:6" x14ac:dyDescent="0.25">
      <c r="A6190" s="122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2">
        <f t="shared" si="536"/>
        <v>1878</v>
      </c>
    </row>
    <row r="6191" spans="1:6" x14ac:dyDescent="0.25">
      <c r="A6191" s="122" t="s">
        <v>45</v>
      </c>
      <c r="B6191" s="37">
        <v>44150</v>
      </c>
      <c r="C6191" s="4">
        <v>251</v>
      </c>
      <c r="D6191" s="26">
        <f t="shared" si="535"/>
        <v>13119</v>
      </c>
      <c r="F6191" s="112">
        <f t="shared" si="536"/>
        <v>157</v>
      </c>
    </row>
    <row r="6192" spans="1:6" x14ac:dyDescent="0.25">
      <c r="A6192" s="122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2">
        <f t="shared" si="536"/>
        <v>196</v>
      </c>
    </row>
    <row r="6193" spans="1:6" ht="15.75" thickBot="1" x14ac:dyDescent="0.3">
      <c r="A6193" s="124" t="s">
        <v>47</v>
      </c>
      <c r="B6193" s="37">
        <v>44150</v>
      </c>
      <c r="C6193" s="4">
        <v>403</v>
      </c>
      <c r="D6193" s="70">
        <f>C6193+D6169</f>
        <v>60032</v>
      </c>
      <c r="F6193" s="121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4">
        <f t="shared" ref="D6194:D6257" si="537">C6194+D6170</f>
        <v>591444</v>
      </c>
      <c r="E6194" s="4">
        <f>65+40</f>
        <v>105</v>
      </c>
      <c r="F6194" s="111">
        <f t="shared" si="536"/>
        <v>19500</v>
      </c>
    </row>
    <row r="6195" spans="1:6" x14ac:dyDescent="0.25">
      <c r="A6195" s="122" t="s">
        <v>51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2">
        <f t="shared" si="536"/>
        <v>5073</v>
      </c>
    </row>
    <row r="6196" spans="1:6" x14ac:dyDescent="0.25">
      <c r="A6196" s="122" t="s">
        <v>35</v>
      </c>
      <c r="B6196" s="37">
        <v>44151</v>
      </c>
      <c r="C6196" s="4">
        <v>98</v>
      </c>
      <c r="D6196" s="26">
        <f t="shared" si="537"/>
        <v>1564</v>
      </c>
      <c r="F6196" s="112">
        <f t="shared" si="536"/>
        <v>7</v>
      </c>
    </row>
    <row r="6197" spans="1:6" x14ac:dyDescent="0.25">
      <c r="A6197" s="122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2">
        <f t="shared" si="536"/>
        <v>503</v>
      </c>
    </row>
    <row r="6198" spans="1:6" x14ac:dyDescent="0.25">
      <c r="A6198" s="122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2">
        <f t="shared" si="536"/>
        <v>324</v>
      </c>
    </row>
    <row r="6199" spans="1:6" x14ac:dyDescent="0.25">
      <c r="A6199" s="122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2">
        <f t="shared" si="536"/>
        <v>1672</v>
      </c>
    </row>
    <row r="6200" spans="1:6" x14ac:dyDescent="0.25">
      <c r="A6200" s="122" t="s">
        <v>37</v>
      </c>
      <c r="B6200" s="37">
        <v>44151</v>
      </c>
      <c r="C6200" s="4">
        <v>122</v>
      </c>
      <c r="D6200" s="26">
        <f t="shared" si="537"/>
        <v>3838</v>
      </c>
      <c r="F6200" s="112">
        <f t="shared" si="536"/>
        <v>69</v>
      </c>
    </row>
    <row r="6201" spans="1:6" x14ac:dyDescent="0.25">
      <c r="A6201" s="122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2">
        <f t="shared" si="536"/>
        <v>384</v>
      </c>
    </row>
    <row r="6202" spans="1:6" x14ac:dyDescent="0.25">
      <c r="A6202" s="122" t="s">
        <v>48</v>
      </c>
      <c r="B6202" s="37">
        <v>44151</v>
      </c>
      <c r="C6202" s="4">
        <v>2</v>
      </c>
      <c r="D6202" s="26">
        <f t="shared" si="537"/>
        <v>170</v>
      </c>
      <c r="F6202" s="112">
        <f t="shared" si="536"/>
        <v>3</v>
      </c>
    </row>
    <row r="6203" spans="1:6" x14ac:dyDescent="0.25">
      <c r="A6203" s="122" t="s">
        <v>39</v>
      </c>
      <c r="B6203" s="37">
        <v>44151</v>
      </c>
      <c r="C6203" s="4">
        <v>24</v>
      </c>
      <c r="D6203" s="26">
        <f t="shared" si="537"/>
        <v>18192</v>
      </c>
      <c r="F6203" s="112">
        <f t="shared" si="536"/>
        <v>838</v>
      </c>
    </row>
    <row r="6204" spans="1:6" x14ac:dyDescent="0.25">
      <c r="A6204" s="122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2">
        <f t="shared" si="536"/>
        <v>51</v>
      </c>
    </row>
    <row r="6205" spans="1:6" x14ac:dyDescent="0.25">
      <c r="A6205" s="122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2">
        <f t="shared" si="536"/>
        <v>299</v>
      </c>
    </row>
    <row r="6206" spans="1:6" x14ac:dyDescent="0.25">
      <c r="A6206" s="122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2">
        <f t="shared" si="536"/>
        <v>1022</v>
      </c>
    </row>
    <row r="6207" spans="1:6" x14ac:dyDescent="0.25">
      <c r="A6207" s="122" t="s">
        <v>30</v>
      </c>
      <c r="B6207" s="37">
        <v>44151</v>
      </c>
      <c r="C6207" s="4">
        <v>16</v>
      </c>
      <c r="D6207" s="26">
        <f t="shared" si="537"/>
        <v>391</v>
      </c>
      <c r="F6207" s="112">
        <f t="shared" si="536"/>
        <v>7</v>
      </c>
    </row>
    <row r="6208" spans="1:6" x14ac:dyDescent="0.25">
      <c r="A6208" s="122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2">
        <f t="shared" si="536"/>
        <v>523</v>
      </c>
    </row>
    <row r="6209" spans="1:6" x14ac:dyDescent="0.25">
      <c r="A6209" s="122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2">
        <f t="shared" si="536"/>
        <v>726</v>
      </c>
    </row>
    <row r="6210" spans="1:6" x14ac:dyDescent="0.25">
      <c r="A6210" s="122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2">
        <f t="shared" si="536"/>
        <v>939</v>
      </c>
    </row>
    <row r="6211" spans="1:6" x14ac:dyDescent="0.25">
      <c r="A6211" s="122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2">
        <f t="shared" si="536"/>
        <v>143</v>
      </c>
    </row>
    <row r="6212" spans="1:6" x14ac:dyDescent="0.25">
      <c r="A6212" s="122" t="s">
        <v>43</v>
      </c>
      <c r="B6212" s="37">
        <v>44151</v>
      </c>
      <c r="C6212" s="4">
        <v>234</v>
      </c>
      <c r="D6212" s="26">
        <f t="shared" si="537"/>
        <v>11608</v>
      </c>
      <c r="F6212" s="112">
        <f t="shared" si="536"/>
        <v>152</v>
      </c>
    </row>
    <row r="6213" spans="1:6" x14ac:dyDescent="0.25">
      <c r="A6213" s="122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2">
        <f t="shared" si="536"/>
        <v>193</v>
      </c>
    </row>
    <row r="6214" spans="1:6" x14ac:dyDescent="0.25">
      <c r="A6214" s="122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2">
        <f t="shared" si="536"/>
        <v>1914</v>
      </c>
    </row>
    <row r="6215" spans="1:6" x14ac:dyDescent="0.25">
      <c r="A6215" s="122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2">
        <f t="shared" si="536"/>
        <v>160</v>
      </c>
    </row>
    <row r="6216" spans="1:6" x14ac:dyDescent="0.25">
      <c r="A6216" s="122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2">
        <f t="shared" si="536"/>
        <v>205</v>
      </c>
    </row>
    <row r="6217" spans="1:6" ht="15.75" thickBot="1" x14ac:dyDescent="0.3">
      <c r="A6217" s="124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1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4">
        <f t="shared" si="537"/>
        <v>594248</v>
      </c>
      <c r="E6218" s="4">
        <f>3+91+73</f>
        <v>167</v>
      </c>
      <c r="F6218" s="111">
        <f t="shared" si="536"/>
        <v>19667</v>
      </c>
    </row>
    <row r="6219" spans="1:6" x14ac:dyDescent="0.25">
      <c r="A6219" s="122" t="s">
        <v>51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2">
        <f t="shared" si="536"/>
        <v>5084</v>
      </c>
    </row>
    <row r="6220" spans="1:6" x14ac:dyDescent="0.25">
      <c r="A6220" s="122" t="s">
        <v>35</v>
      </c>
      <c r="B6220" s="37">
        <v>44152</v>
      </c>
      <c r="C6220" s="4">
        <v>17</v>
      </c>
      <c r="D6220" s="26">
        <f t="shared" si="537"/>
        <v>1581</v>
      </c>
      <c r="F6220" s="112">
        <f t="shared" si="536"/>
        <v>7</v>
      </c>
    </row>
    <row r="6221" spans="1:6" x14ac:dyDescent="0.25">
      <c r="A6221" s="122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2">
        <f t="shared" si="536"/>
        <v>516</v>
      </c>
    </row>
    <row r="6222" spans="1:6" x14ac:dyDescent="0.25">
      <c r="A6222" s="122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2">
        <f t="shared" si="536"/>
        <v>332</v>
      </c>
    </row>
    <row r="6223" spans="1:6" x14ac:dyDescent="0.25">
      <c r="A6223" s="122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2">
        <f t="shared" si="536"/>
        <v>1699</v>
      </c>
    </row>
    <row r="6224" spans="1:6" x14ac:dyDescent="0.25">
      <c r="A6224" s="122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2">
        <f t="shared" si="536"/>
        <v>80</v>
      </c>
    </row>
    <row r="6225" spans="1:6" x14ac:dyDescent="0.25">
      <c r="A6225" s="122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2">
        <f t="shared" si="536"/>
        <v>392</v>
      </c>
    </row>
    <row r="6226" spans="1:6" x14ac:dyDescent="0.25">
      <c r="A6226" s="122" t="s">
        <v>48</v>
      </c>
      <c r="B6226" s="37">
        <v>44152</v>
      </c>
      <c r="C6226" s="4">
        <v>0</v>
      </c>
      <c r="D6226" s="26">
        <f t="shared" si="537"/>
        <v>170</v>
      </c>
      <c r="F6226" s="112">
        <f t="shared" si="536"/>
        <v>3</v>
      </c>
    </row>
    <row r="6227" spans="1:6" x14ac:dyDescent="0.25">
      <c r="A6227" s="122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2">
        <f t="shared" si="536"/>
        <v>839</v>
      </c>
    </row>
    <row r="6228" spans="1:6" x14ac:dyDescent="0.25">
      <c r="A6228" s="122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2">
        <f t="shared" si="536"/>
        <v>62</v>
      </c>
    </row>
    <row r="6229" spans="1:6" x14ac:dyDescent="0.25">
      <c r="A6229" s="122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2">
        <f t="shared" si="536"/>
        <v>300</v>
      </c>
    </row>
    <row r="6230" spans="1:6" x14ac:dyDescent="0.25">
      <c r="A6230" s="122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2">
        <f t="shared" si="536"/>
        <v>1029</v>
      </c>
    </row>
    <row r="6231" spans="1:6" x14ac:dyDescent="0.25">
      <c r="A6231" s="122" t="s">
        <v>30</v>
      </c>
      <c r="B6231" s="37">
        <v>44152</v>
      </c>
      <c r="C6231" s="4">
        <v>6</v>
      </c>
      <c r="D6231" s="26">
        <f t="shared" si="537"/>
        <v>397</v>
      </c>
      <c r="F6231" s="112">
        <f t="shared" si="536"/>
        <v>7</v>
      </c>
    </row>
    <row r="6232" spans="1:6" x14ac:dyDescent="0.25">
      <c r="A6232" s="122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2">
        <f t="shared" si="536"/>
        <v>552</v>
      </c>
    </row>
    <row r="6233" spans="1:6" x14ac:dyDescent="0.25">
      <c r="A6233" s="122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2">
        <f t="shared" si="536"/>
        <v>731</v>
      </c>
    </row>
    <row r="6234" spans="1:6" x14ac:dyDescent="0.25">
      <c r="A6234" s="122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2">
        <f t="shared" si="536"/>
        <v>943</v>
      </c>
    </row>
    <row r="6235" spans="1:6" x14ac:dyDescent="0.25">
      <c r="A6235" s="122" t="s">
        <v>42</v>
      </c>
      <c r="B6235" s="37">
        <v>44152</v>
      </c>
      <c r="C6235" s="4">
        <v>172</v>
      </c>
      <c r="D6235" s="26">
        <f t="shared" si="537"/>
        <v>4688</v>
      </c>
      <c r="F6235" s="112">
        <f t="shared" si="536"/>
        <v>143</v>
      </c>
    </row>
    <row r="6236" spans="1:6" x14ac:dyDescent="0.25">
      <c r="A6236" s="122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2">
        <f t="shared" si="536"/>
        <v>157</v>
      </c>
    </row>
    <row r="6237" spans="1:6" x14ac:dyDescent="0.25">
      <c r="A6237" s="122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v>17</v>
      </c>
      <c r="F6237" s="112">
        <f t="shared" si="536"/>
        <v>210</v>
      </c>
    </row>
    <row r="6238" spans="1:6" x14ac:dyDescent="0.25">
      <c r="A6238" s="122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2">
        <f t="shared" si="536"/>
        <v>1947</v>
      </c>
    </row>
    <row r="6239" spans="1:6" x14ac:dyDescent="0.25">
      <c r="A6239" s="122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2">
        <f t="shared" si="536"/>
        <v>163</v>
      </c>
    </row>
    <row r="6240" spans="1:6" x14ac:dyDescent="0.25">
      <c r="A6240" s="122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2">
        <f t="shared" si="536"/>
        <v>207</v>
      </c>
    </row>
    <row r="6241" spans="1:6" ht="15.75" thickBot="1" x14ac:dyDescent="0.3">
      <c r="A6241" s="124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1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4">
        <f t="shared" si="537"/>
        <v>597074</v>
      </c>
      <c r="E6242" s="4">
        <f>39+29</f>
        <v>68</v>
      </c>
      <c r="F6242" s="111">
        <f t="shared" si="536"/>
        <v>19735</v>
      </c>
    </row>
    <row r="6243" spans="1:6" x14ac:dyDescent="0.25">
      <c r="A6243" s="122" t="s">
        <v>51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2">
        <f t="shared" si="536"/>
        <v>5105</v>
      </c>
    </row>
    <row r="6244" spans="1:6" x14ac:dyDescent="0.25">
      <c r="A6244" s="122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2">
        <f t="shared" si="536"/>
        <v>8</v>
      </c>
    </row>
    <row r="6245" spans="1:6" x14ac:dyDescent="0.25">
      <c r="A6245" s="122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2">
        <f t="shared" si="536"/>
        <v>519</v>
      </c>
    </row>
    <row r="6246" spans="1:6" x14ac:dyDescent="0.25">
      <c r="A6246" s="122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2">
        <f t="shared" si="536"/>
        <v>339</v>
      </c>
    </row>
    <row r="6247" spans="1:6" x14ac:dyDescent="0.25">
      <c r="A6247" s="122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2">
        <f t="shared" si="536"/>
        <v>1730</v>
      </c>
    </row>
    <row r="6248" spans="1:6" x14ac:dyDescent="0.25">
      <c r="A6248" s="122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2">
        <f t="shared" si="536"/>
        <v>86</v>
      </c>
    </row>
    <row r="6249" spans="1:6" x14ac:dyDescent="0.25">
      <c r="A6249" s="122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2">
        <f t="shared" si="536"/>
        <v>396</v>
      </c>
    </row>
    <row r="6250" spans="1:6" x14ac:dyDescent="0.25">
      <c r="A6250" s="122" t="s">
        <v>48</v>
      </c>
      <c r="B6250" s="37">
        <v>44153</v>
      </c>
      <c r="C6250" s="4">
        <v>3</v>
      </c>
      <c r="D6250" s="26">
        <f t="shared" si="537"/>
        <v>173</v>
      </c>
      <c r="F6250" s="112">
        <f t="shared" si="536"/>
        <v>3</v>
      </c>
    </row>
    <row r="6251" spans="1:6" x14ac:dyDescent="0.25">
      <c r="A6251" s="122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2">
        <f t="shared" ref="F6251:F6314" si="538">E6251+F6227</f>
        <v>840</v>
      </c>
    </row>
    <row r="6252" spans="1:6" x14ac:dyDescent="0.25">
      <c r="A6252" s="122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2">
        <f t="shared" si="538"/>
        <v>64</v>
      </c>
    </row>
    <row r="6253" spans="1:6" x14ac:dyDescent="0.25">
      <c r="A6253" s="122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2">
        <f t="shared" si="538"/>
        <v>301</v>
      </c>
    </row>
    <row r="6254" spans="1:6" x14ac:dyDescent="0.25">
      <c r="A6254" s="122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2">
        <f t="shared" si="538"/>
        <v>1053</v>
      </c>
    </row>
    <row r="6255" spans="1:6" x14ac:dyDescent="0.25">
      <c r="A6255" s="122" t="s">
        <v>30</v>
      </c>
      <c r="B6255" s="37">
        <v>44153</v>
      </c>
      <c r="C6255" s="4">
        <v>10</v>
      </c>
      <c r="D6255" s="26">
        <f t="shared" si="537"/>
        <v>407</v>
      </c>
      <c r="F6255" s="112">
        <f t="shared" si="538"/>
        <v>7</v>
      </c>
    </row>
    <row r="6256" spans="1:6" x14ac:dyDescent="0.25">
      <c r="A6256" s="122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2">
        <f t="shared" si="538"/>
        <v>566</v>
      </c>
    </row>
    <row r="6257" spans="1:6" x14ac:dyDescent="0.25">
      <c r="A6257" s="122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2">
        <f t="shared" si="538"/>
        <v>739</v>
      </c>
    </row>
    <row r="6258" spans="1:6" x14ac:dyDescent="0.25">
      <c r="A6258" s="122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2">
        <f t="shared" si="538"/>
        <v>952</v>
      </c>
    </row>
    <row r="6259" spans="1:6" x14ac:dyDescent="0.25">
      <c r="A6259" s="122" t="s">
        <v>42</v>
      </c>
      <c r="B6259" s="37">
        <v>44153</v>
      </c>
      <c r="C6259" s="4">
        <v>174</v>
      </c>
      <c r="D6259" s="26">
        <f t="shared" si="539"/>
        <v>4862</v>
      </c>
      <c r="F6259" s="112">
        <f t="shared" si="538"/>
        <v>143</v>
      </c>
    </row>
    <row r="6260" spans="1:6" x14ac:dyDescent="0.25">
      <c r="A6260" s="122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2">
        <f t="shared" si="538"/>
        <v>163</v>
      </c>
    </row>
    <row r="6261" spans="1:6" x14ac:dyDescent="0.25">
      <c r="A6261" s="122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2">
        <f t="shared" si="538"/>
        <v>216</v>
      </c>
    </row>
    <row r="6262" spans="1:6" x14ac:dyDescent="0.25">
      <c r="A6262" s="122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2">
        <f t="shared" si="538"/>
        <v>1970</v>
      </c>
    </row>
    <row r="6263" spans="1:6" x14ac:dyDescent="0.25">
      <c r="A6263" s="122" t="s">
        <v>45</v>
      </c>
      <c r="B6263" s="37">
        <v>44153</v>
      </c>
      <c r="C6263" s="4">
        <v>229</v>
      </c>
      <c r="D6263" s="26">
        <f t="shared" si="539"/>
        <v>13653</v>
      </c>
      <c r="F6263" s="112">
        <f t="shared" si="538"/>
        <v>163</v>
      </c>
    </row>
    <row r="6264" spans="1:6" x14ac:dyDescent="0.25">
      <c r="A6264" s="122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2">
        <f t="shared" si="538"/>
        <v>211</v>
      </c>
    </row>
    <row r="6265" spans="1:6" ht="15.75" thickBot="1" x14ac:dyDescent="0.3">
      <c r="A6265" s="124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1">
        <f t="shared" si="538"/>
        <v>1021</v>
      </c>
    </row>
    <row r="6266" spans="1:6" x14ac:dyDescent="0.25">
      <c r="A6266" s="53" t="s">
        <v>22</v>
      </c>
      <c r="B6266" s="170">
        <v>44154</v>
      </c>
      <c r="C6266" s="41">
        <v>2743</v>
      </c>
      <c r="D6266" s="114">
        <f t="shared" ref="D6266:D6329" si="540">C6266+D6242</f>
        <v>599817</v>
      </c>
      <c r="E6266" s="41">
        <f>29+18</f>
        <v>47</v>
      </c>
      <c r="F6266" s="111">
        <f t="shared" si="538"/>
        <v>19782</v>
      </c>
    </row>
    <row r="6267" spans="1:6" x14ac:dyDescent="0.25">
      <c r="A6267" s="122" t="s">
        <v>51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2">
        <f t="shared" si="538"/>
        <v>5109</v>
      </c>
    </row>
    <row r="6268" spans="1:6" x14ac:dyDescent="0.25">
      <c r="A6268" s="122" t="s">
        <v>35</v>
      </c>
      <c r="B6268" s="37">
        <v>44154</v>
      </c>
      <c r="C6268" s="4">
        <v>30</v>
      </c>
      <c r="D6268" s="26">
        <f t="shared" si="540"/>
        <v>1634</v>
      </c>
      <c r="F6268" s="112">
        <f t="shared" si="538"/>
        <v>8</v>
      </c>
    </row>
    <row r="6269" spans="1:6" x14ac:dyDescent="0.25">
      <c r="A6269" s="122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2">
        <f t="shared" si="538"/>
        <v>520</v>
      </c>
    </row>
    <row r="6270" spans="1:6" x14ac:dyDescent="0.25">
      <c r="A6270" s="122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2">
        <f t="shared" si="538"/>
        <v>351</v>
      </c>
    </row>
    <row r="6271" spans="1:6" x14ac:dyDescent="0.25">
      <c r="A6271" s="122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2">
        <f t="shared" si="538"/>
        <v>1746</v>
      </c>
    </row>
    <row r="6272" spans="1:6" x14ac:dyDescent="0.25">
      <c r="A6272" s="122" t="s">
        <v>37</v>
      </c>
      <c r="B6272" s="37">
        <v>44154</v>
      </c>
      <c r="C6272" s="4">
        <v>261</v>
      </c>
      <c r="D6272" s="26">
        <f t="shared" si="540"/>
        <v>4509</v>
      </c>
      <c r="F6272" s="112">
        <f t="shared" si="538"/>
        <v>86</v>
      </c>
    </row>
    <row r="6273" spans="1:6" x14ac:dyDescent="0.25">
      <c r="A6273" s="122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2">
        <f t="shared" si="538"/>
        <v>402</v>
      </c>
    </row>
    <row r="6274" spans="1:6" x14ac:dyDescent="0.25">
      <c r="A6274" s="122" t="s">
        <v>48</v>
      </c>
      <c r="B6274" s="37">
        <v>44154</v>
      </c>
      <c r="C6274" s="4">
        <v>1</v>
      </c>
      <c r="D6274" s="26">
        <f t="shared" si="540"/>
        <v>174</v>
      </c>
      <c r="F6274" s="112">
        <f t="shared" si="538"/>
        <v>3</v>
      </c>
    </row>
    <row r="6275" spans="1:6" x14ac:dyDescent="0.25">
      <c r="A6275" s="122" t="s">
        <v>39</v>
      </c>
      <c r="B6275" s="37">
        <v>44154</v>
      </c>
      <c r="C6275" s="4">
        <v>12</v>
      </c>
      <c r="D6275" s="26">
        <f t="shared" si="540"/>
        <v>18252</v>
      </c>
      <c r="F6275" s="112">
        <f t="shared" si="538"/>
        <v>840</v>
      </c>
    </row>
    <row r="6276" spans="1:6" x14ac:dyDescent="0.25">
      <c r="A6276" s="122" t="s">
        <v>40</v>
      </c>
      <c r="B6276" s="37">
        <v>44154</v>
      </c>
      <c r="C6276" s="4">
        <v>63</v>
      </c>
      <c r="D6276" s="26">
        <f t="shared" si="540"/>
        <v>4972</v>
      </c>
      <c r="F6276" s="112">
        <f t="shared" si="538"/>
        <v>64</v>
      </c>
    </row>
    <row r="6277" spans="1:6" x14ac:dyDescent="0.25">
      <c r="A6277" s="122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2">
        <f t="shared" si="538"/>
        <v>304</v>
      </c>
    </row>
    <row r="6278" spans="1:6" x14ac:dyDescent="0.25">
      <c r="A6278" s="122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2">
        <f t="shared" si="538"/>
        <v>1058</v>
      </c>
    </row>
    <row r="6279" spans="1:6" x14ac:dyDescent="0.25">
      <c r="A6279" s="122" t="s">
        <v>30</v>
      </c>
      <c r="B6279" s="37">
        <v>44154</v>
      </c>
      <c r="C6279" s="4">
        <v>24</v>
      </c>
      <c r="D6279" s="26">
        <f t="shared" si="540"/>
        <v>431</v>
      </c>
      <c r="F6279" s="112">
        <f t="shared" si="538"/>
        <v>7</v>
      </c>
    </row>
    <row r="6280" spans="1:6" x14ac:dyDescent="0.25">
      <c r="A6280" s="122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2">
        <f t="shared" si="538"/>
        <v>573</v>
      </c>
    </row>
    <row r="6281" spans="1:6" x14ac:dyDescent="0.25">
      <c r="A6281" s="122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2">
        <f t="shared" si="538"/>
        <v>749</v>
      </c>
    </row>
    <row r="6282" spans="1:6" x14ac:dyDescent="0.25">
      <c r="A6282" s="122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2">
        <f t="shared" si="538"/>
        <v>958</v>
      </c>
    </row>
    <row r="6283" spans="1:6" x14ac:dyDescent="0.25">
      <c r="A6283" s="122" t="s">
        <v>42</v>
      </c>
      <c r="B6283" s="37">
        <v>44154</v>
      </c>
      <c r="C6283" s="4">
        <v>220</v>
      </c>
      <c r="D6283" s="26">
        <f t="shared" si="540"/>
        <v>5082</v>
      </c>
      <c r="F6283" s="112">
        <f t="shared" si="538"/>
        <v>143</v>
      </c>
    </row>
    <row r="6284" spans="1:6" x14ac:dyDescent="0.25">
      <c r="A6284" s="122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2">
        <f t="shared" si="538"/>
        <v>169</v>
      </c>
    </row>
    <row r="6285" spans="1:6" x14ac:dyDescent="0.25">
      <c r="A6285" s="122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2">
        <f t="shared" si="538"/>
        <v>221</v>
      </c>
    </row>
    <row r="6286" spans="1:6" x14ac:dyDescent="0.25">
      <c r="A6286" s="122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2">
        <f t="shared" si="538"/>
        <v>2004</v>
      </c>
    </row>
    <row r="6287" spans="1:6" x14ac:dyDescent="0.25">
      <c r="A6287" s="122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2">
        <f t="shared" si="538"/>
        <v>173</v>
      </c>
    </row>
    <row r="6288" spans="1:6" x14ac:dyDescent="0.25">
      <c r="A6288" s="122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2">
        <f t="shared" si="538"/>
        <v>215</v>
      </c>
    </row>
    <row r="6289" spans="1:6" ht="15.75" thickBot="1" x14ac:dyDescent="0.3">
      <c r="A6289" s="123" t="s">
        <v>47</v>
      </c>
      <c r="B6289" s="44">
        <v>44154</v>
      </c>
      <c r="C6289" s="45">
        <v>574</v>
      </c>
      <c r="D6289" s="115">
        <f>C6289+D6265</f>
        <v>62407</v>
      </c>
      <c r="E6289" s="45">
        <f>7+4</f>
        <v>11</v>
      </c>
      <c r="F6289" s="113">
        <f t="shared" si="538"/>
        <v>1032</v>
      </c>
    </row>
    <row r="6290" spans="1:6" x14ac:dyDescent="0.25">
      <c r="A6290" s="53" t="s">
        <v>22</v>
      </c>
      <c r="B6290" s="119">
        <v>44155</v>
      </c>
      <c r="C6290" s="39">
        <v>2305</v>
      </c>
      <c r="D6290" s="114">
        <f t="shared" si="540"/>
        <v>602122</v>
      </c>
      <c r="E6290" s="39">
        <v>134</v>
      </c>
      <c r="F6290" s="111">
        <f t="shared" si="538"/>
        <v>19916</v>
      </c>
    </row>
    <row r="6291" spans="1:6" x14ac:dyDescent="0.25">
      <c r="A6291" s="122" t="s">
        <v>51</v>
      </c>
      <c r="B6291" s="119">
        <v>44155</v>
      </c>
      <c r="C6291" s="4">
        <v>410</v>
      </c>
      <c r="D6291" s="26">
        <f t="shared" si="540"/>
        <v>155869</v>
      </c>
      <c r="E6291" s="4">
        <v>22</v>
      </c>
      <c r="F6291" s="112">
        <f t="shared" si="538"/>
        <v>5131</v>
      </c>
    </row>
    <row r="6292" spans="1:6" x14ac:dyDescent="0.25">
      <c r="A6292" s="122" t="s">
        <v>35</v>
      </c>
      <c r="B6292" s="119">
        <v>44155</v>
      </c>
      <c r="C6292" s="4">
        <v>12</v>
      </c>
      <c r="D6292" s="26">
        <f t="shared" si="540"/>
        <v>1646</v>
      </c>
      <c r="F6292" s="112">
        <f t="shared" si="538"/>
        <v>8</v>
      </c>
    </row>
    <row r="6293" spans="1:6" x14ac:dyDescent="0.25">
      <c r="A6293" s="122" t="s">
        <v>21</v>
      </c>
      <c r="B6293" s="119">
        <v>44155</v>
      </c>
      <c r="C6293" s="4">
        <v>256</v>
      </c>
      <c r="D6293" s="26">
        <f t="shared" si="540"/>
        <v>17503</v>
      </c>
      <c r="E6293" s="4">
        <v>5</v>
      </c>
      <c r="F6293" s="112">
        <f t="shared" si="538"/>
        <v>525</v>
      </c>
    </row>
    <row r="6294" spans="1:6" x14ac:dyDescent="0.25">
      <c r="A6294" s="122" t="s">
        <v>36</v>
      </c>
      <c r="B6294" s="119">
        <v>44155</v>
      </c>
      <c r="C6294" s="4">
        <v>343</v>
      </c>
      <c r="D6294" s="26">
        <f t="shared" si="540"/>
        <v>20780</v>
      </c>
      <c r="E6294" s="4">
        <v>5</v>
      </c>
      <c r="F6294" s="112">
        <f t="shared" si="538"/>
        <v>356</v>
      </c>
    </row>
    <row r="6295" spans="1:6" x14ac:dyDescent="0.25">
      <c r="A6295" s="122" t="s">
        <v>27</v>
      </c>
      <c r="B6295" s="119">
        <v>44155</v>
      </c>
      <c r="C6295" s="4">
        <v>982</v>
      </c>
      <c r="D6295" s="26">
        <f t="shared" si="540"/>
        <v>107886</v>
      </c>
      <c r="E6295" s="4">
        <v>15</v>
      </c>
      <c r="F6295" s="112">
        <f t="shared" si="538"/>
        <v>1761</v>
      </c>
    </row>
    <row r="6296" spans="1:6" x14ac:dyDescent="0.25">
      <c r="A6296" s="122" t="s">
        <v>37</v>
      </c>
      <c r="B6296" s="119">
        <v>44155</v>
      </c>
      <c r="C6296" s="4">
        <v>164</v>
      </c>
      <c r="D6296" s="26">
        <f t="shared" si="540"/>
        <v>4673</v>
      </c>
      <c r="F6296" s="112">
        <f t="shared" si="538"/>
        <v>86</v>
      </c>
    </row>
    <row r="6297" spans="1:6" x14ac:dyDescent="0.25">
      <c r="A6297" s="122" t="s">
        <v>38</v>
      </c>
      <c r="B6297" s="119">
        <v>44155</v>
      </c>
      <c r="C6297" s="4">
        <v>253</v>
      </c>
      <c r="D6297" s="26">
        <f t="shared" si="540"/>
        <v>21502</v>
      </c>
      <c r="E6297" s="4">
        <v>9</v>
      </c>
      <c r="F6297" s="112">
        <f t="shared" si="538"/>
        <v>411</v>
      </c>
    </row>
    <row r="6298" spans="1:6" x14ac:dyDescent="0.25">
      <c r="A6298" s="122" t="s">
        <v>48</v>
      </c>
      <c r="B6298" s="119">
        <v>44155</v>
      </c>
      <c r="C6298" s="4">
        <v>3</v>
      </c>
      <c r="D6298" s="26">
        <f t="shared" si="540"/>
        <v>177</v>
      </c>
      <c r="F6298" s="112">
        <f t="shared" si="538"/>
        <v>3</v>
      </c>
    </row>
    <row r="6299" spans="1:6" x14ac:dyDescent="0.25">
      <c r="A6299" s="122" t="s">
        <v>39</v>
      </c>
      <c r="B6299" s="119">
        <v>44155</v>
      </c>
      <c r="C6299" s="4">
        <v>21</v>
      </c>
      <c r="D6299" s="26">
        <f t="shared" si="540"/>
        <v>18273</v>
      </c>
      <c r="E6299" s="4">
        <v>1</v>
      </c>
      <c r="F6299" s="112">
        <f t="shared" si="538"/>
        <v>841</v>
      </c>
    </row>
    <row r="6300" spans="1:6" x14ac:dyDescent="0.25">
      <c r="A6300" s="122" t="s">
        <v>40</v>
      </c>
      <c r="B6300" s="119">
        <v>44155</v>
      </c>
      <c r="C6300" s="4">
        <v>88</v>
      </c>
      <c r="D6300" s="26">
        <f t="shared" si="540"/>
        <v>5060</v>
      </c>
      <c r="E6300" s="4">
        <v>4</v>
      </c>
      <c r="F6300" s="112">
        <f t="shared" si="538"/>
        <v>68</v>
      </c>
    </row>
    <row r="6301" spans="1:6" x14ac:dyDescent="0.25">
      <c r="A6301" s="122" t="s">
        <v>28</v>
      </c>
      <c r="B6301" s="119">
        <v>44155</v>
      </c>
      <c r="C6301" s="4">
        <v>58</v>
      </c>
      <c r="D6301" s="26">
        <f t="shared" si="540"/>
        <v>8420</v>
      </c>
      <c r="F6301" s="112">
        <f t="shared" si="538"/>
        <v>304</v>
      </c>
    </row>
    <row r="6302" spans="1:6" x14ac:dyDescent="0.25">
      <c r="A6302" s="122" t="s">
        <v>24</v>
      </c>
      <c r="B6302" s="119">
        <v>44155</v>
      </c>
      <c r="C6302" s="4">
        <v>317</v>
      </c>
      <c r="D6302" s="26">
        <f t="shared" si="540"/>
        <v>54811</v>
      </c>
      <c r="E6302" s="4">
        <v>6</v>
      </c>
      <c r="F6302" s="112">
        <f t="shared" si="538"/>
        <v>1064</v>
      </c>
    </row>
    <row r="6303" spans="1:6" x14ac:dyDescent="0.25">
      <c r="A6303" s="122" t="s">
        <v>30</v>
      </c>
      <c r="B6303" s="119">
        <v>44155</v>
      </c>
      <c r="C6303" s="4">
        <v>3</v>
      </c>
      <c r="D6303" s="26">
        <f t="shared" si="540"/>
        <v>434</v>
      </c>
      <c r="F6303" s="112">
        <f t="shared" si="538"/>
        <v>7</v>
      </c>
    </row>
    <row r="6304" spans="1:6" x14ac:dyDescent="0.25">
      <c r="A6304" s="122" t="s">
        <v>26</v>
      </c>
      <c r="B6304" s="119">
        <v>44155</v>
      </c>
      <c r="C6304" s="4">
        <v>321</v>
      </c>
      <c r="D6304" s="26">
        <f t="shared" si="540"/>
        <v>29259</v>
      </c>
      <c r="E6304" s="4">
        <v>1</v>
      </c>
      <c r="F6304" s="112">
        <f t="shared" si="538"/>
        <v>574</v>
      </c>
    </row>
    <row r="6305" spans="1:6" x14ac:dyDescent="0.25">
      <c r="A6305" s="122" t="s">
        <v>25</v>
      </c>
      <c r="B6305" s="119">
        <v>44155</v>
      </c>
      <c r="C6305" s="4">
        <v>201</v>
      </c>
      <c r="D6305" s="26">
        <f t="shared" si="540"/>
        <v>29746</v>
      </c>
      <c r="E6305" s="4">
        <v>1</v>
      </c>
      <c r="F6305" s="112">
        <f t="shared" si="538"/>
        <v>750</v>
      </c>
    </row>
    <row r="6306" spans="1:6" x14ac:dyDescent="0.25">
      <c r="A6306" s="122" t="s">
        <v>41</v>
      </c>
      <c r="B6306" s="119">
        <v>44155</v>
      </c>
      <c r="C6306" s="4">
        <v>166</v>
      </c>
      <c r="D6306" s="26">
        <f t="shared" si="540"/>
        <v>20678</v>
      </c>
      <c r="E6306" s="4">
        <v>3</v>
      </c>
      <c r="F6306" s="112">
        <f t="shared" si="538"/>
        <v>961</v>
      </c>
    </row>
    <row r="6307" spans="1:6" x14ac:dyDescent="0.25">
      <c r="A6307" s="122" t="s">
        <v>42</v>
      </c>
      <c r="B6307" s="119">
        <v>44155</v>
      </c>
      <c r="C6307" s="4">
        <v>471</v>
      </c>
      <c r="D6307" s="26">
        <f t="shared" si="540"/>
        <v>5553</v>
      </c>
      <c r="F6307" s="112">
        <f t="shared" si="538"/>
        <v>143</v>
      </c>
    </row>
    <row r="6308" spans="1:6" x14ac:dyDescent="0.25">
      <c r="A6308" s="122" t="s">
        <v>43</v>
      </c>
      <c r="B6308" s="119">
        <v>44155</v>
      </c>
      <c r="C6308" s="4">
        <v>378</v>
      </c>
      <c r="D6308" s="26">
        <f t="shared" si="540"/>
        <v>12787</v>
      </c>
      <c r="E6308" s="4">
        <v>8</v>
      </c>
      <c r="F6308" s="112">
        <f t="shared" si="538"/>
        <v>177</v>
      </c>
    </row>
    <row r="6309" spans="1:6" x14ac:dyDescent="0.25">
      <c r="A6309" s="122" t="s">
        <v>44</v>
      </c>
      <c r="B6309" s="119">
        <v>44155</v>
      </c>
      <c r="C6309" s="4">
        <v>248</v>
      </c>
      <c r="D6309" s="26">
        <f t="shared" si="540"/>
        <v>13847</v>
      </c>
      <c r="E6309" s="4">
        <v>3</v>
      </c>
      <c r="F6309" s="112">
        <f t="shared" si="538"/>
        <v>224</v>
      </c>
    </row>
    <row r="6310" spans="1:6" x14ac:dyDescent="0.25">
      <c r="A6310" s="122" t="s">
        <v>29</v>
      </c>
      <c r="B6310" s="119">
        <v>44155</v>
      </c>
      <c r="C6310" s="4">
        <v>1757</v>
      </c>
      <c r="D6310" s="26">
        <f t="shared" si="540"/>
        <v>136009</v>
      </c>
      <c r="E6310" s="4">
        <v>18</v>
      </c>
      <c r="F6310" s="112">
        <f t="shared" si="538"/>
        <v>2022</v>
      </c>
    </row>
    <row r="6311" spans="1:6" x14ac:dyDescent="0.25">
      <c r="A6311" s="122" t="s">
        <v>45</v>
      </c>
      <c r="B6311" s="119">
        <v>44155</v>
      </c>
      <c r="C6311" s="4">
        <v>252</v>
      </c>
      <c r="D6311" s="26">
        <f t="shared" si="540"/>
        <v>14163</v>
      </c>
      <c r="F6311" s="112">
        <f t="shared" si="538"/>
        <v>173</v>
      </c>
    </row>
    <row r="6312" spans="1:6" x14ac:dyDescent="0.25">
      <c r="A6312" s="122" t="s">
        <v>46</v>
      </c>
      <c r="B6312" s="119">
        <v>44155</v>
      </c>
      <c r="C6312" s="4">
        <v>127</v>
      </c>
      <c r="D6312" s="26">
        <f t="shared" si="540"/>
        <v>14965</v>
      </c>
      <c r="E6312" s="4">
        <v>2</v>
      </c>
      <c r="F6312" s="112">
        <f t="shared" si="538"/>
        <v>217</v>
      </c>
    </row>
    <row r="6313" spans="1:6" ht="15.75" thickBot="1" x14ac:dyDescent="0.3">
      <c r="A6313" s="123" t="s">
        <v>47</v>
      </c>
      <c r="B6313" s="119">
        <v>44155</v>
      </c>
      <c r="C6313" s="4">
        <v>472</v>
      </c>
      <c r="D6313" s="115">
        <f>C6313+D6289</f>
        <v>62879</v>
      </c>
      <c r="E6313" s="4">
        <v>24</v>
      </c>
      <c r="F6313" s="113">
        <f t="shared" si="538"/>
        <v>1056</v>
      </c>
    </row>
    <row r="6314" spans="1:6" x14ac:dyDescent="0.25">
      <c r="A6314" s="53" t="s">
        <v>22</v>
      </c>
      <c r="B6314" s="119">
        <v>44156</v>
      </c>
      <c r="C6314" s="4">
        <v>1894</v>
      </c>
      <c r="D6314" s="114">
        <f t="shared" si="540"/>
        <v>604016</v>
      </c>
      <c r="E6314" s="4">
        <f>24+17</f>
        <v>41</v>
      </c>
      <c r="F6314" s="111">
        <f t="shared" si="538"/>
        <v>19957</v>
      </c>
    </row>
    <row r="6315" spans="1:6" x14ac:dyDescent="0.25">
      <c r="A6315" s="122" t="s">
        <v>51</v>
      </c>
      <c r="B6315" s="119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2">
        <f t="shared" ref="F6315:F6378" si="541">E6315+F6291</f>
        <v>5135</v>
      </c>
    </row>
    <row r="6316" spans="1:6" x14ac:dyDescent="0.25">
      <c r="A6316" s="122" t="s">
        <v>35</v>
      </c>
      <c r="B6316" s="119">
        <v>44156</v>
      </c>
      <c r="C6316" s="4">
        <v>25</v>
      </c>
      <c r="D6316" s="26">
        <f t="shared" si="540"/>
        <v>1671</v>
      </c>
      <c r="E6316" s="4">
        <f>5</f>
        <v>5</v>
      </c>
      <c r="F6316" s="112">
        <f t="shared" si="541"/>
        <v>13</v>
      </c>
    </row>
    <row r="6317" spans="1:6" x14ac:dyDescent="0.25">
      <c r="A6317" s="122" t="s">
        <v>21</v>
      </c>
      <c r="B6317" s="119">
        <v>44156</v>
      </c>
      <c r="C6317" s="4">
        <v>156</v>
      </c>
      <c r="D6317" s="26">
        <f t="shared" si="540"/>
        <v>17659</v>
      </c>
      <c r="F6317" s="112">
        <f t="shared" si="541"/>
        <v>525</v>
      </c>
    </row>
    <row r="6318" spans="1:6" x14ac:dyDescent="0.25">
      <c r="A6318" s="122" t="s">
        <v>36</v>
      </c>
      <c r="B6318" s="119">
        <v>44156</v>
      </c>
      <c r="C6318" s="4">
        <v>241</v>
      </c>
      <c r="D6318" s="26">
        <f t="shared" si="540"/>
        <v>21021</v>
      </c>
      <c r="E6318" s="4">
        <f>1</f>
        <v>1</v>
      </c>
      <c r="F6318" s="112">
        <f t="shared" si="541"/>
        <v>357</v>
      </c>
    </row>
    <row r="6319" spans="1:6" x14ac:dyDescent="0.25">
      <c r="A6319" s="122" t="s">
        <v>27</v>
      </c>
      <c r="B6319" s="119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2">
        <f t="shared" si="541"/>
        <v>1771</v>
      </c>
    </row>
    <row r="6320" spans="1:6" x14ac:dyDescent="0.25">
      <c r="A6320" s="122" t="s">
        <v>37</v>
      </c>
      <c r="B6320" s="119">
        <v>44156</v>
      </c>
      <c r="C6320" s="4">
        <v>96</v>
      </c>
      <c r="D6320" s="26">
        <f t="shared" si="540"/>
        <v>4769</v>
      </c>
      <c r="F6320" s="112">
        <f t="shared" si="541"/>
        <v>86</v>
      </c>
    </row>
    <row r="6321" spans="1:6" x14ac:dyDescent="0.25">
      <c r="A6321" s="122" t="s">
        <v>38</v>
      </c>
      <c r="B6321" s="119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2">
        <f t="shared" si="541"/>
        <v>416</v>
      </c>
    </row>
    <row r="6322" spans="1:6" x14ac:dyDescent="0.25">
      <c r="A6322" s="122" t="s">
        <v>48</v>
      </c>
      <c r="B6322" s="119">
        <v>44156</v>
      </c>
      <c r="C6322" s="4">
        <v>2</v>
      </c>
      <c r="D6322" s="26">
        <f t="shared" si="540"/>
        <v>179</v>
      </c>
      <c r="F6322" s="112">
        <f t="shared" si="541"/>
        <v>3</v>
      </c>
    </row>
    <row r="6323" spans="1:6" x14ac:dyDescent="0.25">
      <c r="A6323" s="122" t="s">
        <v>39</v>
      </c>
      <c r="B6323" s="119">
        <v>44156</v>
      </c>
      <c r="C6323" s="4">
        <v>12</v>
      </c>
      <c r="D6323" s="26">
        <f t="shared" si="540"/>
        <v>18285</v>
      </c>
      <c r="E6323" s="4">
        <f>1</f>
        <v>1</v>
      </c>
      <c r="F6323" s="112">
        <f t="shared" si="541"/>
        <v>842</v>
      </c>
    </row>
    <row r="6324" spans="1:6" x14ac:dyDescent="0.25">
      <c r="A6324" s="122" t="s">
        <v>40</v>
      </c>
      <c r="B6324" s="119">
        <v>44156</v>
      </c>
      <c r="C6324" s="4">
        <v>57</v>
      </c>
      <c r="D6324" s="26">
        <f t="shared" si="540"/>
        <v>5117</v>
      </c>
      <c r="E6324" s="4">
        <v>2</v>
      </c>
      <c r="F6324" s="112">
        <f t="shared" si="541"/>
        <v>70</v>
      </c>
    </row>
    <row r="6325" spans="1:6" x14ac:dyDescent="0.25">
      <c r="A6325" s="122" t="s">
        <v>28</v>
      </c>
      <c r="B6325" s="119">
        <v>44156</v>
      </c>
      <c r="C6325" s="4">
        <v>63</v>
      </c>
      <c r="D6325" s="26">
        <f t="shared" si="540"/>
        <v>8483</v>
      </c>
      <c r="E6325" s="4">
        <v>5</v>
      </c>
      <c r="F6325" s="112">
        <f t="shared" si="541"/>
        <v>309</v>
      </c>
    </row>
    <row r="6326" spans="1:6" x14ac:dyDescent="0.25">
      <c r="A6326" s="122" t="s">
        <v>24</v>
      </c>
      <c r="B6326" s="119">
        <v>44156</v>
      </c>
      <c r="C6326" s="4">
        <v>226</v>
      </c>
      <c r="D6326" s="26">
        <f t="shared" si="540"/>
        <v>55037</v>
      </c>
      <c r="E6326" s="4">
        <v>2</v>
      </c>
      <c r="F6326" s="112">
        <f t="shared" si="541"/>
        <v>1066</v>
      </c>
    </row>
    <row r="6327" spans="1:6" x14ac:dyDescent="0.25">
      <c r="A6327" s="122" t="s">
        <v>30</v>
      </c>
      <c r="B6327" s="119">
        <v>44156</v>
      </c>
      <c r="C6327" s="4">
        <v>1</v>
      </c>
      <c r="D6327" s="26">
        <f t="shared" si="540"/>
        <v>435</v>
      </c>
      <c r="E6327" s="4">
        <f>1</f>
        <v>1</v>
      </c>
      <c r="F6327" s="112">
        <f t="shared" si="541"/>
        <v>8</v>
      </c>
    </row>
    <row r="6328" spans="1:6" x14ac:dyDescent="0.25">
      <c r="A6328" s="122" t="s">
        <v>26</v>
      </c>
      <c r="B6328" s="119">
        <v>44156</v>
      </c>
      <c r="C6328" s="4">
        <v>235</v>
      </c>
      <c r="D6328" s="26">
        <f t="shared" si="540"/>
        <v>29494</v>
      </c>
      <c r="F6328" s="112">
        <f t="shared" si="541"/>
        <v>574</v>
      </c>
    </row>
    <row r="6329" spans="1:6" x14ac:dyDescent="0.25">
      <c r="A6329" s="122" t="s">
        <v>25</v>
      </c>
      <c r="B6329" s="119">
        <v>44156</v>
      </c>
      <c r="C6329" s="4">
        <v>169</v>
      </c>
      <c r="D6329" s="26">
        <f t="shared" si="540"/>
        <v>29915</v>
      </c>
      <c r="E6329" s="4">
        <v>1</v>
      </c>
      <c r="F6329" s="112">
        <f t="shared" si="541"/>
        <v>751</v>
      </c>
    </row>
    <row r="6330" spans="1:6" x14ac:dyDescent="0.25">
      <c r="A6330" s="122" t="s">
        <v>41</v>
      </c>
      <c r="B6330" s="119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2">
        <f t="shared" si="541"/>
        <v>962</v>
      </c>
    </row>
    <row r="6331" spans="1:6" x14ac:dyDescent="0.25">
      <c r="A6331" s="122" t="s">
        <v>42</v>
      </c>
      <c r="B6331" s="119">
        <v>44156</v>
      </c>
      <c r="C6331" s="4">
        <v>115</v>
      </c>
      <c r="D6331" s="26">
        <f t="shared" si="542"/>
        <v>5668</v>
      </c>
      <c r="F6331" s="112">
        <f t="shared" si="541"/>
        <v>143</v>
      </c>
    </row>
    <row r="6332" spans="1:6" x14ac:dyDescent="0.25">
      <c r="A6332" s="122" t="s">
        <v>43</v>
      </c>
      <c r="B6332" s="119">
        <v>44156</v>
      </c>
      <c r="C6332" s="4">
        <v>250</v>
      </c>
      <c r="D6332" s="26">
        <f t="shared" si="542"/>
        <v>13037</v>
      </c>
      <c r="E6332" s="4">
        <f>1</f>
        <v>1</v>
      </c>
      <c r="F6332" s="112">
        <f t="shared" si="541"/>
        <v>178</v>
      </c>
    </row>
    <row r="6333" spans="1:6" x14ac:dyDescent="0.25">
      <c r="A6333" s="122" t="s">
        <v>44</v>
      </c>
      <c r="B6333" s="119">
        <v>44156</v>
      </c>
      <c r="C6333" s="4">
        <v>163</v>
      </c>
      <c r="D6333" s="26">
        <f t="shared" si="542"/>
        <v>14010</v>
      </c>
      <c r="E6333" s="4">
        <v>7</v>
      </c>
      <c r="F6333" s="112">
        <f t="shared" si="541"/>
        <v>231</v>
      </c>
    </row>
    <row r="6334" spans="1:6" x14ac:dyDescent="0.25">
      <c r="A6334" s="122" t="s">
        <v>29</v>
      </c>
      <c r="B6334" s="119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2">
        <f t="shared" si="541"/>
        <v>2043</v>
      </c>
    </row>
    <row r="6335" spans="1:6" x14ac:dyDescent="0.25">
      <c r="A6335" s="122" t="s">
        <v>45</v>
      </c>
      <c r="B6335" s="119">
        <v>44156</v>
      </c>
      <c r="C6335" s="4">
        <v>201</v>
      </c>
      <c r="D6335" s="26">
        <f t="shared" si="542"/>
        <v>14364</v>
      </c>
      <c r="F6335" s="112">
        <f t="shared" si="541"/>
        <v>173</v>
      </c>
    </row>
    <row r="6336" spans="1:6" x14ac:dyDescent="0.25">
      <c r="A6336" s="122" t="s">
        <v>46</v>
      </c>
      <c r="B6336" s="119">
        <v>44156</v>
      </c>
      <c r="C6336" s="4">
        <v>221</v>
      </c>
      <c r="D6336" s="26">
        <f t="shared" si="542"/>
        <v>15186</v>
      </c>
      <c r="E6336" s="4">
        <f>2</f>
        <v>2</v>
      </c>
      <c r="F6336" s="112">
        <f t="shared" si="541"/>
        <v>219</v>
      </c>
    </row>
    <row r="6337" spans="1:6" ht="15.75" thickBot="1" x14ac:dyDescent="0.3">
      <c r="A6337" s="123" t="s">
        <v>47</v>
      </c>
      <c r="B6337" s="119">
        <v>44156</v>
      </c>
      <c r="C6337" s="4">
        <v>257</v>
      </c>
      <c r="D6337" s="115">
        <f>C6337+D6313</f>
        <v>63136</v>
      </c>
      <c r="E6337" s="4">
        <v>2</v>
      </c>
      <c r="F6337" s="113">
        <f t="shared" si="541"/>
        <v>1058</v>
      </c>
    </row>
    <row r="6338" spans="1:6" x14ac:dyDescent="0.25">
      <c r="A6338" s="53" t="s">
        <v>22</v>
      </c>
      <c r="B6338" s="119">
        <v>44157</v>
      </c>
      <c r="C6338" s="4">
        <v>998</v>
      </c>
      <c r="D6338" s="114">
        <f t="shared" ref="D6338:D6401" si="543">C6338+D6314</f>
        <v>605014</v>
      </c>
      <c r="E6338" s="4">
        <f>17+16</f>
        <v>33</v>
      </c>
      <c r="F6338" s="111">
        <f t="shared" si="541"/>
        <v>19990</v>
      </c>
    </row>
    <row r="6339" spans="1:6" x14ac:dyDescent="0.25">
      <c r="A6339" s="122" t="s">
        <v>51</v>
      </c>
      <c r="B6339" s="119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2">
        <f t="shared" si="541"/>
        <v>5139</v>
      </c>
    </row>
    <row r="6340" spans="1:6" x14ac:dyDescent="0.25">
      <c r="A6340" s="122" t="s">
        <v>35</v>
      </c>
      <c r="B6340" s="119">
        <v>44157</v>
      </c>
      <c r="C6340" s="4">
        <v>37</v>
      </c>
      <c r="D6340" s="26">
        <f t="shared" si="543"/>
        <v>1708</v>
      </c>
      <c r="F6340" s="112">
        <f t="shared" si="541"/>
        <v>13</v>
      </c>
    </row>
    <row r="6341" spans="1:6" x14ac:dyDescent="0.25">
      <c r="A6341" s="122" t="s">
        <v>21</v>
      </c>
      <c r="B6341" s="119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2">
        <f t="shared" si="541"/>
        <v>527</v>
      </c>
    </row>
    <row r="6342" spans="1:6" x14ac:dyDescent="0.25">
      <c r="A6342" s="122" t="s">
        <v>36</v>
      </c>
      <c r="B6342" s="119">
        <v>44157</v>
      </c>
      <c r="C6342" s="4">
        <v>146</v>
      </c>
      <c r="D6342" s="26">
        <f t="shared" si="543"/>
        <v>21167</v>
      </c>
      <c r="F6342" s="112">
        <f t="shared" si="541"/>
        <v>357</v>
      </c>
    </row>
    <row r="6343" spans="1:6" x14ac:dyDescent="0.25">
      <c r="A6343" s="122" t="s">
        <v>27</v>
      </c>
      <c r="B6343" s="119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2">
        <f t="shared" si="541"/>
        <v>1776</v>
      </c>
    </row>
    <row r="6344" spans="1:6" x14ac:dyDescent="0.25">
      <c r="A6344" s="122" t="s">
        <v>37</v>
      </c>
      <c r="B6344" s="119">
        <v>44157</v>
      </c>
      <c r="C6344" s="4">
        <v>27</v>
      </c>
      <c r="D6344" s="26">
        <f t="shared" si="543"/>
        <v>4796</v>
      </c>
      <c r="F6344" s="112">
        <f t="shared" si="541"/>
        <v>86</v>
      </c>
    </row>
    <row r="6345" spans="1:6" x14ac:dyDescent="0.25">
      <c r="A6345" s="122" t="s">
        <v>38</v>
      </c>
      <c r="B6345" s="119">
        <v>44157</v>
      </c>
      <c r="C6345" s="4">
        <v>159</v>
      </c>
      <c r="D6345" s="26">
        <f t="shared" si="543"/>
        <v>21877</v>
      </c>
      <c r="E6345" s="4">
        <f>2</f>
        <v>2</v>
      </c>
      <c r="F6345" s="112">
        <f t="shared" si="541"/>
        <v>418</v>
      </c>
    </row>
    <row r="6346" spans="1:6" x14ac:dyDescent="0.25">
      <c r="A6346" s="122" t="s">
        <v>48</v>
      </c>
      <c r="B6346" s="119">
        <v>44157</v>
      </c>
      <c r="C6346" s="4">
        <v>1</v>
      </c>
      <c r="D6346" s="26">
        <f t="shared" si="543"/>
        <v>180</v>
      </c>
      <c r="F6346" s="112">
        <f t="shared" si="541"/>
        <v>3</v>
      </c>
    </row>
    <row r="6347" spans="1:6" x14ac:dyDescent="0.25">
      <c r="A6347" s="122" t="s">
        <v>39</v>
      </c>
      <c r="B6347" s="119">
        <v>44157</v>
      </c>
      <c r="C6347" s="4">
        <v>9</v>
      </c>
      <c r="D6347" s="26">
        <f t="shared" si="543"/>
        <v>18294</v>
      </c>
      <c r="F6347" s="112">
        <f t="shared" si="541"/>
        <v>842</v>
      </c>
    </row>
    <row r="6348" spans="1:6" x14ac:dyDescent="0.25">
      <c r="A6348" s="122" t="s">
        <v>40</v>
      </c>
      <c r="B6348" s="119">
        <v>44157</v>
      </c>
      <c r="C6348" s="4">
        <v>82</v>
      </c>
      <c r="D6348" s="26">
        <f t="shared" si="543"/>
        <v>5199</v>
      </c>
      <c r="F6348" s="112">
        <f t="shared" si="541"/>
        <v>70</v>
      </c>
    </row>
    <row r="6349" spans="1:6" x14ac:dyDescent="0.25">
      <c r="A6349" s="122" t="s">
        <v>28</v>
      </c>
      <c r="B6349" s="119">
        <v>44157</v>
      </c>
      <c r="C6349" s="4">
        <v>28</v>
      </c>
      <c r="D6349" s="26">
        <f t="shared" si="543"/>
        <v>8511</v>
      </c>
      <c r="E6349" s="4">
        <f>1</f>
        <v>1</v>
      </c>
      <c r="F6349" s="112">
        <f t="shared" si="541"/>
        <v>310</v>
      </c>
    </row>
    <row r="6350" spans="1:6" x14ac:dyDescent="0.25">
      <c r="A6350" s="122" t="s">
        <v>24</v>
      </c>
      <c r="B6350" s="119">
        <v>44157</v>
      </c>
      <c r="C6350" s="4">
        <v>152</v>
      </c>
      <c r="D6350" s="26">
        <f t="shared" si="543"/>
        <v>55189</v>
      </c>
      <c r="E6350" s="4">
        <f>2</f>
        <v>2</v>
      </c>
      <c r="F6350" s="112">
        <f t="shared" si="541"/>
        <v>1068</v>
      </c>
    </row>
    <row r="6351" spans="1:6" x14ac:dyDescent="0.25">
      <c r="A6351" s="122" t="s">
        <v>30</v>
      </c>
      <c r="B6351" s="119">
        <v>44157</v>
      </c>
      <c r="C6351" s="4">
        <v>1</v>
      </c>
      <c r="D6351" s="26">
        <f t="shared" si="543"/>
        <v>436</v>
      </c>
      <c r="F6351" s="112">
        <f t="shared" si="541"/>
        <v>8</v>
      </c>
    </row>
    <row r="6352" spans="1:6" x14ac:dyDescent="0.25">
      <c r="A6352" s="122" t="s">
        <v>26</v>
      </c>
      <c r="B6352" s="119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2">
        <f t="shared" si="541"/>
        <v>591</v>
      </c>
    </row>
    <row r="6353" spans="1:6" x14ac:dyDescent="0.25">
      <c r="A6353" s="122" t="s">
        <v>25</v>
      </c>
      <c r="B6353" s="119">
        <v>44157</v>
      </c>
      <c r="C6353" s="4">
        <v>141</v>
      </c>
      <c r="D6353" s="26">
        <f t="shared" si="543"/>
        <v>30056</v>
      </c>
      <c r="F6353" s="112">
        <f t="shared" si="541"/>
        <v>751</v>
      </c>
    </row>
    <row r="6354" spans="1:6" x14ac:dyDescent="0.25">
      <c r="A6354" s="122" t="s">
        <v>41</v>
      </c>
      <c r="B6354" s="119">
        <v>44157</v>
      </c>
      <c r="C6354" s="4">
        <v>28</v>
      </c>
      <c r="D6354" s="26">
        <f t="shared" si="543"/>
        <v>20754</v>
      </c>
      <c r="E6354" s="4">
        <f>1</f>
        <v>1</v>
      </c>
      <c r="F6354" s="112">
        <f t="shared" si="541"/>
        <v>963</v>
      </c>
    </row>
    <row r="6355" spans="1:6" x14ac:dyDescent="0.25">
      <c r="A6355" s="122" t="s">
        <v>42</v>
      </c>
      <c r="B6355" s="119">
        <v>44157</v>
      </c>
      <c r="C6355" s="4">
        <v>62</v>
      </c>
      <c r="D6355" s="26">
        <f t="shared" si="543"/>
        <v>5730</v>
      </c>
      <c r="F6355" s="112">
        <f t="shared" si="541"/>
        <v>143</v>
      </c>
    </row>
    <row r="6356" spans="1:6" x14ac:dyDescent="0.25">
      <c r="A6356" s="122" t="s">
        <v>43</v>
      </c>
      <c r="B6356" s="119">
        <v>44157</v>
      </c>
      <c r="C6356" s="4">
        <v>126</v>
      </c>
      <c r="D6356" s="26">
        <f t="shared" si="543"/>
        <v>13163</v>
      </c>
      <c r="E6356" s="4">
        <v>1</v>
      </c>
      <c r="F6356" s="112">
        <f t="shared" si="541"/>
        <v>179</v>
      </c>
    </row>
    <row r="6357" spans="1:6" x14ac:dyDescent="0.25">
      <c r="A6357" s="122" t="s">
        <v>44</v>
      </c>
      <c r="B6357" s="119">
        <v>44157</v>
      </c>
      <c r="C6357" s="4">
        <v>189</v>
      </c>
      <c r="D6357" s="26">
        <f t="shared" si="543"/>
        <v>14199</v>
      </c>
      <c r="F6357" s="112">
        <f t="shared" si="541"/>
        <v>231</v>
      </c>
    </row>
    <row r="6358" spans="1:6" x14ac:dyDescent="0.25">
      <c r="A6358" s="122" t="s">
        <v>29</v>
      </c>
      <c r="B6358" s="119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2">
        <f t="shared" si="541"/>
        <v>2074</v>
      </c>
    </row>
    <row r="6359" spans="1:6" x14ac:dyDescent="0.25">
      <c r="A6359" s="122" t="s">
        <v>45</v>
      </c>
      <c r="B6359" s="119">
        <v>44157</v>
      </c>
      <c r="C6359" s="4">
        <v>194</v>
      </c>
      <c r="D6359" s="26">
        <f t="shared" si="543"/>
        <v>14558</v>
      </c>
      <c r="F6359" s="112">
        <f t="shared" si="541"/>
        <v>173</v>
      </c>
    </row>
    <row r="6360" spans="1:6" x14ac:dyDescent="0.25">
      <c r="A6360" s="122" t="s">
        <v>46</v>
      </c>
      <c r="B6360" s="119">
        <v>44157</v>
      </c>
      <c r="C6360" s="4">
        <v>77</v>
      </c>
      <c r="D6360" s="26">
        <f t="shared" si="543"/>
        <v>15263</v>
      </c>
      <c r="E6360" s="4">
        <v>1</v>
      </c>
      <c r="F6360" s="112">
        <f t="shared" si="541"/>
        <v>220</v>
      </c>
    </row>
    <row r="6361" spans="1:6" ht="15.75" thickBot="1" x14ac:dyDescent="0.3">
      <c r="A6361" s="123" t="s">
        <v>47</v>
      </c>
      <c r="B6361" s="119">
        <v>44157</v>
      </c>
      <c r="C6361" s="4">
        <v>158</v>
      </c>
      <c r="D6361" s="115">
        <f>C6361+D6337</f>
        <v>63294</v>
      </c>
      <c r="F6361" s="113">
        <f t="shared" si="541"/>
        <v>1058</v>
      </c>
    </row>
    <row r="6362" spans="1:6" x14ac:dyDescent="0.25">
      <c r="A6362" s="53" t="s">
        <v>22</v>
      </c>
      <c r="B6362" s="119">
        <v>44158</v>
      </c>
      <c r="C6362" s="4">
        <v>954</v>
      </c>
      <c r="D6362" s="114">
        <f t="shared" si="543"/>
        <v>605968</v>
      </c>
      <c r="E6362" s="4">
        <f>18+16</f>
        <v>34</v>
      </c>
      <c r="F6362" s="111">
        <f t="shared" si="541"/>
        <v>20024</v>
      </c>
    </row>
    <row r="6363" spans="1:6" x14ac:dyDescent="0.25">
      <c r="A6363" s="122" t="s">
        <v>51</v>
      </c>
      <c r="B6363" s="119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2">
        <f t="shared" si="541"/>
        <v>5142</v>
      </c>
    </row>
    <row r="6364" spans="1:6" x14ac:dyDescent="0.25">
      <c r="A6364" s="122" t="s">
        <v>35</v>
      </c>
      <c r="B6364" s="119">
        <v>44158</v>
      </c>
      <c r="C6364" s="4">
        <v>4</v>
      </c>
      <c r="D6364" s="26">
        <f t="shared" si="543"/>
        <v>1712</v>
      </c>
      <c r="F6364" s="112">
        <f t="shared" si="541"/>
        <v>13</v>
      </c>
    </row>
    <row r="6365" spans="1:6" x14ac:dyDescent="0.25">
      <c r="A6365" s="122" t="s">
        <v>21</v>
      </c>
      <c r="B6365" s="119">
        <v>44158</v>
      </c>
      <c r="C6365" s="4">
        <v>127</v>
      </c>
      <c r="D6365" s="26">
        <f t="shared" si="543"/>
        <v>17905</v>
      </c>
      <c r="E6365" s="4">
        <f>1</f>
        <v>1</v>
      </c>
      <c r="F6365" s="112">
        <f t="shared" si="541"/>
        <v>528</v>
      </c>
    </row>
    <row r="6366" spans="1:6" x14ac:dyDescent="0.25">
      <c r="A6366" s="122" t="s">
        <v>36</v>
      </c>
      <c r="B6366" s="119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2">
        <f t="shared" si="541"/>
        <v>359</v>
      </c>
    </row>
    <row r="6367" spans="1:6" x14ac:dyDescent="0.25">
      <c r="A6367" s="122" t="s">
        <v>27</v>
      </c>
      <c r="B6367" s="119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2">
        <f t="shared" si="541"/>
        <v>1789</v>
      </c>
    </row>
    <row r="6368" spans="1:6" x14ac:dyDescent="0.25">
      <c r="A6368" s="122" t="s">
        <v>37</v>
      </c>
      <c r="B6368" s="119">
        <v>44158</v>
      </c>
      <c r="C6368" s="4">
        <v>121</v>
      </c>
      <c r="D6368" s="26">
        <f t="shared" si="543"/>
        <v>4917</v>
      </c>
      <c r="F6368" s="112">
        <f t="shared" si="541"/>
        <v>86</v>
      </c>
    </row>
    <row r="6369" spans="1:6" x14ac:dyDescent="0.25">
      <c r="A6369" s="122" t="s">
        <v>38</v>
      </c>
      <c r="B6369" s="119">
        <v>44158</v>
      </c>
      <c r="C6369" s="4">
        <v>22</v>
      </c>
      <c r="D6369" s="26">
        <f t="shared" si="543"/>
        <v>21899</v>
      </c>
      <c r="E6369" s="4">
        <f>2</f>
        <v>2</v>
      </c>
      <c r="F6369" s="112">
        <f t="shared" si="541"/>
        <v>420</v>
      </c>
    </row>
    <row r="6370" spans="1:6" x14ac:dyDescent="0.25">
      <c r="A6370" s="122" t="s">
        <v>48</v>
      </c>
      <c r="B6370" s="119">
        <v>44158</v>
      </c>
      <c r="C6370" s="4">
        <v>9</v>
      </c>
      <c r="D6370" s="26">
        <f t="shared" si="543"/>
        <v>189</v>
      </c>
      <c r="F6370" s="112">
        <f t="shared" si="541"/>
        <v>3</v>
      </c>
    </row>
    <row r="6371" spans="1:6" x14ac:dyDescent="0.25">
      <c r="A6371" s="122" t="s">
        <v>39</v>
      </c>
      <c r="B6371" s="119">
        <v>44158</v>
      </c>
      <c r="C6371" s="4">
        <v>3</v>
      </c>
      <c r="D6371" s="26">
        <f t="shared" si="543"/>
        <v>18297</v>
      </c>
      <c r="E6371" s="4">
        <f>2+1</f>
        <v>3</v>
      </c>
      <c r="F6371" s="112">
        <f t="shared" si="541"/>
        <v>845</v>
      </c>
    </row>
    <row r="6372" spans="1:6" x14ac:dyDescent="0.25">
      <c r="A6372" s="122" t="s">
        <v>40</v>
      </c>
      <c r="B6372" s="119">
        <v>44158</v>
      </c>
      <c r="C6372" s="4">
        <v>38</v>
      </c>
      <c r="D6372" s="26">
        <f t="shared" si="543"/>
        <v>5237</v>
      </c>
      <c r="E6372" s="4">
        <f>2</f>
        <v>2</v>
      </c>
      <c r="F6372" s="112">
        <f t="shared" si="541"/>
        <v>72</v>
      </c>
    </row>
    <row r="6373" spans="1:6" x14ac:dyDescent="0.25">
      <c r="A6373" s="122" t="s">
        <v>28</v>
      </c>
      <c r="B6373" s="119">
        <v>44158</v>
      </c>
      <c r="C6373" s="4">
        <v>43</v>
      </c>
      <c r="D6373" s="26">
        <f t="shared" si="543"/>
        <v>8554</v>
      </c>
      <c r="F6373" s="112">
        <f t="shared" si="541"/>
        <v>310</v>
      </c>
    </row>
    <row r="6374" spans="1:6" x14ac:dyDescent="0.25">
      <c r="A6374" s="122" t="s">
        <v>24</v>
      </c>
      <c r="B6374" s="119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2">
        <f t="shared" si="541"/>
        <v>1073</v>
      </c>
    </row>
    <row r="6375" spans="1:6" x14ac:dyDescent="0.25">
      <c r="A6375" s="122" t="s">
        <v>30</v>
      </c>
      <c r="B6375" s="119">
        <v>44158</v>
      </c>
      <c r="C6375" s="4">
        <v>12</v>
      </c>
      <c r="D6375" s="26">
        <f t="shared" si="543"/>
        <v>448</v>
      </c>
      <c r="F6375" s="112">
        <f t="shared" si="541"/>
        <v>8</v>
      </c>
    </row>
    <row r="6376" spans="1:6" x14ac:dyDescent="0.25">
      <c r="A6376" s="122" t="s">
        <v>26</v>
      </c>
      <c r="B6376" s="119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2">
        <f t="shared" si="541"/>
        <v>593</v>
      </c>
    </row>
    <row r="6377" spans="1:6" x14ac:dyDescent="0.25">
      <c r="A6377" s="122" t="s">
        <v>25</v>
      </c>
      <c r="B6377" s="119">
        <v>44158</v>
      </c>
      <c r="C6377" s="4">
        <v>92</v>
      </c>
      <c r="D6377" s="26">
        <f t="shared" si="543"/>
        <v>30148</v>
      </c>
      <c r="E6377" s="4">
        <f>2+1</f>
        <v>3</v>
      </c>
      <c r="F6377" s="112">
        <f t="shared" si="541"/>
        <v>754</v>
      </c>
    </row>
    <row r="6378" spans="1:6" x14ac:dyDescent="0.25">
      <c r="A6378" s="122" t="s">
        <v>41</v>
      </c>
      <c r="B6378" s="119">
        <v>44158</v>
      </c>
      <c r="C6378" s="4">
        <v>17</v>
      </c>
      <c r="D6378" s="26">
        <f t="shared" si="543"/>
        <v>20771</v>
      </c>
      <c r="F6378" s="112">
        <f t="shared" si="541"/>
        <v>963</v>
      </c>
    </row>
    <row r="6379" spans="1:6" x14ac:dyDescent="0.25">
      <c r="A6379" s="122" t="s">
        <v>42</v>
      </c>
      <c r="B6379" s="119">
        <v>44158</v>
      </c>
      <c r="C6379" s="4">
        <v>48</v>
      </c>
      <c r="D6379" s="26">
        <f t="shared" si="543"/>
        <v>5778</v>
      </c>
      <c r="F6379" s="112">
        <f t="shared" ref="F6379:F6442" si="544">E6379+F6355</f>
        <v>143</v>
      </c>
    </row>
    <row r="6380" spans="1:6" x14ac:dyDescent="0.25">
      <c r="A6380" s="122" t="s">
        <v>43</v>
      </c>
      <c r="B6380" s="119">
        <v>44158</v>
      </c>
      <c r="C6380" s="4">
        <v>46</v>
      </c>
      <c r="D6380" s="26">
        <f t="shared" si="543"/>
        <v>13209</v>
      </c>
      <c r="E6380" s="4">
        <f>2</f>
        <v>2</v>
      </c>
      <c r="F6380" s="112">
        <f t="shared" si="544"/>
        <v>181</v>
      </c>
    </row>
    <row r="6381" spans="1:6" x14ac:dyDescent="0.25">
      <c r="A6381" s="122" t="s">
        <v>44</v>
      </c>
      <c r="B6381" s="119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2">
        <f t="shared" si="544"/>
        <v>238</v>
      </c>
    </row>
    <row r="6382" spans="1:6" x14ac:dyDescent="0.25">
      <c r="A6382" s="122" t="s">
        <v>29</v>
      </c>
      <c r="B6382" s="119">
        <v>44158</v>
      </c>
      <c r="C6382" s="4">
        <v>1021</v>
      </c>
      <c r="D6382" s="26">
        <f t="shared" si="543"/>
        <v>138918</v>
      </c>
      <c r="E6382" s="4">
        <v>23</v>
      </c>
      <c r="F6382" s="112">
        <f t="shared" si="544"/>
        <v>2097</v>
      </c>
    </row>
    <row r="6383" spans="1:6" x14ac:dyDescent="0.25">
      <c r="A6383" s="122" t="s">
        <v>45</v>
      </c>
      <c r="B6383" s="119">
        <v>44158</v>
      </c>
      <c r="C6383" s="4">
        <v>81</v>
      </c>
      <c r="D6383" s="26">
        <f t="shared" si="543"/>
        <v>14639</v>
      </c>
      <c r="E6383" s="4">
        <f>1+1</f>
        <v>2</v>
      </c>
      <c r="F6383" s="112">
        <f t="shared" si="544"/>
        <v>175</v>
      </c>
    </row>
    <row r="6384" spans="1:6" x14ac:dyDescent="0.25">
      <c r="A6384" s="122" t="s">
        <v>46</v>
      </c>
      <c r="B6384" s="119">
        <v>44158</v>
      </c>
      <c r="C6384" s="4">
        <v>152</v>
      </c>
      <c r="D6384" s="26">
        <f t="shared" si="543"/>
        <v>15415</v>
      </c>
      <c r="F6384" s="112">
        <f t="shared" si="544"/>
        <v>220</v>
      </c>
    </row>
    <row r="6385" spans="1:6" ht="15.75" thickBot="1" x14ac:dyDescent="0.3">
      <c r="A6385" s="123" t="s">
        <v>47</v>
      </c>
      <c r="B6385" s="119">
        <v>44158</v>
      </c>
      <c r="C6385" s="4">
        <v>188</v>
      </c>
      <c r="D6385" s="115">
        <f>C6385+D6361</f>
        <v>63482</v>
      </c>
      <c r="E6385" s="4">
        <f>7+8</f>
        <v>15</v>
      </c>
      <c r="F6385" s="113">
        <f t="shared" si="544"/>
        <v>1073</v>
      </c>
    </row>
    <row r="6386" spans="1:6" x14ac:dyDescent="0.25">
      <c r="A6386" s="53" t="s">
        <v>22</v>
      </c>
      <c r="B6386" s="119">
        <v>44159</v>
      </c>
      <c r="C6386" s="4">
        <v>1929</v>
      </c>
      <c r="D6386" s="114">
        <f t="shared" si="543"/>
        <v>607897</v>
      </c>
      <c r="E6386" s="4">
        <f>76+76</f>
        <v>152</v>
      </c>
      <c r="F6386" s="111">
        <f t="shared" si="544"/>
        <v>20176</v>
      </c>
    </row>
    <row r="6387" spans="1:6" x14ac:dyDescent="0.25">
      <c r="A6387" s="122" t="s">
        <v>51</v>
      </c>
      <c r="B6387" s="119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2">
        <f t="shared" si="544"/>
        <v>5154</v>
      </c>
    </row>
    <row r="6388" spans="1:6" x14ac:dyDescent="0.25">
      <c r="A6388" s="122" t="s">
        <v>35</v>
      </c>
      <c r="B6388" s="119">
        <v>44159</v>
      </c>
      <c r="C6388" s="4">
        <v>13</v>
      </c>
      <c r="D6388" s="26">
        <f t="shared" si="543"/>
        <v>1725</v>
      </c>
      <c r="F6388" s="112">
        <f t="shared" si="544"/>
        <v>13</v>
      </c>
    </row>
    <row r="6389" spans="1:6" x14ac:dyDescent="0.25">
      <c r="A6389" s="122" t="s">
        <v>21</v>
      </c>
      <c r="B6389" s="119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2">
        <f t="shared" si="544"/>
        <v>533</v>
      </c>
    </row>
    <row r="6390" spans="1:6" x14ac:dyDescent="0.25">
      <c r="A6390" s="122" t="s">
        <v>36</v>
      </c>
      <c r="B6390" s="119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2">
        <f t="shared" si="544"/>
        <v>361</v>
      </c>
    </row>
    <row r="6391" spans="1:6" x14ac:dyDescent="0.25">
      <c r="A6391" s="122" t="s">
        <v>27</v>
      </c>
      <c r="B6391" s="119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2">
        <f t="shared" si="544"/>
        <v>1822</v>
      </c>
    </row>
    <row r="6392" spans="1:6" x14ac:dyDescent="0.25">
      <c r="A6392" s="122" t="s">
        <v>37</v>
      </c>
      <c r="B6392" s="119">
        <v>44159</v>
      </c>
      <c r="C6392" s="4">
        <v>92</v>
      </c>
      <c r="D6392" s="26">
        <f t="shared" si="543"/>
        <v>5009</v>
      </c>
      <c r="F6392" s="112">
        <f t="shared" si="544"/>
        <v>86</v>
      </c>
    </row>
    <row r="6393" spans="1:6" x14ac:dyDescent="0.25">
      <c r="A6393" s="122" t="s">
        <v>38</v>
      </c>
      <c r="B6393" s="119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2">
        <f t="shared" si="544"/>
        <v>434</v>
      </c>
    </row>
    <row r="6394" spans="1:6" x14ac:dyDescent="0.25">
      <c r="A6394" s="122" t="s">
        <v>48</v>
      </c>
      <c r="B6394" s="119">
        <v>44159</v>
      </c>
      <c r="C6394" s="4">
        <v>2</v>
      </c>
      <c r="D6394" s="26">
        <f t="shared" si="543"/>
        <v>191</v>
      </c>
      <c r="F6394" s="112">
        <f t="shared" si="544"/>
        <v>3</v>
      </c>
    </row>
    <row r="6395" spans="1:6" x14ac:dyDescent="0.25">
      <c r="A6395" s="122" t="s">
        <v>39</v>
      </c>
      <c r="B6395" s="119">
        <v>44159</v>
      </c>
      <c r="C6395" s="4">
        <v>20</v>
      </c>
      <c r="D6395" s="26">
        <f t="shared" si="543"/>
        <v>18317</v>
      </c>
      <c r="F6395" s="112">
        <f t="shared" si="544"/>
        <v>845</v>
      </c>
    </row>
    <row r="6396" spans="1:6" x14ac:dyDescent="0.25">
      <c r="A6396" s="122" t="s">
        <v>40</v>
      </c>
      <c r="B6396" s="119">
        <v>44159</v>
      </c>
      <c r="C6396" s="4">
        <v>61</v>
      </c>
      <c r="D6396" s="26">
        <f t="shared" si="543"/>
        <v>5298</v>
      </c>
      <c r="E6396" s="4">
        <f>1</f>
        <v>1</v>
      </c>
      <c r="F6396" s="112">
        <f t="shared" si="544"/>
        <v>73</v>
      </c>
    </row>
    <row r="6397" spans="1:6" x14ac:dyDescent="0.25">
      <c r="A6397" s="122" t="s">
        <v>28</v>
      </c>
      <c r="B6397" s="119">
        <v>44159</v>
      </c>
      <c r="C6397" s="4">
        <v>16</v>
      </c>
      <c r="D6397" s="26">
        <f t="shared" si="543"/>
        <v>8570</v>
      </c>
      <c r="F6397" s="112">
        <f t="shared" si="544"/>
        <v>310</v>
      </c>
    </row>
    <row r="6398" spans="1:6" x14ac:dyDescent="0.25">
      <c r="A6398" s="122" t="s">
        <v>24</v>
      </c>
      <c r="B6398" s="119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2">
        <f t="shared" si="544"/>
        <v>1076</v>
      </c>
    </row>
    <row r="6399" spans="1:6" x14ac:dyDescent="0.25">
      <c r="A6399" s="122" t="s">
        <v>30</v>
      </c>
      <c r="B6399" s="119">
        <v>44159</v>
      </c>
      <c r="C6399" s="4">
        <v>10</v>
      </c>
      <c r="D6399" s="26">
        <f t="shared" si="543"/>
        <v>458</v>
      </c>
      <c r="F6399" s="112">
        <f t="shared" si="544"/>
        <v>8</v>
      </c>
    </row>
    <row r="6400" spans="1:6" x14ac:dyDescent="0.25">
      <c r="A6400" s="122" t="s">
        <v>26</v>
      </c>
      <c r="B6400" s="119">
        <v>44159</v>
      </c>
      <c r="C6400" s="4">
        <v>485</v>
      </c>
      <c r="D6400" s="26">
        <f t="shared" si="543"/>
        <v>30504</v>
      </c>
      <c r="F6400" s="112">
        <f t="shared" si="544"/>
        <v>593</v>
      </c>
    </row>
    <row r="6401" spans="1:6" x14ac:dyDescent="0.25">
      <c r="A6401" s="122" t="s">
        <v>25</v>
      </c>
      <c r="B6401" s="119">
        <v>44159</v>
      </c>
      <c r="C6401" s="4">
        <v>234</v>
      </c>
      <c r="D6401" s="26">
        <f t="shared" si="543"/>
        <v>30382</v>
      </c>
      <c r="E6401" s="4">
        <f>1</f>
        <v>1</v>
      </c>
      <c r="F6401" s="112">
        <f t="shared" si="544"/>
        <v>755</v>
      </c>
    </row>
    <row r="6402" spans="1:6" x14ac:dyDescent="0.25">
      <c r="A6402" s="122" t="s">
        <v>41</v>
      </c>
      <c r="B6402" s="119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2">
        <f t="shared" si="544"/>
        <v>973</v>
      </c>
    </row>
    <row r="6403" spans="1:6" x14ac:dyDescent="0.25">
      <c r="A6403" s="122" t="s">
        <v>42</v>
      </c>
      <c r="B6403" s="119">
        <v>44159</v>
      </c>
      <c r="C6403" s="4">
        <v>493</v>
      </c>
      <c r="D6403" s="26">
        <f t="shared" si="545"/>
        <v>6271</v>
      </c>
      <c r="F6403" s="112">
        <f t="shared" si="544"/>
        <v>143</v>
      </c>
    </row>
    <row r="6404" spans="1:6" x14ac:dyDescent="0.25">
      <c r="A6404" s="122" t="s">
        <v>43</v>
      </c>
      <c r="B6404" s="119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2">
        <f t="shared" si="544"/>
        <v>188</v>
      </c>
    </row>
    <row r="6405" spans="1:6" x14ac:dyDescent="0.25">
      <c r="A6405" s="122" t="s">
        <v>44</v>
      </c>
      <c r="B6405" s="119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2">
        <f t="shared" si="544"/>
        <v>247</v>
      </c>
    </row>
    <row r="6406" spans="1:6" x14ac:dyDescent="0.25">
      <c r="A6406" s="122" t="s">
        <v>29</v>
      </c>
      <c r="B6406" s="119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2">
        <f t="shared" si="544"/>
        <v>2129</v>
      </c>
    </row>
    <row r="6407" spans="1:6" x14ac:dyDescent="0.25">
      <c r="A6407" s="122" t="s">
        <v>45</v>
      </c>
      <c r="B6407" s="119">
        <v>44159</v>
      </c>
      <c r="C6407" s="4">
        <v>75</v>
      </c>
      <c r="D6407" s="26">
        <f t="shared" si="545"/>
        <v>14714</v>
      </c>
      <c r="E6407" s="4">
        <f>1+4</f>
        <v>5</v>
      </c>
      <c r="F6407" s="112">
        <f t="shared" si="544"/>
        <v>180</v>
      </c>
    </row>
    <row r="6408" spans="1:6" x14ac:dyDescent="0.25">
      <c r="A6408" s="122" t="s">
        <v>46</v>
      </c>
      <c r="B6408" s="119">
        <v>44159</v>
      </c>
      <c r="C6408" s="4">
        <v>109</v>
      </c>
      <c r="D6408" s="26">
        <f t="shared" si="545"/>
        <v>15524</v>
      </c>
      <c r="E6408" s="4">
        <f>2</f>
        <v>2</v>
      </c>
      <c r="F6408" s="112">
        <f t="shared" si="544"/>
        <v>222</v>
      </c>
    </row>
    <row r="6409" spans="1:6" ht="15.75" thickBot="1" x14ac:dyDescent="0.3">
      <c r="A6409" s="123" t="s">
        <v>47</v>
      </c>
      <c r="B6409" s="119">
        <v>44159</v>
      </c>
      <c r="C6409" s="4">
        <v>455</v>
      </c>
      <c r="D6409" s="115">
        <f>C6409+D6385</f>
        <v>63937</v>
      </c>
      <c r="E6409" s="4">
        <f>16+7</f>
        <v>23</v>
      </c>
      <c r="F6409" s="113">
        <f t="shared" si="544"/>
        <v>1096</v>
      </c>
    </row>
    <row r="6410" spans="1:6" x14ac:dyDescent="0.25">
      <c r="A6410" s="53" t="s">
        <v>22</v>
      </c>
      <c r="B6410" s="119">
        <v>44160</v>
      </c>
      <c r="C6410" s="4">
        <v>2262</v>
      </c>
      <c r="D6410" s="114">
        <f t="shared" ref="D6410:D6473" si="546">C6410+D6386</f>
        <v>610159</v>
      </c>
      <c r="E6410" s="4">
        <v>76</v>
      </c>
      <c r="F6410" s="111">
        <f t="shared" si="544"/>
        <v>20252</v>
      </c>
    </row>
    <row r="6411" spans="1:6" x14ac:dyDescent="0.25">
      <c r="A6411" s="122" t="s">
        <v>51</v>
      </c>
      <c r="B6411" s="119">
        <v>44160</v>
      </c>
      <c r="C6411" s="4">
        <v>324</v>
      </c>
      <c r="D6411" s="26">
        <f t="shared" si="546"/>
        <v>157227</v>
      </c>
      <c r="E6411" s="4">
        <v>11</v>
      </c>
      <c r="F6411" s="112">
        <f t="shared" si="544"/>
        <v>5165</v>
      </c>
    </row>
    <row r="6412" spans="1:6" x14ac:dyDescent="0.25">
      <c r="A6412" s="122" t="s">
        <v>35</v>
      </c>
      <c r="B6412" s="119">
        <v>44160</v>
      </c>
      <c r="C6412" s="4">
        <v>12</v>
      </c>
      <c r="D6412" s="26">
        <f t="shared" si="546"/>
        <v>1737</v>
      </c>
      <c r="F6412" s="112">
        <f t="shared" si="544"/>
        <v>13</v>
      </c>
    </row>
    <row r="6413" spans="1:6" x14ac:dyDescent="0.25">
      <c r="A6413" s="122" t="s">
        <v>21</v>
      </c>
      <c r="B6413" s="119">
        <v>44160</v>
      </c>
      <c r="C6413" s="4">
        <v>166</v>
      </c>
      <c r="D6413" s="26">
        <f t="shared" si="546"/>
        <v>18248</v>
      </c>
      <c r="E6413" s="4">
        <v>1</v>
      </c>
      <c r="F6413" s="112">
        <f t="shared" si="544"/>
        <v>534</v>
      </c>
    </row>
    <row r="6414" spans="1:6" x14ac:dyDescent="0.25">
      <c r="A6414" s="122" t="s">
        <v>36</v>
      </c>
      <c r="B6414" s="119">
        <v>44160</v>
      </c>
      <c r="C6414" s="4">
        <v>259</v>
      </c>
      <c r="D6414" s="26">
        <f t="shared" si="546"/>
        <v>21757</v>
      </c>
      <c r="E6414" s="4">
        <v>1</v>
      </c>
      <c r="F6414" s="112">
        <f t="shared" si="544"/>
        <v>362</v>
      </c>
    </row>
    <row r="6415" spans="1:6" x14ac:dyDescent="0.25">
      <c r="A6415" s="122" t="s">
        <v>27</v>
      </c>
      <c r="B6415" s="119">
        <v>44160</v>
      </c>
      <c r="C6415" s="4">
        <v>881</v>
      </c>
      <c r="D6415" s="26">
        <f t="shared" si="546"/>
        <v>110943</v>
      </c>
      <c r="E6415" s="4">
        <v>36</v>
      </c>
      <c r="F6415" s="112">
        <f t="shared" si="544"/>
        <v>1858</v>
      </c>
    </row>
    <row r="6416" spans="1:6" x14ac:dyDescent="0.25">
      <c r="A6416" s="122" t="s">
        <v>37</v>
      </c>
      <c r="B6416" s="119">
        <v>44160</v>
      </c>
      <c r="C6416" s="4">
        <v>125</v>
      </c>
      <c r="D6416" s="26">
        <f t="shared" si="546"/>
        <v>5134</v>
      </c>
      <c r="F6416" s="112">
        <f t="shared" si="544"/>
        <v>86</v>
      </c>
    </row>
    <row r="6417" spans="1:6" x14ac:dyDescent="0.25">
      <c r="A6417" s="122" t="s">
        <v>38</v>
      </c>
      <c r="B6417" s="119">
        <v>44160</v>
      </c>
      <c r="C6417" s="4">
        <v>191</v>
      </c>
      <c r="D6417" s="26">
        <f t="shared" si="546"/>
        <v>22267</v>
      </c>
      <c r="E6417" s="4">
        <v>18</v>
      </c>
      <c r="F6417" s="112">
        <f t="shared" si="544"/>
        <v>452</v>
      </c>
    </row>
    <row r="6418" spans="1:6" x14ac:dyDescent="0.25">
      <c r="A6418" s="122" t="s">
        <v>48</v>
      </c>
      <c r="B6418" s="119">
        <v>44160</v>
      </c>
      <c r="C6418" s="4">
        <v>-13</v>
      </c>
      <c r="D6418" s="26">
        <f t="shared" si="546"/>
        <v>178</v>
      </c>
      <c r="F6418" s="112">
        <f t="shared" si="544"/>
        <v>3</v>
      </c>
    </row>
    <row r="6419" spans="1:6" x14ac:dyDescent="0.25">
      <c r="A6419" s="122" t="s">
        <v>39</v>
      </c>
      <c r="B6419" s="119">
        <v>44160</v>
      </c>
      <c r="C6419" s="4">
        <v>15</v>
      </c>
      <c r="D6419" s="26">
        <f t="shared" si="546"/>
        <v>18332</v>
      </c>
      <c r="F6419" s="112">
        <f t="shared" si="544"/>
        <v>845</v>
      </c>
    </row>
    <row r="6420" spans="1:6" x14ac:dyDescent="0.25">
      <c r="A6420" s="122" t="s">
        <v>40</v>
      </c>
      <c r="B6420" s="119">
        <v>44160</v>
      </c>
      <c r="C6420" s="4">
        <v>105</v>
      </c>
      <c r="D6420" s="26">
        <f t="shared" si="546"/>
        <v>5403</v>
      </c>
      <c r="E6420" s="4">
        <v>2</v>
      </c>
      <c r="F6420" s="112">
        <f t="shared" si="544"/>
        <v>75</v>
      </c>
    </row>
    <row r="6421" spans="1:6" x14ac:dyDescent="0.25">
      <c r="A6421" s="122" t="s">
        <v>28</v>
      </c>
      <c r="B6421" s="119">
        <v>44160</v>
      </c>
      <c r="C6421" s="4">
        <v>18</v>
      </c>
      <c r="D6421" s="26">
        <f t="shared" si="546"/>
        <v>8588</v>
      </c>
      <c r="F6421" s="112">
        <f t="shared" si="544"/>
        <v>310</v>
      </c>
    </row>
    <row r="6422" spans="1:6" x14ac:dyDescent="0.25">
      <c r="A6422" s="122" t="s">
        <v>24</v>
      </c>
      <c r="B6422" s="119">
        <v>44160</v>
      </c>
      <c r="C6422" s="4">
        <v>264</v>
      </c>
      <c r="D6422" s="26">
        <f t="shared" si="546"/>
        <v>55764</v>
      </c>
      <c r="E6422" s="4">
        <v>4</v>
      </c>
      <c r="F6422" s="112">
        <f t="shared" si="544"/>
        <v>1080</v>
      </c>
    </row>
    <row r="6423" spans="1:6" x14ac:dyDescent="0.25">
      <c r="A6423" s="122" t="s">
        <v>30</v>
      </c>
      <c r="B6423" s="119">
        <v>44160</v>
      </c>
      <c r="C6423" s="4">
        <v>8</v>
      </c>
      <c r="D6423" s="26">
        <f t="shared" si="546"/>
        <v>466</v>
      </c>
      <c r="E6423" s="4">
        <v>1</v>
      </c>
      <c r="F6423" s="112">
        <f t="shared" si="544"/>
        <v>9</v>
      </c>
    </row>
    <row r="6424" spans="1:6" x14ac:dyDescent="0.25">
      <c r="A6424" s="122" t="s">
        <v>26</v>
      </c>
      <c r="B6424" s="119">
        <v>44160</v>
      </c>
      <c r="C6424" s="4">
        <v>394</v>
      </c>
      <c r="D6424" s="26">
        <f t="shared" si="546"/>
        <v>30898</v>
      </c>
      <c r="E6424" s="4">
        <v>20</v>
      </c>
      <c r="F6424" s="112">
        <f t="shared" si="544"/>
        <v>613</v>
      </c>
    </row>
    <row r="6425" spans="1:6" x14ac:dyDescent="0.25">
      <c r="A6425" s="122" t="s">
        <v>25</v>
      </c>
      <c r="B6425" s="119">
        <v>44160</v>
      </c>
      <c r="C6425" s="4">
        <v>350</v>
      </c>
      <c r="D6425" s="26">
        <f t="shared" si="546"/>
        <v>30732</v>
      </c>
      <c r="E6425" s="4">
        <v>6</v>
      </c>
      <c r="F6425" s="112">
        <f t="shared" si="544"/>
        <v>761</v>
      </c>
    </row>
    <row r="6426" spans="1:6" x14ac:dyDescent="0.25">
      <c r="A6426" s="122" t="s">
        <v>41</v>
      </c>
      <c r="B6426" s="119">
        <v>44160</v>
      </c>
      <c r="C6426" s="4">
        <v>84</v>
      </c>
      <c r="D6426" s="26">
        <f t="shared" si="546"/>
        <v>20952</v>
      </c>
      <c r="E6426" s="4">
        <v>2</v>
      </c>
      <c r="F6426" s="112">
        <f t="shared" si="544"/>
        <v>975</v>
      </c>
    </row>
    <row r="6427" spans="1:6" x14ac:dyDescent="0.25">
      <c r="A6427" s="122" t="s">
        <v>42</v>
      </c>
      <c r="B6427" s="119">
        <v>44160</v>
      </c>
      <c r="C6427" s="4">
        <v>451</v>
      </c>
      <c r="D6427" s="26">
        <f t="shared" si="546"/>
        <v>6722</v>
      </c>
      <c r="E6427" s="4">
        <v>28</v>
      </c>
      <c r="F6427" s="112">
        <f t="shared" si="544"/>
        <v>171</v>
      </c>
    </row>
    <row r="6428" spans="1:6" x14ac:dyDescent="0.25">
      <c r="A6428" s="122" t="s">
        <v>43</v>
      </c>
      <c r="B6428" s="119">
        <v>44160</v>
      </c>
      <c r="C6428" s="4">
        <v>185</v>
      </c>
      <c r="D6428" s="26">
        <f t="shared" si="546"/>
        <v>13572</v>
      </c>
      <c r="E6428" s="4">
        <v>2</v>
      </c>
      <c r="F6428" s="112">
        <f t="shared" si="544"/>
        <v>190</v>
      </c>
    </row>
    <row r="6429" spans="1:6" x14ac:dyDescent="0.25">
      <c r="A6429" s="122" t="s">
        <v>44</v>
      </c>
      <c r="B6429" s="119">
        <v>44160</v>
      </c>
      <c r="C6429" s="4">
        <v>327</v>
      </c>
      <c r="D6429" s="26">
        <f t="shared" si="546"/>
        <v>14844</v>
      </c>
      <c r="E6429" s="4">
        <v>7</v>
      </c>
      <c r="F6429" s="112">
        <f t="shared" si="544"/>
        <v>254</v>
      </c>
    </row>
    <row r="6430" spans="1:6" x14ac:dyDescent="0.25">
      <c r="A6430" s="122" t="s">
        <v>29</v>
      </c>
      <c r="B6430" s="119">
        <v>44160</v>
      </c>
      <c r="C6430" s="4">
        <v>1490</v>
      </c>
      <c r="D6430" s="26">
        <f t="shared" si="546"/>
        <v>141595</v>
      </c>
      <c r="E6430" s="4">
        <v>31</v>
      </c>
      <c r="F6430" s="112">
        <f t="shared" si="544"/>
        <v>2160</v>
      </c>
    </row>
    <row r="6431" spans="1:6" x14ac:dyDescent="0.25">
      <c r="A6431" s="122" t="s">
        <v>45</v>
      </c>
      <c r="B6431" s="119">
        <v>44160</v>
      </c>
      <c r="C6431" s="4">
        <v>154</v>
      </c>
      <c r="D6431" s="26">
        <f t="shared" si="546"/>
        <v>14868</v>
      </c>
      <c r="E6431" s="4">
        <v>2</v>
      </c>
      <c r="F6431" s="112">
        <f t="shared" si="544"/>
        <v>182</v>
      </c>
    </row>
    <row r="6432" spans="1:6" x14ac:dyDescent="0.25">
      <c r="A6432" s="122" t="s">
        <v>46</v>
      </c>
      <c r="B6432" s="119">
        <v>44160</v>
      </c>
      <c r="C6432" s="4">
        <v>177</v>
      </c>
      <c r="D6432" s="26">
        <f t="shared" si="546"/>
        <v>15701</v>
      </c>
      <c r="E6432" s="4">
        <v>4</v>
      </c>
      <c r="F6432" s="112">
        <f t="shared" si="544"/>
        <v>226</v>
      </c>
    </row>
    <row r="6433" spans="1:7" ht="15.75" thickBot="1" x14ac:dyDescent="0.3">
      <c r="A6433" s="123" t="s">
        <v>47</v>
      </c>
      <c r="B6433" s="119">
        <v>44160</v>
      </c>
      <c r="C6433" s="4">
        <v>364</v>
      </c>
      <c r="D6433" s="115">
        <f>C6433+D6409</f>
        <v>64301</v>
      </c>
      <c r="E6433" s="4">
        <v>30</v>
      </c>
      <c r="F6433" s="113">
        <f t="shared" si="544"/>
        <v>1126</v>
      </c>
    </row>
    <row r="6434" spans="1:7" x14ac:dyDescent="0.25">
      <c r="A6434" s="53" t="s">
        <v>22</v>
      </c>
      <c r="B6434" s="119">
        <v>44161</v>
      </c>
      <c r="C6434" s="4">
        <v>2589</v>
      </c>
      <c r="D6434" s="114">
        <f t="shared" si="546"/>
        <v>612748</v>
      </c>
      <c r="E6434" s="4">
        <v>64</v>
      </c>
      <c r="F6434" s="111">
        <f t="shared" si="544"/>
        <v>20316</v>
      </c>
    </row>
    <row r="6435" spans="1:7" x14ac:dyDescent="0.25">
      <c r="A6435" s="122" t="s">
        <v>51</v>
      </c>
      <c r="B6435" s="119">
        <v>44161</v>
      </c>
      <c r="C6435" s="4">
        <v>344</v>
      </c>
      <c r="D6435" s="26">
        <f t="shared" si="546"/>
        <v>157571</v>
      </c>
      <c r="E6435" s="4">
        <v>13</v>
      </c>
      <c r="F6435" s="112">
        <f t="shared" si="544"/>
        <v>5178</v>
      </c>
      <c r="G6435" s="73"/>
    </row>
    <row r="6436" spans="1:7" x14ac:dyDescent="0.25">
      <c r="A6436" s="122" t="s">
        <v>35</v>
      </c>
      <c r="B6436" s="119">
        <v>44161</v>
      </c>
      <c r="C6436" s="4">
        <v>42</v>
      </c>
      <c r="D6436" s="26">
        <f t="shared" si="546"/>
        <v>1779</v>
      </c>
      <c r="E6436" s="4">
        <v>2</v>
      </c>
      <c r="F6436" s="112">
        <f t="shared" si="544"/>
        <v>15</v>
      </c>
      <c r="G6436" s="73"/>
    </row>
    <row r="6437" spans="1:7" x14ac:dyDescent="0.25">
      <c r="A6437" s="122" t="s">
        <v>21</v>
      </c>
      <c r="B6437" s="119">
        <v>44161</v>
      </c>
      <c r="C6437" s="4">
        <v>250</v>
      </c>
      <c r="D6437" s="26">
        <f t="shared" si="546"/>
        <v>18498</v>
      </c>
      <c r="E6437" s="4">
        <v>9</v>
      </c>
      <c r="F6437" s="112">
        <f t="shared" si="544"/>
        <v>543</v>
      </c>
      <c r="G6437" s="73"/>
    </row>
    <row r="6438" spans="1:7" x14ac:dyDescent="0.25">
      <c r="A6438" s="122" t="s">
        <v>36</v>
      </c>
      <c r="B6438" s="119">
        <v>44161</v>
      </c>
      <c r="C6438" s="4">
        <v>266</v>
      </c>
      <c r="D6438" s="26">
        <f t="shared" si="546"/>
        <v>22023</v>
      </c>
      <c r="E6438" s="4">
        <v>0</v>
      </c>
      <c r="F6438" s="112">
        <f t="shared" si="544"/>
        <v>362</v>
      </c>
      <c r="G6438" s="73"/>
    </row>
    <row r="6439" spans="1:7" x14ac:dyDescent="0.25">
      <c r="A6439" s="122" t="s">
        <v>27</v>
      </c>
      <c r="B6439" s="119">
        <v>44161</v>
      </c>
      <c r="C6439" s="4">
        <v>942</v>
      </c>
      <c r="D6439" s="26">
        <f t="shared" si="546"/>
        <v>111885</v>
      </c>
      <c r="E6439" s="4">
        <v>25</v>
      </c>
      <c r="F6439" s="112">
        <f t="shared" si="544"/>
        <v>1883</v>
      </c>
      <c r="G6439" s="73"/>
    </row>
    <row r="6440" spans="1:7" x14ac:dyDescent="0.25">
      <c r="A6440" s="122" t="s">
        <v>37</v>
      </c>
      <c r="B6440" s="119">
        <v>44161</v>
      </c>
      <c r="C6440" s="4">
        <v>150</v>
      </c>
      <c r="D6440" s="26">
        <f t="shared" si="546"/>
        <v>5284</v>
      </c>
      <c r="E6440" s="4">
        <v>0</v>
      </c>
      <c r="F6440" s="112">
        <f t="shared" si="544"/>
        <v>86</v>
      </c>
      <c r="G6440" s="73"/>
    </row>
    <row r="6441" spans="1:7" x14ac:dyDescent="0.25">
      <c r="A6441" s="122" t="s">
        <v>38</v>
      </c>
      <c r="B6441" s="119">
        <v>44161</v>
      </c>
      <c r="C6441" s="4">
        <v>288</v>
      </c>
      <c r="D6441" s="26">
        <f t="shared" si="546"/>
        <v>22555</v>
      </c>
      <c r="E6441" s="4">
        <v>9</v>
      </c>
      <c r="F6441" s="112">
        <f t="shared" si="544"/>
        <v>461</v>
      </c>
      <c r="G6441" s="73"/>
    </row>
    <row r="6442" spans="1:7" x14ac:dyDescent="0.25">
      <c r="A6442" s="122" t="s">
        <v>48</v>
      </c>
      <c r="B6442" s="119">
        <v>44161</v>
      </c>
      <c r="C6442" s="4">
        <v>0</v>
      </c>
      <c r="D6442" s="26">
        <f t="shared" si="546"/>
        <v>178</v>
      </c>
      <c r="E6442" s="4">
        <v>0</v>
      </c>
      <c r="F6442" s="112">
        <f t="shared" si="544"/>
        <v>3</v>
      </c>
      <c r="G6442" s="73"/>
    </row>
    <row r="6443" spans="1:7" x14ac:dyDescent="0.25">
      <c r="A6443" s="122" t="s">
        <v>39</v>
      </c>
      <c r="B6443" s="119">
        <v>44161</v>
      </c>
      <c r="C6443" s="4">
        <v>6</v>
      </c>
      <c r="D6443" s="26">
        <f t="shared" si="546"/>
        <v>18338</v>
      </c>
      <c r="E6443" s="4">
        <v>2</v>
      </c>
      <c r="F6443" s="112">
        <f t="shared" ref="F6443:F6506" si="547">E6443+F6419</f>
        <v>847</v>
      </c>
      <c r="G6443" s="73"/>
    </row>
    <row r="6444" spans="1:7" x14ac:dyDescent="0.25">
      <c r="A6444" s="122" t="s">
        <v>40</v>
      </c>
      <c r="B6444" s="119">
        <v>44161</v>
      </c>
      <c r="C6444" s="4">
        <v>81</v>
      </c>
      <c r="D6444" s="26">
        <f t="shared" si="546"/>
        <v>5484</v>
      </c>
      <c r="E6444" s="4">
        <v>0</v>
      </c>
      <c r="F6444" s="112">
        <f t="shared" si="547"/>
        <v>75</v>
      </c>
      <c r="G6444" s="73"/>
    </row>
    <row r="6445" spans="1:7" x14ac:dyDescent="0.25">
      <c r="A6445" s="122" t="s">
        <v>28</v>
      </c>
      <c r="B6445" s="119">
        <v>44161</v>
      </c>
      <c r="C6445" s="4">
        <v>13</v>
      </c>
      <c r="D6445" s="26">
        <f t="shared" si="546"/>
        <v>8601</v>
      </c>
      <c r="E6445" s="4">
        <v>4</v>
      </c>
      <c r="F6445" s="112">
        <f t="shared" si="547"/>
        <v>314</v>
      </c>
      <c r="G6445" s="73"/>
    </row>
    <row r="6446" spans="1:7" x14ac:dyDescent="0.25">
      <c r="A6446" s="122" t="s">
        <v>24</v>
      </c>
      <c r="B6446" s="119">
        <v>44161</v>
      </c>
      <c r="C6446" s="4">
        <v>202</v>
      </c>
      <c r="D6446" s="26">
        <f t="shared" si="546"/>
        <v>55966</v>
      </c>
      <c r="E6446" s="4">
        <v>20</v>
      </c>
      <c r="F6446" s="112">
        <f t="shared" si="547"/>
        <v>1100</v>
      </c>
      <c r="G6446" s="73"/>
    </row>
    <row r="6447" spans="1:7" x14ac:dyDescent="0.25">
      <c r="A6447" s="122" t="s">
        <v>30</v>
      </c>
      <c r="B6447" s="119">
        <v>44161</v>
      </c>
      <c r="C6447" s="4">
        <v>16</v>
      </c>
      <c r="D6447" s="26">
        <f t="shared" si="546"/>
        <v>482</v>
      </c>
      <c r="E6447" s="4">
        <v>0</v>
      </c>
      <c r="F6447" s="112">
        <f t="shared" si="547"/>
        <v>9</v>
      </c>
      <c r="G6447" s="73"/>
    </row>
    <row r="6448" spans="1:7" x14ac:dyDescent="0.25">
      <c r="A6448" s="122" t="s">
        <v>26</v>
      </c>
      <c r="B6448" s="119">
        <v>44161</v>
      </c>
      <c r="C6448" s="4">
        <v>361</v>
      </c>
      <c r="D6448" s="26">
        <f t="shared" si="546"/>
        <v>31259</v>
      </c>
      <c r="E6448" s="4">
        <v>2</v>
      </c>
      <c r="F6448" s="112">
        <f t="shared" si="547"/>
        <v>615</v>
      </c>
      <c r="G6448" s="73"/>
    </row>
    <row r="6449" spans="1:7" x14ac:dyDescent="0.25">
      <c r="A6449" s="122" t="s">
        <v>25</v>
      </c>
      <c r="B6449" s="119">
        <v>44161</v>
      </c>
      <c r="C6449" s="4">
        <v>336</v>
      </c>
      <c r="D6449" s="26">
        <f t="shared" si="546"/>
        <v>31068</v>
      </c>
      <c r="E6449" s="4">
        <v>5</v>
      </c>
      <c r="F6449" s="112">
        <f t="shared" si="547"/>
        <v>766</v>
      </c>
      <c r="G6449" s="73"/>
    </row>
    <row r="6450" spans="1:7" x14ac:dyDescent="0.25">
      <c r="A6450" s="122" t="s">
        <v>41</v>
      </c>
      <c r="B6450" s="119">
        <v>44161</v>
      </c>
      <c r="C6450" s="4">
        <v>77</v>
      </c>
      <c r="D6450" s="26">
        <f t="shared" si="546"/>
        <v>21029</v>
      </c>
      <c r="E6450" s="4">
        <v>6</v>
      </c>
      <c r="F6450" s="112">
        <f t="shared" si="547"/>
        <v>981</v>
      </c>
      <c r="G6450" s="73"/>
    </row>
    <row r="6451" spans="1:7" x14ac:dyDescent="0.25">
      <c r="A6451" s="122" t="s">
        <v>42</v>
      </c>
      <c r="B6451" s="119">
        <v>44161</v>
      </c>
      <c r="C6451" s="4">
        <v>226</v>
      </c>
      <c r="D6451" s="26">
        <f t="shared" si="546"/>
        <v>6948</v>
      </c>
      <c r="E6451" s="4">
        <v>0</v>
      </c>
      <c r="F6451" s="112">
        <f t="shared" si="547"/>
        <v>171</v>
      </c>
      <c r="G6451" s="73"/>
    </row>
    <row r="6452" spans="1:7" x14ac:dyDescent="0.25">
      <c r="A6452" s="122" t="s">
        <v>43</v>
      </c>
      <c r="B6452" s="119">
        <v>44161</v>
      </c>
      <c r="C6452" s="4">
        <v>256</v>
      </c>
      <c r="D6452" s="26">
        <f t="shared" si="546"/>
        <v>13828</v>
      </c>
      <c r="E6452" s="4">
        <v>13</v>
      </c>
      <c r="F6452" s="112">
        <f t="shared" si="547"/>
        <v>203</v>
      </c>
      <c r="G6452" s="73"/>
    </row>
    <row r="6453" spans="1:7" x14ac:dyDescent="0.25">
      <c r="A6453" s="122" t="s">
        <v>44</v>
      </c>
      <c r="B6453" s="119">
        <v>44161</v>
      </c>
      <c r="C6453" s="4">
        <v>236</v>
      </c>
      <c r="D6453" s="26">
        <f t="shared" si="546"/>
        <v>15080</v>
      </c>
      <c r="E6453" s="4">
        <v>7</v>
      </c>
      <c r="F6453" s="112">
        <f t="shared" si="547"/>
        <v>261</v>
      </c>
      <c r="G6453" s="73"/>
    </row>
    <row r="6454" spans="1:7" x14ac:dyDescent="0.25">
      <c r="A6454" s="122" t="s">
        <v>29</v>
      </c>
      <c r="B6454" s="119">
        <v>44161</v>
      </c>
      <c r="C6454" s="4">
        <v>1446</v>
      </c>
      <c r="D6454" s="26">
        <f t="shared" si="546"/>
        <v>143041</v>
      </c>
      <c r="E6454" s="4">
        <v>25</v>
      </c>
      <c r="F6454" s="112">
        <f t="shared" si="547"/>
        <v>2185</v>
      </c>
      <c r="G6454" s="73"/>
    </row>
    <row r="6455" spans="1:7" x14ac:dyDescent="0.25">
      <c r="A6455" s="122" t="s">
        <v>45</v>
      </c>
      <c r="B6455" s="119">
        <v>44161</v>
      </c>
      <c r="C6455" s="4">
        <v>272</v>
      </c>
      <c r="D6455" s="26">
        <f t="shared" si="546"/>
        <v>15140</v>
      </c>
      <c r="E6455" s="4">
        <v>5</v>
      </c>
      <c r="F6455" s="112">
        <f t="shared" si="547"/>
        <v>187</v>
      </c>
      <c r="G6455" s="73"/>
    </row>
    <row r="6456" spans="1:7" x14ac:dyDescent="0.25">
      <c r="A6456" s="122" t="s">
        <v>46</v>
      </c>
      <c r="B6456" s="119">
        <v>44161</v>
      </c>
      <c r="C6456" s="4">
        <v>153</v>
      </c>
      <c r="D6456" s="26">
        <f t="shared" si="546"/>
        <v>15854</v>
      </c>
      <c r="E6456" s="4">
        <v>3</v>
      </c>
      <c r="F6456" s="112">
        <f t="shared" si="547"/>
        <v>229</v>
      </c>
      <c r="G6456" s="73"/>
    </row>
    <row r="6457" spans="1:7" ht="15.75" thickBot="1" x14ac:dyDescent="0.3">
      <c r="A6457" s="124" t="s">
        <v>47</v>
      </c>
      <c r="B6457" s="120">
        <v>44161</v>
      </c>
      <c r="C6457" s="38">
        <v>491</v>
      </c>
      <c r="D6457" s="70">
        <f>C6457+D6433</f>
        <v>64792</v>
      </c>
      <c r="E6457" s="38">
        <v>15</v>
      </c>
      <c r="F6457" s="121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4">
        <f t="shared" si="546"/>
        <v>614872</v>
      </c>
      <c r="E6458" s="41">
        <v>138</v>
      </c>
      <c r="F6458" s="111">
        <f t="shared" si="547"/>
        <v>20454</v>
      </c>
    </row>
    <row r="6459" spans="1:7" x14ac:dyDescent="0.25">
      <c r="A6459" s="122" t="s">
        <v>51</v>
      </c>
      <c r="B6459" s="119">
        <v>44162</v>
      </c>
      <c r="C6459" s="4">
        <v>414</v>
      </c>
      <c r="D6459" s="26">
        <f t="shared" si="546"/>
        <v>157985</v>
      </c>
      <c r="E6459" s="4">
        <v>6</v>
      </c>
      <c r="F6459" s="112">
        <f t="shared" si="547"/>
        <v>5184</v>
      </c>
      <c r="G6459" s="73"/>
    </row>
    <row r="6460" spans="1:7" x14ac:dyDescent="0.25">
      <c r="A6460" s="122" t="s">
        <v>35</v>
      </c>
      <c r="B6460" s="119">
        <v>44162</v>
      </c>
      <c r="C6460" s="4">
        <v>3</v>
      </c>
      <c r="D6460" s="26">
        <f t="shared" si="546"/>
        <v>1782</v>
      </c>
      <c r="E6460" s="4">
        <v>0</v>
      </c>
      <c r="F6460" s="112">
        <f t="shared" si="547"/>
        <v>15</v>
      </c>
      <c r="G6460" s="73"/>
    </row>
    <row r="6461" spans="1:7" x14ac:dyDescent="0.25">
      <c r="A6461" s="122" t="s">
        <v>21</v>
      </c>
      <c r="B6461" s="119">
        <v>44162</v>
      </c>
      <c r="C6461" s="4">
        <v>258</v>
      </c>
      <c r="D6461" s="26">
        <f t="shared" si="546"/>
        <v>18756</v>
      </c>
      <c r="E6461" s="4">
        <v>5</v>
      </c>
      <c r="F6461" s="112">
        <f t="shared" si="547"/>
        <v>548</v>
      </c>
      <c r="G6461" s="73"/>
    </row>
    <row r="6462" spans="1:7" x14ac:dyDescent="0.25">
      <c r="A6462" s="122" t="s">
        <v>36</v>
      </c>
      <c r="B6462" s="119">
        <v>44162</v>
      </c>
      <c r="C6462" s="4">
        <v>264</v>
      </c>
      <c r="D6462" s="26">
        <f t="shared" si="546"/>
        <v>22287</v>
      </c>
      <c r="E6462" s="4">
        <v>9</v>
      </c>
      <c r="F6462" s="112">
        <f t="shared" si="547"/>
        <v>371</v>
      </c>
      <c r="G6462" s="73"/>
    </row>
    <row r="6463" spans="1:7" x14ac:dyDescent="0.25">
      <c r="A6463" s="122" t="s">
        <v>27</v>
      </c>
      <c r="B6463" s="119">
        <v>44162</v>
      </c>
      <c r="C6463" s="4">
        <v>834</v>
      </c>
      <c r="D6463" s="26">
        <f t="shared" si="546"/>
        <v>112719</v>
      </c>
      <c r="E6463" s="4">
        <v>36</v>
      </c>
      <c r="F6463" s="112">
        <f t="shared" si="547"/>
        <v>1919</v>
      </c>
      <c r="G6463" s="73"/>
    </row>
    <row r="6464" spans="1:7" x14ac:dyDescent="0.25">
      <c r="A6464" s="122" t="s">
        <v>37</v>
      </c>
      <c r="B6464" s="119">
        <v>44162</v>
      </c>
      <c r="C6464" s="4">
        <v>158</v>
      </c>
      <c r="D6464" s="26">
        <f t="shared" si="546"/>
        <v>5442</v>
      </c>
      <c r="E6464" s="4">
        <v>0</v>
      </c>
      <c r="F6464" s="112">
        <f t="shared" si="547"/>
        <v>86</v>
      </c>
      <c r="G6464" s="73"/>
    </row>
    <row r="6465" spans="1:7" x14ac:dyDescent="0.25">
      <c r="A6465" s="122" t="s">
        <v>38</v>
      </c>
      <c r="B6465" s="119">
        <v>44162</v>
      </c>
      <c r="C6465" s="4">
        <v>298</v>
      </c>
      <c r="D6465" s="26">
        <f t="shared" si="546"/>
        <v>22853</v>
      </c>
      <c r="E6465" s="4">
        <v>3</v>
      </c>
      <c r="F6465" s="112">
        <f t="shared" si="547"/>
        <v>464</v>
      </c>
      <c r="G6465" s="73"/>
    </row>
    <row r="6466" spans="1:7" x14ac:dyDescent="0.25">
      <c r="A6466" s="122" t="s">
        <v>48</v>
      </c>
      <c r="B6466" s="119">
        <v>44162</v>
      </c>
      <c r="C6466" s="4">
        <v>1</v>
      </c>
      <c r="D6466" s="26">
        <f t="shared" si="546"/>
        <v>179</v>
      </c>
      <c r="E6466" s="4">
        <v>0</v>
      </c>
      <c r="F6466" s="112">
        <f t="shared" si="547"/>
        <v>3</v>
      </c>
      <c r="G6466" s="73"/>
    </row>
    <row r="6467" spans="1:7" x14ac:dyDescent="0.25">
      <c r="A6467" s="122" t="s">
        <v>39</v>
      </c>
      <c r="B6467" s="119">
        <v>44162</v>
      </c>
      <c r="C6467" s="4">
        <v>22</v>
      </c>
      <c r="D6467" s="26">
        <f t="shared" si="546"/>
        <v>18360</v>
      </c>
      <c r="E6467" s="4">
        <v>1</v>
      </c>
      <c r="F6467" s="112">
        <f t="shared" si="547"/>
        <v>848</v>
      </c>
      <c r="G6467" s="73"/>
    </row>
    <row r="6468" spans="1:7" x14ac:dyDescent="0.25">
      <c r="A6468" s="122" t="s">
        <v>40</v>
      </c>
      <c r="B6468" s="119">
        <v>44162</v>
      </c>
      <c r="C6468" s="4">
        <v>105</v>
      </c>
      <c r="D6468" s="26">
        <f t="shared" si="546"/>
        <v>5589</v>
      </c>
      <c r="E6468" s="4">
        <v>0</v>
      </c>
      <c r="F6468" s="112">
        <f t="shared" si="547"/>
        <v>75</v>
      </c>
      <c r="G6468" s="73"/>
    </row>
    <row r="6469" spans="1:7" x14ac:dyDescent="0.25">
      <c r="A6469" s="122" t="s">
        <v>28</v>
      </c>
      <c r="B6469" s="119">
        <v>44162</v>
      </c>
      <c r="C6469" s="4">
        <v>29</v>
      </c>
      <c r="D6469" s="26">
        <f t="shared" si="546"/>
        <v>8630</v>
      </c>
      <c r="E6469" s="4">
        <v>2</v>
      </c>
      <c r="F6469" s="112">
        <f t="shared" si="547"/>
        <v>316</v>
      </c>
      <c r="G6469" s="73"/>
    </row>
    <row r="6470" spans="1:7" x14ac:dyDescent="0.25">
      <c r="A6470" s="122" t="s">
        <v>24</v>
      </c>
      <c r="B6470" s="119">
        <v>44162</v>
      </c>
      <c r="C6470" s="4">
        <v>202</v>
      </c>
      <c r="D6470" s="26">
        <f t="shared" si="546"/>
        <v>56168</v>
      </c>
      <c r="E6470" s="4">
        <v>5</v>
      </c>
      <c r="F6470" s="112">
        <f t="shared" si="547"/>
        <v>1105</v>
      </c>
      <c r="G6470" s="73"/>
    </row>
    <row r="6471" spans="1:7" x14ac:dyDescent="0.25">
      <c r="A6471" s="122" t="s">
        <v>30</v>
      </c>
      <c r="B6471" s="119">
        <v>44162</v>
      </c>
      <c r="C6471" s="4">
        <v>4</v>
      </c>
      <c r="D6471" s="26">
        <f t="shared" si="546"/>
        <v>486</v>
      </c>
      <c r="E6471" s="4">
        <v>0</v>
      </c>
      <c r="F6471" s="112">
        <f t="shared" si="547"/>
        <v>9</v>
      </c>
      <c r="G6471" s="73"/>
    </row>
    <row r="6472" spans="1:7" x14ac:dyDescent="0.25">
      <c r="A6472" s="122" t="s">
        <v>26</v>
      </c>
      <c r="B6472" s="119">
        <v>44162</v>
      </c>
      <c r="C6472" s="4">
        <v>204</v>
      </c>
      <c r="D6472" s="26">
        <f t="shared" si="546"/>
        <v>31463</v>
      </c>
      <c r="E6472" s="4">
        <v>0</v>
      </c>
      <c r="F6472" s="112">
        <f t="shared" si="547"/>
        <v>615</v>
      </c>
      <c r="G6472" s="73"/>
    </row>
    <row r="6473" spans="1:7" x14ac:dyDescent="0.25">
      <c r="A6473" s="122" t="s">
        <v>25</v>
      </c>
      <c r="B6473" s="119">
        <v>44162</v>
      </c>
      <c r="C6473" s="4">
        <v>202</v>
      </c>
      <c r="D6473" s="26">
        <f t="shared" si="546"/>
        <v>31270</v>
      </c>
      <c r="E6473" s="4">
        <v>3</v>
      </c>
      <c r="F6473" s="112">
        <f t="shared" si="547"/>
        <v>769</v>
      </c>
      <c r="G6473" s="73"/>
    </row>
    <row r="6474" spans="1:7" x14ac:dyDescent="0.25">
      <c r="A6474" s="122" t="s">
        <v>41</v>
      </c>
      <c r="B6474" s="119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2">
        <f t="shared" si="547"/>
        <v>989</v>
      </c>
      <c r="G6474" s="73"/>
    </row>
    <row r="6475" spans="1:7" x14ac:dyDescent="0.25">
      <c r="A6475" s="122" t="s">
        <v>42</v>
      </c>
      <c r="B6475" s="119">
        <v>44162</v>
      </c>
      <c r="C6475" s="4">
        <v>234</v>
      </c>
      <c r="D6475" s="26">
        <f t="shared" si="548"/>
        <v>7182</v>
      </c>
      <c r="E6475" s="4">
        <v>0</v>
      </c>
      <c r="F6475" s="112">
        <f t="shared" si="547"/>
        <v>171</v>
      </c>
      <c r="G6475" s="73"/>
    </row>
    <row r="6476" spans="1:7" x14ac:dyDescent="0.25">
      <c r="A6476" s="122" t="s">
        <v>43</v>
      </c>
      <c r="B6476" s="119">
        <v>44162</v>
      </c>
      <c r="C6476" s="4">
        <v>114</v>
      </c>
      <c r="D6476" s="26">
        <f t="shared" si="548"/>
        <v>13942</v>
      </c>
      <c r="E6476" s="4">
        <v>4</v>
      </c>
      <c r="F6476" s="112">
        <f t="shared" si="547"/>
        <v>207</v>
      </c>
      <c r="G6476" s="73"/>
    </row>
    <row r="6477" spans="1:7" x14ac:dyDescent="0.25">
      <c r="A6477" s="122" t="s">
        <v>44</v>
      </c>
      <c r="B6477" s="119">
        <v>44162</v>
      </c>
      <c r="C6477" s="4">
        <v>293</v>
      </c>
      <c r="D6477" s="26">
        <f t="shared" si="548"/>
        <v>15373</v>
      </c>
      <c r="E6477" s="4">
        <v>6</v>
      </c>
      <c r="F6477" s="112">
        <f t="shared" si="547"/>
        <v>267</v>
      </c>
      <c r="G6477" s="73"/>
    </row>
    <row r="6478" spans="1:7" x14ac:dyDescent="0.25">
      <c r="A6478" s="122" t="s">
        <v>29</v>
      </c>
      <c r="B6478" s="119">
        <v>44162</v>
      </c>
      <c r="C6478" s="4">
        <v>1390</v>
      </c>
      <c r="D6478" s="26">
        <f t="shared" si="548"/>
        <v>144431</v>
      </c>
      <c r="E6478" s="4">
        <v>22</v>
      </c>
      <c r="F6478" s="112">
        <f t="shared" si="547"/>
        <v>2207</v>
      </c>
      <c r="G6478" s="73"/>
    </row>
    <row r="6479" spans="1:7" x14ac:dyDescent="0.25">
      <c r="A6479" s="122" t="s">
        <v>45</v>
      </c>
      <c r="B6479" s="119">
        <v>44162</v>
      </c>
      <c r="C6479" s="4">
        <v>158</v>
      </c>
      <c r="D6479" s="26">
        <f t="shared" si="548"/>
        <v>15298</v>
      </c>
      <c r="E6479" s="4">
        <v>1</v>
      </c>
      <c r="F6479" s="112">
        <f t="shared" si="547"/>
        <v>188</v>
      </c>
      <c r="G6479" s="73"/>
    </row>
    <row r="6480" spans="1:7" x14ac:dyDescent="0.25">
      <c r="A6480" s="122" t="s">
        <v>46</v>
      </c>
      <c r="B6480" s="119">
        <v>44162</v>
      </c>
      <c r="C6480" s="4">
        <v>86</v>
      </c>
      <c r="D6480" s="26">
        <f t="shared" si="548"/>
        <v>15940</v>
      </c>
      <c r="E6480" s="4">
        <v>1</v>
      </c>
      <c r="F6480" s="112">
        <f t="shared" si="547"/>
        <v>230</v>
      </c>
      <c r="G6480" s="73"/>
    </row>
    <row r="6481" spans="1:7" ht="15.75" thickBot="1" x14ac:dyDescent="0.3">
      <c r="A6481" s="123" t="s">
        <v>47</v>
      </c>
      <c r="B6481" s="126">
        <v>44162</v>
      </c>
      <c r="C6481" s="45">
        <v>398</v>
      </c>
      <c r="D6481" s="115">
        <f>C6481+D6457</f>
        <v>65190</v>
      </c>
      <c r="E6481" s="45">
        <v>25</v>
      </c>
      <c r="F6481" s="113">
        <f t="shared" si="547"/>
        <v>1166</v>
      </c>
      <c r="G6481" s="73"/>
    </row>
    <row r="6482" spans="1:7" ht="15.75" thickBot="1" x14ac:dyDescent="0.3">
      <c r="A6482" s="53" t="s">
        <v>22</v>
      </c>
      <c r="B6482" s="126">
        <v>44163</v>
      </c>
      <c r="C6482" s="39">
        <v>1531</v>
      </c>
      <c r="D6482" s="114">
        <f t="shared" ref="D6482:D6545" si="549">C6482+D6458</f>
        <v>616403</v>
      </c>
      <c r="E6482" s="39">
        <v>61</v>
      </c>
      <c r="F6482" s="111">
        <f t="shared" si="547"/>
        <v>20515</v>
      </c>
    </row>
    <row r="6483" spans="1:7" ht="15.75" thickBot="1" x14ac:dyDescent="0.3">
      <c r="A6483" s="122" t="s">
        <v>51</v>
      </c>
      <c r="B6483" s="126">
        <v>44163</v>
      </c>
      <c r="C6483" s="4">
        <v>282</v>
      </c>
      <c r="D6483" s="26">
        <f t="shared" si="549"/>
        <v>158267</v>
      </c>
      <c r="E6483" s="4">
        <v>8</v>
      </c>
      <c r="F6483" s="112">
        <f t="shared" si="547"/>
        <v>5192</v>
      </c>
    </row>
    <row r="6484" spans="1:7" ht="15.75" thickBot="1" x14ac:dyDescent="0.3">
      <c r="A6484" s="122" t="s">
        <v>35</v>
      </c>
      <c r="B6484" s="126">
        <v>44163</v>
      </c>
      <c r="C6484" s="4">
        <v>31</v>
      </c>
      <c r="D6484" s="26">
        <f t="shared" si="549"/>
        <v>1813</v>
      </c>
      <c r="F6484" s="112">
        <f t="shared" si="547"/>
        <v>15</v>
      </c>
    </row>
    <row r="6485" spans="1:7" ht="15.75" thickBot="1" x14ac:dyDescent="0.3">
      <c r="A6485" s="122" t="s">
        <v>21</v>
      </c>
      <c r="B6485" s="126">
        <v>44163</v>
      </c>
      <c r="C6485" s="4">
        <v>202</v>
      </c>
      <c r="D6485" s="26">
        <f t="shared" si="549"/>
        <v>18958</v>
      </c>
      <c r="E6485" s="4">
        <v>5</v>
      </c>
      <c r="F6485" s="112">
        <f t="shared" si="547"/>
        <v>553</v>
      </c>
    </row>
    <row r="6486" spans="1:7" ht="15.75" thickBot="1" x14ac:dyDescent="0.3">
      <c r="A6486" s="122" t="s">
        <v>36</v>
      </c>
      <c r="B6486" s="126">
        <v>44163</v>
      </c>
      <c r="C6486" s="4">
        <v>230</v>
      </c>
      <c r="D6486" s="26">
        <f t="shared" si="549"/>
        <v>22517</v>
      </c>
      <c r="E6486" s="4">
        <v>2</v>
      </c>
      <c r="F6486" s="112">
        <f t="shared" si="547"/>
        <v>373</v>
      </c>
    </row>
    <row r="6487" spans="1:7" ht="15.75" thickBot="1" x14ac:dyDescent="0.3">
      <c r="A6487" s="122" t="s">
        <v>27</v>
      </c>
      <c r="B6487" s="126">
        <v>44163</v>
      </c>
      <c r="C6487" s="4">
        <v>711</v>
      </c>
      <c r="D6487" s="26">
        <f t="shared" si="549"/>
        <v>113430</v>
      </c>
      <c r="E6487" s="4">
        <v>10</v>
      </c>
      <c r="F6487" s="112">
        <f t="shared" si="547"/>
        <v>1929</v>
      </c>
    </row>
    <row r="6488" spans="1:7" ht="15.75" thickBot="1" x14ac:dyDescent="0.3">
      <c r="A6488" s="122" t="s">
        <v>37</v>
      </c>
      <c r="B6488" s="126">
        <v>44163</v>
      </c>
      <c r="C6488" s="4">
        <v>231</v>
      </c>
      <c r="D6488" s="26">
        <f t="shared" si="549"/>
        <v>5673</v>
      </c>
      <c r="F6488" s="112">
        <f t="shared" si="547"/>
        <v>86</v>
      </c>
    </row>
    <row r="6489" spans="1:7" ht="15.75" thickBot="1" x14ac:dyDescent="0.3">
      <c r="A6489" s="122" t="s">
        <v>38</v>
      </c>
      <c r="B6489" s="126">
        <v>44163</v>
      </c>
      <c r="C6489" s="4">
        <v>222</v>
      </c>
      <c r="D6489" s="26">
        <f t="shared" si="549"/>
        <v>23075</v>
      </c>
      <c r="F6489" s="112">
        <f t="shared" si="547"/>
        <v>464</v>
      </c>
    </row>
    <row r="6490" spans="1:7" ht="15.75" thickBot="1" x14ac:dyDescent="0.3">
      <c r="A6490" s="122" t="s">
        <v>48</v>
      </c>
      <c r="B6490" s="126">
        <v>44163</v>
      </c>
      <c r="C6490" s="4">
        <v>3</v>
      </c>
      <c r="D6490" s="26">
        <f t="shared" si="549"/>
        <v>182</v>
      </c>
      <c r="F6490" s="112">
        <f t="shared" si="547"/>
        <v>3</v>
      </c>
    </row>
    <row r="6491" spans="1:7" ht="15.75" thickBot="1" x14ac:dyDescent="0.3">
      <c r="A6491" s="122" t="s">
        <v>39</v>
      </c>
      <c r="B6491" s="126">
        <v>44163</v>
      </c>
      <c r="C6491" s="4">
        <v>8</v>
      </c>
      <c r="D6491" s="26">
        <f t="shared" si="549"/>
        <v>18368</v>
      </c>
      <c r="F6491" s="112">
        <f t="shared" si="547"/>
        <v>848</v>
      </c>
    </row>
    <row r="6492" spans="1:7" ht="15.75" thickBot="1" x14ac:dyDescent="0.3">
      <c r="A6492" s="122" t="s">
        <v>40</v>
      </c>
      <c r="B6492" s="126">
        <v>44163</v>
      </c>
      <c r="C6492" s="4">
        <v>60</v>
      </c>
      <c r="D6492" s="26">
        <f t="shared" si="549"/>
        <v>5649</v>
      </c>
      <c r="F6492" s="112">
        <f t="shared" si="547"/>
        <v>75</v>
      </c>
    </row>
    <row r="6493" spans="1:7" ht="15.75" thickBot="1" x14ac:dyDescent="0.3">
      <c r="A6493" s="122" t="s">
        <v>28</v>
      </c>
      <c r="B6493" s="126">
        <v>44163</v>
      </c>
      <c r="C6493" s="4">
        <v>38</v>
      </c>
      <c r="D6493" s="26">
        <f t="shared" si="549"/>
        <v>8668</v>
      </c>
      <c r="F6493" s="112">
        <f t="shared" si="547"/>
        <v>316</v>
      </c>
    </row>
    <row r="6494" spans="1:7" ht="15.75" thickBot="1" x14ac:dyDescent="0.3">
      <c r="A6494" s="122" t="s">
        <v>24</v>
      </c>
      <c r="B6494" s="126">
        <v>44163</v>
      </c>
      <c r="C6494" s="4">
        <v>180</v>
      </c>
      <c r="D6494" s="26">
        <f t="shared" si="549"/>
        <v>56348</v>
      </c>
      <c r="E6494" s="4">
        <v>1</v>
      </c>
      <c r="F6494" s="112">
        <f t="shared" si="547"/>
        <v>1106</v>
      </c>
    </row>
    <row r="6495" spans="1:7" ht="15.75" thickBot="1" x14ac:dyDescent="0.3">
      <c r="A6495" s="122" t="s">
        <v>30</v>
      </c>
      <c r="B6495" s="126">
        <v>44163</v>
      </c>
      <c r="C6495" s="4">
        <v>7</v>
      </c>
      <c r="D6495" s="26">
        <f t="shared" si="549"/>
        <v>493</v>
      </c>
      <c r="F6495" s="112">
        <f t="shared" si="547"/>
        <v>9</v>
      </c>
    </row>
    <row r="6496" spans="1:7" ht="15.75" thickBot="1" x14ac:dyDescent="0.3">
      <c r="A6496" s="122" t="s">
        <v>26</v>
      </c>
      <c r="B6496" s="126">
        <v>44163</v>
      </c>
      <c r="C6496" s="4">
        <v>255</v>
      </c>
      <c r="D6496" s="26">
        <f t="shared" si="549"/>
        <v>31718</v>
      </c>
      <c r="E6496" s="4">
        <v>1</v>
      </c>
      <c r="F6496" s="112">
        <f t="shared" si="547"/>
        <v>616</v>
      </c>
    </row>
    <row r="6497" spans="1:6" ht="15.75" thickBot="1" x14ac:dyDescent="0.3">
      <c r="A6497" s="122" t="s">
        <v>25</v>
      </c>
      <c r="B6497" s="126">
        <v>44163</v>
      </c>
      <c r="C6497" s="4">
        <v>143</v>
      </c>
      <c r="D6497" s="26">
        <f t="shared" si="549"/>
        <v>31413</v>
      </c>
      <c r="E6497" s="4">
        <v>4</v>
      </c>
      <c r="F6497" s="112">
        <f t="shared" si="547"/>
        <v>773</v>
      </c>
    </row>
    <row r="6498" spans="1:6" ht="15.75" thickBot="1" x14ac:dyDescent="0.3">
      <c r="A6498" s="122" t="s">
        <v>41</v>
      </c>
      <c r="B6498" s="126">
        <v>44163</v>
      </c>
      <c r="C6498" s="4">
        <v>32</v>
      </c>
      <c r="D6498" s="26">
        <f t="shared" si="549"/>
        <v>21112</v>
      </c>
      <c r="E6498" s="4">
        <v>2</v>
      </c>
      <c r="F6498" s="112">
        <f t="shared" si="547"/>
        <v>991</v>
      </c>
    </row>
    <row r="6499" spans="1:6" ht="15.75" thickBot="1" x14ac:dyDescent="0.3">
      <c r="A6499" s="122" t="s">
        <v>42</v>
      </c>
      <c r="B6499" s="126">
        <v>44163</v>
      </c>
      <c r="C6499" s="4">
        <v>72</v>
      </c>
      <c r="D6499" s="26">
        <f t="shared" si="549"/>
        <v>7254</v>
      </c>
      <c r="F6499" s="112">
        <f t="shared" si="547"/>
        <v>171</v>
      </c>
    </row>
    <row r="6500" spans="1:6" ht="15.75" thickBot="1" x14ac:dyDescent="0.3">
      <c r="A6500" s="122" t="s">
        <v>43</v>
      </c>
      <c r="B6500" s="126">
        <v>44163</v>
      </c>
      <c r="C6500" s="4">
        <v>154</v>
      </c>
      <c r="D6500" s="26">
        <f t="shared" si="549"/>
        <v>14096</v>
      </c>
      <c r="E6500" s="4">
        <v>1</v>
      </c>
      <c r="F6500" s="112">
        <f t="shared" si="547"/>
        <v>208</v>
      </c>
    </row>
    <row r="6501" spans="1:6" ht="15.75" thickBot="1" x14ac:dyDescent="0.3">
      <c r="A6501" s="122" t="s">
        <v>44</v>
      </c>
      <c r="B6501" s="126">
        <v>44163</v>
      </c>
      <c r="C6501" s="4">
        <v>188</v>
      </c>
      <c r="D6501" s="26">
        <f t="shared" si="549"/>
        <v>15561</v>
      </c>
      <c r="E6501" s="4">
        <v>1</v>
      </c>
      <c r="F6501" s="112">
        <f t="shared" si="547"/>
        <v>268</v>
      </c>
    </row>
    <row r="6502" spans="1:6" ht="15.75" thickBot="1" x14ac:dyDescent="0.3">
      <c r="A6502" s="122" t="s">
        <v>29</v>
      </c>
      <c r="B6502" s="126">
        <v>44163</v>
      </c>
      <c r="C6502" s="4">
        <v>1070</v>
      </c>
      <c r="D6502" s="26">
        <f t="shared" si="549"/>
        <v>145501</v>
      </c>
      <c r="E6502" s="4">
        <v>10</v>
      </c>
      <c r="F6502" s="112">
        <f t="shared" si="547"/>
        <v>2217</v>
      </c>
    </row>
    <row r="6503" spans="1:6" ht="15.75" thickBot="1" x14ac:dyDescent="0.3">
      <c r="A6503" s="122" t="s">
        <v>45</v>
      </c>
      <c r="B6503" s="126">
        <v>44163</v>
      </c>
      <c r="C6503" s="4">
        <v>141</v>
      </c>
      <c r="D6503" s="26">
        <f t="shared" si="549"/>
        <v>15439</v>
      </c>
      <c r="F6503" s="112">
        <f t="shared" si="547"/>
        <v>188</v>
      </c>
    </row>
    <row r="6504" spans="1:6" ht="15.75" thickBot="1" x14ac:dyDescent="0.3">
      <c r="A6504" s="122" t="s">
        <v>46</v>
      </c>
      <c r="B6504" s="126">
        <v>44163</v>
      </c>
      <c r="C6504" s="4">
        <v>67</v>
      </c>
      <c r="D6504" s="26">
        <f t="shared" si="549"/>
        <v>16007</v>
      </c>
      <c r="F6504" s="112">
        <f t="shared" si="547"/>
        <v>230</v>
      </c>
    </row>
    <row r="6505" spans="1:6" ht="15.75" thickBot="1" x14ac:dyDescent="0.3">
      <c r="A6505" s="123" t="s">
        <v>47</v>
      </c>
      <c r="B6505" s="126">
        <v>44163</v>
      </c>
      <c r="C6505" s="4">
        <v>240</v>
      </c>
      <c r="D6505" s="115">
        <f>C6505+D6481</f>
        <v>65430</v>
      </c>
      <c r="F6505" s="113">
        <f t="shared" si="547"/>
        <v>1166</v>
      </c>
    </row>
    <row r="6506" spans="1:6" ht="15.75" thickBot="1" x14ac:dyDescent="0.3">
      <c r="A6506" s="50" t="s">
        <v>22</v>
      </c>
      <c r="B6506" s="126">
        <v>44164</v>
      </c>
      <c r="C6506" s="4">
        <v>868</v>
      </c>
      <c r="D6506" s="114">
        <f t="shared" si="549"/>
        <v>617271</v>
      </c>
      <c r="E6506" s="4">
        <f>34+36</f>
        <v>70</v>
      </c>
      <c r="F6506" s="111">
        <f t="shared" si="547"/>
        <v>20585</v>
      </c>
    </row>
    <row r="6507" spans="1:6" ht="15.75" thickBot="1" x14ac:dyDescent="0.3">
      <c r="A6507" s="50" t="s">
        <v>51</v>
      </c>
      <c r="B6507" s="126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2">
        <f t="shared" ref="F6507:F6570" si="550">E6507+F6483</f>
        <v>5198</v>
      </c>
    </row>
    <row r="6508" spans="1:6" ht="15.75" thickBot="1" x14ac:dyDescent="0.3">
      <c r="A6508" s="50" t="s">
        <v>35</v>
      </c>
      <c r="B6508" s="126">
        <v>44164</v>
      </c>
      <c r="C6508" s="4">
        <v>37</v>
      </c>
      <c r="D6508" s="26">
        <f t="shared" si="549"/>
        <v>1850</v>
      </c>
      <c r="F6508" s="112">
        <f t="shared" si="550"/>
        <v>15</v>
      </c>
    </row>
    <row r="6509" spans="1:6" ht="15.75" thickBot="1" x14ac:dyDescent="0.3">
      <c r="A6509" s="50" t="s">
        <v>21</v>
      </c>
      <c r="B6509" s="126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2">
        <f t="shared" si="550"/>
        <v>557</v>
      </c>
    </row>
    <row r="6510" spans="1:6" ht="15.75" thickBot="1" x14ac:dyDescent="0.3">
      <c r="A6510" s="50" t="s">
        <v>36</v>
      </c>
      <c r="B6510" s="126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2">
        <f t="shared" si="550"/>
        <v>376</v>
      </c>
    </row>
    <row r="6511" spans="1:6" ht="15.75" thickBot="1" x14ac:dyDescent="0.3">
      <c r="A6511" s="50" t="s">
        <v>27</v>
      </c>
      <c r="B6511" s="126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2">
        <f t="shared" si="550"/>
        <v>1950</v>
      </c>
    </row>
    <row r="6512" spans="1:6" ht="15.75" thickBot="1" x14ac:dyDescent="0.3">
      <c r="A6512" s="50" t="s">
        <v>37</v>
      </c>
      <c r="B6512" s="126">
        <v>44164</v>
      </c>
      <c r="C6512" s="4">
        <v>1130</v>
      </c>
      <c r="D6512" s="26">
        <f t="shared" si="549"/>
        <v>6803</v>
      </c>
      <c r="F6512" s="112">
        <f t="shared" si="550"/>
        <v>86</v>
      </c>
    </row>
    <row r="6513" spans="1:6" ht="15.75" thickBot="1" x14ac:dyDescent="0.3">
      <c r="A6513" s="50" t="s">
        <v>38</v>
      </c>
      <c r="B6513" s="126">
        <v>44164</v>
      </c>
      <c r="C6513" s="4">
        <v>174</v>
      </c>
      <c r="D6513" s="26">
        <f t="shared" si="549"/>
        <v>23249</v>
      </c>
      <c r="E6513" s="4">
        <f>1</f>
        <v>1</v>
      </c>
      <c r="F6513" s="112">
        <f t="shared" si="550"/>
        <v>465</v>
      </c>
    </row>
    <row r="6514" spans="1:6" ht="15.75" thickBot="1" x14ac:dyDescent="0.3">
      <c r="A6514" s="50" t="s">
        <v>48</v>
      </c>
      <c r="B6514" s="126">
        <v>44164</v>
      </c>
      <c r="C6514" s="4">
        <v>0</v>
      </c>
      <c r="D6514" s="26">
        <f t="shared" si="549"/>
        <v>182</v>
      </c>
      <c r="F6514" s="112">
        <f t="shared" si="550"/>
        <v>3</v>
      </c>
    </row>
    <row r="6515" spans="1:6" ht="15.75" thickBot="1" x14ac:dyDescent="0.3">
      <c r="A6515" s="50" t="s">
        <v>39</v>
      </c>
      <c r="B6515" s="126">
        <v>44164</v>
      </c>
      <c r="C6515" s="4">
        <v>2</v>
      </c>
      <c r="D6515" s="26">
        <f t="shared" si="549"/>
        <v>18370</v>
      </c>
      <c r="F6515" s="112">
        <f t="shared" si="550"/>
        <v>848</v>
      </c>
    </row>
    <row r="6516" spans="1:6" ht="15.75" thickBot="1" x14ac:dyDescent="0.3">
      <c r="A6516" s="50" t="s">
        <v>40</v>
      </c>
      <c r="B6516" s="126">
        <v>44164</v>
      </c>
      <c r="C6516" s="4">
        <v>61</v>
      </c>
      <c r="D6516" s="26">
        <f t="shared" si="549"/>
        <v>5710</v>
      </c>
      <c r="F6516" s="112">
        <f t="shared" si="550"/>
        <v>75</v>
      </c>
    </row>
    <row r="6517" spans="1:6" ht="15.75" thickBot="1" x14ac:dyDescent="0.3">
      <c r="A6517" s="50" t="s">
        <v>28</v>
      </c>
      <c r="B6517" s="126">
        <v>44164</v>
      </c>
      <c r="C6517" s="4">
        <v>26</v>
      </c>
      <c r="D6517" s="26">
        <f t="shared" si="549"/>
        <v>8694</v>
      </c>
      <c r="F6517" s="112">
        <f t="shared" si="550"/>
        <v>316</v>
      </c>
    </row>
    <row r="6518" spans="1:6" ht="15.75" thickBot="1" x14ac:dyDescent="0.3">
      <c r="A6518" s="50" t="s">
        <v>24</v>
      </c>
      <c r="B6518" s="126">
        <v>44164</v>
      </c>
      <c r="C6518" s="4">
        <v>47</v>
      </c>
      <c r="D6518" s="26">
        <f t="shared" si="549"/>
        <v>56395</v>
      </c>
      <c r="E6518" s="4">
        <f>1</f>
        <v>1</v>
      </c>
      <c r="F6518" s="112">
        <f t="shared" si="550"/>
        <v>1107</v>
      </c>
    </row>
    <row r="6519" spans="1:6" ht="15.75" thickBot="1" x14ac:dyDescent="0.3">
      <c r="A6519" s="50" t="s">
        <v>30</v>
      </c>
      <c r="B6519" s="126">
        <v>44164</v>
      </c>
      <c r="C6519" s="4">
        <v>2</v>
      </c>
      <c r="D6519" s="26">
        <f t="shared" si="549"/>
        <v>495</v>
      </c>
      <c r="F6519" s="112">
        <f t="shared" si="550"/>
        <v>9</v>
      </c>
    </row>
    <row r="6520" spans="1:6" ht="15.75" thickBot="1" x14ac:dyDescent="0.3">
      <c r="A6520" s="50" t="s">
        <v>26</v>
      </c>
      <c r="B6520" s="126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2">
        <f t="shared" si="550"/>
        <v>621</v>
      </c>
    </row>
    <row r="6521" spans="1:6" ht="15.75" thickBot="1" x14ac:dyDescent="0.3">
      <c r="A6521" s="50" t="s">
        <v>25</v>
      </c>
      <c r="B6521" s="126">
        <v>44164</v>
      </c>
      <c r="C6521" s="4">
        <v>108</v>
      </c>
      <c r="D6521" s="26">
        <f t="shared" si="549"/>
        <v>31521</v>
      </c>
      <c r="E6521" s="4">
        <f>2</f>
        <v>2</v>
      </c>
      <c r="F6521" s="112">
        <f t="shared" si="550"/>
        <v>775</v>
      </c>
    </row>
    <row r="6522" spans="1:6" ht="15.75" thickBot="1" x14ac:dyDescent="0.3">
      <c r="A6522" s="50" t="s">
        <v>41</v>
      </c>
      <c r="B6522" s="126">
        <v>44164</v>
      </c>
      <c r="C6522" s="4">
        <v>28</v>
      </c>
      <c r="D6522" s="26">
        <f t="shared" si="549"/>
        <v>21140</v>
      </c>
      <c r="E6522" s="4">
        <v>1</v>
      </c>
      <c r="F6522" s="112">
        <f t="shared" si="550"/>
        <v>992</v>
      </c>
    </row>
    <row r="6523" spans="1:6" ht="15.75" thickBot="1" x14ac:dyDescent="0.3">
      <c r="A6523" s="50" t="s">
        <v>42</v>
      </c>
      <c r="B6523" s="126">
        <v>44164</v>
      </c>
      <c r="C6523" s="4">
        <v>65</v>
      </c>
      <c r="D6523" s="26">
        <f t="shared" si="549"/>
        <v>7319</v>
      </c>
      <c r="F6523" s="112">
        <f t="shared" si="550"/>
        <v>171</v>
      </c>
    </row>
    <row r="6524" spans="1:6" ht="15.75" thickBot="1" x14ac:dyDescent="0.3">
      <c r="A6524" s="50" t="s">
        <v>43</v>
      </c>
      <c r="B6524" s="126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2">
        <f t="shared" si="550"/>
        <v>212</v>
      </c>
    </row>
    <row r="6525" spans="1:6" ht="15.75" thickBot="1" x14ac:dyDescent="0.3">
      <c r="A6525" s="50" t="s">
        <v>44</v>
      </c>
      <c r="B6525" s="126">
        <v>44164</v>
      </c>
      <c r="C6525" s="4">
        <v>211</v>
      </c>
      <c r="D6525" s="26">
        <f t="shared" si="549"/>
        <v>15772</v>
      </c>
      <c r="E6525" s="4">
        <f>4</f>
        <v>4</v>
      </c>
      <c r="F6525" s="112">
        <f t="shared" si="550"/>
        <v>272</v>
      </c>
    </row>
    <row r="6526" spans="1:6" ht="15.75" thickBot="1" x14ac:dyDescent="0.3">
      <c r="A6526" s="50" t="s">
        <v>29</v>
      </c>
      <c r="B6526" s="126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2">
        <f t="shared" si="550"/>
        <v>2235</v>
      </c>
    </row>
    <row r="6527" spans="1:6" ht="15.75" thickBot="1" x14ac:dyDescent="0.3">
      <c r="A6527" s="50" t="s">
        <v>45</v>
      </c>
      <c r="B6527" s="126">
        <v>44164</v>
      </c>
      <c r="C6527" s="4">
        <v>151</v>
      </c>
      <c r="D6527" s="26">
        <f t="shared" si="549"/>
        <v>15590</v>
      </c>
      <c r="F6527" s="112">
        <f t="shared" si="550"/>
        <v>188</v>
      </c>
    </row>
    <row r="6528" spans="1:6" ht="15.75" thickBot="1" x14ac:dyDescent="0.3">
      <c r="A6528" s="50" t="s">
        <v>46</v>
      </c>
      <c r="B6528" s="126">
        <v>44164</v>
      </c>
      <c r="C6528" s="4">
        <v>83</v>
      </c>
      <c r="D6528" s="26">
        <f t="shared" si="549"/>
        <v>16090</v>
      </c>
      <c r="F6528" s="112">
        <f t="shared" si="550"/>
        <v>230</v>
      </c>
    </row>
    <row r="6529" spans="1:7" ht="15.75" thickBot="1" x14ac:dyDescent="0.3">
      <c r="A6529" s="50" t="s">
        <v>47</v>
      </c>
      <c r="B6529" s="126">
        <v>44164</v>
      </c>
      <c r="C6529" s="4">
        <v>200</v>
      </c>
      <c r="D6529" s="115">
        <f>C6529+D6505</f>
        <v>65630</v>
      </c>
      <c r="E6529" s="4">
        <f>5+6</f>
        <v>11</v>
      </c>
      <c r="F6529" s="113">
        <f t="shared" si="550"/>
        <v>1177</v>
      </c>
    </row>
    <row r="6530" spans="1:7" ht="15.75" thickBot="1" x14ac:dyDescent="0.3">
      <c r="A6530" s="50" t="s">
        <v>22</v>
      </c>
      <c r="B6530" s="126">
        <v>44165</v>
      </c>
      <c r="C6530" s="4">
        <v>1455</v>
      </c>
      <c r="D6530" s="114">
        <f t="shared" si="549"/>
        <v>618726</v>
      </c>
      <c r="E6530" s="4">
        <v>136</v>
      </c>
      <c r="F6530" s="111">
        <f t="shared" si="550"/>
        <v>20721</v>
      </c>
      <c r="G6530" s="73"/>
    </row>
    <row r="6531" spans="1:7" ht="15.75" thickBot="1" x14ac:dyDescent="0.3">
      <c r="A6531" s="50" t="s">
        <v>51</v>
      </c>
      <c r="B6531" s="126">
        <v>44165</v>
      </c>
      <c r="C6531" s="4">
        <v>321</v>
      </c>
      <c r="D6531" s="26">
        <f t="shared" si="549"/>
        <v>158805</v>
      </c>
      <c r="E6531" s="4">
        <v>15</v>
      </c>
      <c r="F6531" s="112">
        <f t="shared" si="550"/>
        <v>5213</v>
      </c>
      <c r="G6531" s="73"/>
    </row>
    <row r="6532" spans="1:7" ht="15.75" thickBot="1" x14ac:dyDescent="0.3">
      <c r="A6532" s="50" t="s">
        <v>35</v>
      </c>
      <c r="B6532" s="126">
        <v>44165</v>
      </c>
      <c r="C6532" s="4">
        <v>17</v>
      </c>
      <c r="D6532" s="26">
        <f t="shared" si="549"/>
        <v>1867</v>
      </c>
      <c r="E6532" s="4">
        <v>0</v>
      </c>
      <c r="F6532" s="112">
        <f t="shared" si="550"/>
        <v>15</v>
      </c>
      <c r="G6532" s="73"/>
    </row>
    <row r="6533" spans="1:7" ht="15.75" thickBot="1" x14ac:dyDescent="0.3">
      <c r="A6533" s="50" t="s">
        <v>21</v>
      </c>
      <c r="B6533" s="126">
        <v>44165</v>
      </c>
      <c r="C6533" s="4">
        <v>236</v>
      </c>
      <c r="D6533" s="26">
        <f t="shared" si="549"/>
        <v>19357</v>
      </c>
      <c r="E6533" s="4">
        <v>5</v>
      </c>
      <c r="F6533" s="112">
        <f t="shared" si="550"/>
        <v>562</v>
      </c>
      <c r="G6533" s="73"/>
    </row>
    <row r="6534" spans="1:7" ht="15.75" thickBot="1" x14ac:dyDescent="0.3">
      <c r="A6534" s="50" t="s">
        <v>36</v>
      </c>
      <c r="B6534" s="126">
        <v>44165</v>
      </c>
      <c r="C6534" s="4">
        <v>220</v>
      </c>
      <c r="D6534" s="26">
        <f t="shared" si="549"/>
        <v>22851</v>
      </c>
      <c r="E6534" s="4">
        <v>1</v>
      </c>
      <c r="F6534" s="112">
        <f t="shared" si="550"/>
        <v>377</v>
      </c>
      <c r="G6534" s="73"/>
    </row>
    <row r="6535" spans="1:7" ht="15.75" thickBot="1" x14ac:dyDescent="0.3">
      <c r="A6535" s="50" t="s">
        <v>27</v>
      </c>
      <c r="B6535" s="126">
        <v>44165</v>
      </c>
      <c r="C6535" s="4">
        <v>350</v>
      </c>
      <c r="D6535" s="26">
        <f t="shared" si="549"/>
        <v>114207</v>
      </c>
      <c r="E6535" s="4">
        <v>22</v>
      </c>
      <c r="F6535" s="112">
        <f t="shared" si="550"/>
        <v>1972</v>
      </c>
      <c r="G6535" s="73"/>
    </row>
    <row r="6536" spans="1:7" ht="15.75" thickBot="1" x14ac:dyDescent="0.3">
      <c r="A6536" s="50" t="s">
        <v>37</v>
      </c>
      <c r="B6536" s="126">
        <v>44165</v>
      </c>
      <c r="C6536" s="4">
        <v>295</v>
      </c>
      <c r="D6536" s="26">
        <f t="shared" si="549"/>
        <v>7098</v>
      </c>
      <c r="E6536" s="4">
        <v>0</v>
      </c>
      <c r="F6536" s="112">
        <f t="shared" si="550"/>
        <v>86</v>
      </c>
      <c r="G6536" s="73"/>
    </row>
    <row r="6537" spans="1:7" ht="15.75" thickBot="1" x14ac:dyDescent="0.3">
      <c r="A6537" s="50" t="s">
        <v>38</v>
      </c>
      <c r="B6537" s="126">
        <v>44165</v>
      </c>
      <c r="C6537" s="4">
        <v>116</v>
      </c>
      <c r="D6537" s="26">
        <f t="shared" si="549"/>
        <v>23365</v>
      </c>
      <c r="E6537" s="4">
        <v>4</v>
      </c>
      <c r="F6537" s="112">
        <f t="shared" si="550"/>
        <v>469</v>
      </c>
      <c r="G6537" s="73"/>
    </row>
    <row r="6538" spans="1:7" ht="15.75" thickBot="1" x14ac:dyDescent="0.3">
      <c r="A6538" s="50" t="s">
        <v>48</v>
      </c>
      <c r="B6538" s="126">
        <v>44165</v>
      </c>
      <c r="C6538" s="4">
        <v>0</v>
      </c>
      <c r="D6538" s="26">
        <f t="shared" si="549"/>
        <v>182</v>
      </c>
      <c r="E6538" s="4">
        <v>0</v>
      </c>
      <c r="F6538" s="112">
        <f t="shared" si="550"/>
        <v>3</v>
      </c>
      <c r="G6538" s="73"/>
    </row>
    <row r="6539" spans="1:7" ht="15.75" thickBot="1" x14ac:dyDescent="0.3">
      <c r="A6539" s="50" t="s">
        <v>39</v>
      </c>
      <c r="B6539" s="126">
        <v>44165</v>
      </c>
      <c r="C6539" s="4">
        <v>11</v>
      </c>
      <c r="D6539" s="26">
        <f t="shared" si="549"/>
        <v>18381</v>
      </c>
      <c r="E6539" s="4">
        <v>0</v>
      </c>
      <c r="F6539" s="112">
        <f t="shared" si="550"/>
        <v>848</v>
      </c>
      <c r="G6539" s="73"/>
    </row>
    <row r="6540" spans="1:7" ht="15.75" thickBot="1" x14ac:dyDescent="0.3">
      <c r="A6540" s="50" t="s">
        <v>40</v>
      </c>
      <c r="B6540" s="126">
        <v>44165</v>
      </c>
      <c r="C6540" s="4">
        <v>60</v>
      </c>
      <c r="D6540" s="26">
        <f t="shared" si="549"/>
        <v>5770</v>
      </c>
      <c r="E6540" s="4">
        <v>8</v>
      </c>
      <c r="F6540" s="112">
        <f t="shared" si="550"/>
        <v>83</v>
      </c>
      <c r="G6540" s="73"/>
    </row>
    <row r="6541" spans="1:7" ht="15.75" thickBot="1" x14ac:dyDescent="0.3">
      <c r="A6541" s="50" t="s">
        <v>28</v>
      </c>
      <c r="B6541" s="126">
        <v>44165</v>
      </c>
      <c r="C6541" s="4">
        <v>28</v>
      </c>
      <c r="D6541" s="26">
        <f t="shared" si="549"/>
        <v>8722</v>
      </c>
      <c r="E6541" s="4">
        <v>0</v>
      </c>
      <c r="F6541" s="112">
        <f t="shared" si="550"/>
        <v>316</v>
      </c>
      <c r="G6541" s="73"/>
    </row>
    <row r="6542" spans="1:7" ht="15.75" thickBot="1" x14ac:dyDescent="0.3">
      <c r="A6542" s="50" t="s">
        <v>24</v>
      </c>
      <c r="B6542" s="126">
        <v>44165</v>
      </c>
      <c r="C6542" s="4">
        <v>151</v>
      </c>
      <c r="D6542" s="26">
        <f t="shared" si="549"/>
        <v>56546</v>
      </c>
      <c r="E6542" s="4">
        <v>1</v>
      </c>
      <c r="F6542" s="112">
        <f t="shared" si="550"/>
        <v>1108</v>
      </c>
      <c r="G6542" s="73"/>
    </row>
    <row r="6543" spans="1:7" ht="15.75" thickBot="1" x14ac:dyDescent="0.3">
      <c r="A6543" s="50" t="s">
        <v>30</v>
      </c>
      <c r="B6543" s="126">
        <v>44165</v>
      </c>
      <c r="C6543" s="4">
        <v>5</v>
      </c>
      <c r="D6543" s="26">
        <f t="shared" si="549"/>
        <v>500</v>
      </c>
      <c r="E6543" s="4">
        <v>0</v>
      </c>
      <c r="F6543" s="112">
        <f t="shared" si="550"/>
        <v>9</v>
      </c>
      <c r="G6543" s="73"/>
    </row>
    <row r="6544" spans="1:7" ht="15.75" thickBot="1" x14ac:dyDescent="0.3">
      <c r="A6544" s="50" t="s">
        <v>26</v>
      </c>
      <c r="B6544" s="126">
        <v>44165</v>
      </c>
      <c r="C6544" s="4">
        <v>228</v>
      </c>
      <c r="D6544" s="26">
        <f t="shared" si="549"/>
        <v>32068</v>
      </c>
      <c r="E6544" s="4">
        <v>0</v>
      </c>
      <c r="F6544" s="112">
        <f t="shared" si="550"/>
        <v>621</v>
      </c>
      <c r="G6544" s="73"/>
    </row>
    <row r="6545" spans="1:9" ht="15.75" thickBot="1" x14ac:dyDescent="0.3">
      <c r="A6545" s="50" t="s">
        <v>25</v>
      </c>
      <c r="B6545" s="126">
        <v>44165</v>
      </c>
      <c r="C6545" s="4">
        <v>184</v>
      </c>
      <c r="D6545" s="26">
        <f t="shared" si="549"/>
        <v>31705</v>
      </c>
      <c r="E6545" s="4">
        <v>5</v>
      </c>
      <c r="F6545" s="112">
        <f t="shared" si="550"/>
        <v>780</v>
      </c>
      <c r="G6545" s="73"/>
    </row>
    <row r="6546" spans="1:9" ht="15.75" thickBot="1" x14ac:dyDescent="0.3">
      <c r="A6546" s="50" t="s">
        <v>41</v>
      </c>
      <c r="B6546" s="126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2">
        <f t="shared" si="550"/>
        <v>995</v>
      </c>
      <c r="G6546" s="73"/>
    </row>
    <row r="6547" spans="1:9" ht="15.75" thickBot="1" x14ac:dyDescent="0.3">
      <c r="A6547" s="50" t="s">
        <v>42</v>
      </c>
      <c r="B6547" s="126">
        <v>44165</v>
      </c>
      <c r="C6547" s="4">
        <v>147</v>
      </c>
      <c r="D6547" s="26">
        <f t="shared" si="551"/>
        <v>7466</v>
      </c>
      <c r="E6547" s="4">
        <v>0</v>
      </c>
      <c r="F6547" s="112">
        <f t="shared" si="550"/>
        <v>171</v>
      </c>
      <c r="G6547" s="73"/>
    </row>
    <row r="6548" spans="1:9" ht="15.75" thickBot="1" x14ac:dyDescent="0.3">
      <c r="A6548" s="50" t="s">
        <v>43</v>
      </c>
      <c r="B6548" s="126">
        <v>44165</v>
      </c>
      <c r="C6548" s="4">
        <v>167</v>
      </c>
      <c r="D6548" s="26">
        <f t="shared" si="551"/>
        <v>14455</v>
      </c>
      <c r="E6548" s="4">
        <v>0</v>
      </c>
      <c r="F6548" s="112">
        <f t="shared" si="550"/>
        <v>212</v>
      </c>
      <c r="G6548" s="73"/>
    </row>
    <row r="6549" spans="1:9" ht="15.75" thickBot="1" x14ac:dyDescent="0.3">
      <c r="A6549" s="50" t="s">
        <v>44</v>
      </c>
      <c r="B6549" s="126">
        <v>44165</v>
      </c>
      <c r="C6549" s="4">
        <v>154</v>
      </c>
      <c r="D6549" s="26">
        <f t="shared" si="551"/>
        <v>15926</v>
      </c>
      <c r="E6549" s="4">
        <v>2</v>
      </c>
      <c r="F6549" s="112">
        <f t="shared" si="550"/>
        <v>274</v>
      </c>
      <c r="G6549" s="73"/>
    </row>
    <row r="6550" spans="1:9" ht="15.75" thickBot="1" x14ac:dyDescent="0.3">
      <c r="A6550" s="50" t="s">
        <v>29</v>
      </c>
      <c r="B6550" s="126">
        <v>44165</v>
      </c>
      <c r="C6550" s="4">
        <v>1115</v>
      </c>
      <c r="D6550" s="26">
        <f t="shared" si="551"/>
        <v>147620</v>
      </c>
      <c r="E6550" s="4">
        <v>44</v>
      </c>
      <c r="F6550" s="112">
        <f t="shared" si="550"/>
        <v>2279</v>
      </c>
      <c r="G6550" s="73"/>
    </row>
    <row r="6551" spans="1:9" ht="15.75" thickBot="1" x14ac:dyDescent="0.3">
      <c r="A6551" s="50" t="s">
        <v>45</v>
      </c>
      <c r="B6551" s="126">
        <v>44165</v>
      </c>
      <c r="C6551" s="4">
        <v>53</v>
      </c>
      <c r="D6551" s="26">
        <f t="shared" si="551"/>
        <v>15643</v>
      </c>
      <c r="E6551" s="4">
        <v>1</v>
      </c>
      <c r="F6551" s="112">
        <f t="shared" si="550"/>
        <v>189</v>
      </c>
      <c r="G6551" s="73"/>
    </row>
    <row r="6552" spans="1:9" ht="15.75" thickBot="1" x14ac:dyDescent="0.3">
      <c r="A6552" s="50" t="s">
        <v>46</v>
      </c>
      <c r="B6552" s="126">
        <v>44165</v>
      </c>
      <c r="C6552" s="4">
        <v>91</v>
      </c>
      <c r="D6552" s="26">
        <f t="shared" si="551"/>
        <v>16181</v>
      </c>
      <c r="E6552" s="4">
        <v>3</v>
      </c>
      <c r="F6552" s="112">
        <f t="shared" si="550"/>
        <v>233</v>
      </c>
      <c r="G6552" s="73"/>
    </row>
    <row r="6553" spans="1:9" ht="15.75" thickBot="1" x14ac:dyDescent="0.3">
      <c r="A6553" s="50" t="s">
        <v>47</v>
      </c>
      <c r="B6553" s="126">
        <v>44165</v>
      </c>
      <c r="C6553" s="4">
        <v>303</v>
      </c>
      <c r="D6553" s="115">
        <f>C6553+D6529</f>
        <v>65933</v>
      </c>
      <c r="E6553" s="4">
        <v>7</v>
      </c>
      <c r="F6553" s="113">
        <f t="shared" si="550"/>
        <v>1184</v>
      </c>
    </row>
    <row r="6554" spans="1:9" ht="15.75" thickBot="1" x14ac:dyDescent="0.3">
      <c r="A6554" s="50" t="s">
        <v>22</v>
      </c>
      <c r="B6554" s="126">
        <v>44166</v>
      </c>
      <c r="C6554" s="4">
        <v>2128</v>
      </c>
      <c r="D6554" s="114">
        <f t="shared" ref="D6554:D6617" si="552">C6554+D6530</f>
        <v>620854</v>
      </c>
      <c r="E6554" s="4">
        <v>67</v>
      </c>
      <c r="F6554" s="111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51</v>
      </c>
      <c r="B6555" s="126">
        <v>44166</v>
      </c>
      <c r="C6555" s="4">
        <v>398</v>
      </c>
      <c r="D6555" s="26">
        <f t="shared" si="552"/>
        <v>159203</v>
      </c>
      <c r="E6555" s="4">
        <v>14</v>
      </c>
      <c r="F6555" s="112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6">
        <v>44166</v>
      </c>
      <c r="C6556" s="4">
        <v>16</v>
      </c>
      <c r="D6556" s="26">
        <f t="shared" si="552"/>
        <v>1883</v>
      </c>
      <c r="E6556" s="4">
        <v>0</v>
      </c>
      <c r="F6556" s="112">
        <f t="shared" si="550"/>
        <v>15</v>
      </c>
      <c r="G6556" s="73"/>
    </row>
    <row r="6557" spans="1:9" ht="15.75" thickBot="1" x14ac:dyDescent="0.3">
      <c r="A6557" s="50" t="s">
        <v>21</v>
      </c>
      <c r="B6557" s="126">
        <v>44166</v>
      </c>
      <c r="C6557" s="4">
        <v>238</v>
      </c>
      <c r="D6557" s="26">
        <f t="shared" si="552"/>
        <v>19595</v>
      </c>
      <c r="E6557" s="4">
        <v>4</v>
      </c>
      <c r="F6557" s="112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6">
        <v>44166</v>
      </c>
      <c r="C6558" s="4">
        <v>438</v>
      </c>
      <c r="D6558" s="26">
        <f t="shared" si="552"/>
        <v>23289</v>
      </c>
      <c r="E6558" s="4">
        <v>4</v>
      </c>
      <c r="F6558" s="112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6">
        <v>44166</v>
      </c>
      <c r="C6559" s="4">
        <v>715</v>
      </c>
      <c r="D6559" s="26">
        <f t="shared" si="552"/>
        <v>114922</v>
      </c>
      <c r="E6559" s="4">
        <v>36</v>
      </c>
      <c r="F6559" s="112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6">
        <v>44166</v>
      </c>
      <c r="C6560" s="4">
        <v>193</v>
      </c>
      <c r="D6560" s="26">
        <f t="shared" si="552"/>
        <v>7291</v>
      </c>
      <c r="E6560" s="4">
        <v>2</v>
      </c>
      <c r="F6560" s="112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6">
        <v>44166</v>
      </c>
      <c r="C6561" s="4">
        <v>139</v>
      </c>
      <c r="D6561" s="26">
        <f t="shared" si="552"/>
        <v>23504</v>
      </c>
      <c r="E6561" s="4">
        <v>2</v>
      </c>
      <c r="F6561" s="112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6">
        <v>44166</v>
      </c>
      <c r="C6562" s="4">
        <v>1</v>
      </c>
      <c r="D6562" s="26">
        <f t="shared" si="552"/>
        <v>183</v>
      </c>
      <c r="E6562" s="4">
        <v>0</v>
      </c>
      <c r="F6562" s="112">
        <f t="shared" si="550"/>
        <v>3</v>
      </c>
      <c r="G6562" s="73"/>
    </row>
    <row r="6563" spans="1:9" ht="15.75" thickBot="1" x14ac:dyDescent="0.3">
      <c r="A6563" s="50" t="s">
        <v>39</v>
      </c>
      <c r="B6563" s="126">
        <v>44166</v>
      </c>
      <c r="C6563" s="4">
        <v>16</v>
      </c>
      <c r="D6563" s="26">
        <f t="shared" si="552"/>
        <v>18397</v>
      </c>
      <c r="E6563" s="4">
        <v>2</v>
      </c>
      <c r="F6563" s="112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6">
        <v>44166</v>
      </c>
      <c r="C6564" s="4">
        <v>103</v>
      </c>
      <c r="D6564" s="26">
        <f t="shared" si="552"/>
        <v>5873</v>
      </c>
      <c r="E6564" s="4">
        <v>2</v>
      </c>
      <c r="F6564" s="112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6">
        <v>44166</v>
      </c>
      <c r="C6565" s="4">
        <v>13</v>
      </c>
      <c r="D6565" s="26">
        <f t="shared" si="552"/>
        <v>8735</v>
      </c>
      <c r="E6565" s="4">
        <v>0</v>
      </c>
      <c r="F6565" s="112">
        <f t="shared" si="550"/>
        <v>316</v>
      </c>
      <c r="G6565" s="73"/>
    </row>
    <row r="6566" spans="1:9" ht="15.75" thickBot="1" x14ac:dyDescent="0.3">
      <c r="A6566" s="50" t="s">
        <v>24</v>
      </c>
      <c r="B6566" s="126">
        <v>44166</v>
      </c>
      <c r="C6566" s="4">
        <v>263</v>
      </c>
      <c r="D6566" s="26">
        <f t="shared" si="552"/>
        <v>56809</v>
      </c>
      <c r="E6566" s="4">
        <v>2</v>
      </c>
      <c r="F6566" s="112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6">
        <v>44166</v>
      </c>
      <c r="C6567" s="4">
        <v>19</v>
      </c>
      <c r="D6567" s="26">
        <f t="shared" si="552"/>
        <v>519</v>
      </c>
      <c r="E6567" s="4">
        <v>0</v>
      </c>
      <c r="F6567" s="112">
        <f t="shared" si="550"/>
        <v>9</v>
      </c>
      <c r="G6567" s="73"/>
    </row>
    <row r="6568" spans="1:9" ht="15.75" thickBot="1" x14ac:dyDescent="0.3">
      <c r="A6568" s="50" t="s">
        <v>26</v>
      </c>
      <c r="B6568" s="126">
        <v>44166</v>
      </c>
      <c r="C6568" s="4">
        <v>344</v>
      </c>
      <c r="D6568" s="26">
        <f t="shared" si="552"/>
        <v>32412</v>
      </c>
      <c r="E6568" s="4">
        <v>0</v>
      </c>
      <c r="F6568" s="112">
        <f t="shared" si="550"/>
        <v>621</v>
      </c>
      <c r="G6568" s="73"/>
    </row>
    <row r="6569" spans="1:9" ht="15.75" thickBot="1" x14ac:dyDescent="0.3">
      <c r="A6569" s="50" t="s">
        <v>25</v>
      </c>
      <c r="B6569" s="126">
        <v>44166</v>
      </c>
      <c r="C6569" s="4">
        <v>244</v>
      </c>
      <c r="D6569" s="26">
        <f t="shared" si="552"/>
        <v>31949</v>
      </c>
      <c r="E6569" s="4">
        <v>11</v>
      </c>
      <c r="F6569" s="112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6">
        <v>44166</v>
      </c>
      <c r="C6570" s="4">
        <v>43</v>
      </c>
      <c r="D6570" s="26">
        <f t="shared" si="552"/>
        <v>21202</v>
      </c>
      <c r="E6570" s="4">
        <v>3</v>
      </c>
      <c r="F6570" s="112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6">
        <v>44166</v>
      </c>
      <c r="C6571" s="4">
        <v>351</v>
      </c>
      <c r="D6571" s="26">
        <f t="shared" si="552"/>
        <v>7817</v>
      </c>
      <c r="E6571" s="4">
        <v>2</v>
      </c>
      <c r="F6571" s="112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6">
        <v>44166</v>
      </c>
      <c r="C6572" s="4">
        <v>253</v>
      </c>
      <c r="D6572" s="26">
        <f t="shared" si="552"/>
        <v>14708</v>
      </c>
      <c r="E6572" s="4">
        <v>3</v>
      </c>
      <c r="F6572" s="112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6">
        <v>44166</v>
      </c>
      <c r="C6573" s="4">
        <v>315</v>
      </c>
      <c r="D6573" s="26">
        <f t="shared" si="552"/>
        <v>16241</v>
      </c>
      <c r="E6573" s="4">
        <v>6</v>
      </c>
      <c r="F6573" s="112">
        <f t="shared" si="553"/>
        <v>280</v>
      </c>
      <c r="G6573" s="73"/>
      <c r="H6573" s="73"/>
      <c r="I6573" s="73"/>
    </row>
    <row r="6574" spans="1:9" ht="15.75" thickBot="1" x14ac:dyDescent="0.3">
      <c r="A6574" s="50" t="s">
        <v>29</v>
      </c>
      <c r="B6574" s="126">
        <v>44166</v>
      </c>
      <c r="C6574" s="4">
        <v>1355</v>
      </c>
      <c r="D6574" s="26">
        <f t="shared" si="552"/>
        <v>148975</v>
      </c>
      <c r="E6574" s="4">
        <v>9</v>
      </c>
      <c r="F6574" s="112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6">
        <v>44166</v>
      </c>
      <c r="C6575" s="4">
        <v>71</v>
      </c>
      <c r="D6575" s="26">
        <f t="shared" si="552"/>
        <v>15714</v>
      </c>
      <c r="E6575" s="4">
        <v>1</v>
      </c>
      <c r="F6575" s="112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6">
        <v>44166</v>
      </c>
      <c r="C6576" s="4">
        <v>79</v>
      </c>
      <c r="D6576" s="26">
        <f t="shared" si="552"/>
        <v>16260</v>
      </c>
      <c r="E6576" s="4">
        <v>2</v>
      </c>
      <c r="F6576" s="112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6">
        <v>44166</v>
      </c>
      <c r="C6577" s="4">
        <v>302</v>
      </c>
      <c r="D6577" s="115">
        <f>C6577+D6553</f>
        <v>66235</v>
      </c>
      <c r="E6577" s="4">
        <v>26</v>
      </c>
      <c r="F6577" s="113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6">
        <v>44167</v>
      </c>
      <c r="C6578" s="4">
        <v>1924</v>
      </c>
      <c r="D6578" s="114">
        <f t="shared" si="552"/>
        <v>622778</v>
      </c>
      <c r="E6578" s="4">
        <v>82</v>
      </c>
      <c r="F6578" s="111">
        <f t="shared" si="553"/>
        <v>20870</v>
      </c>
    </row>
    <row r="6579" spans="1:9" ht="15.75" thickBot="1" x14ac:dyDescent="0.3">
      <c r="A6579" s="50" t="s">
        <v>51</v>
      </c>
      <c r="B6579" s="126">
        <v>44167</v>
      </c>
      <c r="C6579" s="4">
        <v>306</v>
      </c>
      <c r="D6579" s="26">
        <f t="shared" si="552"/>
        <v>159509</v>
      </c>
      <c r="E6579" s="4">
        <v>12</v>
      </c>
      <c r="F6579" s="112">
        <f t="shared" si="553"/>
        <v>5239</v>
      </c>
    </row>
    <row r="6580" spans="1:9" ht="15.75" thickBot="1" x14ac:dyDescent="0.3">
      <c r="A6580" s="50" t="s">
        <v>35</v>
      </c>
      <c r="B6580" s="126">
        <v>44167</v>
      </c>
      <c r="C6580" s="4">
        <v>8</v>
      </c>
      <c r="D6580" s="26">
        <f t="shared" si="552"/>
        <v>1891</v>
      </c>
      <c r="E6580" s="4">
        <v>1</v>
      </c>
      <c r="F6580" s="112">
        <f t="shared" si="553"/>
        <v>16</v>
      </c>
    </row>
    <row r="6581" spans="1:9" ht="15.75" thickBot="1" x14ac:dyDescent="0.3">
      <c r="A6581" s="50" t="s">
        <v>21</v>
      </c>
      <c r="B6581" s="126">
        <v>44167</v>
      </c>
      <c r="C6581" s="4">
        <v>198</v>
      </c>
      <c r="D6581" s="26">
        <f t="shared" si="552"/>
        <v>19793</v>
      </c>
      <c r="E6581" s="4">
        <v>6</v>
      </c>
      <c r="F6581" s="112">
        <f t="shared" si="553"/>
        <v>572</v>
      </c>
    </row>
    <row r="6582" spans="1:9" ht="15.75" thickBot="1" x14ac:dyDescent="0.3">
      <c r="A6582" s="50" t="s">
        <v>36</v>
      </c>
      <c r="B6582" s="126">
        <v>44167</v>
      </c>
      <c r="C6582" s="4">
        <v>256</v>
      </c>
      <c r="D6582" s="26">
        <f t="shared" si="552"/>
        <v>23545</v>
      </c>
      <c r="E6582" s="4">
        <v>8</v>
      </c>
      <c r="F6582" s="112">
        <f t="shared" si="553"/>
        <v>389</v>
      </c>
    </row>
    <row r="6583" spans="1:9" ht="15.75" thickBot="1" x14ac:dyDescent="0.3">
      <c r="A6583" s="50" t="s">
        <v>27</v>
      </c>
      <c r="B6583" s="126">
        <v>44167</v>
      </c>
      <c r="C6583" s="4">
        <v>790</v>
      </c>
      <c r="D6583" s="26">
        <f t="shared" si="552"/>
        <v>115712</v>
      </c>
      <c r="E6583" s="4">
        <v>22</v>
      </c>
      <c r="F6583" s="112">
        <f t="shared" si="553"/>
        <v>2030</v>
      </c>
    </row>
    <row r="6584" spans="1:9" ht="15.75" thickBot="1" x14ac:dyDescent="0.3">
      <c r="A6584" s="50" t="s">
        <v>37</v>
      </c>
      <c r="B6584" s="126">
        <v>44167</v>
      </c>
      <c r="C6584" s="4">
        <v>211</v>
      </c>
      <c r="D6584" s="26">
        <f t="shared" si="552"/>
        <v>7502</v>
      </c>
      <c r="F6584" s="112">
        <f t="shared" si="553"/>
        <v>88</v>
      </c>
    </row>
    <row r="6585" spans="1:9" ht="15.75" thickBot="1" x14ac:dyDescent="0.3">
      <c r="A6585" s="50" t="s">
        <v>38</v>
      </c>
      <c r="B6585" s="126">
        <v>44167</v>
      </c>
      <c r="C6585" s="4">
        <v>296</v>
      </c>
      <c r="D6585" s="26">
        <f t="shared" si="552"/>
        <v>23800</v>
      </c>
      <c r="E6585" s="4">
        <v>4</v>
      </c>
      <c r="F6585" s="112">
        <f t="shared" si="553"/>
        <v>475</v>
      </c>
    </row>
    <row r="6586" spans="1:9" ht="15.75" thickBot="1" x14ac:dyDescent="0.3">
      <c r="A6586" s="50" t="s">
        <v>48</v>
      </c>
      <c r="B6586" s="126">
        <v>44167</v>
      </c>
      <c r="C6586" s="4">
        <v>4</v>
      </c>
      <c r="D6586" s="26">
        <f t="shared" si="552"/>
        <v>187</v>
      </c>
      <c r="F6586" s="112">
        <f t="shared" si="553"/>
        <v>3</v>
      </c>
    </row>
    <row r="6587" spans="1:9" ht="15.75" thickBot="1" x14ac:dyDescent="0.3">
      <c r="A6587" s="50" t="s">
        <v>39</v>
      </c>
      <c r="B6587" s="126">
        <v>44167</v>
      </c>
      <c r="C6587" s="4">
        <v>6</v>
      </c>
      <c r="D6587" s="26">
        <f t="shared" si="552"/>
        <v>18403</v>
      </c>
      <c r="F6587" s="112">
        <f t="shared" si="553"/>
        <v>850</v>
      </c>
    </row>
    <row r="6588" spans="1:9" ht="15.75" thickBot="1" x14ac:dyDescent="0.3">
      <c r="A6588" s="50" t="s">
        <v>40</v>
      </c>
      <c r="B6588" s="126">
        <v>44167</v>
      </c>
      <c r="C6588" s="4">
        <v>104</v>
      </c>
      <c r="D6588" s="26">
        <f t="shared" si="552"/>
        <v>5977</v>
      </c>
      <c r="F6588" s="112">
        <f t="shared" si="553"/>
        <v>85</v>
      </c>
    </row>
    <row r="6589" spans="1:9" ht="15.75" thickBot="1" x14ac:dyDescent="0.3">
      <c r="A6589" s="50" t="s">
        <v>28</v>
      </c>
      <c r="B6589" s="126">
        <v>44167</v>
      </c>
      <c r="C6589" s="4">
        <v>33</v>
      </c>
      <c r="D6589" s="26">
        <f t="shared" si="552"/>
        <v>8768</v>
      </c>
      <c r="E6589" s="4">
        <v>1</v>
      </c>
      <c r="F6589" s="112">
        <f t="shared" si="553"/>
        <v>317</v>
      </c>
    </row>
    <row r="6590" spans="1:9" ht="15.75" thickBot="1" x14ac:dyDescent="0.3">
      <c r="A6590" s="50" t="s">
        <v>24</v>
      </c>
      <c r="B6590" s="126">
        <v>44167</v>
      </c>
      <c r="C6590" s="4">
        <v>214</v>
      </c>
      <c r="D6590" s="26">
        <f t="shared" si="552"/>
        <v>57023</v>
      </c>
      <c r="E6590" s="4">
        <v>2</v>
      </c>
      <c r="F6590" s="112">
        <f t="shared" si="553"/>
        <v>1112</v>
      </c>
    </row>
    <row r="6591" spans="1:9" ht="15.75" thickBot="1" x14ac:dyDescent="0.3">
      <c r="A6591" s="50" t="s">
        <v>30</v>
      </c>
      <c r="B6591" s="126">
        <v>44167</v>
      </c>
      <c r="C6591" s="4">
        <v>14</v>
      </c>
      <c r="D6591" s="26">
        <f t="shared" si="552"/>
        <v>533</v>
      </c>
      <c r="F6591" s="112">
        <f t="shared" si="553"/>
        <v>9</v>
      </c>
    </row>
    <row r="6592" spans="1:9" ht="15.75" thickBot="1" x14ac:dyDescent="0.3">
      <c r="A6592" s="50" t="s">
        <v>26</v>
      </c>
      <c r="B6592" s="126">
        <v>44167</v>
      </c>
      <c r="C6592" s="4">
        <v>389</v>
      </c>
      <c r="D6592" s="26">
        <f t="shared" si="552"/>
        <v>32801</v>
      </c>
      <c r="E6592" s="4">
        <v>23</v>
      </c>
      <c r="F6592" s="112">
        <f t="shared" si="553"/>
        <v>644</v>
      </c>
    </row>
    <row r="6593" spans="1:8" ht="15.75" thickBot="1" x14ac:dyDescent="0.3">
      <c r="A6593" s="50" t="s">
        <v>25</v>
      </c>
      <c r="B6593" s="126">
        <v>44167</v>
      </c>
      <c r="C6593" s="4">
        <v>258</v>
      </c>
      <c r="D6593" s="26">
        <f t="shared" si="552"/>
        <v>32207</v>
      </c>
      <c r="E6593" s="4">
        <v>3</v>
      </c>
      <c r="F6593" s="112">
        <f t="shared" si="553"/>
        <v>794</v>
      </c>
    </row>
    <row r="6594" spans="1:8" ht="15.75" thickBot="1" x14ac:dyDescent="0.3">
      <c r="A6594" s="50" t="s">
        <v>41</v>
      </c>
      <c r="B6594" s="126">
        <v>44167</v>
      </c>
      <c r="C6594" s="4">
        <v>49</v>
      </c>
      <c r="D6594" s="26">
        <f t="shared" si="552"/>
        <v>21251</v>
      </c>
      <c r="E6594" s="4">
        <v>1</v>
      </c>
      <c r="F6594" s="112">
        <f t="shared" si="553"/>
        <v>999</v>
      </c>
    </row>
    <row r="6595" spans="1:8" ht="15.75" thickBot="1" x14ac:dyDescent="0.3">
      <c r="A6595" s="50" t="s">
        <v>42</v>
      </c>
      <c r="B6595" s="126">
        <v>44167</v>
      </c>
      <c r="C6595" s="4">
        <v>250</v>
      </c>
      <c r="D6595" s="26">
        <f t="shared" si="552"/>
        <v>8067</v>
      </c>
      <c r="F6595" s="112">
        <f t="shared" si="553"/>
        <v>173</v>
      </c>
    </row>
    <row r="6596" spans="1:8" ht="15.75" thickBot="1" x14ac:dyDescent="0.3">
      <c r="A6596" s="50" t="s">
        <v>43</v>
      </c>
      <c r="B6596" s="126">
        <v>44167</v>
      </c>
      <c r="C6596" s="4">
        <v>101</v>
      </c>
      <c r="D6596" s="26">
        <f t="shared" si="552"/>
        <v>14809</v>
      </c>
      <c r="E6596" s="4">
        <v>5</v>
      </c>
      <c r="F6596" s="112">
        <f t="shared" si="553"/>
        <v>220</v>
      </c>
    </row>
    <row r="6597" spans="1:8" ht="15.75" thickBot="1" x14ac:dyDescent="0.3">
      <c r="A6597" s="50" t="s">
        <v>44</v>
      </c>
      <c r="B6597" s="126">
        <v>44167</v>
      </c>
      <c r="C6597" s="4">
        <v>237</v>
      </c>
      <c r="D6597" s="26">
        <f t="shared" si="552"/>
        <v>16478</v>
      </c>
      <c r="E6597" s="4">
        <v>4</v>
      </c>
      <c r="F6597" s="112">
        <f t="shared" si="553"/>
        <v>284</v>
      </c>
    </row>
    <row r="6598" spans="1:8" ht="15.75" thickBot="1" x14ac:dyDescent="0.3">
      <c r="A6598" s="50" t="s">
        <v>29</v>
      </c>
      <c r="B6598" s="126">
        <v>44167</v>
      </c>
      <c r="C6598" s="4">
        <v>1377</v>
      </c>
      <c r="D6598" s="26">
        <f t="shared" si="552"/>
        <v>150352</v>
      </c>
      <c r="E6598" s="4">
        <v>41</v>
      </c>
      <c r="F6598" s="112">
        <f t="shared" si="553"/>
        <v>2329</v>
      </c>
    </row>
    <row r="6599" spans="1:8" ht="15.75" thickBot="1" x14ac:dyDescent="0.3">
      <c r="A6599" s="50" t="s">
        <v>45</v>
      </c>
      <c r="B6599" s="126">
        <v>44167</v>
      </c>
      <c r="C6599" s="4">
        <v>129</v>
      </c>
      <c r="D6599" s="26">
        <f t="shared" si="552"/>
        <v>15843</v>
      </c>
      <c r="E6599" s="4">
        <v>1</v>
      </c>
      <c r="F6599" s="112">
        <f t="shared" si="553"/>
        <v>191</v>
      </c>
    </row>
    <row r="6600" spans="1:8" ht="15.75" thickBot="1" x14ac:dyDescent="0.3">
      <c r="A6600" s="50" t="s">
        <v>46</v>
      </c>
      <c r="B6600" s="126">
        <v>44167</v>
      </c>
      <c r="C6600" s="4">
        <v>128</v>
      </c>
      <c r="D6600" s="26">
        <f t="shared" si="552"/>
        <v>16388</v>
      </c>
      <c r="F6600" s="112">
        <f t="shared" si="553"/>
        <v>235</v>
      </c>
    </row>
    <row r="6601" spans="1:8" ht="15.75" thickBot="1" x14ac:dyDescent="0.3">
      <c r="A6601" s="71" t="s">
        <v>47</v>
      </c>
      <c r="B6601" s="120">
        <v>44167</v>
      </c>
      <c r="C6601" s="38">
        <v>251</v>
      </c>
      <c r="D6601" s="70">
        <f>C6601+D6577</f>
        <v>66486</v>
      </c>
      <c r="E6601" s="38">
        <v>12</v>
      </c>
      <c r="F6601" s="121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4">
        <f t="shared" si="552"/>
        <v>624594</v>
      </c>
      <c r="E6602" s="41">
        <v>39</v>
      </c>
      <c r="F6602" s="111">
        <f t="shared" si="553"/>
        <v>20909</v>
      </c>
    </row>
    <row r="6603" spans="1:8" x14ac:dyDescent="0.25">
      <c r="A6603" s="122" t="s">
        <v>51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2">
        <f t="shared" si="553"/>
        <v>5244</v>
      </c>
      <c r="H6603" s="73"/>
    </row>
    <row r="6604" spans="1:8" x14ac:dyDescent="0.25">
      <c r="A6604" s="122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2">
        <f t="shared" si="553"/>
        <v>17</v>
      </c>
      <c r="H6604" s="73"/>
    </row>
    <row r="6605" spans="1:8" x14ac:dyDescent="0.25">
      <c r="A6605" s="122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2">
        <f t="shared" si="553"/>
        <v>576</v>
      </c>
      <c r="H6605" s="73"/>
    </row>
    <row r="6606" spans="1:8" x14ac:dyDescent="0.25">
      <c r="A6606" s="122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2">
        <f t="shared" si="553"/>
        <v>398</v>
      </c>
      <c r="H6606" s="73"/>
    </row>
    <row r="6607" spans="1:8" x14ac:dyDescent="0.25">
      <c r="A6607" s="122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2">
        <f t="shared" si="553"/>
        <v>2038</v>
      </c>
      <c r="H6607" s="73"/>
    </row>
    <row r="6608" spans="1:8" x14ac:dyDescent="0.25">
      <c r="A6608" s="122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2">
        <f t="shared" si="553"/>
        <v>88</v>
      </c>
      <c r="H6608" s="73"/>
    </row>
    <row r="6609" spans="1:8" x14ac:dyDescent="0.25">
      <c r="A6609" s="122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2">
        <f t="shared" si="553"/>
        <v>478</v>
      </c>
      <c r="H6609" s="73"/>
    </row>
    <row r="6610" spans="1:8" x14ac:dyDescent="0.25">
      <c r="A6610" s="122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2">
        <f t="shared" si="553"/>
        <v>3</v>
      </c>
      <c r="H6610" s="73"/>
    </row>
    <row r="6611" spans="1:8" x14ac:dyDescent="0.25">
      <c r="A6611" s="122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2">
        <f t="shared" si="553"/>
        <v>850</v>
      </c>
      <c r="H6611" s="73"/>
    </row>
    <row r="6612" spans="1:8" x14ac:dyDescent="0.25">
      <c r="A6612" s="122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2">
        <f t="shared" si="553"/>
        <v>87</v>
      </c>
      <c r="H6612" s="73"/>
    </row>
    <row r="6613" spans="1:8" x14ac:dyDescent="0.25">
      <c r="A6613" s="122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2">
        <f t="shared" si="553"/>
        <v>320</v>
      </c>
      <c r="H6613" s="73"/>
    </row>
    <row r="6614" spans="1:8" x14ac:dyDescent="0.25">
      <c r="A6614" s="122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2">
        <f t="shared" si="553"/>
        <v>1120</v>
      </c>
      <c r="H6614" s="73"/>
    </row>
    <row r="6615" spans="1:8" x14ac:dyDescent="0.25">
      <c r="A6615" s="122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2">
        <f t="shared" si="553"/>
        <v>9</v>
      </c>
      <c r="H6615" s="73"/>
    </row>
    <row r="6616" spans="1:8" x14ac:dyDescent="0.25">
      <c r="A6616" s="122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2">
        <f t="shared" si="553"/>
        <v>644</v>
      </c>
      <c r="H6616" s="73"/>
    </row>
    <row r="6617" spans="1:8" x14ac:dyDescent="0.25">
      <c r="A6617" s="122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2">
        <f t="shared" si="553"/>
        <v>796</v>
      </c>
      <c r="H6617" s="73"/>
    </row>
    <row r="6618" spans="1:8" x14ac:dyDescent="0.25">
      <c r="A6618" s="122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2">
        <f t="shared" si="553"/>
        <v>1001</v>
      </c>
      <c r="H6618" s="73"/>
    </row>
    <row r="6619" spans="1:8" x14ac:dyDescent="0.25">
      <c r="A6619" s="122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2">
        <f t="shared" si="553"/>
        <v>173</v>
      </c>
      <c r="H6619" s="73"/>
    </row>
    <row r="6620" spans="1:8" x14ac:dyDescent="0.25">
      <c r="A6620" s="122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2">
        <f t="shared" si="553"/>
        <v>228</v>
      </c>
      <c r="H6620" s="73"/>
    </row>
    <row r="6621" spans="1:8" x14ac:dyDescent="0.25">
      <c r="A6621" s="122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2">
        <f t="shared" si="553"/>
        <v>290</v>
      </c>
      <c r="H6621" s="73"/>
    </row>
    <row r="6622" spans="1:8" x14ac:dyDescent="0.25">
      <c r="A6622" s="122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2">
        <f t="shared" si="553"/>
        <v>2367</v>
      </c>
      <c r="H6622" s="73"/>
    </row>
    <row r="6623" spans="1:8" x14ac:dyDescent="0.25">
      <c r="A6623" s="122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2">
        <f t="shared" si="553"/>
        <v>195</v>
      </c>
      <c r="H6623" s="73"/>
    </row>
    <row r="6624" spans="1:8" x14ac:dyDescent="0.25">
      <c r="A6624" s="122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2">
        <f t="shared" si="553"/>
        <v>236</v>
      </c>
      <c r="H6624" s="73"/>
    </row>
    <row r="6625" spans="1:8" ht="15.75" thickBot="1" x14ac:dyDescent="0.3">
      <c r="A6625" s="123" t="s">
        <v>47</v>
      </c>
      <c r="B6625" s="44">
        <v>44168</v>
      </c>
      <c r="C6625" s="45">
        <v>391</v>
      </c>
      <c r="D6625" s="115">
        <f t="shared" ref="D6625:D6656" si="555">C6625+D6601</f>
        <v>66877</v>
      </c>
      <c r="E6625" s="45">
        <v>6</v>
      </c>
      <c r="F6625" s="113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4">
        <f t="shared" si="555"/>
        <v>626384</v>
      </c>
      <c r="E6626" s="39">
        <v>84</v>
      </c>
      <c r="F6626" s="111">
        <f t="shared" ref="F6626:F6657" si="556">E6626+F6602</f>
        <v>20993</v>
      </c>
    </row>
    <row r="6627" spans="1:8" ht="15.75" thickBot="1" x14ac:dyDescent="0.3">
      <c r="A6627" s="122" t="s">
        <v>51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2">
        <f t="shared" si="556"/>
        <v>5250</v>
      </c>
    </row>
    <row r="6628" spans="1:8" ht="15.75" thickBot="1" x14ac:dyDescent="0.3">
      <c r="A6628" s="122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2">
        <f t="shared" si="556"/>
        <v>17</v>
      </c>
    </row>
    <row r="6629" spans="1:8" ht="15.75" thickBot="1" x14ac:dyDescent="0.3">
      <c r="A6629" s="122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2">
        <f t="shared" si="556"/>
        <v>581</v>
      </c>
    </row>
    <row r="6630" spans="1:8" ht="15.75" thickBot="1" x14ac:dyDescent="0.3">
      <c r="A6630" s="122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2">
        <f t="shared" si="556"/>
        <v>400</v>
      </c>
    </row>
    <row r="6631" spans="1:8" ht="15.75" thickBot="1" x14ac:dyDescent="0.3">
      <c r="A6631" s="122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2">
        <f t="shared" si="556"/>
        <v>2048</v>
      </c>
    </row>
    <row r="6632" spans="1:8" ht="15.75" thickBot="1" x14ac:dyDescent="0.3">
      <c r="A6632" s="122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2">
        <f t="shared" si="556"/>
        <v>88</v>
      </c>
    </row>
    <row r="6633" spans="1:8" ht="15.75" thickBot="1" x14ac:dyDescent="0.3">
      <c r="A6633" s="122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2">
        <f t="shared" si="556"/>
        <v>485</v>
      </c>
    </row>
    <row r="6634" spans="1:8" ht="15.75" thickBot="1" x14ac:dyDescent="0.3">
      <c r="A6634" s="122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2">
        <f t="shared" si="556"/>
        <v>3</v>
      </c>
    </row>
    <row r="6635" spans="1:8" ht="15.75" thickBot="1" x14ac:dyDescent="0.3">
      <c r="A6635" s="122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2">
        <f t="shared" si="556"/>
        <v>850</v>
      </c>
    </row>
    <row r="6636" spans="1:8" ht="15.75" thickBot="1" x14ac:dyDescent="0.3">
      <c r="A6636" s="122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2">
        <f t="shared" si="556"/>
        <v>88</v>
      </c>
    </row>
    <row r="6637" spans="1:8" ht="15.75" thickBot="1" x14ac:dyDescent="0.3">
      <c r="A6637" s="122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2">
        <f t="shared" si="556"/>
        <v>320</v>
      </c>
    </row>
    <row r="6638" spans="1:8" ht="15.75" thickBot="1" x14ac:dyDescent="0.3">
      <c r="A6638" s="122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2">
        <f t="shared" si="556"/>
        <v>1139</v>
      </c>
    </row>
    <row r="6639" spans="1:8" ht="15.75" thickBot="1" x14ac:dyDescent="0.3">
      <c r="A6639" s="122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2">
        <f t="shared" si="556"/>
        <v>9</v>
      </c>
    </row>
    <row r="6640" spans="1:8" ht="15.75" thickBot="1" x14ac:dyDescent="0.3">
      <c r="A6640" s="122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2">
        <f t="shared" si="556"/>
        <v>650</v>
      </c>
    </row>
    <row r="6641" spans="1:6" ht="15.75" thickBot="1" x14ac:dyDescent="0.3">
      <c r="A6641" s="122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2">
        <f t="shared" si="556"/>
        <v>796</v>
      </c>
    </row>
    <row r="6642" spans="1:6" ht="15.75" thickBot="1" x14ac:dyDescent="0.3">
      <c r="A6642" s="122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2">
        <f t="shared" si="556"/>
        <v>1005</v>
      </c>
    </row>
    <row r="6643" spans="1:6" ht="15.75" thickBot="1" x14ac:dyDescent="0.3">
      <c r="A6643" s="122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2">
        <f t="shared" si="556"/>
        <v>173</v>
      </c>
    </row>
    <row r="6644" spans="1:6" ht="15.75" thickBot="1" x14ac:dyDescent="0.3">
      <c r="A6644" s="122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2">
        <f t="shared" si="556"/>
        <v>235</v>
      </c>
    </row>
    <row r="6645" spans="1:6" ht="15.75" thickBot="1" x14ac:dyDescent="0.3">
      <c r="A6645" s="122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2">
        <f t="shared" si="556"/>
        <v>297</v>
      </c>
    </row>
    <row r="6646" spans="1:6" ht="15.75" thickBot="1" x14ac:dyDescent="0.3">
      <c r="A6646" s="122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2">
        <f t="shared" si="556"/>
        <v>2381</v>
      </c>
    </row>
    <row r="6647" spans="1:6" ht="15.75" thickBot="1" x14ac:dyDescent="0.3">
      <c r="A6647" s="122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2">
        <f t="shared" si="556"/>
        <v>198</v>
      </c>
    </row>
    <row r="6648" spans="1:6" ht="15.75" thickBot="1" x14ac:dyDescent="0.3">
      <c r="A6648" s="122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2">
        <f t="shared" si="556"/>
        <v>237</v>
      </c>
    </row>
    <row r="6649" spans="1:6" ht="15.75" thickBot="1" x14ac:dyDescent="0.3">
      <c r="A6649" s="123" t="s">
        <v>47</v>
      </c>
      <c r="B6649" s="44">
        <v>44169</v>
      </c>
      <c r="C6649" s="4">
        <v>172</v>
      </c>
      <c r="D6649" s="115">
        <f t="shared" si="555"/>
        <v>67049</v>
      </c>
      <c r="E6649" s="39">
        <v>12</v>
      </c>
      <c r="F6649" s="113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4">
        <f t="shared" si="555"/>
        <v>627758</v>
      </c>
      <c r="E6650" s="4">
        <v>25</v>
      </c>
      <c r="F6650" s="111">
        <f t="shared" si="556"/>
        <v>21018</v>
      </c>
    </row>
    <row r="6651" spans="1:6" ht="15.75" thickBot="1" x14ac:dyDescent="0.3">
      <c r="A6651" s="122" t="s">
        <v>51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2">
        <f t="shared" si="556"/>
        <v>5259</v>
      </c>
    </row>
    <row r="6652" spans="1:6" ht="15.75" thickBot="1" x14ac:dyDescent="0.3">
      <c r="A6652" s="122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2">
        <f t="shared" si="556"/>
        <v>17</v>
      </c>
    </row>
    <row r="6653" spans="1:6" ht="15.75" thickBot="1" x14ac:dyDescent="0.3">
      <c r="A6653" s="122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2">
        <f t="shared" si="556"/>
        <v>587</v>
      </c>
    </row>
    <row r="6654" spans="1:6" ht="15.75" thickBot="1" x14ac:dyDescent="0.3">
      <c r="A6654" s="122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2">
        <f t="shared" si="556"/>
        <v>400</v>
      </c>
    </row>
    <row r="6655" spans="1:6" ht="15.75" thickBot="1" x14ac:dyDescent="0.3">
      <c r="A6655" s="122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2">
        <f t="shared" si="556"/>
        <v>2073</v>
      </c>
    </row>
    <row r="6656" spans="1:6" ht="15.75" thickBot="1" x14ac:dyDescent="0.3">
      <c r="A6656" s="122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2">
        <f t="shared" si="556"/>
        <v>95</v>
      </c>
    </row>
    <row r="6657" spans="1:6" ht="15.75" thickBot="1" x14ac:dyDescent="0.3">
      <c r="A6657" s="122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2">
        <f t="shared" si="556"/>
        <v>486</v>
      </c>
    </row>
    <row r="6658" spans="1:6" ht="15.75" thickBot="1" x14ac:dyDescent="0.3">
      <c r="A6658" s="122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2">
        <f t="shared" ref="F6658:F6689" si="558">E6658+F6634</f>
        <v>3</v>
      </c>
    </row>
    <row r="6659" spans="1:6" ht="15.75" thickBot="1" x14ac:dyDescent="0.3">
      <c r="A6659" s="122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2">
        <f t="shared" si="558"/>
        <v>850</v>
      </c>
    </row>
    <row r="6660" spans="1:6" ht="15.75" thickBot="1" x14ac:dyDescent="0.3">
      <c r="A6660" s="122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2">
        <f t="shared" si="558"/>
        <v>88</v>
      </c>
    </row>
    <row r="6661" spans="1:6" ht="15.75" thickBot="1" x14ac:dyDescent="0.3">
      <c r="A6661" s="122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2">
        <f t="shared" si="558"/>
        <v>320</v>
      </c>
    </row>
    <row r="6662" spans="1:6" ht="15.75" thickBot="1" x14ac:dyDescent="0.3">
      <c r="A6662" s="122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2">
        <f t="shared" si="558"/>
        <v>1143</v>
      </c>
    </row>
    <row r="6663" spans="1:6" ht="15.75" thickBot="1" x14ac:dyDescent="0.3">
      <c r="A6663" s="122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2">
        <f t="shared" si="558"/>
        <v>9</v>
      </c>
    </row>
    <row r="6664" spans="1:6" ht="15.75" thickBot="1" x14ac:dyDescent="0.3">
      <c r="A6664" s="122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2">
        <f t="shared" si="558"/>
        <v>650</v>
      </c>
    </row>
    <row r="6665" spans="1:6" ht="15.75" thickBot="1" x14ac:dyDescent="0.3">
      <c r="A6665" s="122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2">
        <f t="shared" si="558"/>
        <v>801</v>
      </c>
    </row>
    <row r="6666" spans="1:6" ht="15.75" thickBot="1" x14ac:dyDescent="0.3">
      <c r="A6666" s="122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2">
        <f t="shared" si="558"/>
        <v>1006</v>
      </c>
    </row>
    <row r="6667" spans="1:6" ht="15.75" thickBot="1" x14ac:dyDescent="0.3">
      <c r="A6667" s="122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2">
        <f t="shared" si="558"/>
        <v>173</v>
      </c>
    </row>
    <row r="6668" spans="1:6" ht="15.75" thickBot="1" x14ac:dyDescent="0.3">
      <c r="A6668" s="122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2">
        <f t="shared" si="558"/>
        <v>236</v>
      </c>
    </row>
    <row r="6669" spans="1:6" ht="15.75" thickBot="1" x14ac:dyDescent="0.3">
      <c r="A6669" s="122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2">
        <f t="shared" si="558"/>
        <v>301</v>
      </c>
    </row>
    <row r="6670" spans="1:6" ht="15.75" thickBot="1" x14ac:dyDescent="0.3">
      <c r="A6670" s="122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2">
        <f t="shared" si="558"/>
        <v>2406</v>
      </c>
    </row>
    <row r="6671" spans="1:6" ht="15.75" thickBot="1" x14ac:dyDescent="0.3">
      <c r="A6671" s="122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2">
        <f t="shared" si="558"/>
        <v>199</v>
      </c>
    </row>
    <row r="6672" spans="1:6" ht="15.75" thickBot="1" x14ac:dyDescent="0.3">
      <c r="A6672" s="122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2">
        <f t="shared" si="558"/>
        <v>237</v>
      </c>
    </row>
    <row r="6673" spans="1:6" ht="15.75" thickBot="1" x14ac:dyDescent="0.3">
      <c r="A6673" s="123" t="s">
        <v>47</v>
      </c>
      <c r="B6673" s="44">
        <v>44170</v>
      </c>
      <c r="C6673" s="4">
        <v>134</v>
      </c>
      <c r="D6673" s="115">
        <f t="shared" si="557"/>
        <v>67183</v>
      </c>
      <c r="E6673" s="4">
        <v>7</v>
      </c>
      <c r="F6673" s="113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4">
        <f t="shared" si="557"/>
        <v>628477</v>
      </c>
      <c r="E6674" s="4">
        <v>87</v>
      </c>
      <c r="F6674" s="111">
        <f t="shared" si="558"/>
        <v>21105</v>
      </c>
    </row>
    <row r="6675" spans="1:6" ht="15.75" thickBot="1" x14ac:dyDescent="0.3">
      <c r="A6675" s="122" t="s">
        <v>51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2">
        <f t="shared" si="558"/>
        <v>5262</v>
      </c>
    </row>
    <row r="6676" spans="1:6" ht="15.75" thickBot="1" x14ac:dyDescent="0.3">
      <c r="A6676" s="122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2">
        <f t="shared" si="558"/>
        <v>17</v>
      </c>
    </row>
    <row r="6677" spans="1:6" ht="15.75" thickBot="1" x14ac:dyDescent="0.3">
      <c r="A6677" s="122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2">
        <f t="shared" si="558"/>
        <v>590</v>
      </c>
    </row>
    <row r="6678" spans="1:6" ht="15.75" thickBot="1" x14ac:dyDescent="0.3">
      <c r="A6678" s="122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2">
        <f t="shared" si="558"/>
        <v>400</v>
      </c>
    </row>
    <row r="6679" spans="1:6" ht="15.75" thickBot="1" x14ac:dyDescent="0.3">
      <c r="A6679" s="122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2">
        <f t="shared" si="558"/>
        <v>2089</v>
      </c>
    </row>
    <row r="6680" spans="1:6" ht="15.75" thickBot="1" x14ac:dyDescent="0.3">
      <c r="A6680" s="122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2">
        <f t="shared" si="558"/>
        <v>104</v>
      </c>
    </row>
    <row r="6681" spans="1:6" ht="15.75" thickBot="1" x14ac:dyDescent="0.3">
      <c r="A6681" s="122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2">
        <f t="shared" si="558"/>
        <v>487</v>
      </c>
    </row>
    <row r="6682" spans="1:6" ht="15.75" thickBot="1" x14ac:dyDescent="0.3">
      <c r="A6682" s="122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2">
        <f t="shared" si="558"/>
        <v>3</v>
      </c>
    </row>
    <row r="6683" spans="1:6" ht="15.75" thickBot="1" x14ac:dyDescent="0.3">
      <c r="A6683" s="122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2">
        <f t="shared" si="558"/>
        <v>851</v>
      </c>
    </row>
    <row r="6684" spans="1:6" ht="15.75" thickBot="1" x14ac:dyDescent="0.3">
      <c r="A6684" s="122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2">
        <f t="shared" si="558"/>
        <v>88</v>
      </c>
    </row>
    <row r="6685" spans="1:6" ht="15.75" thickBot="1" x14ac:dyDescent="0.3">
      <c r="A6685" s="122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2">
        <f t="shared" si="558"/>
        <v>321</v>
      </c>
    </row>
    <row r="6686" spans="1:6" ht="15.75" thickBot="1" x14ac:dyDescent="0.3">
      <c r="A6686" s="122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2">
        <f t="shared" si="558"/>
        <v>1143</v>
      </c>
    </row>
    <row r="6687" spans="1:6" ht="15.75" thickBot="1" x14ac:dyDescent="0.3">
      <c r="A6687" s="122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2">
        <f t="shared" si="558"/>
        <v>9</v>
      </c>
    </row>
    <row r="6688" spans="1:6" ht="15.75" thickBot="1" x14ac:dyDescent="0.3">
      <c r="A6688" s="122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2">
        <f t="shared" si="558"/>
        <v>657</v>
      </c>
    </row>
    <row r="6689" spans="1:9" ht="15.75" thickBot="1" x14ac:dyDescent="0.3">
      <c r="A6689" s="122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2">
        <f t="shared" si="558"/>
        <v>801</v>
      </c>
    </row>
    <row r="6690" spans="1:9" ht="15.75" thickBot="1" x14ac:dyDescent="0.3">
      <c r="A6690" s="122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2">
        <f t="shared" ref="F6690:F6753" si="560">E6690+F6666</f>
        <v>1006</v>
      </c>
    </row>
    <row r="6691" spans="1:9" ht="15.75" thickBot="1" x14ac:dyDescent="0.3">
      <c r="A6691" s="122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2">
        <f t="shared" si="560"/>
        <v>173</v>
      </c>
    </row>
    <row r="6692" spans="1:9" ht="15.75" thickBot="1" x14ac:dyDescent="0.3">
      <c r="A6692" s="122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2">
        <f t="shared" si="560"/>
        <v>236</v>
      </c>
    </row>
    <row r="6693" spans="1:9" ht="15.75" thickBot="1" x14ac:dyDescent="0.3">
      <c r="A6693" s="122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2">
        <f t="shared" si="560"/>
        <v>302</v>
      </c>
    </row>
    <row r="6694" spans="1:9" ht="15.75" thickBot="1" x14ac:dyDescent="0.3">
      <c r="A6694" s="122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2">
        <f t="shared" si="560"/>
        <v>2410</v>
      </c>
    </row>
    <row r="6695" spans="1:9" ht="15.75" thickBot="1" x14ac:dyDescent="0.3">
      <c r="A6695" s="122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2">
        <f t="shared" si="560"/>
        <v>200</v>
      </c>
    </row>
    <row r="6696" spans="1:9" ht="15.75" thickBot="1" x14ac:dyDescent="0.3">
      <c r="A6696" s="122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2">
        <f t="shared" si="560"/>
        <v>238</v>
      </c>
    </row>
    <row r="6697" spans="1:9" ht="15.75" thickBot="1" x14ac:dyDescent="0.3">
      <c r="A6697" s="123" t="s">
        <v>47</v>
      </c>
      <c r="B6697" s="44">
        <v>44171</v>
      </c>
      <c r="C6697" s="4">
        <v>81</v>
      </c>
      <c r="D6697" s="115">
        <f t="shared" si="559"/>
        <v>67264</v>
      </c>
      <c r="E6697" s="4">
        <v>0</v>
      </c>
      <c r="F6697" s="113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4">
        <f t="shared" si="559"/>
        <v>629170</v>
      </c>
      <c r="E6698" s="4">
        <v>53</v>
      </c>
      <c r="F6698" s="111">
        <f t="shared" si="560"/>
        <v>21158</v>
      </c>
      <c r="I6698" s="73"/>
    </row>
    <row r="6699" spans="1:9" ht="15.75" thickBot="1" x14ac:dyDescent="0.3">
      <c r="A6699" s="122" t="s">
        <v>51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2">
        <f t="shared" si="560"/>
        <v>5270</v>
      </c>
      <c r="I6699" s="73"/>
    </row>
    <row r="6700" spans="1:9" ht="15.75" thickBot="1" x14ac:dyDescent="0.3">
      <c r="A6700" s="122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2">
        <f t="shared" si="560"/>
        <v>17</v>
      </c>
      <c r="I6700" s="73"/>
    </row>
    <row r="6701" spans="1:9" ht="15.75" thickBot="1" x14ac:dyDescent="0.3">
      <c r="A6701" s="122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2">
        <f t="shared" si="560"/>
        <v>590</v>
      </c>
      <c r="I6701" s="73"/>
    </row>
    <row r="6702" spans="1:9" ht="15.75" thickBot="1" x14ac:dyDescent="0.3">
      <c r="A6702" s="122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2">
        <f t="shared" si="560"/>
        <v>407</v>
      </c>
      <c r="I6702" s="73"/>
    </row>
    <row r="6703" spans="1:9" ht="15.75" thickBot="1" x14ac:dyDescent="0.3">
      <c r="A6703" s="122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2">
        <f t="shared" si="560"/>
        <v>2098</v>
      </c>
      <c r="I6703" s="73"/>
    </row>
    <row r="6704" spans="1:9" ht="15.75" thickBot="1" x14ac:dyDescent="0.3">
      <c r="A6704" s="122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2">
        <f t="shared" si="560"/>
        <v>111</v>
      </c>
      <c r="I6704" s="73"/>
    </row>
    <row r="6705" spans="1:9" ht="15.75" thickBot="1" x14ac:dyDescent="0.3">
      <c r="A6705" s="122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2">
        <f t="shared" si="560"/>
        <v>492</v>
      </c>
      <c r="I6705" s="73"/>
    </row>
    <row r="6706" spans="1:9" ht="15.75" thickBot="1" x14ac:dyDescent="0.3">
      <c r="A6706" s="122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2">
        <f t="shared" si="560"/>
        <v>3</v>
      </c>
      <c r="I6706" s="73"/>
    </row>
    <row r="6707" spans="1:9" ht="15.75" thickBot="1" x14ac:dyDescent="0.3">
      <c r="A6707" s="122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2">
        <f t="shared" si="560"/>
        <v>852</v>
      </c>
      <c r="I6707" s="73"/>
    </row>
    <row r="6708" spans="1:9" ht="15.75" thickBot="1" x14ac:dyDescent="0.3">
      <c r="A6708" s="122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2">
        <f t="shared" si="560"/>
        <v>95</v>
      </c>
      <c r="I6708" s="73"/>
    </row>
    <row r="6709" spans="1:9" ht="15.75" thickBot="1" x14ac:dyDescent="0.3">
      <c r="A6709" s="122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2">
        <f t="shared" si="560"/>
        <v>321</v>
      </c>
      <c r="I6709" s="73"/>
    </row>
    <row r="6710" spans="1:9" ht="15.75" thickBot="1" x14ac:dyDescent="0.3">
      <c r="A6710" s="122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2">
        <f t="shared" si="560"/>
        <v>1144</v>
      </c>
      <c r="I6710" s="73"/>
    </row>
    <row r="6711" spans="1:9" ht="15.75" thickBot="1" x14ac:dyDescent="0.3">
      <c r="A6711" s="122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2">
        <f t="shared" si="560"/>
        <v>9</v>
      </c>
      <c r="I6711" s="73"/>
    </row>
    <row r="6712" spans="1:9" ht="15.75" thickBot="1" x14ac:dyDescent="0.3">
      <c r="A6712" s="122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2">
        <f t="shared" si="560"/>
        <v>658</v>
      </c>
      <c r="I6712" s="73"/>
    </row>
    <row r="6713" spans="1:9" ht="15.75" thickBot="1" x14ac:dyDescent="0.3">
      <c r="A6713" s="122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2">
        <f t="shared" si="560"/>
        <v>801</v>
      </c>
      <c r="I6713" s="73"/>
    </row>
    <row r="6714" spans="1:9" ht="15.75" thickBot="1" x14ac:dyDescent="0.3">
      <c r="A6714" s="122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2">
        <f t="shared" si="560"/>
        <v>1006</v>
      </c>
      <c r="I6714" s="73"/>
    </row>
    <row r="6715" spans="1:9" ht="15.75" thickBot="1" x14ac:dyDescent="0.3">
      <c r="A6715" s="122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2">
        <f t="shared" si="560"/>
        <v>173</v>
      </c>
      <c r="I6715" s="73"/>
    </row>
    <row r="6716" spans="1:9" ht="15.75" thickBot="1" x14ac:dyDescent="0.3">
      <c r="A6716" s="122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2">
        <f t="shared" si="560"/>
        <v>236</v>
      </c>
      <c r="I6716" s="73"/>
    </row>
    <row r="6717" spans="1:9" ht="15.75" thickBot="1" x14ac:dyDescent="0.3">
      <c r="A6717" s="122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2">
        <f t="shared" si="560"/>
        <v>307</v>
      </c>
      <c r="I6717" s="73"/>
    </row>
    <row r="6718" spans="1:9" ht="15.75" thickBot="1" x14ac:dyDescent="0.3">
      <c r="A6718" s="122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2">
        <f t="shared" si="560"/>
        <v>2424</v>
      </c>
      <c r="I6718" s="73"/>
    </row>
    <row r="6719" spans="1:9" ht="15.75" thickBot="1" x14ac:dyDescent="0.3">
      <c r="A6719" s="122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2">
        <f t="shared" si="560"/>
        <v>200</v>
      </c>
      <c r="I6719" s="73"/>
    </row>
    <row r="6720" spans="1:9" ht="15.75" thickBot="1" x14ac:dyDescent="0.3">
      <c r="A6720" s="122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2">
        <f t="shared" si="560"/>
        <v>238</v>
      </c>
      <c r="I6720" s="73"/>
    </row>
    <row r="6721" spans="1:6" ht="15.75" thickBot="1" x14ac:dyDescent="0.3">
      <c r="A6721" s="124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1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4">
        <f t="shared" si="559"/>
        <v>630006</v>
      </c>
      <c r="E6722" s="41">
        <v>39</v>
      </c>
      <c r="F6722" s="111">
        <f t="shared" si="560"/>
        <v>21197</v>
      </c>
    </row>
    <row r="6723" spans="1:6" x14ac:dyDescent="0.25">
      <c r="A6723" s="122" t="s">
        <v>51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2">
        <f t="shared" si="560"/>
        <v>5273</v>
      </c>
    </row>
    <row r="6724" spans="1:6" x14ac:dyDescent="0.25">
      <c r="A6724" s="122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2">
        <f t="shared" si="560"/>
        <v>17</v>
      </c>
    </row>
    <row r="6725" spans="1:6" x14ac:dyDescent="0.25">
      <c r="A6725" s="122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2">
        <f t="shared" si="560"/>
        <v>600</v>
      </c>
    </row>
    <row r="6726" spans="1:6" x14ac:dyDescent="0.25">
      <c r="A6726" s="122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2">
        <f t="shared" si="560"/>
        <v>411</v>
      </c>
    </row>
    <row r="6727" spans="1:6" x14ac:dyDescent="0.25">
      <c r="A6727" s="122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2">
        <f t="shared" si="560"/>
        <v>2117</v>
      </c>
    </row>
    <row r="6728" spans="1:6" x14ac:dyDescent="0.25">
      <c r="A6728" s="122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2">
        <f t="shared" si="560"/>
        <v>120</v>
      </c>
    </row>
    <row r="6729" spans="1:6" x14ac:dyDescent="0.25">
      <c r="A6729" s="122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2">
        <f t="shared" si="560"/>
        <v>498</v>
      </c>
    </row>
    <row r="6730" spans="1:6" x14ac:dyDescent="0.25">
      <c r="A6730" s="122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2">
        <f t="shared" si="560"/>
        <v>3</v>
      </c>
    </row>
    <row r="6731" spans="1:6" x14ac:dyDescent="0.25">
      <c r="A6731" s="122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2">
        <f t="shared" si="560"/>
        <v>852</v>
      </c>
    </row>
    <row r="6732" spans="1:6" x14ac:dyDescent="0.25">
      <c r="A6732" s="122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2">
        <f t="shared" si="560"/>
        <v>95</v>
      </c>
    </row>
    <row r="6733" spans="1:6" x14ac:dyDescent="0.25">
      <c r="A6733" s="122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2">
        <f t="shared" si="560"/>
        <v>322</v>
      </c>
    </row>
    <row r="6734" spans="1:6" x14ac:dyDescent="0.25">
      <c r="A6734" s="122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2">
        <f t="shared" si="560"/>
        <v>1146</v>
      </c>
    </row>
    <row r="6735" spans="1:6" x14ac:dyDescent="0.25">
      <c r="A6735" s="122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2">
        <f t="shared" si="560"/>
        <v>9</v>
      </c>
    </row>
    <row r="6736" spans="1:6" x14ac:dyDescent="0.25">
      <c r="A6736" s="122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2">
        <f t="shared" si="560"/>
        <v>658</v>
      </c>
    </row>
    <row r="6737" spans="1:10" x14ac:dyDescent="0.25">
      <c r="A6737" s="122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2">
        <f t="shared" si="560"/>
        <v>803</v>
      </c>
    </row>
    <row r="6738" spans="1:10" x14ac:dyDescent="0.25">
      <c r="A6738" s="122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2">
        <f t="shared" si="560"/>
        <v>1006</v>
      </c>
    </row>
    <row r="6739" spans="1:10" x14ac:dyDescent="0.25">
      <c r="A6739" s="122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2">
        <f t="shared" si="560"/>
        <v>173</v>
      </c>
    </row>
    <row r="6740" spans="1:10" x14ac:dyDescent="0.25">
      <c r="A6740" s="122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2">
        <f t="shared" si="560"/>
        <v>236</v>
      </c>
    </row>
    <row r="6741" spans="1:10" x14ac:dyDescent="0.25">
      <c r="A6741" s="122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2">
        <f t="shared" si="560"/>
        <v>309</v>
      </c>
    </row>
    <row r="6742" spans="1:10" x14ac:dyDescent="0.25">
      <c r="A6742" s="122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2">
        <f t="shared" si="560"/>
        <v>2445</v>
      </c>
    </row>
    <row r="6743" spans="1:10" x14ac:dyDescent="0.25">
      <c r="A6743" s="122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2">
        <f t="shared" si="560"/>
        <v>201</v>
      </c>
    </row>
    <row r="6744" spans="1:10" x14ac:dyDescent="0.25">
      <c r="A6744" s="122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2">
        <f t="shared" si="560"/>
        <v>239</v>
      </c>
    </row>
    <row r="6745" spans="1:10" ht="15.75" thickBot="1" x14ac:dyDescent="0.3">
      <c r="A6745" s="123" t="s">
        <v>47</v>
      </c>
      <c r="B6745" s="44">
        <v>44173</v>
      </c>
      <c r="C6745" s="45">
        <v>93</v>
      </c>
      <c r="D6745" s="115">
        <f>C6745+D6721</f>
        <v>67443</v>
      </c>
      <c r="E6745" s="45">
        <v>0</v>
      </c>
      <c r="F6745" s="113">
        <f t="shared" si="560"/>
        <v>1247</v>
      </c>
    </row>
    <row r="6746" spans="1:10" x14ac:dyDescent="0.25">
      <c r="A6746" s="171" t="s">
        <v>22</v>
      </c>
      <c r="B6746" s="119">
        <v>44174</v>
      </c>
      <c r="C6746" s="39">
        <v>1460</v>
      </c>
      <c r="D6746" s="125">
        <f t="shared" si="559"/>
        <v>631466</v>
      </c>
      <c r="E6746" s="39">
        <v>66</v>
      </c>
      <c r="F6746" s="184">
        <f t="shared" si="560"/>
        <v>21263</v>
      </c>
      <c r="J6746" s="73"/>
    </row>
    <row r="6747" spans="1:10" x14ac:dyDescent="0.25">
      <c r="A6747" s="122" t="s">
        <v>51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2">
        <f t="shared" si="560"/>
        <v>5287</v>
      </c>
      <c r="J6747" s="73"/>
    </row>
    <row r="6748" spans="1:10" x14ac:dyDescent="0.25">
      <c r="A6748" s="122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2">
        <f t="shared" si="560"/>
        <v>17</v>
      </c>
      <c r="J6748" s="73"/>
    </row>
    <row r="6749" spans="1:10" x14ac:dyDescent="0.25">
      <c r="A6749" s="122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2">
        <f t="shared" si="560"/>
        <v>604</v>
      </c>
      <c r="J6749" s="73"/>
    </row>
    <row r="6750" spans="1:10" x14ac:dyDescent="0.25">
      <c r="A6750" s="122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2">
        <f t="shared" si="560"/>
        <v>411</v>
      </c>
      <c r="J6750" s="73"/>
    </row>
    <row r="6751" spans="1:10" x14ac:dyDescent="0.25">
      <c r="A6751" s="122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2">
        <f t="shared" si="560"/>
        <v>2141</v>
      </c>
      <c r="J6751" s="73"/>
    </row>
    <row r="6752" spans="1:10" x14ac:dyDescent="0.25">
      <c r="A6752" s="122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2">
        <f t="shared" si="560"/>
        <v>130</v>
      </c>
      <c r="J6752" s="73"/>
    </row>
    <row r="6753" spans="1:10" x14ac:dyDescent="0.25">
      <c r="A6753" s="122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2">
        <f t="shared" si="560"/>
        <v>505</v>
      </c>
      <c r="J6753" s="73"/>
    </row>
    <row r="6754" spans="1:10" x14ac:dyDescent="0.25">
      <c r="A6754" s="122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2">
        <f t="shared" ref="F6754:F6818" si="562">E6754+F6730</f>
        <v>3</v>
      </c>
      <c r="J6754" s="73"/>
    </row>
    <row r="6755" spans="1:10" x14ac:dyDescent="0.25">
      <c r="A6755" s="122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2">
        <f t="shared" si="562"/>
        <v>852</v>
      </c>
      <c r="J6755" s="73"/>
    </row>
    <row r="6756" spans="1:10" x14ac:dyDescent="0.25">
      <c r="A6756" s="122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2">
        <f t="shared" si="562"/>
        <v>95</v>
      </c>
      <c r="J6756" s="73"/>
    </row>
    <row r="6757" spans="1:10" x14ac:dyDescent="0.25">
      <c r="A6757" s="122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2">
        <f t="shared" si="562"/>
        <v>322</v>
      </c>
      <c r="J6757" s="73"/>
    </row>
    <row r="6758" spans="1:10" x14ac:dyDescent="0.25">
      <c r="A6758" s="122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2">
        <f t="shared" si="562"/>
        <v>1164</v>
      </c>
      <c r="J6758" s="73"/>
    </row>
    <row r="6759" spans="1:10" x14ac:dyDescent="0.25">
      <c r="A6759" s="122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2">
        <f t="shared" si="562"/>
        <v>9</v>
      </c>
      <c r="J6759" s="73"/>
    </row>
    <row r="6760" spans="1:10" x14ac:dyDescent="0.25">
      <c r="A6760" s="122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2">
        <f t="shared" si="562"/>
        <v>659</v>
      </c>
      <c r="J6760" s="73"/>
    </row>
    <row r="6761" spans="1:10" x14ac:dyDescent="0.25">
      <c r="A6761" s="122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2">
        <f t="shared" si="562"/>
        <v>808</v>
      </c>
      <c r="J6761" s="73"/>
    </row>
    <row r="6762" spans="1:10" x14ac:dyDescent="0.25">
      <c r="A6762" s="122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2">
        <f t="shared" si="562"/>
        <v>1007</v>
      </c>
      <c r="J6762" s="73"/>
    </row>
    <row r="6763" spans="1:10" x14ac:dyDescent="0.25">
      <c r="A6763" s="122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2">
        <f t="shared" si="562"/>
        <v>174</v>
      </c>
      <c r="J6763" s="73"/>
    </row>
    <row r="6764" spans="1:10" x14ac:dyDescent="0.25">
      <c r="A6764" s="122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2">
        <f t="shared" si="562"/>
        <v>239</v>
      </c>
      <c r="J6764" s="73"/>
    </row>
    <row r="6765" spans="1:10" x14ac:dyDescent="0.25">
      <c r="A6765" s="122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2">
        <f t="shared" si="562"/>
        <v>313</v>
      </c>
      <c r="J6765" s="73"/>
    </row>
    <row r="6766" spans="1:10" x14ac:dyDescent="0.25">
      <c r="A6766" s="122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2">
        <f t="shared" si="562"/>
        <v>2482</v>
      </c>
      <c r="J6766" s="73"/>
    </row>
    <row r="6767" spans="1:10" x14ac:dyDescent="0.25">
      <c r="A6767" s="122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2">
        <f t="shared" si="562"/>
        <v>202</v>
      </c>
      <c r="J6767" s="73"/>
    </row>
    <row r="6768" spans="1:10" x14ac:dyDescent="0.25">
      <c r="A6768" s="122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2">
        <f t="shared" si="562"/>
        <v>241</v>
      </c>
      <c r="J6768" s="73"/>
    </row>
    <row r="6769" spans="1:10" ht="15.75" thickBot="1" x14ac:dyDescent="0.3">
      <c r="A6769" s="124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1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4">
        <f t="shared" si="561"/>
        <v>633372</v>
      </c>
      <c r="E6770" s="41">
        <v>57</v>
      </c>
      <c r="F6770" s="111">
        <f t="shared" si="562"/>
        <v>21320</v>
      </c>
    </row>
    <row r="6771" spans="1:10" x14ac:dyDescent="0.25">
      <c r="A6771" s="122" t="s">
        <v>51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2">
        <f t="shared" si="562"/>
        <v>5290</v>
      </c>
      <c r="J6771" s="73"/>
    </row>
    <row r="6772" spans="1:10" x14ac:dyDescent="0.25">
      <c r="A6772" s="122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2">
        <f t="shared" si="562"/>
        <v>17</v>
      </c>
      <c r="J6772" s="73"/>
    </row>
    <row r="6773" spans="1:10" x14ac:dyDescent="0.25">
      <c r="A6773" s="122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2">
        <f t="shared" si="562"/>
        <v>606</v>
      </c>
      <c r="J6773" s="73"/>
    </row>
    <row r="6774" spans="1:10" x14ac:dyDescent="0.25">
      <c r="A6774" s="122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2">
        <f t="shared" si="562"/>
        <v>426</v>
      </c>
      <c r="J6774" s="73"/>
    </row>
    <row r="6775" spans="1:10" x14ac:dyDescent="0.25">
      <c r="A6775" s="122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2">
        <f t="shared" si="562"/>
        <v>2167</v>
      </c>
      <c r="J6775" s="73"/>
    </row>
    <row r="6776" spans="1:10" x14ac:dyDescent="0.25">
      <c r="A6776" s="122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2">
        <f t="shared" si="562"/>
        <v>130</v>
      </c>
      <c r="J6776" s="73"/>
    </row>
    <row r="6777" spans="1:10" x14ac:dyDescent="0.25">
      <c r="A6777" s="122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2">
        <f t="shared" si="562"/>
        <v>508</v>
      </c>
      <c r="J6777" s="73"/>
    </row>
    <row r="6778" spans="1:10" x14ac:dyDescent="0.25">
      <c r="A6778" s="122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2">
        <f t="shared" si="562"/>
        <v>3</v>
      </c>
      <c r="J6778" s="73"/>
    </row>
    <row r="6779" spans="1:10" x14ac:dyDescent="0.25">
      <c r="A6779" s="122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2">
        <f t="shared" si="562"/>
        <v>853</v>
      </c>
      <c r="J6779" s="73"/>
    </row>
    <row r="6780" spans="1:10" x14ac:dyDescent="0.25">
      <c r="A6780" s="122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2">
        <f t="shared" si="562"/>
        <v>96</v>
      </c>
      <c r="J6780" s="73"/>
    </row>
    <row r="6781" spans="1:10" x14ac:dyDescent="0.25">
      <c r="A6781" s="122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2">
        <f t="shared" si="562"/>
        <v>322</v>
      </c>
      <c r="J6781" s="73"/>
    </row>
    <row r="6782" spans="1:10" x14ac:dyDescent="0.25">
      <c r="A6782" s="122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2">
        <f t="shared" si="562"/>
        <v>1172</v>
      </c>
      <c r="J6782" s="73"/>
    </row>
    <row r="6783" spans="1:10" x14ac:dyDescent="0.25">
      <c r="A6783" s="122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2">
        <f t="shared" si="562"/>
        <v>9</v>
      </c>
      <c r="J6783" s="73"/>
    </row>
    <row r="6784" spans="1:10" x14ac:dyDescent="0.25">
      <c r="A6784" s="122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2">
        <f t="shared" si="562"/>
        <v>663</v>
      </c>
      <c r="J6784" s="73"/>
    </row>
    <row r="6785" spans="1:10" x14ac:dyDescent="0.25">
      <c r="A6785" s="122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2">
        <f t="shared" si="562"/>
        <v>819</v>
      </c>
      <c r="J6785" s="73"/>
    </row>
    <row r="6786" spans="1:10" x14ac:dyDescent="0.25">
      <c r="A6786" s="122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2">
        <f t="shared" si="562"/>
        <v>1009</v>
      </c>
      <c r="J6786" s="73"/>
    </row>
    <row r="6787" spans="1:10" x14ac:dyDescent="0.25">
      <c r="A6787" s="122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2">
        <f t="shared" si="562"/>
        <v>174</v>
      </c>
      <c r="J6787" s="73"/>
    </row>
    <row r="6788" spans="1:10" x14ac:dyDescent="0.25">
      <c r="A6788" s="122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2">
        <f t="shared" si="562"/>
        <v>248</v>
      </c>
      <c r="J6788" s="73"/>
    </row>
    <row r="6789" spans="1:10" x14ac:dyDescent="0.25">
      <c r="A6789" s="122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2">
        <f t="shared" si="562"/>
        <v>318</v>
      </c>
      <c r="J6789" s="73"/>
    </row>
    <row r="6790" spans="1:10" x14ac:dyDescent="0.25">
      <c r="A6790" s="122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2">
        <f t="shared" si="562"/>
        <v>2516</v>
      </c>
      <c r="J6790" s="73"/>
    </row>
    <row r="6791" spans="1:10" x14ac:dyDescent="0.25">
      <c r="A6791" s="122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2">
        <f t="shared" si="562"/>
        <v>205</v>
      </c>
      <c r="J6791" s="73"/>
    </row>
    <row r="6792" spans="1:10" x14ac:dyDescent="0.25">
      <c r="A6792" s="122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2">
        <f t="shared" si="562"/>
        <v>242</v>
      </c>
      <c r="J6792" s="73"/>
    </row>
    <row r="6793" spans="1:10" ht="15.75" thickBot="1" x14ac:dyDescent="0.3">
      <c r="A6793" s="123" t="s">
        <v>47</v>
      </c>
      <c r="B6793" s="23">
        <v>44175</v>
      </c>
      <c r="C6793" s="45">
        <v>235</v>
      </c>
      <c r="D6793" s="115">
        <f t="shared" si="561"/>
        <v>67845</v>
      </c>
      <c r="E6793" s="45">
        <v>25</v>
      </c>
      <c r="F6793" s="113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4">
        <f t="shared" si="561"/>
        <v>635473</v>
      </c>
      <c r="E6794" s="39">
        <v>31</v>
      </c>
      <c r="F6794" s="111">
        <f t="shared" si="562"/>
        <v>21351</v>
      </c>
      <c r="J6794" s="73"/>
    </row>
    <row r="6795" spans="1:10" x14ac:dyDescent="0.25">
      <c r="A6795" s="122" t="s">
        <v>51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2">
        <f t="shared" si="562"/>
        <v>5300</v>
      </c>
      <c r="J6795" s="73"/>
    </row>
    <row r="6796" spans="1:10" x14ac:dyDescent="0.25">
      <c r="A6796" s="122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2">
        <f t="shared" si="562"/>
        <v>17</v>
      </c>
      <c r="J6796" s="73"/>
    </row>
    <row r="6797" spans="1:10" x14ac:dyDescent="0.25">
      <c r="A6797" s="122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2">
        <f t="shared" si="562"/>
        <v>612</v>
      </c>
      <c r="J6797" s="73"/>
    </row>
    <row r="6798" spans="1:10" x14ac:dyDescent="0.25">
      <c r="A6798" s="122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2">
        <f t="shared" si="562"/>
        <v>436</v>
      </c>
      <c r="J6798" s="73"/>
    </row>
    <row r="6799" spans="1:10" x14ac:dyDescent="0.25">
      <c r="A6799" s="122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2">
        <f t="shared" si="562"/>
        <v>2203</v>
      </c>
      <c r="J6799" s="73"/>
    </row>
    <row r="6800" spans="1:10" x14ac:dyDescent="0.25">
      <c r="A6800" s="122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2">
        <f t="shared" si="562"/>
        <v>133</v>
      </c>
      <c r="J6800" s="73"/>
    </row>
    <row r="6801" spans="1:10" x14ac:dyDescent="0.25">
      <c r="A6801" s="122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2">
        <f t="shared" si="562"/>
        <v>517</v>
      </c>
      <c r="J6801" s="73"/>
    </row>
    <row r="6802" spans="1:10" x14ac:dyDescent="0.25">
      <c r="A6802" s="122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2">
        <f t="shared" si="562"/>
        <v>3</v>
      </c>
      <c r="J6802" s="73"/>
    </row>
    <row r="6803" spans="1:10" x14ac:dyDescent="0.25">
      <c r="A6803" s="122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2">
        <f t="shared" si="562"/>
        <v>853</v>
      </c>
      <c r="J6803" s="73"/>
    </row>
    <row r="6804" spans="1:10" x14ac:dyDescent="0.25">
      <c r="A6804" s="122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2">
        <f t="shared" si="562"/>
        <v>99</v>
      </c>
      <c r="J6804" s="73"/>
    </row>
    <row r="6805" spans="1:10" x14ac:dyDescent="0.25">
      <c r="A6805" s="122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2">
        <f t="shared" si="562"/>
        <v>323</v>
      </c>
      <c r="J6805" s="73"/>
    </row>
    <row r="6806" spans="1:10" x14ac:dyDescent="0.25">
      <c r="A6806" s="122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2">
        <f t="shared" si="562"/>
        <v>1173</v>
      </c>
      <c r="J6806" s="73"/>
    </row>
    <row r="6807" spans="1:10" x14ac:dyDescent="0.25">
      <c r="A6807" s="122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2">
        <f t="shared" si="562"/>
        <v>9</v>
      </c>
      <c r="J6807" s="73"/>
    </row>
    <row r="6808" spans="1:10" x14ac:dyDescent="0.25">
      <c r="A6808" s="122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2">
        <f t="shared" si="562"/>
        <v>675</v>
      </c>
      <c r="J6808" s="73"/>
    </row>
    <row r="6809" spans="1:10" x14ac:dyDescent="0.25">
      <c r="A6809" s="122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2">
        <f t="shared" si="562"/>
        <v>835</v>
      </c>
      <c r="J6809" s="73"/>
    </row>
    <row r="6810" spans="1:10" x14ac:dyDescent="0.25">
      <c r="A6810" s="122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2">
        <f t="shared" si="562"/>
        <v>1011</v>
      </c>
      <c r="J6810" s="73"/>
    </row>
    <row r="6811" spans="1:10" x14ac:dyDescent="0.25">
      <c r="A6811" s="122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2">
        <f t="shared" si="562"/>
        <v>174</v>
      </c>
      <c r="J6811" s="73"/>
    </row>
    <row r="6812" spans="1:10" x14ac:dyDescent="0.25">
      <c r="A6812" s="122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2">
        <f t="shared" si="562"/>
        <v>249</v>
      </c>
      <c r="J6812" s="73"/>
    </row>
    <row r="6813" spans="1:10" x14ac:dyDescent="0.25">
      <c r="A6813" s="122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2">
        <f t="shared" si="562"/>
        <v>323</v>
      </c>
      <c r="J6813" s="73"/>
    </row>
    <row r="6814" spans="1:10" x14ac:dyDescent="0.25">
      <c r="A6814" s="122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2">
        <f t="shared" si="562"/>
        <v>2536</v>
      </c>
      <c r="J6814" s="73"/>
    </row>
    <row r="6815" spans="1:10" x14ac:dyDescent="0.25">
      <c r="A6815" s="122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2">
        <f t="shared" si="562"/>
        <v>206</v>
      </c>
      <c r="J6815" s="73"/>
    </row>
    <row r="6816" spans="1:10" x14ac:dyDescent="0.25">
      <c r="A6816" s="122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2">
        <f t="shared" si="562"/>
        <v>242</v>
      </c>
      <c r="J6816" s="73"/>
    </row>
    <row r="6817" spans="1:9" ht="15.75" thickBot="1" x14ac:dyDescent="0.3">
      <c r="A6817" s="123" t="s">
        <v>47</v>
      </c>
      <c r="B6817" s="23">
        <v>44176</v>
      </c>
      <c r="C6817" s="4">
        <v>299</v>
      </c>
      <c r="D6817" s="115">
        <f>C6817+D6793</f>
        <v>68144</v>
      </c>
      <c r="E6817" s="4">
        <v>10</v>
      </c>
      <c r="F6817" s="113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4">
        <f t="shared" si="561"/>
        <v>637159</v>
      </c>
      <c r="E6818" s="4">
        <v>15</v>
      </c>
      <c r="F6818" s="111">
        <f t="shared" si="562"/>
        <v>21366</v>
      </c>
    </row>
    <row r="6819" spans="1:9" x14ac:dyDescent="0.25">
      <c r="A6819" s="122" t="s">
        <v>51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2">
        <f t="shared" ref="F6819:F6882" si="564">E6819+F6795</f>
        <v>5304</v>
      </c>
      <c r="I6819" s="73"/>
    </row>
    <row r="6820" spans="1:9" x14ac:dyDescent="0.25">
      <c r="A6820" s="122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2">
        <f t="shared" si="564"/>
        <v>17</v>
      </c>
      <c r="I6820" s="73"/>
    </row>
    <row r="6821" spans="1:9" x14ac:dyDescent="0.25">
      <c r="A6821" s="122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2">
        <f t="shared" si="564"/>
        <v>612</v>
      </c>
      <c r="I6821" s="73"/>
    </row>
    <row r="6822" spans="1:9" x14ac:dyDescent="0.25">
      <c r="A6822" s="122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2">
        <f t="shared" si="564"/>
        <v>436</v>
      </c>
      <c r="I6822" s="73"/>
    </row>
    <row r="6823" spans="1:9" x14ac:dyDescent="0.25">
      <c r="A6823" s="122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2">
        <f t="shared" si="564"/>
        <v>2226</v>
      </c>
      <c r="I6823" s="73"/>
    </row>
    <row r="6824" spans="1:9" x14ac:dyDescent="0.25">
      <c r="A6824" s="122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2">
        <f t="shared" si="564"/>
        <v>133</v>
      </c>
      <c r="I6824" s="73"/>
    </row>
    <row r="6825" spans="1:9" x14ac:dyDescent="0.25">
      <c r="A6825" s="122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2">
        <f t="shared" si="564"/>
        <v>521</v>
      </c>
      <c r="I6825" s="73"/>
    </row>
    <row r="6826" spans="1:9" x14ac:dyDescent="0.25">
      <c r="A6826" s="122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2">
        <f t="shared" si="564"/>
        <v>3</v>
      </c>
      <c r="I6826" s="73"/>
    </row>
    <row r="6827" spans="1:9" x14ac:dyDescent="0.25">
      <c r="A6827" s="122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2">
        <f t="shared" si="564"/>
        <v>854</v>
      </c>
      <c r="I6827" s="73"/>
    </row>
    <row r="6828" spans="1:9" x14ac:dyDescent="0.25">
      <c r="A6828" s="122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2">
        <f t="shared" si="564"/>
        <v>99</v>
      </c>
      <c r="I6828" s="73"/>
    </row>
    <row r="6829" spans="1:9" x14ac:dyDescent="0.25">
      <c r="A6829" s="122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2">
        <f t="shared" si="564"/>
        <v>324</v>
      </c>
      <c r="I6829" s="73"/>
    </row>
    <row r="6830" spans="1:9" x14ac:dyDescent="0.25">
      <c r="A6830" s="122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2">
        <f t="shared" si="564"/>
        <v>1174</v>
      </c>
      <c r="I6830" s="73"/>
    </row>
    <row r="6831" spans="1:9" x14ac:dyDescent="0.25">
      <c r="A6831" s="122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2">
        <f t="shared" si="564"/>
        <v>9</v>
      </c>
      <c r="I6831" s="73"/>
    </row>
    <row r="6832" spans="1:9" x14ac:dyDescent="0.25">
      <c r="A6832" s="122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2">
        <f t="shared" si="564"/>
        <v>675</v>
      </c>
      <c r="I6832" s="73"/>
    </row>
    <row r="6833" spans="1:9" x14ac:dyDescent="0.25">
      <c r="A6833" s="122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2">
        <f t="shared" si="564"/>
        <v>839</v>
      </c>
      <c r="I6833" s="73"/>
    </row>
    <row r="6834" spans="1:9" x14ac:dyDescent="0.25">
      <c r="A6834" s="122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2">
        <f t="shared" si="564"/>
        <v>1012</v>
      </c>
      <c r="I6834" s="73"/>
    </row>
    <row r="6835" spans="1:9" x14ac:dyDescent="0.25">
      <c r="A6835" s="122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2">
        <f t="shared" si="564"/>
        <v>174</v>
      </c>
      <c r="I6835" s="73"/>
    </row>
    <row r="6836" spans="1:9" x14ac:dyDescent="0.25">
      <c r="A6836" s="122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2">
        <f t="shared" si="564"/>
        <v>250</v>
      </c>
      <c r="I6836" s="73"/>
    </row>
    <row r="6837" spans="1:9" x14ac:dyDescent="0.25">
      <c r="A6837" s="122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2">
        <f t="shared" si="564"/>
        <v>328</v>
      </c>
      <c r="I6837" s="73"/>
    </row>
    <row r="6838" spans="1:9" x14ac:dyDescent="0.25">
      <c r="A6838" s="122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2">
        <f t="shared" si="564"/>
        <v>2538</v>
      </c>
      <c r="I6838" s="73"/>
    </row>
    <row r="6839" spans="1:9" x14ac:dyDescent="0.25">
      <c r="A6839" s="122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2">
        <f t="shared" si="564"/>
        <v>206</v>
      </c>
      <c r="I6839" s="73"/>
    </row>
    <row r="6840" spans="1:9" x14ac:dyDescent="0.25">
      <c r="A6840" s="122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2">
        <f t="shared" si="564"/>
        <v>242</v>
      </c>
      <c r="I6840" s="73"/>
    </row>
    <row r="6841" spans="1:9" ht="15.75" thickBot="1" x14ac:dyDescent="0.3">
      <c r="A6841" s="123" t="s">
        <v>47</v>
      </c>
      <c r="B6841" s="23">
        <v>44177</v>
      </c>
      <c r="C6841" s="4">
        <v>171</v>
      </c>
      <c r="D6841" s="115">
        <f t="shared" si="563"/>
        <v>68315</v>
      </c>
      <c r="E6841" s="4">
        <v>0</v>
      </c>
      <c r="F6841" s="113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4">
        <f t="shared" si="563"/>
        <v>638029</v>
      </c>
      <c r="E6842" s="4">
        <v>49</v>
      </c>
      <c r="F6842" s="111">
        <f t="shared" si="564"/>
        <v>21415</v>
      </c>
    </row>
    <row r="6843" spans="1:9" x14ac:dyDescent="0.25">
      <c r="A6843" s="122" t="s">
        <v>51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2">
        <f t="shared" si="564"/>
        <v>5305</v>
      </c>
      <c r="I6843" s="73"/>
    </row>
    <row r="6844" spans="1:9" x14ac:dyDescent="0.25">
      <c r="A6844" s="122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2">
        <f t="shared" si="564"/>
        <v>17</v>
      </c>
      <c r="I6844" s="73"/>
    </row>
    <row r="6845" spans="1:9" x14ac:dyDescent="0.25">
      <c r="A6845" s="122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2">
        <f t="shared" si="564"/>
        <v>616</v>
      </c>
      <c r="I6845" s="73"/>
    </row>
    <row r="6846" spans="1:9" x14ac:dyDescent="0.25">
      <c r="A6846" s="122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2">
        <f t="shared" si="564"/>
        <v>436</v>
      </c>
      <c r="I6846" s="73"/>
    </row>
    <row r="6847" spans="1:9" x14ac:dyDescent="0.25">
      <c r="A6847" s="122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2">
        <f t="shared" si="564"/>
        <v>2256</v>
      </c>
      <c r="I6847" s="73"/>
    </row>
    <row r="6848" spans="1:9" x14ac:dyDescent="0.25">
      <c r="A6848" s="122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2">
        <f t="shared" si="564"/>
        <v>135</v>
      </c>
      <c r="I6848" s="73"/>
    </row>
    <row r="6849" spans="1:10" x14ac:dyDescent="0.25">
      <c r="A6849" s="122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2">
        <f t="shared" si="564"/>
        <v>521</v>
      </c>
      <c r="I6849" s="73"/>
    </row>
    <row r="6850" spans="1:10" x14ac:dyDescent="0.25">
      <c r="A6850" s="122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2">
        <f t="shared" si="564"/>
        <v>3</v>
      </c>
      <c r="I6850" s="73"/>
    </row>
    <row r="6851" spans="1:10" x14ac:dyDescent="0.25">
      <c r="A6851" s="122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2">
        <f t="shared" si="564"/>
        <v>854</v>
      </c>
      <c r="I6851" s="73"/>
    </row>
    <row r="6852" spans="1:10" x14ac:dyDescent="0.25">
      <c r="A6852" s="122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2">
        <f t="shared" si="564"/>
        <v>99</v>
      </c>
      <c r="I6852" s="73"/>
    </row>
    <row r="6853" spans="1:10" x14ac:dyDescent="0.25">
      <c r="A6853" s="122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2">
        <f t="shared" si="564"/>
        <v>325</v>
      </c>
      <c r="I6853" s="73"/>
    </row>
    <row r="6854" spans="1:10" x14ac:dyDescent="0.25">
      <c r="A6854" s="122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2">
        <f t="shared" si="564"/>
        <v>1174</v>
      </c>
      <c r="I6854" s="73"/>
    </row>
    <row r="6855" spans="1:10" x14ac:dyDescent="0.25">
      <c r="A6855" s="122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2">
        <f t="shared" si="564"/>
        <v>9</v>
      </c>
      <c r="I6855" s="73"/>
    </row>
    <row r="6856" spans="1:10" x14ac:dyDescent="0.25">
      <c r="A6856" s="122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2">
        <f t="shared" si="564"/>
        <v>675</v>
      </c>
      <c r="I6856" s="73"/>
    </row>
    <row r="6857" spans="1:10" x14ac:dyDescent="0.25">
      <c r="A6857" s="122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2">
        <f t="shared" si="564"/>
        <v>839</v>
      </c>
      <c r="I6857" s="73"/>
    </row>
    <row r="6858" spans="1:10" x14ac:dyDescent="0.25">
      <c r="A6858" s="122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2">
        <f t="shared" si="564"/>
        <v>1012</v>
      </c>
      <c r="I6858" s="73"/>
    </row>
    <row r="6859" spans="1:10" x14ac:dyDescent="0.25">
      <c r="A6859" s="122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2">
        <f t="shared" si="564"/>
        <v>174</v>
      </c>
      <c r="I6859" s="73"/>
    </row>
    <row r="6860" spans="1:10" x14ac:dyDescent="0.25">
      <c r="A6860" s="122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2">
        <f t="shared" si="564"/>
        <v>250</v>
      </c>
      <c r="I6860" s="73"/>
    </row>
    <row r="6861" spans="1:10" x14ac:dyDescent="0.25">
      <c r="A6861" s="122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2">
        <f t="shared" si="564"/>
        <v>330</v>
      </c>
      <c r="I6861" s="73"/>
      <c r="J6861" s="73"/>
    </row>
    <row r="6862" spans="1:10" x14ac:dyDescent="0.25">
      <c r="A6862" s="122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2">
        <f t="shared" si="564"/>
        <v>2547</v>
      </c>
      <c r="I6862" s="73"/>
      <c r="J6862" s="73"/>
    </row>
    <row r="6863" spans="1:10" x14ac:dyDescent="0.25">
      <c r="A6863" s="122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2">
        <f t="shared" si="564"/>
        <v>206</v>
      </c>
      <c r="I6863" s="73"/>
      <c r="J6863" s="73"/>
    </row>
    <row r="6864" spans="1:10" x14ac:dyDescent="0.25">
      <c r="A6864" s="122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2">
        <f t="shared" si="564"/>
        <v>242</v>
      </c>
      <c r="I6864" s="73"/>
      <c r="J6864" s="73"/>
    </row>
    <row r="6865" spans="1:10" ht="15.75" thickBot="1" x14ac:dyDescent="0.3">
      <c r="A6865" s="123" t="s">
        <v>47</v>
      </c>
      <c r="B6865" s="23">
        <v>44178</v>
      </c>
      <c r="C6865" s="4">
        <v>80</v>
      </c>
      <c r="D6865" s="115">
        <f t="shared" si="563"/>
        <v>68395</v>
      </c>
      <c r="E6865" s="4">
        <v>0</v>
      </c>
      <c r="F6865" s="113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4">
        <f t="shared" si="563"/>
        <v>639561</v>
      </c>
      <c r="E6866" s="4">
        <v>121</v>
      </c>
      <c r="F6866" s="111">
        <f t="shared" si="564"/>
        <v>21536</v>
      </c>
      <c r="J6866" s="73"/>
    </row>
    <row r="6867" spans="1:10" x14ac:dyDescent="0.25">
      <c r="A6867" s="122" t="s">
        <v>51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2">
        <f t="shared" si="564"/>
        <v>5312</v>
      </c>
      <c r="J6867" s="73"/>
    </row>
    <row r="6868" spans="1:10" x14ac:dyDescent="0.25">
      <c r="A6868" s="122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2">
        <f t="shared" si="564"/>
        <v>17</v>
      </c>
      <c r="J6868" s="73"/>
    </row>
    <row r="6869" spans="1:10" x14ac:dyDescent="0.25">
      <c r="A6869" s="122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2">
        <f t="shared" si="564"/>
        <v>623</v>
      </c>
      <c r="J6869" s="73"/>
    </row>
    <row r="6870" spans="1:10" x14ac:dyDescent="0.25">
      <c r="A6870" s="122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2">
        <f t="shared" si="564"/>
        <v>449</v>
      </c>
      <c r="J6870" s="73"/>
    </row>
    <row r="6871" spans="1:10" x14ac:dyDescent="0.25">
      <c r="A6871" s="122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2">
        <f t="shared" si="564"/>
        <v>2286</v>
      </c>
      <c r="J6871" s="73"/>
    </row>
    <row r="6872" spans="1:10" x14ac:dyDescent="0.25">
      <c r="A6872" s="122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2">
        <f t="shared" si="564"/>
        <v>137</v>
      </c>
      <c r="J6872" s="73"/>
    </row>
    <row r="6873" spans="1:10" x14ac:dyDescent="0.25">
      <c r="A6873" s="122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2">
        <f t="shared" si="564"/>
        <v>529</v>
      </c>
      <c r="J6873" s="73"/>
    </row>
    <row r="6874" spans="1:10" x14ac:dyDescent="0.25">
      <c r="A6874" s="122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2">
        <f t="shared" si="564"/>
        <v>3</v>
      </c>
      <c r="J6874" s="73"/>
    </row>
    <row r="6875" spans="1:10" x14ac:dyDescent="0.25">
      <c r="A6875" s="122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2">
        <f t="shared" si="564"/>
        <v>854</v>
      </c>
      <c r="J6875" s="73"/>
    </row>
    <row r="6876" spans="1:10" x14ac:dyDescent="0.25">
      <c r="A6876" s="122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2">
        <f t="shared" si="564"/>
        <v>104</v>
      </c>
      <c r="J6876" s="73"/>
    </row>
    <row r="6877" spans="1:10" x14ac:dyDescent="0.25">
      <c r="A6877" s="122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2">
        <f t="shared" si="564"/>
        <v>325</v>
      </c>
      <c r="J6877" s="73"/>
    </row>
    <row r="6878" spans="1:10" x14ac:dyDescent="0.25">
      <c r="A6878" s="122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2">
        <f t="shared" si="564"/>
        <v>1178</v>
      </c>
      <c r="J6878" s="73"/>
    </row>
    <row r="6879" spans="1:10" x14ac:dyDescent="0.25">
      <c r="A6879" s="122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2">
        <f t="shared" si="564"/>
        <v>10</v>
      </c>
      <c r="J6879" s="73"/>
    </row>
    <row r="6880" spans="1:10" x14ac:dyDescent="0.25">
      <c r="A6880" s="122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2">
        <f t="shared" si="564"/>
        <v>675</v>
      </c>
      <c r="J6880" s="73"/>
    </row>
    <row r="6881" spans="1:10" x14ac:dyDescent="0.25">
      <c r="A6881" s="122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2">
        <f t="shared" si="564"/>
        <v>844</v>
      </c>
      <c r="J6881" s="73"/>
    </row>
    <row r="6882" spans="1:10" x14ac:dyDescent="0.25">
      <c r="A6882" s="122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2">
        <f t="shared" si="564"/>
        <v>1014</v>
      </c>
      <c r="J6882" s="73"/>
    </row>
    <row r="6883" spans="1:10" x14ac:dyDescent="0.25">
      <c r="A6883" s="122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2">
        <f t="shared" ref="F6883:F6946" si="566">E6883+F6859</f>
        <v>196</v>
      </c>
      <c r="J6883" s="73"/>
    </row>
    <row r="6884" spans="1:10" x14ac:dyDescent="0.25">
      <c r="A6884" s="122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2">
        <f t="shared" si="566"/>
        <v>253</v>
      </c>
      <c r="J6884" s="73"/>
    </row>
    <row r="6885" spans="1:10" x14ac:dyDescent="0.25">
      <c r="A6885" s="122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2">
        <f t="shared" si="566"/>
        <v>335</v>
      </c>
      <c r="J6885" s="73"/>
    </row>
    <row r="6886" spans="1:10" x14ac:dyDescent="0.25">
      <c r="A6886" s="122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2">
        <f t="shared" si="566"/>
        <v>2576</v>
      </c>
      <c r="J6886" s="73"/>
    </row>
    <row r="6887" spans="1:10" x14ac:dyDescent="0.25">
      <c r="A6887" s="122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2">
        <f t="shared" si="566"/>
        <v>208</v>
      </c>
      <c r="J6887" s="73"/>
    </row>
    <row r="6888" spans="1:10" x14ac:dyDescent="0.25">
      <c r="A6888" s="122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2">
        <f t="shared" si="566"/>
        <v>242</v>
      </c>
      <c r="J6888" s="73"/>
    </row>
    <row r="6889" spans="1:10" ht="15.75" thickBot="1" x14ac:dyDescent="0.3">
      <c r="A6889" s="123" t="s">
        <v>47</v>
      </c>
      <c r="B6889" s="23">
        <v>44179</v>
      </c>
      <c r="C6889" s="4">
        <v>246</v>
      </c>
      <c r="D6889" s="115">
        <f t="shared" si="565"/>
        <v>68641</v>
      </c>
      <c r="E6889" s="4">
        <v>9</v>
      </c>
      <c r="F6889" s="113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4">
        <f t="shared" si="565"/>
        <v>641787</v>
      </c>
      <c r="E6890" s="4">
        <v>25</v>
      </c>
      <c r="F6890" s="111">
        <f t="shared" si="566"/>
        <v>21561</v>
      </c>
    </row>
    <row r="6891" spans="1:10" x14ac:dyDescent="0.25">
      <c r="A6891" s="122" t="s">
        <v>51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2">
        <f t="shared" si="566"/>
        <v>5320</v>
      </c>
    </row>
    <row r="6892" spans="1:10" x14ac:dyDescent="0.25">
      <c r="A6892" s="122" t="s">
        <v>35</v>
      </c>
      <c r="B6892" s="23">
        <v>44180</v>
      </c>
      <c r="C6892" s="4">
        <v>19</v>
      </c>
      <c r="D6892" s="26">
        <f t="shared" si="565"/>
        <v>2190</v>
      </c>
      <c r="F6892" s="112">
        <f t="shared" si="566"/>
        <v>17</v>
      </c>
    </row>
    <row r="6893" spans="1:10" x14ac:dyDescent="0.25">
      <c r="A6893" s="122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2">
        <f t="shared" si="566"/>
        <v>630</v>
      </c>
    </row>
    <row r="6894" spans="1:10" x14ac:dyDescent="0.25">
      <c r="A6894" s="122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2">
        <f t="shared" si="566"/>
        <v>460</v>
      </c>
    </row>
    <row r="6895" spans="1:10" x14ac:dyDescent="0.25">
      <c r="A6895" s="122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2">
        <f t="shared" si="566"/>
        <v>2319</v>
      </c>
    </row>
    <row r="6896" spans="1:10" x14ac:dyDescent="0.25">
      <c r="A6896" s="122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2">
        <f t="shared" si="566"/>
        <v>138</v>
      </c>
    </row>
    <row r="6897" spans="1:6" x14ac:dyDescent="0.25">
      <c r="A6897" s="122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2">
        <f t="shared" si="566"/>
        <v>535</v>
      </c>
    </row>
    <row r="6898" spans="1:6" x14ac:dyDescent="0.25">
      <c r="A6898" s="122" t="s">
        <v>48</v>
      </c>
      <c r="B6898" s="23">
        <v>44180</v>
      </c>
      <c r="C6898" s="4">
        <v>-1</v>
      </c>
      <c r="D6898" s="26">
        <f t="shared" si="565"/>
        <v>197</v>
      </c>
      <c r="F6898" s="112">
        <f t="shared" si="566"/>
        <v>3</v>
      </c>
    </row>
    <row r="6899" spans="1:6" x14ac:dyDescent="0.25">
      <c r="A6899" s="122" t="s">
        <v>39</v>
      </c>
      <c r="B6899" s="23">
        <v>44180</v>
      </c>
      <c r="C6899" s="4">
        <v>4</v>
      </c>
      <c r="D6899" s="26">
        <f t="shared" si="565"/>
        <v>18459</v>
      </c>
      <c r="F6899" s="112">
        <f t="shared" si="566"/>
        <v>854</v>
      </c>
    </row>
    <row r="6900" spans="1:6" x14ac:dyDescent="0.25">
      <c r="A6900" s="122" t="s">
        <v>40</v>
      </c>
      <c r="B6900" s="23">
        <v>44180</v>
      </c>
      <c r="C6900" s="4">
        <v>163</v>
      </c>
      <c r="D6900" s="26">
        <f t="shared" si="565"/>
        <v>7281</v>
      </c>
      <c r="F6900" s="112">
        <f t="shared" si="566"/>
        <v>104</v>
      </c>
    </row>
    <row r="6901" spans="1:6" x14ac:dyDescent="0.25">
      <c r="A6901" s="122" t="s">
        <v>28</v>
      </c>
      <c r="B6901" s="23">
        <v>44180</v>
      </c>
      <c r="C6901" s="4">
        <v>9</v>
      </c>
      <c r="D6901" s="26">
        <f t="shared" si="565"/>
        <v>8950</v>
      </c>
      <c r="F6901" s="112">
        <f t="shared" si="566"/>
        <v>325</v>
      </c>
    </row>
    <row r="6902" spans="1:6" x14ac:dyDescent="0.25">
      <c r="A6902" s="122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2">
        <f t="shared" si="566"/>
        <v>1184</v>
      </c>
    </row>
    <row r="6903" spans="1:6" x14ac:dyDescent="0.25">
      <c r="A6903" s="122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2">
        <f t="shared" si="566"/>
        <v>11</v>
      </c>
    </row>
    <row r="6904" spans="1:6" x14ac:dyDescent="0.25">
      <c r="A6904" s="122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2">
        <f t="shared" si="566"/>
        <v>682</v>
      </c>
    </row>
    <row r="6905" spans="1:6" x14ac:dyDescent="0.25">
      <c r="A6905" s="122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2">
        <f t="shared" si="566"/>
        <v>848</v>
      </c>
    </row>
    <row r="6906" spans="1:6" x14ac:dyDescent="0.25">
      <c r="A6906" s="122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2">
        <f t="shared" si="566"/>
        <v>1015</v>
      </c>
    </row>
    <row r="6907" spans="1:6" x14ac:dyDescent="0.25">
      <c r="A6907" s="122" t="s">
        <v>42</v>
      </c>
      <c r="B6907" s="23">
        <v>44180</v>
      </c>
      <c r="C6907" s="4">
        <v>204</v>
      </c>
      <c r="D6907" s="26">
        <f t="shared" si="565"/>
        <v>9685</v>
      </c>
      <c r="F6907" s="112">
        <f t="shared" si="566"/>
        <v>196</v>
      </c>
    </row>
    <row r="6908" spans="1:6" x14ac:dyDescent="0.25">
      <c r="A6908" s="122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2">
        <f t="shared" si="566"/>
        <v>257</v>
      </c>
    </row>
    <row r="6909" spans="1:6" x14ac:dyDescent="0.25">
      <c r="A6909" s="122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2">
        <f t="shared" si="566"/>
        <v>341</v>
      </c>
    </row>
    <row r="6910" spans="1:6" x14ac:dyDescent="0.25">
      <c r="A6910" s="122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2">
        <f t="shared" si="566"/>
        <v>2598</v>
      </c>
    </row>
    <row r="6911" spans="1:6" x14ac:dyDescent="0.25">
      <c r="A6911" s="122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2">
        <f t="shared" si="566"/>
        <v>210</v>
      </c>
    </row>
    <row r="6912" spans="1:6" x14ac:dyDescent="0.25">
      <c r="A6912" s="122" t="s">
        <v>46</v>
      </c>
      <c r="B6912" s="23">
        <v>44180</v>
      </c>
      <c r="C6912" s="4">
        <v>72</v>
      </c>
      <c r="D6912" s="26">
        <f t="shared" si="565"/>
        <v>17749</v>
      </c>
      <c r="F6912" s="112">
        <f t="shared" si="566"/>
        <v>242</v>
      </c>
    </row>
    <row r="6913" spans="1:10" ht="15.75" thickBot="1" x14ac:dyDescent="0.3">
      <c r="A6913" s="123" t="s">
        <v>47</v>
      </c>
      <c r="B6913" s="23">
        <v>44180</v>
      </c>
      <c r="C6913" s="4">
        <v>214</v>
      </c>
      <c r="D6913" s="115">
        <f t="shared" si="565"/>
        <v>68855</v>
      </c>
      <c r="E6913" s="4">
        <v>8</v>
      </c>
      <c r="F6913" s="113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4">
        <f t="shared" si="565"/>
        <v>644108</v>
      </c>
      <c r="E6914" s="4">
        <v>38</v>
      </c>
      <c r="F6914" s="111">
        <f t="shared" si="566"/>
        <v>21599</v>
      </c>
    </row>
    <row r="6915" spans="1:10" x14ac:dyDescent="0.25">
      <c r="A6915" s="122" t="s">
        <v>51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2">
        <f t="shared" si="566"/>
        <v>5330</v>
      </c>
      <c r="J6915" s="73"/>
    </row>
    <row r="6916" spans="1:10" x14ac:dyDescent="0.25">
      <c r="A6916" s="122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2">
        <f t="shared" si="566"/>
        <v>17</v>
      </c>
      <c r="J6916" s="73"/>
    </row>
    <row r="6917" spans="1:10" x14ac:dyDescent="0.25">
      <c r="A6917" s="122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2">
        <f t="shared" si="566"/>
        <v>632</v>
      </c>
      <c r="J6917" s="73"/>
    </row>
    <row r="6918" spans="1:10" x14ac:dyDescent="0.25">
      <c r="A6918" s="122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2">
        <f t="shared" si="566"/>
        <v>463</v>
      </c>
      <c r="J6918" s="73"/>
    </row>
    <row r="6919" spans="1:10" x14ac:dyDescent="0.25">
      <c r="A6919" s="122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2">
        <f t="shared" si="566"/>
        <v>2340</v>
      </c>
      <c r="J6919" s="73"/>
    </row>
    <row r="6920" spans="1:10" x14ac:dyDescent="0.25">
      <c r="A6920" s="122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2">
        <f t="shared" si="566"/>
        <v>138</v>
      </c>
      <c r="J6920" s="73"/>
    </row>
    <row r="6921" spans="1:10" x14ac:dyDescent="0.25">
      <c r="A6921" s="122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2">
        <f t="shared" si="566"/>
        <v>543</v>
      </c>
      <c r="J6921" s="73"/>
    </row>
    <row r="6922" spans="1:10" x14ac:dyDescent="0.25">
      <c r="A6922" s="122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2">
        <f t="shared" si="566"/>
        <v>3</v>
      </c>
      <c r="J6922" s="73"/>
    </row>
    <row r="6923" spans="1:10" x14ac:dyDescent="0.25">
      <c r="A6923" s="122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2">
        <f t="shared" si="566"/>
        <v>854</v>
      </c>
      <c r="J6923" s="73"/>
    </row>
    <row r="6924" spans="1:10" x14ac:dyDescent="0.25">
      <c r="A6924" s="122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2">
        <f t="shared" si="566"/>
        <v>104</v>
      </c>
      <c r="J6924" s="73"/>
    </row>
    <row r="6925" spans="1:10" x14ac:dyDescent="0.25">
      <c r="A6925" s="122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2">
        <f t="shared" si="566"/>
        <v>329</v>
      </c>
      <c r="J6925" s="73"/>
    </row>
    <row r="6926" spans="1:10" x14ac:dyDescent="0.25">
      <c r="A6926" s="122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2">
        <f t="shared" si="566"/>
        <v>1189</v>
      </c>
      <c r="J6926" s="73"/>
    </row>
    <row r="6927" spans="1:10" x14ac:dyDescent="0.25">
      <c r="A6927" s="122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2">
        <f t="shared" si="566"/>
        <v>11</v>
      </c>
      <c r="J6927" s="73"/>
    </row>
    <row r="6928" spans="1:10" x14ac:dyDescent="0.25">
      <c r="A6928" s="122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2">
        <f t="shared" si="566"/>
        <v>683</v>
      </c>
      <c r="J6928" s="73"/>
    </row>
    <row r="6929" spans="1:10" x14ac:dyDescent="0.25">
      <c r="A6929" s="122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2">
        <f t="shared" si="566"/>
        <v>851</v>
      </c>
      <c r="J6929" s="73"/>
    </row>
    <row r="6930" spans="1:10" x14ac:dyDescent="0.25">
      <c r="A6930" s="122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2">
        <f t="shared" si="566"/>
        <v>1020</v>
      </c>
      <c r="J6930" s="73"/>
    </row>
    <row r="6931" spans="1:10" x14ac:dyDescent="0.25">
      <c r="A6931" s="122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2">
        <f t="shared" si="566"/>
        <v>196</v>
      </c>
      <c r="J6931" s="73"/>
    </row>
    <row r="6932" spans="1:10" x14ac:dyDescent="0.25">
      <c r="A6932" s="122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2">
        <f t="shared" si="566"/>
        <v>268</v>
      </c>
      <c r="J6932" s="73"/>
    </row>
    <row r="6933" spans="1:10" x14ac:dyDescent="0.25">
      <c r="A6933" s="122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2">
        <f t="shared" si="566"/>
        <v>345</v>
      </c>
      <c r="J6933" s="73"/>
    </row>
    <row r="6934" spans="1:10" x14ac:dyDescent="0.25">
      <c r="A6934" s="122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2">
        <f t="shared" si="566"/>
        <v>2641</v>
      </c>
      <c r="J6934" s="73"/>
    </row>
    <row r="6935" spans="1:10" x14ac:dyDescent="0.25">
      <c r="A6935" s="122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2">
        <f t="shared" si="566"/>
        <v>210</v>
      </c>
      <c r="J6935" s="73"/>
    </row>
    <row r="6936" spans="1:10" x14ac:dyDescent="0.25">
      <c r="A6936" s="122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2">
        <f t="shared" si="566"/>
        <v>242</v>
      </c>
      <c r="J6936" s="73"/>
    </row>
    <row r="6937" spans="1:10" ht="15.75" thickBot="1" x14ac:dyDescent="0.3">
      <c r="A6937" s="123" t="s">
        <v>47</v>
      </c>
      <c r="B6937" s="23">
        <v>44181</v>
      </c>
      <c r="C6937" s="4">
        <v>228</v>
      </c>
      <c r="D6937" s="115">
        <f t="shared" si="565"/>
        <v>69083</v>
      </c>
      <c r="E6937" s="4">
        <v>4</v>
      </c>
      <c r="F6937" s="113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4">
        <f t="shared" si="565"/>
        <v>646358</v>
      </c>
      <c r="E6938" s="4">
        <v>55</v>
      </c>
      <c r="F6938" s="111">
        <f t="shared" si="566"/>
        <v>21654</v>
      </c>
      <c r="J6938" s="73"/>
    </row>
    <row r="6939" spans="1:10" x14ac:dyDescent="0.25">
      <c r="A6939" s="122" t="s">
        <v>51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2">
        <f t="shared" si="566"/>
        <v>5343</v>
      </c>
      <c r="J6939" s="73"/>
    </row>
    <row r="6940" spans="1:10" x14ac:dyDescent="0.25">
      <c r="A6940" s="122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2">
        <f t="shared" si="566"/>
        <v>17</v>
      </c>
      <c r="J6940" s="73"/>
    </row>
    <row r="6941" spans="1:10" x14ac:dyDescent="0.25">
      <c r="A6941" s="122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2">
        <f t="shared" si="566"/>
        <v>633</v>
      </c>
      <c r="J6941" s="73"/>
    </row>
    <row r="6942" spans="1:10" x14ac:dyDescent="0.25">
      <c r="A6942" s="122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2">
        <f t="shared" si="566"/>
        <v>469</v>
      </c>
      <c r="J6942" s="73"/>
    </row>
    <row r="6943" spans="1:10" x14ac:dyDescent="0.25">
      <c r="A6943" s="122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2">
        <f t="shared" si="566"/>
        <v>2365</v>
      </c>
      <c r="J6943" s="73"/>
    </row>
    <row r="6944" spans="1:10" x14ac:dyDescent="0.25">
      <c r="A6944" s="122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2">
        <f t="shared" si="566"/>
        <v>138</v>
      </c>
      <c r="J6944" s="73"/>
    </row>
    <row r="6945" spans="1:10" x14ac:dyDescent="0.25">
      <c r="A6945" s="122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2">
        <f t="shared" si="566"/>
        <v>544</v>
      </c>
      <c r="J6945" s="73"/>
    </row>
    <row r="6946" spans="1:10" x14ac:dyDescent="0.25">
      <c r="A6946" s="122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2">
        <f t="shared" si="566"/>
        <v>3</v>
      </c>
      <c r="J6946" s="73"/>
    </row>
    <row r="6947" spans="1:10" x14ac:dyDescent="0.25">
      <c r="A6947" s="122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2">
        <f t="shared" ref="F6947:F7010" si="568">E6947+F6923</f>
        <v>855</v>
      </c>
      <c r="J6947" s="73"/>
    </row>
    <row r="6948" spans="1:10" x14ac:dyDescent="0.25">
      <c r="A6948" s="122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2">
        <f t="shared" si="568"/>
        <v>104</v>
      </c>
      <c r="J6948" s="73"/>
    </row>
    <row r="6949" spans="1:10" x14ac:dyDescent="0.25">
      <c r="A6949" s="122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2">
        <f t="shared" si="568"/>
        <v>329</v>
      </c>
      <c r="J6949" s="73"/>
    </row>
    <row r="6950" spans="1:10" x14ac:dyDescent="0.25">
      <c r="A6950" s="122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2">
        <f t="shared" si="568"/>
        <v>1199</v>
      </c>
      <c r="J6950" s="73"/>
    </row>
    <row r="6951" spans="1:10" x14ac:dyDescent="0.25">
      <c r="A6951" s="122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2">
        <f t="shared" si="568"/>
        <v>11</v>
      </c>
      <c r="J6951" s="73"/>
    </row>
    <row r="6952" spans="1:10" x14ac:dyDescent="0.25">
      <c r="A6952" s="122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2">
        <f t="shared" si="568"/>
        <v>683</v>
      </c>
      <c r="J6952" s="73"/>
    </row>
    <row r="6953" spans="1:10" x14ac:dyDescent="0.25">
      <c r="A6953" s="122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2">
        <f t="shared" si="568"/>
        <v>857</v>
      </c>
      <c r="J6953" s="73"/>
    </row>
    <row r="6954" spans="1:10" x14ac:dyDescent="0.25">
      <c r="A6954" s="122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2">
        <f t="shared" si="568"/>
        <v>1021</v>
      </c>
      <c r="J6954" s="73"/>
    </row>
    <row r="6955" spans="1:10" x14ac:dyDescent="0.25">
      <c r="A6955" s="122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2">
        <f t="shared" si="568"/>
        <v>196</v>
      </c>
      <c r="J6955" s="73"/>
    </row>
    <row r="6956" spans="1:10" x14ac:dyDescent="0.25">
      <c r="A6956" s="122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2">
        <f t="shared" si="568"/>
        <v>274</v>
      </c>
      <c r="J6956" s="73"/>
    </row>
    <row r="6957" spans="1:10" x14ac:dyDescent="0.25">
      <c r="A6957" s="122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2">
        <f t="shared" si="568"/>
        <v>349</v>
      </c>
      <c r="J6957" s="73"/>
    </row>
    <row r="6958" spans="1:10" x14ac:dyDescent="0.25">
      <c r="A6958" s="122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2">
        <f t="shared" si="568"/>
        <v>2673</v>
      </c>
      <c r="J6958" s="73"/>
    </row>
    <row r="6959" spans="1:10" x14ac:dyDescent="0.25">
      <c r="A6959" s="122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2">
        <f t="shared" si="568"/>
        <v>211</v>
      </c>
      <c r="J6959" s="73"/>
    </row>
    <row r="6960" spans="1:10" x14ac:dyDescent="0.25">
      <c r="A6960" s="122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2">
        <f t="shared" si="568"/>
        <v>242</v>
      </c>
      <c r="J6960" s="73"/>
    </row>
    <row r="6961" spans="1:10" ht="15.75" thickBot="1" x14ac:dyDescent="0.3">
      <c r="A6961" s="124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1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4">
        <f t="shared" si="567"/>
        <v>648681</v>
      </c>
      <c r="E6962" s="41">
        <v>49</v>
      </c>
      <c r="F6962" s="111">
        <f t="shared" si="568"/>
        <v>21703</v>
      </c>
    </row>
    <row r="6963" spans="1:10" x14ac:dyDescent="0.25">
      <c r="A6963" s="122" t="s">
        <v>51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2">
        <f t="shared" si="568"/>
        <v>5344</v>
      </c>
      <c r="J6963" s="73"/>
    </row>
    <row r="6964" spans="1:10" x14ac:dyDescent="0.25">
      <c r="A6964" s="122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2">
        <f t="shared" si="568"/>
        <v>17</v>
      </c>
      <c r="J6964" s="73"/>
    </row>
    <row r="6965" spans="1:10" x14ac:dyDescent="0.25">
      <c r="A6965" s="122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2">
        <f t="shared" si="568"/>
        <v>640</v>
      </c>
      <c r="J6965" s="73"/>
    </row>
    <row r="6966" spans="1:10" x14ac:dyDescent="0.25">
      <c r="A6966" s="122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2">
        <f t="shared" si="568"/>
        <v>473</v>
      </c>
      <c r="J6966" s="73"/>
    </row>
    <row r="6967" spans="1:10" x14ac:dyDescent="0.25">
      <c r="A6967" s="122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2">
        <f t="shared" si="568"/>
        <v>2377</v>
      </c>
      <c r="J6967" s="73"/>
    </row>
    <row r="6968" spans="1:10" x14ac:dyDescent="0.25">
      <c r="A6968" s="122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2">
        <f t="shared" si="568"/>
        <v>141</v>
      </c>
      <c r="J6968" s="73"/>
    </row>
    <row r="6969" spans="1:10" x14ac:dyDescent="0.25">
      <c r="A6969" s="122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2">
        <f t="shared" si="568"/>
        <v>551</v>
      </c>
      <c r="J6969" s="73"/>
    </row>
    <row r="6970" spans="1:10" x14ac:dyDescent="0.25">
      <c r="A6970" s="122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2">
        <f t="shared" si="568"/>
        <v>3</v>
      </c>
      <c r="J6970" s="73"/>
    </row>
    <row r="6971" spans="1:10" x14ac:dyDescent="0.25">
      <c r="A6971" s="122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2">
        <f t="shared" si="568"/>
        <v>856</v>
      </c>
      <c r="J6971" s="73"/>
    </row>
    <row r="6972" spans="1:10" x14ac:dyDescent="0.25">
      <c r="A6972" s="122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2">
        <f t="shared" si="568"/>
        <v>105</v>
      </c>
      <c r="J6972" s="73"/>
    </row>
    <row r="6973" spans="1:10" x14ac:dyDescent="0.25">
      <c r="A6973" s="122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2">
        <f t="shared" si="568"/>
        <v>339</v>
      </c>
      <c r="J6973" s="73"/>
    </row>
    <row r="6974" spans="1:10" x14ac:dyDescent="0.25">
      <c r="A6974" s="122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2">
        <f t="shared" si="568"/>
        <v>1199</v>
      </c>
      <c r="J6974" s="73"/>
    </row>
    <row r="6975" spans="1:10" x14ac:dyDescent="0.25">
      <c r="A6975" s="122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2">
        <f t="shared" si="568"/>
        <v>11</v>
      </c>
      <c r="J6975" s="73"/>
    </row>
    <row r="6976" spans="1:10" x14ac:dyDescent="0.25">
      <c r="A6976" s="122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2">
        <f t="shared" si="568"/>
        <v>683</v>
      </c>
      <c r="J6976" s="73"/>
    </row>
    <row r="6977" spans="1:10" x14ac:dyDescent="0.25">
      <c r="A6977" s="122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2">
        <f t="shared" si="568"/>
        <v>862</v>
      </c>
      <c r="J6977" s="73"/>
    </row>
    <row r="6978" spans="1:10" x14ac:dyDescent="0.25">
      <c r="A6978" s="122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2">
        <f t="shared" si="568"/>
        <v>1022</v>
      </c>
      <c r="J6978" s="73"/>
    </row>
    <row r="6979" spans="1:10" x14ac:dyDescent="0.25">
      <c r="A6979" s="122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2">
        <f t="shared" si="568"/>
        <v>196</v>
      </c>
      <c r="J6979" s="73"/>
    </row>
    <row r="6980" spans="1:10" x14ac:dyDescent="0.25">
      <c r="A6980" s="122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2">
        <f t="shared" si="568"/>
        <v>277</v>
      </c>
      <c r="J6980" s="73"/>
    </row>
    <row r="6981" spans="1:10" x14ac:dyDescent="0.25">
      <c r="A6981" s="122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2">
        <f t="shared" si="568"/>
        <v>352</v>
      </c>
      <c r="J6981" s="73"/>
    </row>
    <row r="6982" spans="1:10" x14ac:dyDescent="0.25">
      <c r="A6982" s="122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2">
        <f t="shared" si="568"/>
        <v>2698</v>
      </c>
      <c r="J6982" s="73"/>
    </row>
    <row r="6983" spans="1:10" x14ac:dyDescent="0.25">
      <c r="A6983" s="122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2">
        <f t="shared" si="568"/>
        <v>213</v>
      </c>
      <c r="J6983" s="73"/>
    </row>
    <row r="6984" spans="1:10" x14ac:dyDescent="0.25">
      <c r="A6984" s="122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2">
        <f t="shared" si="568"/>
        <v>244</v>
      </c>
      <c r="J6984" s="73"/>
    </row>
    <row r="6985" spans="1:10" ht="15.75" thickBot="1" x14ac:dyDescent="0.3">
      <c r="A6985" s="123" t="s">
        <v>47</v>
      </c>
      <c r="B6985" s="44">
        <v>44183</v>
      </c>
      <c r="C6985" s="45">
        <v>201</v>
      </c>
      <c r="D6985" s="115">
        <f t="shared" si="567"/>
        <v>69495</v>
      </c>
      <c r="E6985" s="45">
        <v>2</v>
      </c>
      <c r="F6985" s="113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4">
        <f t="shared" si="567"/>
        <v>650861</v>
      </c>
      <c r="E6986" s="39">
        <v>32</v>
      </c>
      <c r="F6986" s="111">
        <f t="shared" si="568"/>
        <v>21735</v>
      </c>
    </row>
    <row r="6987" spans="1:10" ht="15.75" thickBot="1" x14ac:dyDescent="0.3">
      <c r="A6987" s="122" t="s">
        <v>51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2">
        <f t="shared" si="568"/>
        <v>5347</v>
      </c>
      <c r="I6987" s="73"/>
    </row>
    <row r="6988" spans="1:10" ht="15.75" thickBot="1" x14ac:dyDescent="0.3">
      <c r="A6988" s="122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2">
        <f t="shared" si="568"/>
        <v>17</v>
      </c>
      <c r="I6988" s="73"/>
    </row>
    <row r="6989" spans="1:10" ht="15.75" thickBot="1" x14ac:dyDescent="0.3">
      <c r="A6989" s="122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2">
        <f t="shared" si="568"/>
        <v>642</v>
      </c>
      <c r="I6989" s="73"/>
    </row>
    <row r="6990" spans="1:10" ht="15.75" thickBot="1" x14ac:dyDescent="0.3">
      <c r="A6990" s="122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2">
        <f t="shared" si="568"/>
        <v>484</v>
      </c>
      <c r="I6990" s="73"/>
    </row>
    <row r="6991" spans="1:10" ht="15.75" thickBot="1" x14ac:dyDescent="0.3">
      <c r="A6991" s="122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2">
        <f t="shared" si="568"/>
        <v>2385</v>
      </c>
      <c r="I6991" s="73"/>
    </row>
    <row r="6992" spans="1:10" ht="15.75" thickBot="1" x14ac:dyDescent="0.3">
      <c r="A6992" s="122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2">
        <f t="shared" si="568"/>
        <v>143</v>
      </c>
      <c r="I6992" s="73"/>
    </row>
    <row r="6993" spans="1:9" ht="15.75" thickBot="1" x14ac:dyDescent="0.3">
      <c r="A6993" s="122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2">
        <f t="shared" si="568"/>
        <v>553</v>
      </c>
      <c r="I6993" s="73"/>
    </row>
    <row r="6994" spans="1:9" ht="15.75" thickBot="1" x14ac:dyDescent="0.3">
      <c r="A6994" s="122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2">
        <f t="shared" si="568"/>
        <v>3</v>
      </c>
      <c r="I6994" s="73"/>
    </row>
    <row r="6995" spans="1:9" ht="15.75" thickBot="1" x14ac:dyDescent="0.3">
      <c r="A6995" s="122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2">
        <f t="shared" si="568"/>
        <v>857</v>
      </c>
      <c r="I6995" s="73"/>
    </row>
    <row r="6996" spans="1:9" ht="15.75" thickBot="1" x14ac:dyDescent="0.3">
      <c r="A6996" s="122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2">
        <f t="shared" si="568"/>
        <v>105</v>
      </c>
      <c r="I6996" s="73"/>
    </row>
    <row r="6997" spans="1:9" ht="15.75" thickBot="1" x14ac:dyDescent="0.3">
      <c r="A6997" s="122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2">
        <f t="shared" si="568"/>
        <v>348</v>
      </c>
      <c r="I6997" s="73"/>
    </row>
    <row r="6998" spans="1:9" ht="15.75" thickBot="1" x14ac:dyDescent="0.3">
      <c r="A6998" s="122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2">
        <f t="shared" si="568"/>
        <v>1199</v>
      </c>
      <c r="I6998" s="73"/>
    </row>
    <row r="6999" spans="1:9" ht="15.75" thickBot="1" x14ac:dyDescent="0.3">
      <c r="A6999" s="122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2">
        <f t="shared" si="568"/>
        <v>11</v>
      </c>
      <c r="I6999" s="73"/>
    </row>
    <row r="7000" spans="1:9" ht="15.75" thickBot="1" x14ac:dyDescent="0.3">
      <c r="A7000" s="122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2">
        <f t="shared" si="568"/>
        <v>683</v>
      </c>
      <c r="I7000" s="73"/>
    </row>
    <row r="7001" spans="1:9" ht="15.75" thickBot="1" x14ac:dyDescent="0.3">
      <c r="A7001" s="122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2">
        <f t="shared" si="568"/>
        <v>867</v>
      </c>
      <c r="I7001" s="73"/>
    </row>
    <row r="7002" spans="1:9" ht="15.75" thickBot="1" x14ac:dyDescent="0.3">
      <c r="A7002" s="122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2">
        <f t="shared" si="568"/>
        <v>1023</v>
      </c>
      <c r="I7002" s="73"/>
    </row>
    <row r="7003" spans="1:9" ht="15.75" thickBot="1" x14ac:dyDescent="0.3">
      <c r="A7003" s="122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2">
        <f t="shared" si="568"/>
        <v>196</v>
      </c>
      <c r="I7003" s="73"/>
    </row>
    <row r="7004" spans="1:9" ht="15.75" thickBot="1" x14ac:dyDescent="0.3">
      <c r="A7004" s="122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2">
        <f t="shared" si="568"/>
        <v>277</v>
      </c>
      <c r="I7004" s="73"/>
    </row>
    <row r="7005" spans="1:9" ht="15.75" thickBot="1" x14ac:dyDescent="0.3">
      <c r="A7005" s="122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2">
        <f t="shared" si="568"/>
        <v>352</v>
      </c>
      <c r="I7005" s="73"/>
    </row>
    <row r="7006" spans="1:9" ht="15.75" thickBot="1" x14ac:dyDescent="0.3">
      <c r="A7006" s="122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2">
        <f t="shared" si="568"/>
        <v>2712</v>
      </c>
      <c r="I7006" s="73"/>
    </row>
    <row r="7007" spans="1:9" ht="15.75" thickBot="1" x14ac:dyDescent="0.3">
      <c r="A7007" s="122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2">
        <f t="shared" si="568"/>
        <v>213</v>
      </c>
      <c r="I7007" s="73"/>
    </row>
    <row r="7008" spans="1:9" ht="15.75" thickBot="1" x14ac:dyDescent="0.3">
      <c r="A7008" s="122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2">
        <f t="shared" si="568"/>
        <v>244</v>
      </c>
      <c r="I7008" s="73"/>
    </row>
    <row r="7009" spans="1:9" ht="15.75" thickBot="1" x14ac:dyDescent="0.3">
      <c r="A7009" s="123" t="s">
        <v>47</v>
      </c>
      <c r="B7009" s="44">
        <v>44184</v>
      </c>
      <c r="C7009" s="4">
        <v>106</v>
      </c>
      <c r="D7009" s="115">
        <f t="shared" si="567"/>
        <v>69601</v>
      </c>
      <c r="E7009" s="4">
        <v>0</v>
      </c>
      <c r="F7009" s="113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4">
        <f t="shared" si="567"/>
        <v>652137</v>
      </c>
      <c r="E7010" s="4">
        <v>9</v>
      </c>
      <c r="F7010" s="111">
        <f t="shared" si="568"/>
        <v>21744</v>
      </c>
    </row>
    <row r="7011" spans="1:9" ht="15.75" thickBot="1" x14ac:dyDescent="0.3">
      <c r="A7011" s="122" t="s">
        <v>51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2">
        <f t="shared" ref="F7011:F7074" si="570">E7011+F6987</f>
        <v>5354</v>
      </c>
      <c r="I7011" s="73"/>
    </row>
    <row r="7012" spans="1:9" ht="15.75" thickBot="1" x14ac:dyDescent="0.3">
      <c r="A7012" s="122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2">
        <f t="shared" si="570"/>
        <v>17</v>
      </c>
      <c r="I7012" s="73"/>
    </row>
    <row r="7013" spans="1:9" ht="15.75" thickBot="1" x14ac:dyDescent="0.3">
      <c r="A7013" s="122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2">
        <f t="shared" si="570"/>
        <v>646</v>
      </c>
      <c r="I7013" s="73"/>
    </row>
    <row r="7014" spans="1:9" ht="15.75" thickBot="1" x14ac:dyDescent="0.3">
      <c r="A7014" s="122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2">
        <f t="shared" si="570"/>
        <v>484</v>
      </c>
      <c r="I7014" s="73"/>
    </row>
    <row r="7015" spans="1:9" ht="15.75" thickBot="1" x14ac:dyDescent="0.3">
      <c r="A7015" s="122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2">
        <f t="shared" si="570"/>
        <v>2392</v>
      </c>
      <c r="I7015" s="73"/>
    </row>
    <row r="7016" spans="1:9" ht="15.75" thickBot="1" x14ac:dyDescent="0.3">
      <c r="A7016" s="122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2">
        <f t="shared" si="570"/>
        <v>143</v>
      </c>
      <c r="I7016" s="73"/>
    </row>
    <row r="7017" spans="1:9" ht="15.75" thickBot="1" x14ac:dyDescent="0.3">
      <c r="A7017" s="122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2">
        <f t="shared" si="570"/>
        <v>553</v>
      </c>
      <c r="I7017" s="73"/>
    </row>
    <row r="7018" spans="1:9" ht="15.75" thickBot="1" x14ac:dyDescent="0.3">
      <c r="A7018" s="122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2">
        <f t="shared" si="570"/>
        <v>3</v>
      </c>
      <c r="I7018" s="73"/>
    </row>
    <row r="7019" spans="1:9" ht="15.75" thickBot="1" x14ac:dyDescent="0.3">
      <c r="A7019" s="122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2">
        <f t="shared" si="570"/>
        <v>857</v>
      </c>
      <c r="I7019" s="73"/>
    </row>
    <row r="7020" spans="1:9" ht="15.75" thickBot="1" x14ac:dyDescent="0.3">
      <c r="A7020" s="122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2">
        <f t="shared" si="570"/>
        <v>106</v>
      </c>
      <c r="I7020" s="73"/>
    </row>
    <row r="7021" spans="1:9" ht="15.75" thickBot="1" x14ac:dyDescent="0.3">
      <c r="A7021" s="122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2">
        <f t="shared" si="570"/>
        <v>348</v>
      </c>
      <c r="I7021" s="73"/>
    </row>
    <row r="7022" spans="1:9" ht="15.75" thickBot="1" x14ac:dyDescent="0.3">
      <c r="A7022" s="122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2">
        <f t="shared" si="570"/>
        <v>1199</v>
      </c>
      <c r="I7022" s="73"/>
    </row>
    <row r="7023" spans="1:9" ht="15.75" thickBot="1" x14ac:dyDescent="0.3">
      <c r="A7023" s="122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2">
        <f t="shared" si="570"/>
        <v>11</v>
      </c>
      <c r="I7023" s="73"/>
    </row>
    <row r="7024" spans="1:9" ht="15.75" thickBot="1" x14ac:dyDescent="0.3">
      <c r="A7024" s="122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2">
        <f t="shared" si="570"/>
        <v>683</v>
      </c>
      <c r="I7024" s="73"/>
    </row>
    <row r="7025" spans="1:9" ht="15.75" thickBot="1" x14ac:dyDescent="0.3">
      <c r="A7025" s="122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2">
        <f t="shared" si="570"/>
        <v>867</v>
      </c>
      <c r="I7025" s="73"/>
    </row>
    <row r="7026" spans="1:9" ht="15.75" thickBot="1" x14ac:dyDescent="0.3">
      <c r="A7026" s="122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2">
        <f t="shared" si="570"/>
        <v>1025</v>
      </c>
      <c r="I7026" s="73"/>
    </row>
    <row r="7027" spans="1:9" ht="15.75" thickBot="1" x14ac:dyDescent="0.3">
      <c r="A7027" s="122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2">
        <f t="shared" si="570"/>
        <v>196</v>
      </c>
      <c r="I7027" s="73"/>
    </row>
    <row r="7028" spans="1:9" ht="15.75" thickBot="1" x14ac:dyDescent="0.3">
      <c r="A7028" s="122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2">
        <f t="shared" si="570"/>
        <v>278</v>
      </c>
      <c r="I7028" s="73"/>
    </row>
    <row r="7029" spans="1:9" ht="15.75" thickBot="1" x14ac:dyDescent="0.3">
      <c r="A7029" s="122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2">
        <f t="shared" si="570"/>
        <v>354</v>
      </c>
      <c r="I7029" s="73"/>
    </row>
    <row r="7030" spans="1:9" ht="15.75" thickBot="1" x14ac:dyDescent="0.3">
      <c r="A7030" s="122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2">
        <f t="shared" si="570"/>
        <v>2728</v>
      </c>
      <c r="I7030" s="73"/>
    </row>
    <row r="7031" spans="1:9" ht="15.75" thickBot="1" x14ac:dyDescent="0.3">
      <c r="A7031" s="122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2">
        <f t="shared" si="570"/>
        <v>214</v>
      </c>
      <c r="I7031" s="73"/>
    </row>
    <row r="7032" spans="1:9" ht="15.75" thickBot="1" x14ac:dyDescent="0.3">
      <c r="A7032" s="122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2">
        <f t="shared" si="570"/>
        <v>244</v>
      </c>
      <c r="I7032" s="73"/>
    </row>
    <row r="7033" spans="1:9" ht="15.75" thickBot="1" x14ac:dyDescent="0.3">
      <c r="A7033" s="123" t="s">
        <v>47</v>
      </c>
      <c r="B7033" s="44">
        <v>44185</v>
      </c>
      <c r="C7033" s="4">
        <v>46</v>
      </c>
      <c r="D7033" s="115">
        <f t="shared" si="569"/>
        <v>69647</v>
      </c>
      <c r="E7033" s="4">
        <v>0</v>
      </c>
      <c r="F7033" s="113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4">
        <f t="shared" si="569"/>
        <v>654186</v>
      </c>
      <c r="E7034" s="4">
        <v>48</v>
      </c>
      <c r="F7034" s="111">
        <f t="shared" si="570"/>
        <v>21792</v>
      </c>
      <c r="I7034" s="73"/>
    </row>
    <row r="7035" spans="1:9" ht="15.75" thickBot="1" x14ac:dyDescent="0.3">
      <c r="A7035" s="122" t="s">
        <v>51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2">
        <f t="shared" si="570"/>
        <v>5375</v>
      </c>
      <c r="I7035" s="73"/>
    </row>
    <row r="7036" spans="1:9" ht="15.75" thickBot="1" x14ac:dyDescent="0.3">
      <c r="A7036" s="122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2">
        <f t="shared" si="570"/>
        <v>17</v>
      </c>
      <c r="I7036" s="73"/>
    </row>
    <row r="7037" spans="1:9" ht="15.75" thickBot="1" x14ac:dyDescent="0.3">
      <c r="A7037" s="122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2">
        <f t="shared" si="570"/>
        <v>653</v>
      </c>
      <c r="I7037" s="73"/>
    </row>
    <row r="7038" spans="1:9" ht="15.75" thickBot="1" x14ac:dyDescent="0.3">
      <c r="A7038" s="122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2">
        <f t="shared" si="570"/>
        <v>485</v>
      </c>
      <c r="I7038" s="73"/>
    </row>
    <row r="7039" spans="1:9" ht="15.75" thickBot="1" x14ac:dyDescent="0.3">
      <c r="A7039" s="122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2">
        <f t="shared" si="570"/>
        <v>2408</v>
      </c>
      <c r="I7039" s="73"/>
    </row>
    <row r="7040" spans="1:9" ht="15.75" thickBot="1" x14ac:dyDescent="0.3">
      <c r="A7040" s="122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2">
        <f t="shared" si="570"/>
        <v>147</v>
      </c>
      <c r="I7040" s="73"/>
    </row>
    <row r="7041" spans="1:9" ht="15.75" thickBot="1" x14ac:dyDescent="0.3">
      <c r="A7041" s="122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2">
        <f t="shared" si="570"/>
        <v>560</v>
      </c>
      <c r="I7041" s="73"/>
    </row>
    <row r="7042" spans="1:9" ht="15.75" thickBot="1" x14ac:dyDescent="0.3">
      <c r="A7042" s="122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2">
        <f t="shared" si="570"/>
        <v>3</v>
      </c>
      <c r="I7042" s="73"/>
    </row>
    <row r="7043" spans="1:9" ht="15.75" thickBot="1" x14ac:dyDescent="0.3">
      <c r="A7043" s="122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2">
        <f t="shared" si="570"/>
        <v>857</v>
      </c>
      <c r="I7043" s="73"/>
    </row>
    <row r="7044" spans="1:9" ht="15.75" thickBot="1" x14ac:dyDescent="0.3">
      <c r="A7044" s="122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2">
        <f t="shared" si="570"/>
        <v>116</v>
      </c>
      <c r="I7044" s="73"/>
    </row>
    <row r="7045" spans="1:9" ht="15.75" thickBot="1" x14ac:dyDescent="0.3">
      <c r="A7045" s="122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2">
        <f t="shared" si="570"/>
        <v>358</v>
      </c>
      <c r="I7045" s="73"/>
    </row>
    <row r="7046" spans="1:9" ht="15.75" thickBot="1" x14ac:dyDescent="0.3">
      <c r="A7046" s="122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2">
        <f t="shared" si="570"/>
        <v>1199</v>
      </c>
      <c r="I7046" s="73"/>
    </row>
    <row r="7047" spans="1:9" ht="15.75" thickBot="1" x14ac:dyDescent="0.3">
      <c r="A7047" s="122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2">
        <f t="shared" si="570"/>
        <v>11</v>
      </c>
      <c r="I7047" s="73"/>
    </row>
    <row r="7048" spans="1:9" ht="15.75" thickBot="1" x14ac:dyDescent="0.3">
      <c r="A7048" s="122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2">
        <f t="shared" si="570"/>
        <v>683</v>
      </c>
      <c r="I7048" s="73"/>
    </row>
    <row r="7049" spans="1:9" ht="15.75" thickBot="1" x14ac:dyDescent="0.3">
      <c r="A7049" s="122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2">
        <f t="shared" si="570"/>
        <v>871</v>
      </c>
      <c r="I7049" s="73"/>
    </row>
    <row r="7050" spans="1:9" ht="15.75" thickBot="1" x14ac:dyDescent="0.3">
      <c r="A7050" s="122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2">
        <f t="shared" si="570"/>
        <v>1027</v>
      </c>
      <c r="I7050" s="73"/>
    </row>
    <row r="7051" spans="1:9" ht="15.75" thickBot="1" x14ac:dyDescent="0.3">
      <c r="A7051" s="122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2">
        <f t="shared" si="570"/>
        <v>196</v>
      </c>
      <c r="I7051" s="73"/>
    </row>
    <row r="7052" spans="1:9" ht="15.75" thickBot="1" x14ac:dyDescent="0.3">
      <c r="A7052" s="122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2">
        <f t="shared" si="570"/>
        <v>287</v>
      </c>
      <c r="I7052" s="73"/>
    </row>
    <row r="7053" spans="1:9" ht="15.75" thickBot="1" x14ac:dyDescent="0.3">
      <c r="A7053" s="122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2">
        <f t="shared" si="570"/>
        <v>357</v>
      </c>
      <c r="I7053" s="73"/>
    </row>
    <row r="7054" spans="1:9" ht="15.75" thickBot="1" x14ac:dyDescent="0.3">
      <c r="A7054" s="122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2">
        <f t="shared" si="570"/>
        <v>2752</v>
      </c>
      <c r="I7054" s="73"/>
    </row>
    <row r="7055" spans="1:9" ht="15.75" thickBot="1" x14ac:dyDescent="0.3">
      <c r="A7055" s="122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2">
        <f t="shared" si="570"/>
        <v>214</v>
      </c>
      <c r="I7055" s="73"/>
    </row>
    <row r="7056" spans="1:9" ht="15.75" thickBot="1" x14ac:dyDescent="0.3">
      <c r="A7056" s="122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2">
        <f t="shared" si="570"/>
        <v>246</v>
      </c>
      <c r="I7056" s="73"/>
    </row>
    <row r="7057" spans="1:10" ht="15.75" thickBot="1" x14ac:dyDescent="0.3">
      <c r="A7057" s="124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1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4">
        <f t="shared" si="569"/>
        <v>657205</v>
      </c>
      <c r="E7058" s="41">
        <v>151</v>
      </c>
      <c r="F7058" s="111">
        <f t="shared" si="570"/>
        <v>21943</v>
      </c>
      <c r="J7058" s="73"/>
    </row>
    <row r="7059" spans="1:10" x14ac:dyDescent="0.25">
      <c r="A7059" s="122" t="s">
        <v>51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2">
        <f t="shared" si="570"/>
        <v>5392</v>
      </c>
      <c r="J7059" s="73"/>
    </row>
    <row r="7060" spans="1:10" x14ac:dyDescent="0.25">
      <c r="A7060" s="122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2">
        <f t="shared" si="570"/>
        <v>17</v>
      </c>
      <c r="J7060" s="73"/>
    </row>
    <row r="7061" spans="1:10" x14ac:dyDescent="0.25">
      <c r="A7061" s="122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2">
        <f t="shared" si="570"/>
        <v>653</v>
      </c>
      <c r="J7061" s="73"/>
    </row>
    <row r="7062" spans="1:10" x14ac:dyDescent="0.25">
      <c r="A7062" s="122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2">
        <f t="shared" si="570"/>
        <v>486</v>
      </c>
      <c r="J7062" s="73"/>
    </row>
    <row r="7063" spans="1:10" x14ac:dyDescent="0.25">
      <c r="A7063" s="122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2">
        <f t="shared" si="570"/>
        <v>2418</v>
      </c>
      <c r="J7063" s="73"/>
    </row>
    <row r="7064" spans="1:10" x14ac:dyDescent="0.25">
      <c r="A7064" s="122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2">
        <f t="shared" si="570"/>
        <v>150</v>
      </c>
      <c r="J7064" s="73"/>
    </row>
    <row r="7065" spans="1:10" x14ac:dyDescent="0.25">
      <c r="A7065" s="122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2">
        <f t="shared" si="570"/>
        <v>567</v>
      </c>
      <c r="J7065" s="73"/>
    </row>
    <row r="7066" spans="1:10" x14ac:dyDescent="0.25">
      <c r="A7066" s="122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2">
        <f t="shared" si="570"/>
        <v>3</v>
      </c>
      <c r="J7066" s="73"/>
    </row>
    <row r="7067" spans="1:10" x14ac:dyDescent="0.25">
      <c r="A7067" s="122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2">
        <f t="shared" si="570"/>
        <v>857</v>
      </c>
      <c r="J7067" s="73"/>
    </row>
    <row r="7068" spans="1:10" x14ac:dyDescent="0.25">
      <c r="A7068" s="122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2">
        <f t="shared" si="570"/>
        <v>116</v>
      </c>
      <c r="J7068" s="73"/>
    </row>
    <row r="7069" spans="1:10" x14ac:dyDescent="0.25">
      <c r="A7069" s="122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2">
        <f t="shared" si="570"/>
        <v>361</v>
      </c>
      <c r="J7069" s="73"/>
    </row>
    <row r="7070" spans="1:10" x14ac:dyDescent="0.25">
      <c r="A7070" s="122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2">
        <f t="shared" si="570"/>
        <v>1217</v>
      </c>
      <c r="J7070" s="73"/>
    </row>
    <row r="7071" spans="1:10" x14ac:dyDescent="0.25">
      <c r="A7071" s="122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2">
        <f t="shared" si="570"/>
        <v>11</v>
      </c>
      <c r="J7071" s="73"/>
    </row>
    <row r="7072" spans="1:10" x14ac:dyDescent="0.25">
      <c r="A7072" s="122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2">
        <f t="shared" si="570"/>
        <v>683</v>
      </c>
      <c r="J7072" s="73"/>
    </row>
    <row r="7073" spans="1:10" x14ac:dyDescent="0.25">
      <c r="A7073" s="122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2">
        <f t="shared" si="570"/>
        <v>875</v>
      </c>
      <c r="J7073" s="73"/>
    </row>
    <row r="7074" spans="1:10" x14ac:dyDescent="0.25">
      <c r="A7074" s="122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2">
        <f t="shared" si="570"/>
        <v>1027</v>
      </c>
      <c r="J7074" s="73"/>
    </row>
    <row r="7075" spans="1:10" x14ac:dyDescent="0.25">
      <c r="A7075" s="122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2">
        <f t="shared" ref="F7075:F7138" si="572">E7075+F7051</f>
        <v>196</v>
      </c>
      <c r="J7075" s="73"/>
    </row>
    <row r="7076" spans="1:10" x14ac:dyDescent="0.25">
      <c r="A7076" s="122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2">
        <f t="shared" si="572"/>
        <v>287</v>
      </c>
      <c r="J7076" s="73"/>
    </row>
    <row r="7077" spans="1:10" x14ac:dyDescent="0.25">
      <c r="A7077" s="122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2">
        <f t="shared" si="572"/>
        <v>358</v>
      </c>
      <c r="J7077" s="73"/>
    </row>
    <row r="7078" spans="1:10" x14ac:dyDescent="0.25">
      <c r="A7078" s="122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2">
        <f t="shared" si="572"/>
        <v>2789</v>
      </c>
      <c r="J7078" s="73"/>
    </row>
    <row r="7079" spans="1:10" x14ac:dyDescent="0.25">
      <c r="A7079" s="122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2">
        <f t="shared" si="572"/>
        <v>214</v>
      </c>
      <c r="J7079" s="73"/>
    </row>
    <row r="7080" spans="1:10" x14ac:dyDescent="0.25">
      <c r="A7080" s="122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2">
        <f t="shared" si="572"/>
        <v>246</v>
      </c>
      <c r="J7080" s="73"/>
    </row>
    <row r="7081" spans="1:10" ht="15.75" thickBot="1" x14ac:dyDescent="0.3">
      <c r="A7081" s="124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1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4">
        <f t="shared" si="571"/>
        <v>660672</v>
      </c>
      <c r="E7082" s="41">
        <v>12</v>
      </c>
      <c r="F7082" s="111">
        <f t="shared" si="572"/>
        <v>21955</v>
      </c>
    </row>
    <row r="7083" spans="1:10" x14ac:dyDescent="0.25">
      <c r="A7083" s="122" t="s">
        <v>51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2">
        <f t="shared" si="572"/>
        <v>5396</v>
      </c>
      <c r="I7083" s="73"/>
    </row>
    <row r="7084" spans="1:10" x14ac:dyDescent="0.25">
      <c r="A7084" s="122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2">
        <f t="shared" si="572"/>
        <v>17</v>
      </c>
      <c r="I7084" s="73"/>
    </row>
    <row r="7085" spans="1:10" x14ac:dyDescent="0.25">
      <c r="A7085" s="122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2">
        <f t="shared" si="572"/>
        <v>656</v>
      </c>
      <c r="I7085" s="73"/>
    </row>
    <row r="7086" spans="1:10" x14ac:dyDescent="0.25">
      <c r="A7086" s="122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2">
        <f t="shared" si="572"/>
        <v>486</v>
      </c>
      <c r="I7086" s="73"/>
    </row>
    <row r="7087" spans="1:10" x14ac:dyDescent="0.25">
      <c r="A7087" s="122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2">
        <f t="shared" si="572"/>
        <v>2430</v>
      </c>
      <c r="I7087" s="73"/>
    </row>
    <row r="7088" spans="1:10" x14ac:dyDescent="0.25">
      <c r="A7088" s="122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2">
        <f t="shared" si="572"/>
        <v>152</v>
      </c>
      <c r="I7088" s="73"/>
    </row>
    <row r="7089" spans="1:9" x14ac:dyDescent="0.25">
      <c r="A7089" s="122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2">
        <f t="shared" si="572"/>
        <v>569</v>
      </c>
      <c r="I7089" s="73"/>
    </row>
    <row r="7090" spans="1:9" x14ac:dyDescent="0.25">
      <c r="A7090" s="122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2">
        <f t="shared" si="572"/>
        <v>3</v>
      </c>
      <c r="I7090" s="73"/>
    </row>
    <row r="7091" spans="1:9" x14ac:dyDescent="0.25">
      <c r="A7091" s="122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2">
        <f t="shared" si="572"/>
        <v>857</v>
      </c>
      <c r="I7091" s="73"/>
    </row>
    <row r="7092" spans="1:9" x14ac:dyDescent="0.25">
      <c r="A7092" s="122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2">
        <f t="shared" si="572"/>
        <v>116</v>
      </c>
      <c r="I7092" s="73"/>
    </row>
    <row r="7093" spans="1:9" x14ac:dyDescent="0.25">
      <c r="A7093" s="122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2">
        <f t="shared" si="572"/>
        <v>361</v>
      </c>
      <c r="I7093" s="73"/>
    </row>
    <row r="7094" spans="1:9" x14ac:dyDescent="0.25">
      <c r="A7094" s="122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2">
        <f t="shared" si="572"/>
        <v>1219</v>
      </c>
      <c r="I7094" s="73"/>
    </row>
    <row r="7095" spans="1:9" x14ac:dyDescent="0.25">
      <c r="A7095" s="122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2">
        <f t="shared" si="572"/>
        <v>11</v>
      </c>
      <c r="I7095" s="73"/>
    </row>
    <row r="7096" spans="1:9" x14ac:dyDescent="0.25">
      <c r="A7096" s="122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2">
        <f t="shared" si="572"/>
        <v>690</v>
      </c>
      <c r="I7096" s="73"/>
    </row>
    <row r="7097" spans="1:9" x14ac:dyDescent="0.25">
      <c r="A7097" s="122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2">
        <f t="shared" si="572"/>
        <v>877</v>
      </c>
      <c r="I7097" s="73"/>
    </row>
    <row r="7098" spans="1:9" x14ac:dyDescent="0.25">
      <c r="A7098" s="122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2">
        <f t="shared" si="572"/>
        <v>1027</v>
      </c>
      <c r="I7098" s="73"/>
    </row>
    <row r="7099" spans="1:9" x14ac:dyDescent="0.25">
      <c r="A7099" s="122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2">
        <f t="shared" si="572"/>
        <v>196</v>
      </c>
      <c r="I7099" s="73"/>
    </row>
    <row r="7100" spans="1:9" x14ac:dyDescent="0.25">
      <c r="A7100" s="122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2">
        <f t="shared" si="572"/>
        <v>292</v>
      </c>
      <c r="I7100" s="73"/>
    </row>
    <row r="7101" spans="1:9" x14ac:dyDescent="0.25">
      <c r="A7101" s="122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2">
        <f t="shared" si="572"/>
        <v>359</v>
      </c>
      <c r="I7101" s="73"/>
    </row>
    <row r="7102" spans="1:9" x14ac:dyDescent="0.25">
      <c r="A7102" s="122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2">
        <f t="shared" si="572"/>
        <v>2797</v>
      </c>
      <c r="I7102" s="73"/>
    </row>
    <row r="7103" spans="1:9" x14ac:dyDescent="0.25">
      <c r="A7103" s="122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2">
        <f t="shared" si="572"/>
        <v>214</v>
      </c>
      <c r="I7103" s="73"/>
    </row>
    <row r="7104" spans="1:9" x14ac:dyDescent="0.25">
      <c r="A7104" s="122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2">
        <f t="shared" si="572"/>
        <v>246</v>
      </c>
      <c r="I7104" s="73"/>
    </row>
    <row r="7105" spans="1:9" ht="15.75" thickBot="1" x14ac:dyDescent="0.3">
      <c r="A7105" s="123" t="s">
        <v>47</v>
      </c>
      <c r="B7105" s="44">
        <v>44188</v>
      </c>
      <c r="C7105" s="45">
        <v>126</v>
      </c>
      <c r="D7105" s="115">
        <f t="shared" si="571"/>
        <v>70143</v>
      </c>
      <c r="E7105" s="45">
        <v>0</v>
      </c>
      <c r="F7105" s="113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4">
        <f t="shared" si="571"/>
        <v>663549</v>
      </c>
      <c r="E7106" s="39">
        <v>17</v>
      </c>
      <c r="F7106" s="111">
        <f t="shared" si="572"/>
        <v>21972</v>
      </c>
    </row>
    <row r="7107" spans="1:9" x14ac:dyDescent="0.25">
      <c r="A7107" s="122" t="s">
        <v>51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2">
        <f t="shared" si="572"/>
        <v>5401</v>
      </c>
    </row>
    <row r="7108" spans="1:9" x14ac:dyDescent="0.25">
      <c r="A7108" s="122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2">
        <f t="shared" si="572"/>
        <v>17</v>
      </c>
    </row>
    <row r="7109" spans="1:9" x14ac:dyDescent="0.25">
      <c r="A7109" s="122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2">
        <f t="shared" si="572"/>
        <v>659</v>
      </c>
    </row>
    <row r="7110" spans="1:9" x14ac:dyDescent="0.25">
      <c r="A7110" s="122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2">
        <f t="shared" si="572"/>
        <v>486</v>
      </c>
    </row>
    <row r="7111" spans="1:9" x14ac:dyDescent="0.25">
      <c r="A7111" s="122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2">
        <f t="shared" si="572"/>
        <v>2445</v>
      </c>
    </row>
    <row r="7112" spans="1:9" x14ac:dyDescent="0.25">
      <c r="A7112" s="122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2">
        <f t="shared" si="572"/>
        <v>154</v>
      </c>
    </row>
    <row r="7113" spans="1:9" x14ac:dyDescent="0.25">
      <c r="A7113" s="122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2">
        <f t="shared" si="572"/>
        <v>571</v>
      </c>
    </row>
    <row r="7114" spans="1:9" x14ac:dyDescent="0.25">
      <c r="A7114" s="122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2">
        <f t="shared" si="572"/>
        <v>3</v>
      </c>
    </row>
    <row r="7115" spans="1:9" x14ac:dyDescent="0.25">
      <c r="A7115" s="122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2">
        <f t="shared" si="572"/>
        <v>857</v>
      </c>
    </row>
    <row r="7116" spans="1:9" x14ac:dyDescent="0.25">
      <c r="A7116" s="122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2">
        <f t="shared" si="572"/>
        <v>116</v>
      </c>
    </row>
    <row r="7117" spans="1:9" x14ac:dyDescent="0.25">
      <c r="A7117" s="122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2">
        <f t="shared" si="572"/>
        <v>374</v>
      </c>
    </row>
    <row r="7118" spans="1:9" x14ac:dyDescent="0.25">
      <c r="A7118" s="122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2">
        <f t="shared" si="572"/>
        <v>1219</v>
      </c>
    </row>
    <row r="7119" spans="1:9" x14ac:dyDescent="0.25">
      <c r="A7119" s="122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2">
        <f t="shared" si="572"/>
        <v>11</v>
      </c>
    </row>
    <row r="7120" spans="1:9" x14ac:dyDescent="0.25">
      <c r="A7120" s="122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2">
        <f t="shared" si="572"/>
        <v>690</v>
      </c>
    </row>
    <row r="7121" spans="1:6" x14ac:dyDescent="0.25">
      <c r="A7121" s="122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2">
        <f t="shared" si="572"/>
        <v>880</v>
      </c>
    </row>
    <row r="7122" spans="1:6" x14ac:dyDescent="0.25">
      <c r="A7122" s="122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2">
        <f t="shared" si="572"/>
        <v>1028</v>
      </c>
    </row>
    <row r="7123" spans="1:6" x14ac:dyDescent="0.25">
      <c r="A7123" s="122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2">
        <f t="shared" si="572"/>
        <v>196</v>
      </c>
    </row>
    <row r="7124" spans="1:6" x14ac:dyDescent="0.25">
      <c r="A7124" s="122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2">
        <f t="shared" si="572"/>
        <v>293</v>
      </c>
    </row>
    <row r="7125" spans="1:6" x14ac:dyDescent="0.25">
      <c r="A7125" s="122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2">
        <f t="shared" si="572"/>
        <v>361</v>
      </c>
    </row>
    <row r="7126" spans="1:6" x14ac:dyDescent="0.25">
      <c r="A7126" s="122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2">
        <f t="shared" si="572"/>
        <v>2810</v>
      </c>
    </row>
    <row r="7127" spans="1:6" x14ac:dyDescent="0.25">
      <c r="A7127" s="122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2">
        <f t="shared" si="572"/>
        <v>214</v>
      </c>
    </row>
    <row r="7128" spans="1:6" x14ac:dyDescent="0.25">
      <c r="A7128" s="122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2">
        <f t="shared" si="572"/>
        <v>246</v>
      </c>
    </row>
    <row r="7129" spans="1:6" ht="15.75" thickBot="1" x14ac:dyDescent="0.3">
      <c r="A7129" s="123" t="s">
        <v>47</v>
      </c>
      <c r="B7129" s="23">
        <v>44189</v>
      </c>
      <c r="C7129" s="4">
        <v>113</v>
      </c>
      <c r="D7129" s="115">
        <f t="shared" si="571"/>
        <v>70256</v>
      </c>
      <c r="E7129" s="4">
        <v>1</v>
      </c>
      <c r="F7129" s="113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4">
        <f t="shared" si="571"/>
        <v>664651</v>
      </c>
      <c r="E7130" s="4">
        <v>2</v>
      </c>
      <c r="F7130" s="111">
        <f t="shared" si="572"/>
        <v>21974</v>
      </c>
    </row>
    <row r="7131" spans="1:6" x14ac:dyDescent="0.25">
      <c r="A7131" s="122" t="s">
        <v>51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2">
        <f t="shared" si="572"/>
        <v>5413</v>
      </c>
    </row>
    <row r="7132" spans="1:6" x14ac:dyDescent="0.25">
      <c r="A7132" s="122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2">
        <f t="shared" si="572"/>
        <v>17</v>
      </c>
    </row>
    <row r="7133" spans="1:6" x14ac:dyDescent="0.25">
      <c r="A7133" s="122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2">
        <f t="shared" si="572"/>
        <v>666</v>
      </c>
    </row>
    <row r="7134" spans="1:6" x14ac:dyDescent="0.25">
      <c r="A7134" s="122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2">
        <f t="shared" si="572"/>
        <v>486</v>
      </c>
    </row>
    <row r="7135" spans="1:6" x14ac:dyDescent="0.25">
      <c r="A7135" s="122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2">
        <f t="shared" si="572"/>
        <v>2448</v>
      </c>
    </row>
    <row r="7136" spans="1:6" x14ac:dyDescent="0.25">
      <c r="A7136" s="122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2">
        <f t="shared" si="572"/>
        <v>154</v>
      </c>
    </row>
    <row r="7137" spans="1:6" x14ac:dyDescent="0.25">
      <c r="A7137" s="122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2">
        <f t="shared" si="572"/>
        <v>571</v>
      </c>
    </row>
    <row r="7138" spans="1:6" x14ac:dyDescent="0.25">
      <c r="A7138" s="122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2">
        <f t="shared" si="572"/>
        <v>3</v>
      </c>
    </row>
    <row r="7139" spans="1:6" x14ac:dyDescent="0.25">
      <c r="A7139" s="122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2">
        <f t="shared" ref="F7139:F7202" si="574">E7139+F7115</f>
        <v>857</v>
      </c>
    </row>
    <row r="7140" spans="1:6" x14ac:dyDescent="0.25">
      <c r="A7140" s="122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2">
        <f t="shared" si="574"/>
        <v>116</v>
      </c>
    </row>
    <row r="7141" spans="1:6" x14ac:dyDescent="0.25">
      <c r="A7141" s="122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2">
        <f t="shared" si="574"/>
        <v>379</v>
      </c>
    </row>
    <row r="7142" spans="1:6" x14ac:dyDescent="0.25">
      <c r="A7142" s="122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2">
        <f t="shared" si="574"/>
        <v>1219</v>
      </c>
    </row>
    <row r="7143" spans="1:6" x14ac:dyDescent="0.25">
      <c r="A7143" s="122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2">
        <f t="shared" si="574"/>
        <v>11</v>
      </c>
    </row>
    <row r="7144" spans="1:6" x14ac:dyDescent="0.25">
      <c r="A7144" s="122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2">
        <f t="shared" si="574"/>
        <v>690</v>
      </c>
    </row>
    <row r="7145" spans="1:6" x14ac:dyDescent="0.25">
      <c r="A7145" s="122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2">
        <f t="shared" si="574"/>
        <v>881</v>
      </c>
    </row>
    <row r="7146" spans="1:6" x14ac:dyDescent="0.25">
      <c r="A7146" s="122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2">
        <f t="shared" si="574"/>
        <v>1028</v>
      </c>
    </row>
    <row r="7147" spans="1:6" x14ac:dyDescent="0.25">
      <c r="A7147" s="122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2">
        <f t="shared" si="574"/>
        <v>196</v>
      </c>
    </row>
    <row r="7148" spans="1:6" x14ac:dyDescent="0.25">
      <c r="A7148" s="122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2">
        <f t="shared" si="574"/>
        <v>293</v>
      </c>
    </row>
    <row r="7149" spans="1:6" x14ac:dyDescent="0.25">
      <c r="A7149" s="122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2">
        <f t="shared" si="574"/>
        <v>361</v>
      </c>
    </row>
    <row r="7150" spans="1:6" x14ac:dyDescent="0.25">
      <c r="A7150" s="122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2">
        <f t="shared" si="574"/>
        <v>2810</v>
      </c>
    </row>
    <row r="7151" spans="1:6" x14ac:dyDescent="0.25">
      <c r="A7151" s="122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2">
        <f t="shared" si="574"/>
        <v>214</v>
      </c>
    </row>
    <row r="7152" spans="1:6" x14ac:dyDescent="0.25">
      <c r="A7152" s="122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2">
        <f t="shared" si="574"/>
        <v>246</v>
      </c>
    </row>
    <row r="7153" spans="1:9" ht="15.75" thickBot="1" x14ac:dyDescent="0.3">
      <c r="A7153" s="123" t="s">
        <v>47</v>
      </c>
      <c r="B7153" s="23">
        <v>44190</v>
      </c>
      <c r="C7153" s="4">
        <v>23</v>
      </c>
      <c r="D7153" s="115">
        <f t="shared" si="573"/>
        <v>70279</v>
      </c>
      <c r="E7153" s="4">
        <v>0</v>
      </c>
      <c r="F7153" s="113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4">
        <f t="shared" si="573"/>
        <v>665994</v>
      </c>
      <c r="E7154" s="4">
        <v>39</v>
      </c>
      <c r="F7154" s="111">
        <f t="shared" si="574"/>
        <v>22013</v>
      </c>
    </row>
    <row r="7155" spans="1:9" x14ac:dyDescent="0.25">
      <c r="A7155" s="122" t="s">
        <v>51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2">
        <f t="shared" si="574"/>
        <v>5415</v>
      </c>
      <c r="I7155" s="73"/>
    </row>
    <row r="7156" spans="1:9" x14ac:dyDescent="0.25">
      <c r="A7156" s="122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2">
        <f t="shared" si="574"/>
        <v>17</v>
      </c>
      <c r="I7156" s="73"/>
    </row>
    <row r="7157" spans="1:9" x14ac:dyDescent="0.25">
      <c r="A7157" s="122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2">
        <f t="shared" si="574"/>
        <v>670</v>
      </c>
      <c r="I7157" s="73"/>
    </row>
    <row r="7158" spans="1:9" x14ac:dyDescent="0.25">
      <c r="A7158" s="122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2">
        <f t="shared" si="574"/>
        <v>486</v>
      </c>
      <c r="I7158" s="73"/>
    </row>
    <row r="7159" spans="1:9" x14ac:dyDescent="0.25">
      <c r="A7159" s="122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2">
        <f t="shared" si="574"/>
        <v>2452</v>
      </c>
      <c r="I7159" s="73"/>
    </row>
    <row r="7160" spans="1:9" x14ac:dyDescent="0.25">
      <c r="A7160" s="122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2">
        <f t="shared" si="574"/>
        <v>157</v>
      </c>
      <c r="I7160" s="73"/>
    </row>
    <row r="7161" spans="1:9" x14ac:dyDescent="0.25">
      <c r="A7161" s="122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2">
        <f t="shared" si="574"/>
        <v>571</v>
      </c>
      <c r="I7161" s="73"/>
    </row>
    <row r="7162" spans="1:9" x14ac:dyDescent="0.25">
      <c r="A7162" s="122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2">
        <f t="shared" si="574"/>
        <v>3</v>
      </c>
      <c r="I7162" s="73"/>
    </row>
    <row r="7163" spans="1:9" x14ac:dyDescent="0.25">
      <c r="A7163" s="122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2">
        <f t="shared" si="574"/>
        <v>857</v>
      </c>
      <c r="I7163" s="73"/>
    </row>
    <row r="7164" spans="1:9" x14ac:dyDescent="0.25">
      <c r="A7164" s="122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2">
        <f t="shared" si="574"/>
        <v>116</v>
      </c>
      <c r="I7164" s="73"/>
    </row>
    <row r="7165" spans="1:9" x14ac:dyDescent="0.25">
      <c r="A7165" s="122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2">
        <f t="shared" si="574"/>
        <v>385</v>
      </c>
      <c r="I7165" s="73"/>
    </row>
    <row r="7166" spans="1:9" x14ac:dyDescent="0.25">
      <c r="A7166" s="122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2">
        <f t="shared" si="574"/>
        <v>1220</v>
      </c>
      <c r="I7166" s="73"/>
    </row>
    <row r="7167" spans="1:9" x14ac:dyDescent="0.25">
      <c r="A7167" s="122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2">
        <f t="shared" si="574"/>
        <v>11</v>
      </c>
      <c r="I7167" s="73"/>
    </row>
    <row r="7168" spans="1:9" x14ac:dyDescent="0.25">
      <c r="A7168" s="122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2">
        <f t="shared" si="574"/>
        <v>690</v>
      </c>
      <c r="I7168" s="73"/>
    </row>
    <row r="7169" spans="1:9" x14ac:dyDescent="0.25">
      <c r="A7169" s="122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2">
        <f t="shared" si="574"/>
        <v>883</v>
      </c>
      <c r="I7169" s="73"/>
    </row>
    <row r="7170" spans="1:9" x14ac:dyDescent="0.25">
      <c r="A7170" s="122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2">
        <f t="shared" si="574"/>
        <v>1028</v>
      </c>
      <c r="I7170" s="73"/>
    </row>
    <row r="7171" spans="1:9" x14ac:dyDescent="0.25">
      <c r="A7171" s="122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2">
        <f t="shared" si="574"/>
        <v>196</v>
      </c>
      <c r="I7171" s="73"/>
    </row>
    <row r="7172" spans="1:9" x14ac:dyDescent="0.25">
      <c r="A7172" s="122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2">
        <f t="shared" si="574"/>
        <v>293</v>
      </c>
      <c r="I7172" s="73"/>
    </row>
    <row r="7173" spans="1:9" x14ac:dyDescent="0.25">
      <c r="A7173" s="122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2">
        <f t="shared" si="574"/>
        <v>362</v>
      </c>
      <c r="I7173" s="73"/>
    </row>
    <row r="7174" spans="1:9" x14ac:dyDescent="0.25">
      <c r="A7174" s="122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2">
        <f t="shared" si="574"/>
        <v>2827</v>
      </c>
      <c r="I7174" s="73"/>
    </row>
    <row r="7175" spans="1:9" x14ac:dyDescent="0.25">
      <c r="A7175" s="122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2">
        <f t="shared" si="574"/>
        <v>214</v>
      </c>
      <c r="I7175" s="73"/>
    </row>
    <row r="7176" spans="1:9" x14ac:dyDescent="0.25">
      <c r="A7176" s="122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2">
        <f t="shared" si="574"/>
        <v>246</v>
      </c>
      <c r="I7176" s="73"/>
    </row>
    <row r="7177" spans="1:9" ht="15.75" thickBot="1" x14ac:dyDescent="0.3">
      <c r="A7177" s="123" t="s">
        <v>47</v>
      </c>
      <c r="B7177" s="23">
        <v>44191</v>
      </c>
      <c r="C7177" s="4">
        <v>77</v>
      </c>
      <c r="D7177" s="115">
        <f t="shared" si="573"/>
        <v>70356</v>
      </c>
      <c r="E7177" s="4">
        <v>0</v>
      </c>
      <c r="F7177" s="113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4">
        <f t="shared" si="573"/>
        <v>667990</v>
      </c>
      <c r="E7178" s="4">
        <v>110</v>
      </c>
      <c r="F7178" s="111">
        <f t="shared" si="574"/>
        <v>22123</v>
      </c>
      <c r="I7178" s="73"/>
    </row>
    <row r="7179" spans="1:9" x14ac:dyDescent="0.25">
      <c r="A7179" s="122" t="s">
        <v>51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2">
        <f t="shared" si="574"/>
        <v>5418</v>
      </c>
      <c r="I7179" s="73"/>
    </row>
    <row r="7180" spans="1:9" x14ac:dyDescent="0.25">
      <c r="A7180" s="122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2">
        <f t="shared" si="574"/>
        <v>17</v>
      </c>
      <c r="I7180" s="73"/>
    </row>
    <row r="7181" spans="1:9" x14ac:dyDescent="0.25">
      <c r="A7181" s="122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2">
        <f t="shared" si="574"/>
        <v>671</v>
      </c>
      <c r="I7181" s="73"/>
    </row>
    <row r="7182" spans="1:9" x14ac:dyDescent="0.25">
      <c r="A7182" s="122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2">
        <f t="shared" si="574"/>
        <v>487</v>
      </c>
      <c r="I7182" s="73"/>
    </row>
    <row r="7183" spans="1:9" x14ac:dyDescent="0.25">
      <c r="A7183" s="122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2">
        <f t="shared" si="574"/>
        <v>2452</v>
      </c>
      <c r="I7183" s="73"/>
    </row>
    <row r="7184" spans="1:9" x14ac:dyDescent="0.25">
      <c r="A7184" s="122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2">
        <f t="shared" si="574"/>
        <v>157</v>
      </c>
      <c r="I7184" s="73"/>
    </row>
    <row r="7185" spans="1:9" x14ac:dyDescent="0.25">
      <c r="A7185" s="122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2">
        <f t="shared" si="574"/>
        <v>572</v>
      </c>
      <c r="I7185" s="73"/>
    </row>
    <row r="7186" spans="1:9" x14ac:dyDescent="0.25">
      <c r="A7186" s="122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2">
        <f t="shared" si="574"/>
        <v>3</v>
      </c>
      <c r="I7186" s="73"/>
    </row>
    <row r="7187" spans="1:9" x14ac:dyDescent="0.25">
      <c r="A7187" s="122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2">
        <f t="shared" si="574"/>
        <v>857</v>
      </c>
      <c r="I7187" s="73"/>
    </row>
    <row r="7188" spans="1:9" x14ac:dyDescent="0.25">
      <c r="A7188" s="122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2">
        <f t="shared" si="574"/>
        <v>116</v>
      </c>
      <c r="I7188" s="73"/>
    </row>
    <row r="7189" spans="1:9" x14ac:dyDescent="0.25">
      <c r="A7189" s="122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2">
        <f t="shared" si="574"/>
        <v>388</v>
      </c>
      <c r="I7189" s="73"/>
    </row>
    <row r="7190" spans="1:9" x14ac:dyDescent="0.25">
      <c r="A7190" s="122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2">
        <f t="shared" si="574"/>
        <v>1220</v>
      </c>
      <c r="I7190" s="73"/>
    </row>
    <row r="7191" spans="1:9" x14ac:dyDescent="0.25">
      <c r="A7191" s="122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2">
        <f t="shared" si="574"/>
        <v>11</v>
      </c>
      <c r="I7191" s="73"/>
    </row>
    <row r="7192" spans="1:9" x14ac:dyDescent="0.25">
      <c r="A7192" s="122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2">
        <f t="shared" si="574"/>
        <v>690</v>
      </c>
      <c r="I7192" s="73"/>
    </row>
    <row r="7193" spans="1:9" x14ac:dyDescent="0.25">
      <c r="A7193" s="122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2">
        <f t="shared" si="574"/>
        <v>884</v>
      </c>
      <c r="I7193" s="73"/>
    </row>
    <row r="7194" spans="1:9" x14ac:dyDescent="0.25">
      <c r="A7194" s="122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2">
        <f t="shared" si="574"/>
        <v>1029</v>
      </c>
      <c r="I7194" s="73"/>
    </row>
    <row r="7195" spans="1:9" x14ac:dyDescent="0.25">
      <c r="A7195" s="122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2">
        <f t="shared" si="574"/>
        <v>196</v>
      </c>
      <c r="I7195" s="73"/>
    </row>
    <row r="7196" spans="1:9" x14ac:dyDescent="0.25">
      <c r="A7196" s="122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2">
        <f t="shared" si="574"/>
        <v>295</v>
      </c>
      <c r="I7196" s="73"/>
    </row>
    <row r="7197" spans="1:9" x14ac:dyDescent="0.25">
      <c r="A7197" s="122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2">
        <f t="shared" si="574"/>
        <v>365</v>
      </c>
      <c r="I7197" s="73"/>
    </row>
    <row r="7198" spans="1:9" x14ac:dyDescent="0.25">
      <c r="A7198" s="122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2">
        <f t="shared" si="574"/>
        <v>2843</v>
      </c>
      <c r="I7198" s="73"/>
    </row>
    <row r="7199" spans="1:9" x14ac:dyDescent="0.25">
      <c r="A7199" s="122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2">
        <f t="shared" si="574"/>
        <v>217</v>
      </c>
      <c r="I7199" s="73"/>
    </row>
    <row r="7200" spans="1:9" x14ac:dyDescent="0.25">
      <c r="A7200" s="122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2">
        <f t="shared" si="574"/>
        <v>248</v>
      </c>
      <c r="I7200" s="73"/>
    </row>
    <row r="7201" spans="1:9" ht="15.75" thickBot="1" x14ac:dyDescent="0.3">
      <c r="A7201" s="124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1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4">
        <f t="shared" si="573"/>
        <v>670863</v>
      </c>
      <c r="E7202" s="41">
        <v>90</v>
      </c>
      <c r="F7202" s="111">
        <f t="shared" si="574"/>
        <v>22213</v>
      </c>
      <c r="I7202" s="73"/>
    </row>
    <row r="7203" spans="1:9" x14ac:dyDescent="0.25">
      <c r="A7203" s="122" t="s">
        <v>51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2">
        <f t="shared" ref="F7203:F7249" si="576">E7203+F7179</f>
        <v>5438</v>
      </c>
      <c r="I7203" s="73"/>
    </row>
    <row r="7204" spans="1:9" x14ac:dyDescent="0.25">
      <c r="A7204" s="122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2">
        <f t="shared" si="576"/>
        <v>17</v>
      </c>
      <c r="I7204" s="73"/>
    </row>
    <row r="7205" spans="1:9" x14ac:dyDescent="0.25">
      <c r="A7205" s="122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2">
        <f t="shared" si="576"/>
        <v>678</v>
      </c>
      <c r="I7205" s="73"/>
    </row>
    <row r="7206" spans="1:9" x14ac:dyDescent="0.25">
      <c r="A7206" s="122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2">
        <f t="shared" si="576"/>
        <v>491</v>
      </c>
      <c r="I7206" s="73"/>
    </row>
    <row r="7207" spans="1:9" x14ac:dyDescent="0.25">
      <c r="A7207" s="122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2">
        <f t="shared" si="576"/>
        <v>2459</v>
      </c>
      <c r="I7207" s="73"/>
    </row>
    <row r="7208" spans="1:9" x14ac:dyDescent="0.25">
      <c r="A7208" s="122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2">
        <f t="shared" si="576"/>
        <v>158</v>
      </c>
      <c r="I7208" s="73"/>
    </row>
    <row r="7209" spans="1:9" x14ac:dyDescent="0.25">
      <c r="A7209" s="122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2">
        <f t="shared" si="576"/>
        <v>574</v>
      </c>
      <c r="I7209" s="73"/>
    </row>
    <row r="7210" spans="1:9" x14ac:dyDescent="0.25">
      <c r="A7210" s="122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2">
        <f t="shared" si="576"/>
        <v>3</v>
      </c>
      <c r="I7210" s="73"/>
    </row>
    <row r="7211" spans="1:9" x14ac:dyDescent="0.25">
      <c r="A7211" s="122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2">
        <f t="shared" si="576"/>
        <v>858</v>
      </c>
      <c r="I7211" s="73"/>
    </row>
    <row r="7212" spans="1:9" x14ac:dyDescent="0.25">
      <c r="A7212" s="122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2">
        <f t="shared" si="576"/>
        <v>124</v>
      </c>
      <c r="I7212" s="73"/>
    </row>
    <row r="7213" spans="1:9" x14ac:dyDescent="0.25">
      <c r="A7213" s="122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2">
        <f t="shared" si="576"/>
        <v>388</v>
      </c>
      <c r="I7213" s="73"/>
    </row>
    <row r="7214" spans="1:9" x14ac:dyDescent="0.25">
      <c r="A7214" s="122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2">
        <f t="shared" si="576"/>
        <v>1223</v>
      </c>
      <c r="I7214" s="73"/>
    </row>
    <row r="7215" spans="1:9" x14ac:dyDescent="0.25">
      <c r="A7215" s="122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2">
        <f t="shared" si="576"/>
        <v>11</v>
      </c>
      <c r="I7215" s="73"/>
    </row>
    <row r="7216" spans="1:9" x14ac:dyDescent="0.25">
      <c r="A7216" s="122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2">
        <f t="shared" si="576"/>
        <v>690</v>
      </c>
      <c r="I7216" s="73"/>
    </row>
    <row r="7217" spans="1:9" x14ac:dyDescent="0.25">
      <c r="A7217" s="122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2">
        <f t="shared" si="576"/>
        <v>890</v>
      </c>
      <c r="I7217" s="73"/>
    </row>
    <row r="7218" spans="1:9" x14ac:dyDescent="0.25">
      <c r="A7218" s="122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2">
        <f t="shared" si="576"/>
        <v>1030</v>
      </c>
      <c r="I7218" s="73"/>
    </row>
    <row r="7219" spans="1:9" x14ac:dyDescent="0.25">
      <c r="A7219" s="122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2">
        <f t="shared" si="576"/>
        <v>197</v>
      </c>
      <c r="I7219" s="73"/>
    </row>
    <row r="7220" spans="1:9" x14ac:dyDescent="0.25">
      <c r="A7220" s="122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2">
        <f t="shared" si="576"/>
        <v>296</v>
      </c>
      <c r="I7220" s="73"/>
    </row>
    <row r="7221" spans="1:9" x14ac:dyDescent="0.25">
      <c r="A7221" s="122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2">
        <f t="shared" si="576"/>
        <v>374</v>
      </c>
      <c r="I7221" s="73"/>
    </row>
    <row r="7222" spans="1:9" x14ac:dyDescent="0.25">
      <c r="A7222" s="122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2">
        <f t="shared" si="576"/>
        <v>2898</v>
      </c>
      <c r="I7222" s="73"/>
    </row>
    <row r="7223" spans="1:9" x14ac:dyDescent="0.25">
      <c r="A7223" s="122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2">
        <f t="shared" si="576"/>
        <v>217</v>
      </c>
      <c r="I7223" s="73"/>
    </row>
    <row r="7224" spans="1:9" x14ac:dyDescent="0.25">
      <c r="A7224" s="122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2">
        <f t="shared" si="576"/>
        <v>248</v>
      </c>
      <c r="I7224" s="73"/>
    </row>
    <row r="7225" spans="1:9" x14ac:dyDescent="0.25">
      <c r="A7225" s="124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1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51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378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51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379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0">
        <v>44196</v>
      </c>
      <c r="C7274" s="204">
        <v>4724</v>
      </c>
      <c r="D7274" s="201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51</v>
      </c>
      <c r="B7275" s="200">
        <v>44196</v>
      </c>
      <c r="C7275" s="204">
        <v>1337</v>
      </c>
      <c r="D7275" s="201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0">
        <v>44196</v>
      </c>
      <c r="C7276" s="204">
        <v>82</v>
      </c>
      <c r="D7276" s="201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0">
        <v>44196</v>
      </c>
      <c r="C7277" s="204">
        <v>259</v>
      </c>
      <c r="D7277" s="201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0">
        <v>44196</v>
      </c>
      <c r="C7278" s="204">
        <v>455</v>
      </c>
      <c r="D7278" s="201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0">
        <v>44196</v>
      </c>
      <c r="C7279" s="204">
        <v>780</v>
      </c>
      <c r="D7279" s="201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0">
        <v>44196</v>
      </c>
      <c r="C7280" s="204">
        <v>75</v>
      </c>
      <c r="D7280" s="201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0">
        <v>44196</v>
      </c>
      <c r="C7281" s="204">
        <v>491</v>
      </c>
      <c r="D7281" s="201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0">
        <v>44196</v>
      </c>
      <c r="C7282" s="204">
        <v>6</v>
      </c>
      <c r="D7282" s="201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0">
        <v>44196</v>
      </c>
      <c r="C7283" s="204">
        <v>6</v>
      </c>
      <c r="D7283" s="201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0">
        <v>44196</v>
      </c>
      <c r="C7284" s="204">
        <v>302</v>
      </c>
      <c r="D7284" s="201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0">
        <v>44196</v>
      </c>
      <c r="C7285" s="204">
        <v>9</v>
      </c>
      <c r="D7285" s="201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0">
        <v>44196</v>
      </c>
      <c r="C7286" s="204">
        <v>131</v>
      </c>
      <c r="D7286" s="201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0">
        <v>44196</v>
      </c>
      <c r="C7287" s="204">
        <v>6</v>
      </c>
      <c r="D7287" s="201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0">
        <v>44196</v>
      </c>
      <c r="C7288" s="204">
        <v>403</v>
      </c>
      <c r="D7288" s="201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0">
        <v>44196</v>
      </c>
      <c r="C7289" s="204">
        <v>272</v>
      </c>
      <c r="D7289" s="201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0">
        <v>44196</v>
      </c>
      <c r="C7290" s="204">
        <v>71</v>
      </c>
      <c r="D7290" s="201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0">
        <v>44196</v>
      </c>
      <c r="C7291" s="204">
        <v>45</v>
      </c>
      <c r="D7291" s="201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0">
        <v>44196</v>
      </c>
      <c r="C7292" s="204">
        <v>32</v>
      </c>
      <c r="D7292" s="201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0">
        <v>44196</v>
      </c>
      <c r="C7293" s="204">
        <v>420</v>
      </c>
      <c r="D7293" s="201">
        <f t="shared" si="577"/>
        <v>23755</v>
      </c>
      <c r="E7293" s="4">
        <v>1</v>
      </c>
      <c r="F7293" s="67">
        <f t="shared" si="578"/>
        <v>380</v>
      </c>
      <c r="G7293" s="73"/>
    </row>
    <row r="7294" spans="1:7" x14ac:dyDescent="0.25">
      <c r="A7294" s="50" t="s">
        <v>29</v>
      </c>
      <c r="B7294" s="200">
        <v>44196</v>
      </c>
      <c r="C7294" s="204">
        <v>1354</v>
      </c>
      <c r="D7294" s="201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0">
        <v>44196</v>
      </c>
      <c r="C7295" s="204">
        <v>100</v>
      </c>
      <c r="D7295" s="201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0">
        <v>44196</v>
      </c>
      <c r="C7296" s="204">
        <v>111</v>
      </c>
      <c r="D7296" s="201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0">
        <v>44196</v>
      </c>
      <c r="C7297" s="204">
        <v>116</v>
      </c>
      <c r="D7297" s="201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0">
        <v>44197</v>
      </c>
      <c r="C7298" s="39">
        <v>1486</v>
      </c>
      <c r="D7298" s="201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51</v>
      </c>
      <c r="B7299" s="200">
        <v>44197</v>
      </c>
      <c r="C7299" s="4">
        <v>574</v>
      </c>
      <c r="D7299" s="201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0">
        <v>44197</v>
      </c>
      <c r="C7300" s="4">
        <v>0</v>
      </c>
      <c r="D7300" s="201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0">
        <v>44197</v>
      </c>
      <c r="C7301" s="4">
        <v>101</v>
      </c>
      <c r="D7301" s="201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0">
        <v>44197</v>
      </c>
      <c r="C7302" s="4">
        <v>117</v>
      </c>
      <c r="D7302" s="201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0">
        <v>44197</v>
      </c>
      <c r="C7303" s="4">
        <v>244</v>
      </c>
      <c r="D7303" s="201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0">
        <v>44197</v>
      </c>
      <c r="C7304" s="4">
        <v>40</v>
      </c>
      <c r="D7304" s="201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0">
        <v>44197</v>
      </c>
      <c r="C7305" s="4">
        <v>259</v>
      </c>
      <c r="D7305" s="201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0">
        <v>44197</v>
      </c>
      <c r="C7306" s="4">
        <v>1</v>
      </c>
      <c r="D7306" s="201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0">
        <v>44197</v>
      </c>
      <c r="C7307" s="4">
        <v>12</v>
      </c>
      <c r="D7307" s="201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0">
        <v>44197</v>
      </c>
      <c r="C7308" s="4">
        <v>226</v>
      </c>
      <c r="D7308" s="201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0">
        <v>44197</v>
      </c>
      <c r="C7309" s="4">
        <v>18</v>
      </c>
      <c r="D7309" s="201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0">
        <v>44197</v>
      </c>
      <c r="C7310" s="4">
        <v>41</v>
      </c>
      <c r="D7310" s="201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0">
        <v>44197</v>
      </c>
      <c r="C7311" s="4">
        <v>0</v>
      </c>
      <c r="D7311" s="201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0">
        <v>44197</v>
      </c>
      <c r="C7312" s="4">
        <v>199</v>
      </c>
      <c r="D7312" s="201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0">
        <v>44197</v>
      </c>
      <c r="C7313" s="4">
        <v>114</v>
      </c>
      <c r="D7313" s="201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0">
        <v>44197</v>
      </c>
      <c r="C7314" s="4">
        <v>14</v>
      </c>
      <c r="D7314" s="201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0">
        <v>44197</v>
      </c>
      <c r="C7315" s="4">
        <v>13</v>
      </c>
      <c r="D7315" s="201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0">
        <v>44197</v>
      </c>
      <c r="C7316" s="4">
        <v>8</v>
      </c>
      <c r="D7316" s="201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0">
        <v>44197</v>
      </c>
      <c r="C7317" s="4">
        <v>134</v>
      </c>
      <c r="D7317" s="201">
        <f t="shared" si="579"/>
        <v>23889</v>
      </c>
      <c r="E7317" s="4">
        <v>1</v>
      </c>
      <c r="F7317" s="67">
        <f t="shared" si="580"/>
        <v>381</v>
      </c>
      <c r="G7317" s="73"/>
      <c r="I7317" s="73"/>
      <c r="J7317" s="73"/>
    </row>
    <row r="7318" spans="1:10" x14ac:dyDescent="0.25">
      <c r="A7318" s="50" t="s">
        <v>29</v>
      </c>
      <c r="B7318" s="200">
        <v>44197</v>
      </c>
      <c r="C7318" s="4">
        <v>352</v>
      </c>
      <c r="D7318" s="201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0">
        <v>44197</v>
      </c>
      <c r="C7319" s="4">
        <v>9</v>
      </c>
      <c r="D7319" s="201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0">
        <v>44197</v>
      </c>
      <c r="C7320" s="4">
        <v>82</v>
      </c>
      <c r="D7320" s="201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0">
        <v>44197</v>
      </c>
      <c r="C7321" s="4">
        <v>35</v>
      </c>
      <c r="D7321" s="201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0">
        <v>44198</v>
      </c>
      <c r="C7322" s="4">
        <v>2098</v>
      </c>
      <c r="D7322" s="201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51</v>
      </c>
      <c r="B7323" s="200">
        <v>44198</v>
      </c>
      <c r="C7323" s="4">
        <v>495</v>
      </c>
      <c r="D7323" s="201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0">
        <v>44198</v>
      </c>
      <c r="C7324" s="4">
        <v>51</v>
      </c>
      <c r="D7324" s="201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0">
        <v>44198</v>
      </c>
      <c r="C7325" s="4">
        <v>152</v>
      </c>
      <c r="D7325" s="201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0">
        <v>44198</v>
      </c>
      <c r="C7326" s="4">
        <v>204</v>
      </c>
      <c r="D7326" s="201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0">
        <v>44198</v>
      </c>
      <c r="C7327" s="4">
        <v>83</v>
      </c>
      <c r="D7327" s="201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0">
        <v>44198</v>
      </c>
      <c r="C7328" s="4">
        <v>103</v>
      </c>
      <c r="D7328" s="201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0">
        <v>44198</v>
      </c>
      <c r="C7329" s="4">
        <v>143</v>
      </c>
      <c r="D7329" s="201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0">
        <v>44198</v>
      </c>
      <c r="C7330" s="4">
        <v>1</v>
      </c>
      <c r="D7330" s="201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0">
        <v>44198</v>
      </c>
      <c r="C7331" s="4">
        <v>-1</v>
      </c>
      <c r="D7331" s="201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0">
        <v>44198</v>
      </c>
      <c r="C7332" s="4">
        <v>197</v>
      </c>
      <c r="D7332" s="201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0">
        <v>44198</v>
      </c>
      <c r="C7333" s="4">
        <v>9</v>
      </c>
      <c r="D7333" s="201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0">
        <v>44198</v>
      </c>
      <c r="C7334" s="4">
        <v>65</v>
      </c>
      <c r="D7334" s="201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0">
        <v>44198</v>
      </c>
      <c r="C7335" s="4">
        <v>2</v>
      </c>
      <c r="D7335" s="201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0">
        <v>44198</v>
      </c>
      <c r="C7336" s="4">
        <v>305</v>
      </c>
      <c r="D7336" s="201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0">
        <v>44198</v>
      </c>
      <c r="C7337" s="4">
        <v>160</v>
      </c>
      <c r="D7337" s="201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0">
        <v>44198</v>
      </c>
      <c r="C7338" s="4">
        <v>12</v>
      </c>
      <c r="D7338" s="201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0">
        <v>44198</v>
      </c>
      <c r="C7339" s="4">
        <v>4</v>
      </c>
      <c r="D7339" s="201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0">
        <v>44198</v>
      </c>
      <c r="C7340" s="4">
        <v>2</v>
      </c>
      <c r="D7340" s="201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0">
        <v>44198</v>
      </c>
      <c r="C7341" s="4">
        <v>305</v>
      </c>
      <c r="D7341" s="201">
        <f t="shared" si="579"/>
        <v>24194</v>
      </c>
      <c r="E7341" s="4">
        <v>2</v>
      </c>
      <c r="F7341" s="67">
        <f t="shared" si="580"/>
        <v>383</v>
      </c>
      <c r="I7341" s="73"/>
    </row>
    <row r="7342" spans="1:9" x14ac:dyDescent="0.25">
      <c r="A7342" s="50" t="s">
        <v>29</v>
      </c>
      <c r="B7342" s="200">
        <v>44198</v>
      </c>
      <c r="C7342" s="4">
        <v>568</v>
      </c>
      <c r="D7342" s="201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0">
        <v>44198</v>
      </c>
      <c r="C7343" s="4">
        <v>128</v>
      </c>
      <c r="D7343" s="201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0">
        <v>44198</v>
      </c>
      <c r="C7344" s="4">
        <v>108</v>
      </c>
      <c r="D7344" s="201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0">
        <v>44198</v>
      </c>
      <c r="C7345" s="4">
        <v>46</v>
      </c>
      <c r="D7345" s="201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0">
        <v>44199</v>
      </c>
      <c r="C7346" s="4">
        <v>2034</v>
      </c>
      <c r="D7346" s="201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51</v>
      </c>
      <c r="B7347" s="200">
        <v>44199</v>
      </c>
      <c r="C7347" s="4">
        <v>827</v>
      </c>
      <c r="D7347" s="201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0">
        <v>44199</v>
      </c>
      <c r="C7348" s="4">
        <v>33</v>
      </c>
      <c r="D7348" s="201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0">
        <v>44199</v>
      </c>
      <c r="C7349" s="4">
        <v>113</v>
      </c>
      <c r="D7349" s="201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0">
        <v>44199</v>
      </c>
      <c r="C7350" s="4">
        <v>202</v>
      </c>
      <c r="D7350" s="201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0">
        <v>44199</v>
      </c>
      <c r="C7351" s="4">
        <v>356</v>
      </c>
      <c r="D7351" s="201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0">
        <v>44199</v>
      </c>
      <c r="C7352" s="4">
        <v>104</v>
      </c>
      <c r="D7352" s="201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0">
        <v>44199</v>
      </c>
      <c r="C7353" s="4">
        <v>264</v>
      </c>
      <c r="D7353" s="201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0">
        <v>44199</v>
      </c>
      <c r="C7354" s="4">
        <v>1</v>
      </c>
      <c r="D7354" s="201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0">
        <v>44199</v>
      </c>
      <c r="C7355" s="4">
        <v>5</v>
      </c>
      <c r="D7355" s="201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0">
        <v>44199</v>
      </c>
      <c r="C7356" s="4">
        <v>194</v>
      </c>
      <c r="D7356" s="201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0">
        <v>44199</v>
      </c>
      <c r="C7357" s="4">
        <v>3</v>
      </c>
      <c r="D7357" s="201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0">
        <v>44199</v>
      </c>
      <c r="C7358" s="4">
        <v>77</v>
      </c>
      <c r="D7358" s="201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0">
        <v>44199</v>
      </c>
      <c r="C7359" s="4">
        <v>40</v>
      </c>
      <c r="D7359" s="201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0">
        <v>44199</v>
      </c>
      <c r="C7360" s="4">
        <v>372</v>
      </c>
      <c r="D7360" s="201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0">
        <v>44199</v>
      </c>
      <c r="C7361" s="4">
        <v>212</v>
      </c>
      <c r="D7361" s="201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0">
        <v>44199</v>
      </c>
      <c r="C7362" s="4">
        <v>8</v>
      </c>
      <c r="D7362" s="201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0">
        <v>44199</v>
      </c>
      <c r="C7363" s="4">
        <v>33</v>
      </c>
      <c r="D7363" s="201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0">
        <v>44199</v>
      </c>
      <c r="C7364" s="4">
        <v>24</v>
      </c>
      <c r="D7364" s="201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0">
        <v>44199</v>
      </c>
      <c r="C7365" s="4">
        <v>207</v>
      </c>
      <c r="D7365" s="201">
        <f t="shared" si="579"/>
        <v>24401</v>
      </c>
      <c r="E7365" s="4">
        <v>6</v>
      </c>
      <c r="F7365" s="67">
        <f t="shared" si="580"/>
        <v>389</v>
      </c>
      <c r="I7365" s="73"/>
    </row>
    <row r="7366" spans="1:9" x14ac:dyDescent="0.25">
      <c r="A7366" s="50" t="s">
        <v>29</v>
      </c>
      <c r="B7366" s="200">
        <v>44199</v>
      </c>
      <c r="C7366" s="4">
        <v>516</v>
      </c>
      <c r="D7366" s="201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0">
        <v>44199</v>
      </c>
      <c r="C7367" s="4">
        <v>50</v>
      </c>
      <c r="D7367" s="201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0">
        <v>44199</v>
      </c>
      <c r="C7368" s="4">
        <v>103</v>
      </c>
      <c r="D7368" s="201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0">
        <v>44199</v>
      </c>
      <c r="C7369" s="4">
        <v>106</v>
      </c>
      <c r="D7369" s="201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0">
        <v>44200</v>
      </c>
      <c r="C7370" s="4">
        <v>2961</v>
      </c>
      <c r="D7370" s="201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51</v>
      </c>
      <c r="B7371" s="200">
        <v>44200</v>
      </c>
      <c r="C7371" s="4">
        <v>1075</v>
      </c>
      <c r="D7371" s="201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0">
        <v>44200</v>
      </c>
      <c r="C7372" s="4">
        <v>18</v>
      </c>
      <c r="D7372" s="201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0">
        <v>44200</v>
      </c>
      <c r="C7373" s="4">
        <v>175</v>
      </c>
      <c r="D7373" s="201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0">
        <v>44200</v>
      </c>
      <c r="C7374" s="4">
        <v>315</v>
      </c>
      <c r="D7374" s="201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0">
        <v>44200</v>
      </c>
      <c r="C7375" s="4">
        <v>302</v>
      </c>
      <c r="D7375" s="201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0">
        <v>44200</v>
      </c>
      <c r="C7376" s="4">
        <v>237</v>
      </c>
      <c r="D7376" s="201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0">
        <v>44200</v>
      </c>
      <c r="C7377" s="4">
        <v>258</v>
      </c>
      <c r="D7377" s="201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0">
        <v>44200</v>
      </c>
      <c r="C7378" s="4">
        <v>0</v>
      </c>
      <c r="D7378" s="201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0">
        <v>44200</v>
      </c>
      <c r="C7379" s="4">
        <v>2</v>
      </c>
      <c r="D7379" s="201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0">
        <v>44200</v>
      </c>
      <c r="C7380" s="4">
        <v>171</v>
      </c>
      <c r="D7380" s="201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0">
        <v>44200</v>
      </c>
      <c r="C7381" s="4">
        <v>3</v>
      </c>
      <c r="D7381" s="201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0">
        <v>44200</v>
      </c>
      <c r="C7382" s="4">
        <v>69</v>
      </c>
      <c r="D7382" s="201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0">
        <v>44200</v>
      </c>
      <c r="C7383" s="4">
        <v>33</v>
      </c>
      <c r="D7383" s="201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0">
        <v>44200</v>
      </c>
      <c r="C7384" s="4">
        <v>305</v>
      </c>
      <c r="D7384" s="201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0">
        <v>44200</v>
      </c>
      <c r="C7385" s="4">
        <v>290</v>
      </c>
      <c r="D7385" s="201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0">
        <v>44200</v>
      </c>
      <c r="C7386" s="4">
        <v>21</v>
      </c>
      <c r="D7386" s="201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0">
        <v>44200</v>
      </c>
      <c r="C7387" s="4">
        <v>79</v>
      </c>
      <c r="D7387" s="201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0">
        <v>44200</v>
      </c>
      <c r="C7388" s="4">
        <v>48</v>
      </c>
      <c r="D7388" s="201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0">
        <v>44200</v>
      </c>
      <c r="C7389" s="4">
        <v>309</v>
      </c>
      <c r="D7389" s="201">
        <f t="shared" si="581"/>
        <v>24710</v>
      </c>
      <c r="E7389" s="4">
        <v>11</v>
      </c>
      <c r="F7389" s="67">
        <f t="shared" si="582"/>
        <v>400</v>
      </c>
      <c r="I7389" s="73"/>
    </row>
    <row r="7390" spans="1:9" x14ac:dyDescent="0.25">
      <c r="A7390" s="50" t="s">
        <v>29</v>
      </c>
      <c r="B7390" s="200">
        <v>44200</v>
      </c>
      <c r="C7390" s="4">
        <v>1046</v>
      </c>
      <c r="D7390" s="201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0">
        <v>44200</v>
      </c>
      <c r="C7391" s="4">
        <v>116</v>
      </c>
      <c r="D7391" s="201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0">
        <v>44200</v>
      </c>
      <c r="C7392" s="4">
        <v>100</v>
      </c>
      <c r="D7392" s="201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0">
        <v>44200</v>
      </c>
      <c r="C7393" s="4">
        <v>289</v>
      </c>
      <c r="D7393" s="201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0">
        <v>44201</v>
      </c>
      <c r="C7394" s="4">
        <v>5419</v>
      </c>
      <c r="D7394" s="201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51</v>
      </c>
      <c r="B7395" s="200">
        <v>44201</v>
      </c>
      <c r="C7395" s="4">
        <v>1445</v>
      </c>
      <c r="D7395" s="201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0">
        <v>44201</v>
      </c>
      <c r="C7396" s="4">
        <v>61</v>
      </c>
      <c r="D7396" s="201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0">
        <v>44201</v>
      </c>
      <c r="C7397" s="4">
        <v>300</v>
      </c>
      <c r="D7397" s="201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0">
        <v>44201</v>
      </c>
      <c r="C7398" s="4">
        <v>583</v>
      </c>
      <c r="D7398" s="201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0">
        <v>44201</v>
      </c>
      <c r="C7399" s="4">
        <v>907</v>
      </c>
      <c r="D7399" s="201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0">
        <v>44201</v>
      </c>
      <c r="C7400" s="4">
        <v>176</v>
      </c>
      <c r="D7400" s="201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0">
        <v>44201</v>
      </c>
      <c r="C7401" s="4">
        <v>550</v>
      </c>
      <c r="D7401" s="201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0">
        <v>44201</v>
      </c>
      <c r="C7402" s="4">
        <v>5</v>
      </c>
      <c r="D7402" s="201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0">
        <v>44201</v>
      </c>
      <c r="C7403" s="4">
        <v>19</v>
      </c>
      <c r="D7403" s="201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0">
        <v>44201</v>
      </c>
      <c r="C7404" s="4">
        <v>300</v>
      </c>
      <c r="D7404" s="201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0">
        <v>44201</v>
      </c>
      <c r="C7405" s="4">
        <v>10</v>
      </c>
      <c r="D7405" s="201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0">
        <v>44201</v>
      </c>
      <c r="C7406" s="4">
        <v>155</v>
      </c>
      <c r="D7406" s="201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0">
        <v>44201</v>
      </c>
      <c r="C7407" s="4">
        <v>5</v>
      </c>
      <c r="D7407" s="201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0">
        <v>44201</v>
      </c>
      <c r="C7408" s="4">
        <v>673</v>
      </c>
      <c r="D7408" s="201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0">
        <v>44201</v>
      </c>
      <c r="C7409" s="4">
        <v>382</v>
      </c>
      <c r="D7409" s="201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0">
        <v>44201</v>
      </c>
      <c r="C7410" s="4">
        <v>25</v>
      </c>
      <c r="D7410" s="201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0">
        <v>44201</v>
      </c>
      <c r="C7411" s="4">
        <v>210</v>
      </c>
      <c r="D7411" s="201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0">
        <v>44201</v>
      </c>
      <c r="C7412" s="4">
        <v>62</v>
      </c>
      <c r="D7412" s="201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0">
        <v>44201</v>
      </c>
      <c r="C7413" s="4">
        <v>528</v>
      </c>
      <c r="D7413" s="201">
        <f t="shared" si="581"/>
        <v>25238</v>
      </c>
      <c r="E7413" s="4">
        <v>5</v>
      </c>
      <c r="F7413" s="67">
        <f t="shared" si="582"/>
        <v>405</v>
      </c>
      <c r="I7413" s="73"/>
    </row>
    <row r="7414" spans="1:9" x14ac:dyDescent="0.25">
      <c r="A7414" s="50" t="s">
        <v>29</v>
      </c>
      <c r="B7414" s="200">
        <v>44201</v>
      </c>
      <c r="C7414" s="4">
        <v>1477</v>
      </c>
      <c r="D7414" s="201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0">
        <v>44201</v>
      </c>
      <c r="C7415" s="4">
        <v>118</v>
      </c>
      <c r="D7415" s="201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0">
        <v>44201</v>
      </c>
      <c r="C7416" s="4">
        <v>136</v>
      </c>
      <c r="D7416" s="201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0">
        <v>44201</v>
      </c>
      <c r="C7417" s="4">
        <v>244</v>
      </c>
      <c r="D7417" s="201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0">
        <v>44202</v>
      </c>
      <c r="C7418" s="4">
        <v>5251</v>
      </c>
      <c r="D7418" s="201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51</v>
      </c>
      <c r="B7419" s="200">
        <v>44202</v>
      </c>
      <c r="C7419" s="4">
        <v>1418</v>
      </c>
      <c r="D7419" s="201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0">
        <v>44202</v>
      </c>
      <c r="C7420" s="4">
        <v>39</v>
      </c>
      <c r="D7420" s="201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0">
        <v>44202</v>
      </c>
      <c r="C7421" s="4">
        <v>274</v>
      </c>
      <c r="D7421" s="201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0">
        <v>44202</v>
      </c>
      <c r="C7422" s="4">
        <v>486</v>
      </c>
      <c r="D7422" s="201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0">
        <v>44202</v>
      </c>
      <c r="C7423" s="4">
        <v>914</v>
      </c>
      <c r="D7423" s="201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0">
        <v>44202</v>
      </c>
      <c r="C7424" s="4">
        <v>205</v>
      </c>
      <c r="D7424" s="201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0">
        <v>44202</v>
      </c>
      <c r="C7425" s="4">
        <v>534</v>
      </c>
      <c r="D7425" s="201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0">
        <v>44202</v>
      </c>
      <c r="C7426" s="4">
        <v>7</v>
      </c>
      <c r="D7426" s="201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0">
        <v>44202</v>
      </c>
      <c r="C7427" s="4">
        <v>14</v>
      </c>
      <c r="D7427" s="201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0">
        <v>44202</v>
      </c>
      <c r="C7428" s="4">
        <v>402</v>
      </c>
      <c r="D7428" s="201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0">
        <v>44202</v>
      </c>
      <c r="C7429" s="4">
        <v>9</v>
      </c>
      <c r="D7429" s="201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0">
        <v>44202</v>
      </c>
      <c r="C7430" s="4">
        <v>157</v>
      </c>
      <c r="D7430" s="201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0">
        <v>44202</v>
      </c>
      <c r="C7431" s="4">
        <v>4</v>
      </c>
      <c r="D7431" s="201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0">
        <v>44202</v>
      </c>
      <c r="C7432" s="4">
        <v>568</v>
      </c>
      <c r="D7432" s="201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0">
        <v>44202</v>
      </c>
      <c r="C7433" s="4">
        <v>381</v>
      </c>
      <c r="D7433" s="201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0">
        <v>44202</v>
      </c>
      <c r="C7434" s="4">
        <v>50</v>
      </c>
      <c r="D7434" s="201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0">
        <v>44202</v>
      </c>
      <c r="C7435" s="4">
        <v>113</v>
      </c>
      <c r="D7435" s="201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0">
        <v>44202</v>
      </c>
      <c r="C7436" s="4">
        <v>62</v>
      </c>
      <c r="D7436" s="201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0">
        <v>44202</v>
      </c>
      <c r="C7437" s="4">
        <v>461</v>
      </c>
      <c r="D7437" s="201">
        <f t="shared" si="581"/>
        <v>25699</v>
      </c>
      <c r="E7437" s="4">
        <v>7</v>
      </c>
      <c r="F7437" s="67">
        <f t="shared" si="582"/>
        <v>412</v>
      </c>
      <c r="I7437" s="73"/>
    </row>
    <row r="7438" spans="1:9" x14ac:dyDescent="0.25">
      <c r="A7438" s="50" t="s">
        <v>29</v>
      </c>
      <c r="B7438" s="200">
        <v>44202</v>
      </c>
      <c r="C7438" s="4">
        <v>1511</v>
      </c>
      <c r="D7438" s="201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0">
        <v>44202</v>
      </c>
      <c r="C7439" s="4">
        <v>181</v>
      </c>
      <c r="D7439" s="201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0">
        <v>44202</v>
      </c>
      <c r="C7440" s="4">
        <v>171</v>
      </c>
      <c r="D7440" s="201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0">
        <v>44202</v>
      </c>
      <c r="C7441" s="4">
        <v>229</v>
      </c>
      <c r="D7441" s="201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0">
        <v>44203</v>
      </c>
      <c r="C7442" s="4">
        <v>5319</v>
      </c>
      <c r="D7442" s="201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51</v>
      </c>
      <c r="B7443" s="200">
        <v>44203</v>
      </c>
      <c r="C7443" s="4">
        <v>1556</v>
      </c>
      <c r="D7443" s="201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0">
        <v>44203</v>
      </c>
      <c r="C7444" s="4">
        <v>29</v>
      </c>
      <c r="D7444" s="201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0">
        <v>44203</v>
      </c>
      <c r="C7445" s="4">
        <v>318</v>
      </c>
      <c r="D7445" s="201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0">
        <v>44203</v>
      </c>
      <c r="C7446" s="4">
        <v>490</v>
      </c>
      <c r="D7446" s="201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0">
        <v>44203</v>
      </c>
      <c r="C7447" s="4">
        <v>956</v>
      </c>
      <c r="D7447" s="201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0">
        <v>44203</v>
      </c>
      <c r="C7448" s="4">
        <v>210</v>
      </c>
      <c r="D7448" s="201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0">
        <v>44203</v>
      </c>
      <c r="C7449" s="4">
        <v>587</v>
      </c>
      <c r="D7449" s="201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0">
        <v>44203</v>
      </c>
      <c r="C7450" s="4">
        <v>5</v>
      </c>
      <c r="D7450" s="201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0">
        <v>44203</v>
      </c>
      <c r="C7451" s="4">
        <v>15</v>
      </c>
      <c r="D7451" s="201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0">
        <v>44203</v>
      </c>
      <c r="C7452" s="4">
        <v>412</v>
      </c>
      <c r="D7452" s="201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0">
        <v>44203</v>
      </c>
      <c r="C7453" s="4">
        <v>21</v>
      </c>
      <c r="D7453" s="201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0">
        <v>44203</v>
      </c>
      <c r="C7454" s="4">
        <v>178</v>
      </c>
      <c r="D7454" s="201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0">
        <v>44203</v>
      </c>
      <c r="C7455" s="4">
        <v>9</v>
      </c>
      <c r="D7455" s="201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0">
        <v>44203</v>
      </c>
      <c r="C7456" s="4">
        <v>592</v>
      </c>
      <c r="D7456" s="201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0">
        <v>44203</v>
      </c>
      <c r="C7457" s="4">
        <v>457</v>
      </c>
      <c r="D7457" s="201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0">
        <v>44203</v>
      </c>
      <c r="C7458" s="4">
        <v>69</v>
      </c>
      <c r="D7458" s="201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0">
        <v>44203</v>
      </c>
      <c r="C7459" s="4">
        <v>142</v>
      </c>
      <c r="D7459" s="201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0">
        <v>44203</v>
      </c>
      <c r="C7460" s="4">
        <v>49</v>
      </c>
      <c r="D7460" s="201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0">
        <v>44203</v>
      </c>
      <c r="C7461" s="4">
        <v>461</v>
      </c>
      <c r="D7461" s="201">
        <f t="shared" si="583"/>
        <v>26160</v>
      </c>
      <c r="E7461" s="4">
        <v>3</v>
      </c>
      <c r="F7461" s="67">
        <f t="shared" si="584"/>
        <v>415</v>
      </c>
      <c r="I7461" s="73"/>
    </row>
    <row r="7462" spans="1:9" x14ac:dyDescent="0.25">
      <c r="A7462" s="50" t="s">
        <v>29</v>
      </c>
      <c r="B7462" s="200">
        <v>44203</v>
      </c>
      <c r="C7462" s="4">
        <v>1446</v>
      </c>
      <c r="D7462" s="201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0">
        <v>44203</v>
      </c>
      <c r="C7463" s="4">
        <v>167</v>
      </c>
      <c r="D7463" s="201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0">
        <v>44203</v>
      </c>
      <c r="C7464" s="4">
        <v>74</v>
      </c>
      <c r="D7464" s="201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0">
        <v>44203</v>
      </c>
      <c r="C7465" s="4">
        <v>273</v>
      </c>
      <c r="D7465" s="201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0">
        <v>44204</v>
      </c>
      <c r="C7466" s="4">
        <v>4937</v>
      </c>
      <c r="D7466" s="201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51</v>
      </c>
      <c r="B7467" s="200">
        <v>44204</v>
      </c>
      <c r="C7467" s="4">
        <v>1451</v>
      </c>
      <c r="D7467" s="201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0">
        <v>44204</v>
      </c>
      <c r="C7468" s="4">
        <v>55</v>
      </c>
      <c r="D7468" s="201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0">
        <v>44204</v>
      </c>
      <c r="C7469" s="4">
        <v>298</v>
      </c>
      <c r="D7469" s="201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0">
        <v>44204</v>
      </c>
      <c r="C7470" s="4">
        <v>468</v>
      </c>
      <c r="D7470" s="201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0">
        <v>44204</v>
      </c>
      <c r="C7471" s="4">
        <v>991</v>
      </c>
      <c r="D7471" s="201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0">
        <v>44204</v>
      </c>
      <c r="C7472" s="4">
        <v>298</v>
      </c>
      <c r="D7472" s="201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0">
        <v>44204</v>
      </c>
      <c r="C7473" s="4">
        <v>587</v>
      </c>
      <c r="D7473" s="201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0">
        <v>44204</v>
      </c>
      <c r="C7474" s="4">
        <v>3</v>
      </c>
      <c r="D7474" s="201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0">
        <v>44204</v>
      </c>
      <c r="C7475" s="4">
        <v>41</v>
      </c>
      <c r="D7475" s="201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0">
        <v>44204</v>
      </c>
      <c r="C7476" s="4">
        <v>330</v>
      </c>
      <c r="D7476" s="201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0">
        <v>44204</v>
      </c>
      <c r="C7477" s="4">
        <v>17</v>
      </c>
      <c r="D7477" s="201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0">
        <v>44204</v>
      </c>
      <c r="C7478" s="4">
        <v>180</v>
      </c>
      <c r="D7478" s="201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0">
        <v>44204</v>
      </c>
      <c r="C7479" s="4">
        <v>4</v>
      </c>
      <c r="D7479" s="201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0">
        <v>44204</v>
      </c>
      <c r="C7480" s="4">
        <v>506</v>
      </c>
      <c r="D7480" s="201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0">
        <v>44204</v>
      </c>
      <c r="C7481" s="4">
        <v>464</v>
      </c>
      <c r="D7481" s="201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0">
        <v>44204</v>
      </c>
      <c r="C7482" s="4">
        <v>38</v>
      </c>
      <c r="D7482" s="201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0">
        <v>44204</v>
      </c>
      <c r="C7483" s="4">
        <v>138</v>
      </c>
      <c r="D7483" s="201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0">
        <v>44204</v>
      </c>
      <c r="C7484" s="4">
        <v>74</v>
      </c>
      <c r="D7484" s="201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0">
        <v>44204</v>
      </c>
      <c r="C7485" s="4">
        <v>414</v>
      </c>
      <c r="D7485" s="201">
        <f t="shared" si="583"/>
        <v>26574</v>
      </c>
      <c r="E7485" s="4">
        <v>4</v>
      </c>
      <c r="F7485" s="67">
        <f t="shared" si="584"/>
        <v>419</v>
      </c>
    </row>
    <row r="7486" spans="1:6" x14ac:dyDescent="0.25">
      <c r="A7486" s="50" t="s">
        <v>29</v>
      </c>
      <c r="B7486" s="200">
        <v>44204</v>
      </c>
      <c r="C7486" s="4">
        <v>1428</v>
      </c>
      <c r="D7486" s="201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0">
        <v>44204</v>
      </c>
      <c r="C7487" s="4">
        <v>228</v>
      </c>
      <c r="D7487" s="201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0">
        <v>44204</v>
      </c>
      <c r="C7488" s="4">
        <v>127</v>
      </c>
      <c r="D7488" s="201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0">
        <v>44204</v>
      </c>
      <c r="C7489" s="4">
        <v>269</v>
      </c>
      <c r="D7489" s="201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0">
        <v>44205</v>
      </c>
      <c r="C7490" s="4">
        <v>4389</v>
      </c>
      <c r="D7490" s="201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51</v>
      </c>
      <c r="B7491" s="200">
        <v>44205</v>
      </c>
      <c r="C7491" s="4">
        <v>1350</v>
      </c>
      <c r="D7491" s="201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0">
        <v>44205</v>
      </c>
      <c r="C7492" s="4">
        <v>69</v>
      </c>
      <c r="D7492" s="201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0">
        <v>44205</v>
      </c>
      <c r="C7493" s="4">
        <v>225</v>
      </c>
      <c r="D7493" s="201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0">
        <v>44205</v>
      </c>
      <c r="C7494" s="4">
        <v>330</v>
      </c>
      <c r="D7494" s="201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0">
        <v>44205</v>
      </c>
      <c r="C7495" s="4">
        <v>628</v>
      </c>
      <c r="D7495" s="201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0">
        <v>44205</v>
      </c>
      <c r="C7496" s="4">
        <v>298</v>
      </c>
      <c r="D7496" s="201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0">
        <v>44205</v>
      </c>
      <c r="C7497" s="4">
        <v>516</v>
      </c>
      <c r="D7497" s="201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0">
        <v>44205</v>
      </c>
      <c r="C7498" s="4">
        <v>18</v>
      </c>
      <c r="D7498" s="201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0">
        <v>44205</v>
      </c>
      <c r="C7499" s="4">
        <v>8</v>
      </c>
      <c r="D7499" s="201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0">
        <v>44205</v>
      </c>
      <c r="C7500" s="4">
        <v>315</v>
      </c>
      <c r="D7500" s="201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0">
        <v>44205</v>
      </c>
      <c r="C7501" s="4">
        <v>15</v>
      </c>
      <c r="D7501" s="201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0">
        <v>44205</v>
      </c>
      <c r="C7502" s="4">
        <v>145</v>
      </c>
      <c r="D7502" s="201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0">
        <v>44205</v>
      </c>
      <c r="C7503" s="4">
        <v>156</v>
      </c>
      <c r="D7503" s="201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0">
        <v>44205</v>
      </c>
      <c r="C7504" s="4">
        <v>351</v>
      </c>
      <c r="D7504" s="201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0">
        <v>44205</v>
      </c>
      <c r="C7505" s="4">
        <v>237</v>
      </c>
      <c r="D7505" s="201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0">
        <v>44205</v>
      </c>
      <c r="C7506" s="4">
        <v>73</v>
      </c>
      <c r="D7506" s="201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0">
        <v>44205</v>
      </c>
      <c r="C7507" s="4">
        <v>79</v>
      </c>
      <c r="D7507" s="201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0">
        <v>44205</v>
      </c>
      <c r="C7508" s="4">
        <v>16</v>
      </c>
      <c r="D7508" s="201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0">
        <v>44205</v>
      </c>
      <c r="C7509" s="4">
        <v>365</v>
      </c>
      <c r="D7509" s="201">
        <f t="shared" si="585"/>
        <v>26939</v>
      </c>
      <c r="E7509" s="4">
        <v>2</v>
      </c>
      <c r="F7509" s="67">
        <f t="shared" si="586"/>
        <v>421</v>
      </c>
      <c r="I7509" s="73"/>
    </row>
    <row r="7510" spans="1:9" x14ac:dyDescent="0.25">
      <c r="A7510" s="50" t="s">
        <v>29</v>
      </c>
      <c r="B7510" s="200">
        <v>44205</v>
      </c>
      <c r="C7510" s="4">
        <v>1171</v>
      </c>
      <c r="D7510" s="201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0">
        <v>44205</v>
      </c>
      <c r="C7511" s="4">
        <v>125</v>
      </c>
      <c r="D7511" s="201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0">
        <v>44205</v>
      </c>
      <c r="C7512" s="4">
        <v>57</v>
      </c>
      <c r="D7512" s="201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0">
        <v>44205</v>
      </c>
      <c r="C7513" s="4">
        <v>121</v>
      </c>
      <c r="D7513" s="201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0">
        <v>44206</v>
      </c>
      <c r="C7514" s="4">
        <v>3295</v>
      </c>
      <c r="D7514" s="201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51</v>
      </c>
      <c r="B7515" s="200">
        <v>44206</v>
      </c>
      <c r="C7515" s="4">
        <v>1247</v>
      </c>
      <c r="D7515" s="201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0">
        <v>44206</v>
      </c>
      <c r="C7516" s="4">
        <v>51</v>
      </c>
      <c r="D7516" s="201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0">
        <v>44206</v>
      </c>
      <c r="C7517" s="4">
        <v>191</v>
      </c>
      <c r="D7517" s="201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0">
        <v>44206</v>
      </c>
      <c r="C7518" s="4">
        <v>194</v>
      </c>
      <c r="D7518" s="201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0">
        <v>44206</v>
      </c>
      <c r="C7519" s="4">
        <v>466</v>
      </c>
      <c r="D7519" s="201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0">
        <v>44206</v>
      </c>
      <c r="C7520" s="4">
        <v>119</v>
      </c>
      <c r="D7520" s="201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0">
        <v>44206</v>
      </c>
      <c r="C7521" s="4">
        <v>350</v>
      </c>
      <c r="D7521" s="201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0">
        <v>44206</v>
      </c>
      <c r="C7522" s="4">
        <v>32</v>
      </c>
      <c r="D7522" s="201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0">
        <v>44206</v>
      </c>
      <c r="C7523" s="4">
        <v>20</v>
      </c>
      <c r="D7523" s="201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0">
        <v>44206</v>
      </c>
      <c r="C7524" s="4">
        <v>102</v>
      </c>
      <c r="D7524" s="201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0">
        <v>44206</v>
      </c>
      <c r="C7525" s="4">
        <v>15</v>
      </c>
      <c r="D7525" s="201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0">
        <v>44206</v>
      </c>
      <c r="C7526" s="4">
        <v>76</v>
      </c>
      <c r="D7526" s="201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0">
        <v>44206</v>
      </c>
      <c r="C7527" s="4">
        <v>110</v>
      </c>
      <c r="D7527" s="201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0">
        <v>44206</v>
      </c>
      <c r="C7528" s="4">
        <v>229</v>
      </c>
      <c r="D7528" s="201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0">
        <v>44206</v>
      </c>
      <c r="C7529" s="4">
        <v>201</v>
      </c>
      <c r="D7529" s="201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0">
        <v>44206</v>
      </c>
      <c r="C7530" s="4">
        <v>21</v>
      </c>
      <c r="D7530" s="201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0">
        <v>44206</v>
      </c>
      <c r="C7531" s="4">
        <v>23</v>
      </c>
      <c r="D7531" s="201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0">
        <v>44206</v>
      </c>
      <c r="C7532" s="4">
        <v>8</v>
      </c>
      <c r="D7532" s="201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0">
        <v>44206</v>
      </c>
      <c r="C7533" s="4">
        <v>255</v>
      </c>
      <c r="D7533" s="201">
        <f t="shared" si="587"/>
        <v>27194</v>
      </c>
      <c r="E7533" s="4">
        <v>4</v>
      </c>
      <c r="F7533" s="67">
        <f t="shared" si="588"/>
        <v>425</v>
      </c>
      <c r="I7533" s="73"/>
    </row>
    <row r="7534" spans="1:9" x14ac:dyDescent="0.25">
      <c r="A7534" s="50" t="s">
        <v>29</v>
      </c>
      <c r="B7534" s="200">
        <v>44206</v>
      </c>
      <c r="C7534" s="4">
        <v>548</v>
      </c>
      <c r="D7534" s="201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0">
        <v>44206</v>
      </c>
      <c r="C7535" s="4">
        <v>65</v>
      </c>
      <c r="D7535" s="201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0">
        <v>44206</v>
      </c>
      <c r="C7536" s="4">
        <v>74</v>
      </c>
      <c r="D7536" s="201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0">
        <v>44206</v>
      </c>
      <c r="C7537" s="4">
        <v>116</v>
      </c>
      <c r="D7537" s="201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0">
        <v>44207</v>
      </c>
      <c r="C7538" s="4">
        <v>3180</v>
      </c>
      <c r="D7538" s="201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51</v>
      </c>
      <c r="B7539" s="200">
        <v>44207</v>
      </c>
      <c r="C7539" s="4">
        <v>915</v>
      </c>
      <c r="D7539" s="201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0">
        <v>44207</v>
      </c>
      <c r="C7540" s="4">
        <v>31</v>
      </c>
      <c r="D7540" s="201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0">
        <v>44207</v>
      </c>
      <c r="C7541" s="4">
        <v>154</v>
      </c>
      <c r="D7541" s="201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0">
        <v>44207</v>
      </c>
      <c r="C7542" s="4">
        <v>505</v>
      </c>
      <c r="D7542" s="201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0">
        <v>44207</v>
      </c>
      <c r="C7543" s="4">
        <v>297</v>
      </c>
      <c r="D7543" s="201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0">
        <v>44207</v>
      </c>
      <c r="C7544" s="4">
        <v>169</v>
      </c>
      <c r="D7544" s="201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0">
        <v>44207</v>
      </c>
      <c r="C7545" s="4">
        <v>179</v>
      </c>
      <c r="D7545" s="201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0">
        <v>44207</v>
      </c>
      <c r="C7546" s="4">
        <v>21</v>
      </c>
      <c r="D7546" s="201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0">
        <v>44207</v>
      </c>
      <c r="C7547" s="4">
        <v>17</v>
      </c>
      <c r="D7547" s="201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0">
        <v>44207</v>
      </c>
      <c r="C7548" s="4">
        <v>203</v>
      </c>
      <c r="D7548" s="201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0">
        <v>44207</v>
      </c>
      <c r="C7549" s="4">
        <v>13</v>
      </c>
      <c r="D7549" s="201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0">
        <v>44207</v>
      </c>
      <c r="C7550" s="4">
        <v>105</v>
      </c>
      <c r="D7550" s="201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0">
        <v>44207</v>
      </c>
      <c r="C7551" s="4">
        <v>25</v>
      </c>
      <c r="D7551" s="201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0">
        <v>44207</v>
      </c>
      <c r="C7552" s="4">
        <v>405</v>
      </c>
      <c r="D7552" s="201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0">
        <v>44207</v>
      </c>
      <c r="C7553" s="4">
        <v>350</v>
      </c>
      <c r="D7553" s="201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0">
        <v>44207</v>
      </c>
      <c r="C7554" s="4">
        <v>49</v>
      </c>
      <c r="D7554" s="201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0">
        <v>44207</v>
      </c>
      <c r="C7555" s="4">
        <v>86</v>
      </c>
      <c r="D7555" s="201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0">
        <v>44207</v>
      </c>
      <c r="C7556" s="4">
        <v>69</v>
      </c>
      <c r="D7556" s="201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0">
        <v>44207</v>
      </c>
      <c r="C7557" s="4">
        <v>342</v>
      </c>
      <c r="D7557" s="201">
        <f t="shared" si="590"/>
        <v>27536</v>
      </c>
      <c r="E7557" s="4">
        <v>4</v>
      </c>
      <c r="F7557" s="67">
        <f t="shared" si="591"/>
        <v>429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0">
        <v>44207</v>
      </c>
      <c r="C7558" s="4">
        <v>1072</v>
      </c>
      <c r="D7558" s="201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0">
        <v>44207</v>
      </c>
      <c r="C7559" s="4">
        <v>171</v>
      </c>
      <c r="D7559" s="201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0">
        <v>44207</v>
      </c>
      <c r="C7560" s="4">
        <v>85</v>
      </c>
      <c r="D7560" s="201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0">
        <v>44207</v>
      </c>
      <c r="C7561" s="4">
        <v>261</v>
      </c>
      <c r="D7561" s="201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0">
        <v>44208</v>
      </c>
      <c r="C7562" s="4">
        <v>5409</v>
      </c>
      <c r="D7562" s="201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51</v>
      </c>
      <c r="B7563" s="200">
        <v>44208</v>
      </c>
      <c r="C7563" s="4">
        <v>1558</v>
      </c>
      <c r="D7563" s="201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0">
        <v>44208</v>
      </c>
      <c r="C7564" s="4">
        <v>82</v>
      </c>
      <c r="D7564" s="201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0">
        <v>44208</v>
      </c>
      <c r="C7565" s="4">
        <v>267</v>
      </c>
      <c r="D7565" s="201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0">
        <v>44208</v>
      </c>
      <c r="C7566" s="4">
        <v>602</v>
      </c>
      <c r="D7566" s="201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0">
        <v>44208</v>
      </c>
      <c r="C7567" s="4">
        <v>790</v>
      </c>
      <c r="D7567" s="201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0">
        <v>44208</v>
      </c>
      <c r="C7568" s="4">
        <v>248</v>
      </c>
      <c r="D7568" s="201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0">
        <v>44208</v>
      </c>
      <c r="C7569" s="4">
        <v>485</v>
      </c>
      <c r="D7569" s="201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0">
        <v>44208</v>
      </c>
      <c r="C7570" s="4">
        <v>59</v>
      </c>
      <c r="D7570" s="201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0">
        <v>44208</v>
      </c>
      <c r="C7571" s="4">
        <v>16</v>
      </c>
      <c r="D7571" s="201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0">
        <v>44208</v>
      </c>
      <c r="C7572" s="4">
        <v>352</v>
      </c>
      <c r="D7572" s="201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0">
        <v>44208</v>
      </c>
      <c r="C7573" s="4">
        <v>9</v>
      </c>
      <c r="D7573" s="201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0">
        <v>44208</v>
      </c>
      <c r="C7574" s="4">
        <v>196</v>
      </c>
      <c r="D7574" s="201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0">
        <v>44208</v>
      </c>
      <c r="C7575" s="4">
        <v>50</v>
      </c>
      <c r="D7575" s="201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0">
        <v>44208</v>
      </c>
      <c r="C7576" s="4">
        <v>647</v>
      </c>
      <c r="D7576" s="201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0">
        <v>44208</v>
      </c>
      <c r="C7577" s="4">
        <v>413</v>
      </c>
      <c r="D7577" s="201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0">
        <v>44208</v>
      </c>
      <c r="C7578" s="4">
        <v>37</v>
      </c>
      <c r="D7578" s="201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0">
        <v>44208</v>
      </c>
      <c r="C7579" s="4">
        <v>208</v>
      </c>
      <c r="D7579" s="201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0">
        <v>44208</v>
      </c>
      <c r="C7580" s="4">
        <v>51</v>
      </c>
      <c r="D7580" s="201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0">
        <v>44208</v>
      </c>
      <c r="C7581" s="4">
        <v>393</v>
      </c>
      <c r="D7581" s="201">
        <f t="shared" si="590"/>
        <v>27929</v>
      </c>
      <c r="E7581" s="4">
        <v>3</v>
      </c>
      <c r="F7581" s="67">
        <f t="shared" si="591"/>
        <v>432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0">
        <v>44208</v>
      </c>
      <c r="C7582" s="4">
        <v>1434</v>
      </c>
      <c r="D7582" s="201">
        <f t="shared" si="590"/>
        <v>188944</v>
      </c>
      <c r="E7582" s="4">
        <v>12</v>
      </c>
      <c r="F7582" s="67">
        <f t="shared" si="591"/>
        <v>3111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0">
        <v>44208</v>
      </c>
      <c r="C7583" s="4">
        <v>99</v>
      </c>
      <c r="D7583" s="201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0">
        <v>44208</v>
      </c>
      <c r="C7584" s="4">
        <v>141</v>
      </c>
      <c r="D7584" s="201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0">
        <v>44208</v>
      </c>
      <c r="C7585" s="4">
        <v>237</v>
      </c>
      <c r="D7585" s="201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0">
        <v>44209</v>
      </c>
      <c r="C7586" s="4">
        <v>4859</v>
      </c>
      <c r="D7586" s="201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51</v>
      </c>
      <c r="B7587" s="200">
        <v>44209</v>
      </c>
      <c r="C7587" s="4">
        <v>1204</v>
      </c>
      <c r="D7587" s="201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0">
        <v>44209</v>
      </c>
      <c r="C7588" s="4">
        <v>70</v>
      </c>
      <c r="D7588" s="201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0">
        <v>44209</v>
      </c>
      <c r="C7589" s="4">
        <v>288</v>
      </c>
      <c r="D7589" s="201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0">
        <v>44209</v>
      </c>
      <c r="C7590" s="4">
        <v>528</v>
      </c>
      <c r="D7590" s="201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0">
        <v>44209</v>
      </c>
      <c r="C7591" s="4">
        <v>818</v>
      </c>
      <c r="D7591" s="201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0">
        <v>44209</v>
      </c>
      <c r="C7592" s="4">
        <v>395</v>
      </c>
      <c r="D7592" s="201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0">
        <v>44209</v>
      </c>
      <c r="C7593" s="4">
        <v>581</v>
      </c>
      <c r="D7593" s="201">
        <f t="shared" si="590"/>
        <v>34786</v>
      </c>
      <c r="E7593" s="4">
        <v>6</v>
      </c>
      <c r="F7593" s="67">
        <f t="shared" si="591"/>
        <v>624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0">
        <v>44209</v>
      </c>
      <c r="C7594" s="4">
        <v>54</v>
      </c>
      <c r="D7594" s="201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0">
        <v>44209</v>
      </c>
      <c r="C7595" s="4">
        <v>17</v>
      </c>
      <c r="D7595" s="201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0">
        <v>44209</v>
      </c>
      <c r="C7596" s="4">
        <v>229</v>
      </c>
      <c r="D7596" s="201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0">
        <v>44209</v>
      </c>
      <c r="C7597" s="4">
        <v>11</v>
      </c>
      <c r="D7597" s="201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0">
        <v>44209</v>
      </c>
      <c r="C7598" s="4">
        <v>150</v>
      </c>
      <c r="D7598" s="201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0">
        <v>44209</v>
      </c>
      <c r="C7599" s="4">
        <v>27</v>
      </c>
      <c r="D7599" s="201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0">
        <v>44209</v>
      </c>
      <c r="C7600" s="4">
        <v>463</v>
      </c>
      <c r="D7600" s="201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0">
        <v>44209</v>
      </c>
      <c r="C7601" s="4">
        <v>393</v>
      </c>
      <c r="D7601" s="201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0">
        <v>44209</v>
      </c>
      <c r="C7602" s="4">
        <v>67</v>
      </c>
      <c r="D7602" s="201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0">
        <v>44209</v>
      </c>
      <c r="C7603" s="4">
        <v>163</v>
      </c>
      <c r="D7603" s="201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0">
        <v>44209</v>
      </c>
      <c r="C7604" s="4">
        <v>38</v>
      </c>
      <c r="D7604" s="201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0">
        <v>44209</v>
      </c>
      <c r="C7605" s="4">
        <v>323</v>
      </c>
      <c r="D7605" s="201">
        <f t="shared" si="594"/>
        <v>28252</v>
      </c>
      <c r="E7605" s="4">
        <v>4</v>
      </c>
      <c r="F7605" s="67">
        <f t="shared" si="595"/>
        <v>436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0">
        <v>44209</v>
      </c>
      <c r="C7606" s="4">
        <v>1502</v>
      </c>
      <c r="D7606" s="201">
        <f t="shared" si="594"/>
        <v>190446</v>
      </c>
      <c r="E7606" s="4">
        <v>18</v>
      </c>
      <c r="F7606" s="67">
        <f t="shared" si="595"/>
        <v>3129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0">
        <v>44209</v>
      </c>
      <c r="C7607" s="4">
        <v>165</v>
      </c>
      <c r="D7607" s="201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0">
        <v>44209</v>
      </c>
      <c r="C7608" s="4">
        <v>101</v>
      </c>
      <c r="D7608" s="201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0">
        <v>44209</v>
      </c>
      <c r="C7609" s="4">
        <v>279</v>
      </c>
      <c r="D7609" s="201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0">
        <v>44210</v>
      </c>
      <c r="C7610" s="4">
        <v>5185</v>
      </c>
      <c r="D7610" s="201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51</v>
      </c>
      <c r="B7611" s="200">
        <v>44210</v>
      </c>
      <c r="C7611" s="4">
        <v>1367</v>
      </c>
      <c r="D7611" s="201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0">
        <v>44210</v>
      </c>
      <c r="C7612" s="4">
        <v>78</v>
      </c>
      <c r="D7612" s="201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0">
        <v>44210</v>
      </c>
      <c r="C7613" s="4">
        <v>304</v>
      </c>
      <c r="D7613" s="201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0">
        <v>44210</v>
      </c>
      <c r="C7614" s="4">
        <v>543</v>
      </c>
      <c r="D7614" s="201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0">
        <v>44210</v>
      </c>
      <c r="C7615" s="4">
        <v>770</v>
      </c>
      <c r="D7615" s="201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0">
        <v>44210</v>
      </c>
      <c r="C7616" s="4">
        <v>415</v>
      </c>
      <c r="D7616" s="201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0">
        <v>44210</v>
      </c>
      <c r="C7617" s="4">
        <v>539</v>
      </c>
      <c r="D7617" s="201">
        <f t="shared" si="596"/>
        <v>35325</v>
      </c>
      <c r="E7617" s="4">
        <v>2</v>
      </c>
      <c r="F7617" s="67">
        <f t="shared" si="597"/>
        <v>626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0">
        <v>44210</v>
      </c>
      <c r="C7618" s="4">
        <v>75</v>
      </c>
      <c r="D7618" s="201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0">
        <v>44210</v>
      </c>
      <c r="C7619" s="4">
        <v>23</v>
      </c>
      <c r="D7619" s="201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0">
        <v>44210</v>
      </c>
      <c r="C7620" s="4">
        <v>255</v>
      </c>
      <c r="D7620" s="201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0">
        <v>44210</v>
      </c>
      <c r="C7621" s="4">
        <v>12</v>
      </c>
      <c r="D7621" s="201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0">
        <v>44210</v>
      </c>
      <c r="C7622" s="4">
        <v>162</v>
      </c>
      <c r="D7622" s="201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0">
        <v>44210</v>
      </c>
      <c r="C7623" s="4">
        <v>215</v>
      </c>
      <c r="D7623" s="201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0">
        <v>44210</v>
      </c>
      <c r="C7624" s="4">
        <v>532</v>
      </c>
      <c r="D7624" s="201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0">
        <v>44210</v>
      </c>
      <c r="C7625" s="4">
        <v>437</v>
      </c>
      <c r="D7625" s="201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0">
        <v>44210</v>
      </c>
      <c r="C7626" s="4">
        <v>57</v>
      </c>
      <c r="D7626" s="201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0">
        <v>44210</v>
      </c>
      <c r="C7627" s="4">
        <v>78</v>
      </c>
      <c r="D7627" s="201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0">
        <v>44210</v>
      </c>
      <c r="C7628" s="4">
        <v>58</v>
      </c>
      <c r="D7628" s="201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0">
        <v>44210</v>
      </c>
      <c r="C7629" s="4">
        <v>285</v>
      </c>
      <c r="D7629" s="201">
        <f t="shared" si="596"/>
        <v>28537</v>
      </c>
      <c r="E7629" s="4">
        <v>3</v>
      </c>
      <c r="F7629" s="67">
        <f t="shared" si="597"/>
        <v>439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0">
        <v>44210</v>
      </c>
      <c r="C7630" s="4">
        <v>1395</v>
      </c>
      <c r="D7630" s="201">
        <f t="shared" si="596"/>
        <v>191841</v>
      </c>
      <c r="E7630" s="4">
        <v>19</v>
      </c>
      <c r="F7630" s="67">
        <f t="shared" si="597"/>
        <v>3148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0">
        <v>44210</v>
      </c>
      <c r="C7631" s="4">
        <v>198</v>
      </c>
      <c r="D7631" s="201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0">
        <v>44210</v>
      </c>
      <c r="C7632" s="4">
        <v>72</v>
      </c>
      <c r="D7632" s="201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0">
        <v>44210</v>
      </c>
      <c r="C7633" s="4">
        <v>231</v>
      </c>
      <c r="D7633" s="201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0">
        <v>44211</v>
      </c>
      <c r="C7634" s="4">
        <v>4742</v>
      </c>
      <c r="D7634" s="201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51</v>
      </c>
      <c r="B7635" s="200">
        <v>44211</v>
      </c>
      <c r="C7635" s="4">
        <v>1306</v>
      </c>
      <c r="D7635" s="201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0">
        <v>44211</v>
      </c>
      <c r="C7636" s="4">
        <v>395</v>
      </c>
      <c r="D7636" s="201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0">
        <v>44211</v>
      </c>
      <c r="C7637" s="4">
        <v>226</v>
      </c>
      <c r="D7637" s="201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0">
        <v>44211</v>
      </c>
      <c r="C7638" s="4">
        <v>408</v>
      </c>
      <c r="D7638" s="201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0">
        <v>44211</v>
      </c>
      <c r="C7639" s="4">
        <v>649</v>
      </c>
      <c r="D7639" s="201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0">
        <v>44211</v>
      </c>
      <c r="C7640" s="4">
        <v>235</v>
      </c>
      <c r="D7640" s="201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0">
        <v>44211</v>
      </c>
      <c r="C7641" s="4">
        <v>537</v>
      </c>
      <c r="D7641" s="201">
        <f t="shared" si="596"/>
        <v>35862</v>
      </c>
      <c r="E7641" s="4">
        <v>1</v>
      </c>
      <c r="F7641" s="67">
        <f t="shared" si="597"/>
        <v>627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0">
        <v>44211</v>
      </c>
      <c r="C7642" s="4">
        <v>58</v>
      </c>
      <c r="D7642" s="201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0">
        <v>44211</v>
      </c>
      <c r="C7643" s="4">
        <v>21</v>
      </c>
      <c r="D7643" s="201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0">
        <v>44211</v>
      </c>
      <c r="C7644" s="4">
        <v>195</v>
      </c>
      <c r="D7644" s="201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0">
        <v>44211</v>
      </c>
      <c r="C7645" s="4">
        <v>13</v>
      </c>
      <c r="D7645" s="201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0">
        <v>44211</v>
      </c>
      <c r="C7646" s="4">
        <v>135</v>
      </c>
      <c r="D7646" s="201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0">
        <v>44211</v>
      </c>
      <c r="C7647" s="4">
        <v>104</v>
      </c>
      <c r="D7647" s="201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0">
        <v>44211</v>
      </c>
      <c r="C7648" s="4">
        <v>515</v>
      </c>
      <c r="D7648" s="201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0">
        <v>44211</v>
      </c>
      <c r="C7649" s="4">
        <v>334</v>
      </c>
      <c r="D7649" s="201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0">
        <v>44211</v>
      </c>
      <c r="C7650" s="4">
        <v>59</v>
      </c>
      <c r="D7650" s="201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0">
        <v>44211</v>
      </c>
      <c r="C7651" s="4">
        <v>111</v>
      </c>
      <c r="D7651" s="201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0">
        <v>44211</v>
      </c>
      <c r="C7652" s="4">
        <v>33</v>
      </c>
      <c r="D7652" s="201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0">
        <v>44211</v>
      </c>
      <c r="C7653" s="4">
        <v>332</v>
      </c>
      <c r="D7653" s="201">
        <f t="shared" si="596"/>
        <v>28869</v>
      </c>
      <c r="E7653" s="4">
        <v>10</v>
      </c>
      <c r="F7653" s="67">
        <f t="shared" si="597"/>
        <v>449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0">
        <v>44211</v>
      </c>
      <c r="C7654" s="4">
        <v>1488</v>
      </c>
      <c r="D7654" s="201">
        <f t="shared" si="596"/>
        <v>193329</v>
      </c>
      <c r="E7654" s="4">
        <v>6</v>
      </c>
      <c r="F7654" s="67">
        <f t="shared" si="597"/>
        <v>3154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0">
        <v>44211</v>
      </c>
      <c r="C7655" s="4">
        <v>92</v>
      </c>
      <c r="D7655" s="201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0">
        <v>44211</v>
      </c>
      <c r="C7656" s="4">
        <v>91</v>
      </c>
      <c r="D7656" s="201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0">
        <v>44211</v>
      </c>
      <c r="C7657" s="4">
        <v>253</v>
      </c>
      <c r="D7657" s="201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0">
        <v>44212</v>
      </c>
      <c r="C7658" s="4">
        <v>3531</v>
      </c>
      <c r="D7658" s="201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51</v>
      </c>
      <c r="B7659" s="200">
        <v>44212</v>
      </c>
      <c r="C7659" s="4">
        <v>1144</v>
      </c>
      <c r="D7659" s="201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0">
        <v>44212</v>
      </c>
      <c r="C7660" s="4">
        <v>235</v>
      </c>
      <c r="D7660" s="201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0">
        <v>44212</v>
      </c>
      <c r="C7661" s="4">
        <v>170</v>
      </c>
      <c r="D7661" s="201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0">
        <v>44212</v>
      </c>
      <c r="C7662" s="4">
        <v>181</v>
      </c>
      <c r="D7662" s="201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0">
        <v>44212</v>
      </c>
      <c r="C7663" s="4">
        <v>536</v>
      </c>
      <c r="D7663" s="201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0">
        <v>44212</v>
      </c>
      <c r="C7664" s="4">
        <v>78</v>
      </c>
      <c r="D7664" s="201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0">
        <v>44212</v>
      </c>
      <c r="C7665" s="4">
        <v>314</v>
      </c>
      <c r="D7665" s="201">
        <f t="shared" si="596"/>
        <v>36176</v>
      </c>
      <c r="E7665" s="4">
        <v>5</v>
      </c>
      <c r="F7665" s="67">
        <f t="shared" si="597"/>
        <v>632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0">
        <v>44212</v>
      </c>
      <c r="C7666" s="4">
        <v>29</v>
      </c>
      <c r="D7666" s="201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0">
        <v>44212</v>
      </c>
      <c r="C7667" s="4">
        <v>21</v>
      </c>
      <c r="D7667" s="201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0">
        <v>44212</v>
      </c>
      <c r="C7668" s="4">
        <v>110</v>
      </c>
      <c r="D7668" s="201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0">
        <v>44212</v>
      </c>
      <c r="C7669" s="4">
        <v>12</v>
      </c>
      <c r="D7669" s="201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0">
        <v>44212</v>
      </c>
      <c r="C7670" s="4">
        <v>135</v>
      </c>
      <c r="D7670" s="201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0">
        <v>44212</v>
      </c>
      <c r="C7671" s="4">
        <v>144</v>
      </c>
      <c r="D7671" s="201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0">
        <v>44212</v>
      </c>
      <c r="C7672" s="4">
        <v>280</v>
      </c>
      <c r="D7672" s="201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0">
        <v>44212</v>
      </c>
      <c r="C7673" s="4">
        <v>296</v>
      </c>
      <c r="D7673" s="201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0">
        <v>44212</v>
      </c>
      <c r="C7674" s="4">
        <v>64</v>
      </c>
      <c r="D7674" s="201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0">
        <v>44212</v>
      </c>
      <c r="C7675" s="4">
        <v>60</v>
      </c>
      <c r="D7675" s="201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0">
        <v>44212</v>
      </c>
      <c r="C7676" s="4">
        <v>24</v>
      </c>
      <c r="D7676" s="201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0">
        <v>44212</v>
      </c>
      <c r="C7677" s="4">
        <v>244</v>
      </c>
      <c r="D7677" s="201">
        <f t="shared" si="601"/>
        <v>29113</v>
      </c>
      <c r="E7677" s="4">
        <v>2</v>
      </c>
      <c r="F7677" s="67">
        <f t="shared" si="602"/>
        <v>451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0">
        <v>44212</v>
      </c>
      <c r="C7678" s="4">
        <v>1078</v>
      </c>
      <c r="D7678" s="201">
        <f t="shared" si="601"/>
        <v>194407</v>
      </c>
      <c r="E7678" s="4">
        <v>12</v>
      </c>
      <c r="F7678" s="67">
        <f t="shared" si="602"/>
        <v>3166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0">
        <v>44212</v>
      </c>
      <c r="C7679" s="4">
        <v>113</v>
      </c>
      <c r="D7679" s="201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0">
        <v>44212</v>
      </c>
      <c r="C7680" s="4">
        <v>39</v>
      </c>
      <c r="D7680" s="201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0">
        <v>44212</v>
      </c>
      <c r="C7681" s="4">
        <v>94</v>
      </c>
      <c r="D7681" s="201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0">
        <v>44213</v>
      </c>
      <c r="C7682" s="4">
        <v>2598</v>
      </c>
      <c r="D7682" s="201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51</v>
      </c>
      <c r="B7683" s="200">
        <v>44213</v>
      </c>
      <c r="C7683" s="4">
        <v>1157</v>
      </c>
      <c r="D7683" s="201">
        <f t="shared" ref="D7683:D7746" si="604">C7683+D7659</f>
        <v>194688</v>
      </c>
      <c r="E7683" s="4">
        <v>8</v>
      </c>
      <c r="F7683" s="67">
        <f t="shared" ref="F7683:F7746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0">
        <v>44213</v>
      </c>
      <c r="C7684" s="4">
        <v>117</v>
      </c>
      <c r="D7684" s="201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0">
        <v>44213</v>
      </c>
      <c r="C7685" s="4">
        <v>173</v>
      </c>
      <c r="D7685" s="201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0">
        <v>44213</v>
      </c>
      <c r="C7686" s="4">
        <v>151</v>
      </c>
      <c r="D7686" s="201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0">
        <v>44213</v>
      </c>
      <c r="C7687" s="4">
        <v>336</v>
      </c>
      <c r="D7687" s="201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0">
        <v>44213</v>
      </c>
      <c r="C7688" s="4">
        <v>162</v>
      </c>
      <c r="D7688" s="201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0">
        <v>44213</v>
      </c>
      <c r="C7689" s="4">
        <v>315</v>
      </c>
      <c r="D7689" s="201">
        <f t="shared" si="604"/>
        <v>36491</v>
      </c>
      <c r="E7689" s="4">
        <v>3</v>
      </c>
      <c r="F7689" s="67">
        <f t="shared" si="605"/>
        <v>635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0">
        <v>44213</v>
      </c>
      <c r="C7690" s="4">
        <v>76</v>
      </c>
      <c r="D7690" s="201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0">
        <v>44213</v>
      </c>
      <c r="C7691" s="4">
        <v>60</v>
      </c>
      <c r="D7691" s="201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0">
        <v>44213</v>
      </c>
      <c r="C7692" s="4">
        <v>151</v>
      </c>
      <c r="D7692" s="201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0">
        <v>44213</v>
      </c>
      <c r="C7693" s="4">
        <v>24</v>
      </c>
      <c r="D7693" s="201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0">
        <v>44213</v>
      </c>
      <c r="C7694" s="4">
        <v>47</v>
      </c>
      <c r="D7694" s="201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0">
        <v>44213</v>
      </c>
      <c r="C7695" s="4">
        <v>170</v>
      </c>
      <c r="D7695" s="201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0">
        <v>44213</v>
      </c>
      <c r="C7696" s="4">
        <v>218</v>
      </c>
      <c r="D7696" s="201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0">
        <v>44213</v>
      </c>
      <c r="C7697" s="4">
        <v>177</v>
      </c>
      <c r="D7697" s="201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0">
        <v>44213</v>
      </c>
      <c r="C7698" s="4">
        <v>42</v>
      </c>
      <c r="D7698" s="201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0">
        <v>44213</v>
      </c>
      <c r="C7699" s="4">
        <v>3</v>
      </c>
      <c r="D7699" s="201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0">
        <v>44213</v>
      </c>
      <c r="C7700" s="4">
        <v>58</v>
      </c>
      <c r="D7700" s="201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0">
        <v>44213</v>
      </c>
      <c r="C7701" s="4">
        <v>266</v>
      </c>
      <c r="D7701" s="201">
        <f t="shared" si="604"/>
        <v>29379</v>
      </c>
      <c r="E7701" s="4">
        <v>1</v>
      </c>
      <c r="F7701" s="67">
        <f t="shared" si="605"/>
        <v>452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0">
        <v>44213</v>
      </c>
      <c r="C7702" s="4">
        <v>655</v>
      </c>
      <c r="D7702" s="201">
        <f t="shared" si="604"/>
        <v>195062</v>
      </c>
      <c r="E7702" s="4">
        <v>7</v>
      </c>
      <c r="F7702" s="67">
        <f t="shared" si="605"/>
        <v>3173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0">
        <v>44213</v>
      </c>
      <c r="C7703" s="4">
        <v>144</v>
      </c>
      <c r="D7703" s="201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0">
        <v>44213</v>
      </c>
      <c r="C7704" s="4">
        <v>60</v>
      </c>
      <c r="D7704" s="201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0">
        <v>44213</v>
      </c>
      <c r="C7705" s="4">
        <v>104</v>
      </c>
      <c r="D7705" s="201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0">
        <v>44214</v>
      </c>
      <c r="C7706" s="4">
        <v>2987</v>
      </c>
      <c r="D7706" s="201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51</v>
      </c>
      <c r="B7707" s="200">
        <v>44214</v>
      </c>
      <c r="C7707" s="4">
        <v>1210</v>
      </c>
      <c r="D7707" s="201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0">
        <v>44214</v>
      </c>
      <c r="C7708" s="4">
        <v>59</v>
      </c>
      <c r="D7708" s="201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0">
        <v>44214</v>
      </c>
      <c r="C7709" s="4">
        <v>141</v>
      </c>
      <c r="D7709" s="201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0">
        <v>44214</v>
      </c>
      <c r="C7710" s="4">
        <v>183</v>
      </c>
      <c r="D7710" s="201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0">
        <v>44214</v>
      </c>
      <c r="C7711" s="4">
        <v>94</v>
      </c>
      <c r="D7711" s="201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0">
        <v>44214</v>
      </c>
      <c r="C7712" s="4">
        <v>343</v>
      </c>
      <c r="D7712" s="201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0">
        <v>44214</v>
      </c>
      <c r="C7713" s="4">
        <v>241</v>
      </c>
      <c r="D7713" s="201">
        <f t="shared" si="604"/>
        <v>36732</v>
      </c>
      <c r="E7713" s="4">
        <v>5</v>
      </c>
      <c r="F7713" s="67">
        <f t="shared" si="605"/>
        <v>640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0">
        <v>44214</v>
      </c>
      <c r="C7714" s="4">
        <v>13</v>
      </c>
      <c r="D7714" s="201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0">
        <v>44214</v>
      </c>
      <c r="C7715" s="4">
        <v>56</v>
      </c>
      <c r="D7715" s="201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0">
        <v>44214</v>
      </c>
      <c r="C7716" s="4">
        <v>133</v>
      </c>
      <c r="D7716" s="201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0">
        <v>44214</v>
      </c>
      <c r="C7717" s="4">
        <v>12</v>
      </c>
      <c r="D7717" s="201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0">
        <v>44214</v>
      </c>
      <c r="C7718" s="4">
        <v>71</v>
      </c>
      <c r="D7718" s="201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0">
        <v>44214</v>
      </c>
      <c r="C7719" s="4">
        <v>148</v>
      </c>
      <c r="D7719" s="201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0">
        <v>44214</v>
      </c>
      <c r="C7720" s="4">
        <v>469</v>
      </c>
      <c r="D7720" s="201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0">
        <v>44214</v>
      </c>
      <c r="C7721" s="4">
        <v>276</v>
      </c>
      <c r="D7721" s="201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0">
        <v>44214</v>
      </c>
      <c r="C7722" s="4">
        <v>22</v>
      </c>
      <c r="D7722" s="201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0">
        <v>44214</v>
      </c>
      <c r="C7723" s="4">
        <v>78</v>
      </c>
      <c r="D7723" s="201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0">
        <v>44214</v>
      </c>
      <c r="C7724" s="4">
        <v>89</v>
      </c>
      <c r="D7724" s="201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0">
        <v>44214</v>
      </c>
      <c r="C7725" s="4">
        <v>299</v>
      </c>
      <c r="D7725" s="201">
        <f t="shared" si="604"/>
        <v>29678</v>
      </c>
      <c r="E7725" s="4">
        <v>13</v>
      </c>
      <c r="F7725" s="67">
        <f t="shared" si="605"/>
        <v>465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0">
        <v>44214</v>
      </c>
      <c r="C7726" s="4">
        <v>855</v>
      </c>
      <c r="D7726" s="201">
        <f t="shared" si="604"/>
        <v>195917</v>
      </c>
      <c r="E7726" s="4">
        <v>37</v>
      </c>
      <c r="F7726" s="67">
        <f t="shared" si="605"/>
        <v>3210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0">
        <v>44214</v>
      </c>
      <c r="C7727" s="4">
        <v>102</v>
      </c>
      <c r="D7727" s="201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0">
        <v>44214</v>
      </c>
      <c r="C7728" s="4">
        <v>125</v>
      </c>
      <c r="D7728" s="201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0">
        <v>44214</v>
      </c>
      <c r="C7729" s="4">
        <v>179</v>
      </c>
      <c r="D7729" s="201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A7730" s="50" t="s">
        <v>22</v>
      </c>
      <c r="B7730" s="200">
        <v>44215</v>
      </c>
      <c r="C7730" s="4">
        <v>5123</v>
      </c>
      <c r="D7730" s="201">
        <f>C7730+D7706</f>
        <v>759568</v>
      </c>
      <c r="E7730" s="4">
        <v>126</v>
      </c>
      <c r="F7730" s="67">
        <f>E7730+F7706</f>
        <v>23725</v>
      </c>
      <c r="G7730">
        <v>70</v>
      </c>
      <c r="H7730">
        <v>56</v>
      </c>
      <c r="I7730" s="73">
        <f t="shared" ref="I7730:I7752" si="607">H7730+G7730</f>
        <v>126</v>
      </c>
      <c r="J7730" s="48"/>
      <c r="N7730" s="73"/>
    </row>
    <row r="7731" spans="1:14" x14ac:dyDescent="0.25">
      <c r="A7731" s="50" t="s">
        <v>51</v>
      </c>
      <c r="B7731" s="200">
        <v>44215</v>
      </c>
      <c r="C7731" s="4">
        <v>1388</v>
      </c>
      <c r="D7731" s="201">
        <f t="shared" si="604"/>
        <v>197286</v>
      </c>
      <c r="E7731" s="4">
        <v>7</v>
      </c>
      <c r="F7731" s="67">
        <f t="shared" si="605"/>
        <v>5668</v>
      </c>
      <c r="G7731">
        <v>1</v>
      </c>
      <c r="H7731">
        <v>6</v>
      </c>
      <c r="I7731" s="73">
        <f t="shared" si="607"/>
        <v>7</v>
      </c>
      <c r="K7731" s="73"/>
    </row>
    <row r="7732" spans="1:14" x14ac:dyDescent="0.25">
      <c r="A7732" s="50" t="s">
        <v>35</v>
      </c>
      <c r="B7732" s="200">
        <v>44215</v>
      </c>
      <c r="C7732" s="4">
        <v>154</v>
      </c>
      <c r="D7732" s="201">
        <f t="shared" si="604"/>
        <v>4394</v>
      </c>
      <c r="E7732" s="4">
        <v>0</v>
      </c>
      <c r="F7732" s="67">
        <f t="shared" si="605"/>
        <v>17</v>
      </c>
      <c r="I7732" s="73">
        <f t="shared" si="607"/>
        <v>0</v>
      </c>
      <c r="K7732" s="73"/>
    </row>
    <row r="7733" spans="1:14" x14ac:dyDescent="0.25">
      <c r="A7733" s="50" t="s">
        <v>21</v>
      </c>
      <c r="B7733" s="200">
        <v>44215</v>
      </c>
      <c r="C7733" s="4">
        <v>212</v>
      </c>
      <c r="D7733" s="201">
        <f t="shared" si="604"/>
        <v>28864</v>
      </c>
      <c r="E7733" s="4">
        <v>2</v>
      </c>
      <c r="F7733" s="67">
        <f t="shared" si="605"/>
        <v>763</v>
      </c>
      <c r="G7733">
        <v>2</v>
      </c>
      <c r="I7733" s="73">
        <f t="shared" si="607"/>
        <v>2</v>
      </c>
      <c r="K7733" s="73"/>
    </row>
    <row r="7734" spans="1:14" x14ac:dyDescent="0.25">
      <c r="A7734" s="50" t="s">
        <v>36</v>
      </c>
      <c r="B7734" s="200">
        <v>44215</v>
      </c>
      <c r="C7734" s="4">
        <v>349</v>
      </c>
      <c r="D7734" s="201">
        <f t="shared" si="604"/>
        <v>38770</v>
      </c>
      <c r="E7734" s="4">
        <v>5</v>
      </c>
      <c r="F7734" s="67">
        <f t="shared" si="605"/>
        <v>568</v>
      </c>
      <c r="G7734">
        <v>4</v>
      </c>
      <c r="H7734">
        <v>1</v>
      </c>
      <c r="I7734" s="73">
        <f t="shared" si="607"/>
        <v>5</v>
      </c>
      <c r="K7734" s="73"/>
    </row>
    <row r="7735" spans="1:14" x14ac:dyDescent="0.25">
      <c r="A7735" s="50" t="s">
        <v>37</v>
      </c>
      <c r="B7735" s="200">
        <v>44215</v>
      </c>
      <c r="C7735" s="4">
        <v>90</v>
      </c>
      <c r="D7735" s="201">
        <f>C7735+D7711</f>
        <v>15651</v>
      </c>
      <c r="E7735" s="4">
        <v>2</v>
      </c>
      <c r="F7735" s="67">
        <f t="shared" si="605"/>
        <v>2553</v>
      </c>
      <c r="G7735">
        <v>2</v>
      </c>
      <c r="I7735" s="73">
        <f t="shared" si="607"/>
        <v>2</v>
      </c>
      <c r="K7735" s="73"/>
    </row>
    <row r="7736" spans="1:14" x14ac:dyDescent="0.25">
      <c r="A7736" s="50" t="s">
        <v>27</v>
      </c>
      <c r="B7736" s="200">
        <v>44215</v>
      </c>
      <c r="C7736" s="4">
        <v>668</v>
      </c>
      <c r="D7736" s="201">
        <f>C7736+D7712</f>
        <v>138751</v>
      </c>
      <c r="E7736" s="4">
        <v>8</v>
      </c>
      <c r="F7736" s="67">
        <f t="shared" si="605"/>
        <v>201</v>
      </c>
      <c r="G7736">
        <v>7</v>
      </c>
      <c r="H7736">
        <v>1</v>
      </c>
      <c r="I7736" s="73">
        <f t="shared" si="607"/>
        <v>8</v>
      </c>
      <c r="K7736" s="73"/>
    </row>
    <row r="7737" spans="1:14" x14ac:dyDescent="0.25">
      <c r="A7737" s="50" t="s">
        <v>38</v>
      </c>
      <c r="B7737" s="200">
        <v>44215</v>
      </c>
      <c r="C7737" s="4">
        <v>445</v>
      </c>
      <c r="D7737" s="201">
        <f t="shared" si="604"/>
        <v>37177</v>
      </c>
      <c r="E7737" s="4">
        <v>7</v>
      </c>
      <c r="F7737" s="67">
        <f t="shared" si="605"/>
        <v>647</v>
      </c>
      <c r="G7737">
        <v>6</v>
      </c>
      <c r="H7737">
        <v>1</v>
      </c>
      <c r="I7737" s="73">
        <f t="shared" si="607"/>
        <v>7</v>
      </c>
      <c r="K7737" s="73"/>
    </row>
    <row r="7738" spans="1:14" x14ac:dyDescent="0.25">
      <c r="A7738" s="50" t="s">
        <v>48</v>
      </c>
      <c r="B7738" s="200">
        <v>44215</v>
      </c>
      <c r="C7738" s="4">
        <v>8</v>
      </c>
      <c r="D7738" s="201">
        <f t="shared" si="604"/>
        <v>684</v>
      </c>
      <c r="E7738" s="4">
        <v>0</v>
      </c>
      <c r="F7738" s="67">
        <f t="shared" si="605"/>
        <v>6</v>
      </c>
      <c r="I7738" s="73">
        <f t="shared" si="607"/>
        <v>0</v>
      </c>
      <c r="K7738" s="73"/>
    </row>
    <row r="7739" spans="1:14" x14ac:dyDescent="0.25">
      <c r="A7739" s="50" t="s">
        <v>39</v>
      </c>
      <c r="B7739" s="200">
        <v>44215</v>
      </c>
      <c r="C7739" s="4">
        <v>25</v>
      </c>
      <c r="D7739" s="201">
        <f t="shared" si="604"/>
        <v>18942</v>
      </c>
      <c r="E7739" s="4">
        <v>1</v>
      </c>
      <c r="F7739" s="67">
        <f t="shared" si="605"/>
        <v>864</v>
      </c>
      <c r="H7739">
        <v>1</v>
      </c>
      <c r="I7739" s="73">
        <f t="shared" si="607"/>
        <v>1</v>
      </c>
      <c r="K7739" s="73"/>
    </row>
    <row r="7740" spans="1:14" x14ac:dyDescent="0.25">
      <c r="A7740" s="50" t="s">
        <v>40</v>
      </c>
      <c r="B7740" s="200">
        <v>44215</v>
      </c>
      <c r="C7740" s="4">
        <v>157</v>
      </c>
      <c r="D7740" s="201">
        <f t="shared" si="604"/>
        <v>15285</v>
      </c>
      <c r="E7740" s="4">
        <v>1</v>
      </c>
      <c r="F7740" s="67">
        <f t="shared" si="605"/>
        <v>206</v>
      </c>
      <c r="G7740">
        <v>1</v>
      </c>
      <c r="I7740" s="73">
        <f t="shared" si="607"/>
        <v>1</v>
      </c>
      <c r="K7740" s="73"/>
    </row>
    <row r="7741" spans="1:14" x14ac:dyDescent="0.25">
      <c r="A7741" s="50" t="s">
        <v>28</v>
      </c>
      <c r="B7741" s="200">
        <v>44215</v>
      </c>
      <c r="C7741" s="4">
        <v>9</v>
      </c>
      <c r="D7741" s="201">
        <f t="shared" si="604"/>
        <v>9329</v>
      </c>
      <c r="E7741" s="4">
        <v>0</v>
      </c>
      <c r="F7741" s="67">
        <f t="shared" si="605"/>
        <v>402</v>
      </c>
      <c r="I7741" s="73">
        <f t="shared" si="607"/>
        <v>0</v>
      </c>
      <c r="K7741" s="73"/>
    </row>
    <row r="7742" spans="1:14" x14ac:dyDescent="0.25">
      <c r="A7742" s="50" t="s">
        <v>24</v>
      </c>
      <c r="B7742" s="200">
        <v>44215</v>
      </c>
      <c r="C7742" s="4">
        <v>148</v>
      </c>
      <c r="D7742" s="201">
        <f t="shared" si="604"/>
        <v>62439</v>
      </c>
      <c r="E7742" s="4">
        <v>3</v>
      </c>
      <c r="F7742" s="67">
        <f t="shared" si="605"/>
        <v>1299</v>
      </c>
      <c r="G7742">
        <v>1</v>
      </c>
      <c r="H7742">
        <v>2</v>
      </c>
      <c r="I7742" s="73">
        <f t="shared" si="607"/>
        <v>3</v>
      </c>
      <c r="K7742" s="73"/>
    </row>
    <row r="7743" spans="1:14" x14ac:dyDescent="0.25">
      <c r="A7743" s="50" t="s">
        <v>30</v>
      </c>
      <c r="B7743" s="200">
        <v>44215</v>
      </c>
      <c r="C7743" s="4">
        <v>238</v>
      </c>
      <c r="D7743" s="201">
        <f t="shared" si="604"/>
        <v>2566</v>
      </c>
      <c r="E7743" s="4">
        <v>4</v>
      </c>
      <c r="F7743" s="67">
        <f t="shared" si="605"/>
        <v>49</v>
      </c>
      <c r="G7743">
        <v>4</v>
      </c>
      <c r="I7743" s="73">
        <f t="shared" si="607"/>
        <v>4</v>
      </c>
      <c r="K7743" s="73"/>
    </row>
    <row r="7744" spans="1:14" x14ac:dyDescent="0.25">
      <c r="A7744" s="50" t="s">
        <v>26</v>
      </c>
      <c r="B7744" s="200">
        <v>44215</v>
      </c>
      <c r="C7744" s="4">
        <v>417</v>
      </c>
      <c r="D7744" s="201">
        <f t="shared" si="604"/>
        <v>49096</v>
      </c>
      <c r="E7744" s="4">
        <v>1</v>
      </c>
      <c r="F7744" s="67">
        <f t="shared" si="605"/>
        <v>759</v>
      </c>
      <c r="H7744">
        <v>1</v>
      </c>
      <c r="I7744" s="73">
        <f t="shared" si="607"/>
        <v>1</v>
      </c>
      <c r="K7744" s="73"/>
    </row>
    <row r="7745" spans="1:11" x14ac:dyDescent="0.25">
      <c r="A7745" s="50" t="s">
        <v>25</v>
      </c>
      <c r="B7745" s="200">
        <v>44215</v>
      </c>
      <c r="C7745" s="4">
        <v>405</v>
      </c>
      <c r="D7745" s="201">
        <f t="shared" si="604"/>
        <v>44565</v>
      </c>
      <c r="E7745" s="4">
        <v>4</v>
      </c>
      <c r="F7745" s="67">
        <f t="shared" si="605"/>
        <v>1008</v>
      </c>
      <c r="G7745">
        <v>1</v>
      </c>
      <c r="H7745">
        <v>3</v>
      </c>
      <c r="I7745" s="73">
        <f t="shared" si="607"/>
        <v>4</v>
      </c>
      <c r="K7745" s="73"/>
    </row>
    <row r="7746" spans="1:11" x14ac:dyDescent="0.25">
      <c r="A7746" s="50" t="s">
        <v>41</v>
      </c>
      <c r="B7746" s="200">
        <v>44215</v>
      </c>
      <c r="C7746" s="4">
        <v>45</v>
      </c>
      <c r="D7746" s="201">
        <f t="shared" si="604"/>
        <v>23152</v>
      </c>
      <c r="E7746" s="4">
        <v>3</v>
      </c>
      <c r="F7746" s="67">
        <f t="shared" si="605"/>
        <v>1045</v>
      </c>
      <c r="G7746">
        <v>1</v>
      </c>
      <c r="H7746">
        <v>2</v>
      </c>
      <c r="I7746" s="73">
        <f t="shared" si="607"/>
        <v>3</v>
      </c>
      <c r="K7746" s="73"/>
    </row>
    <row r="7747" spans="1:11" x14ac:dyDescent="0.25">
      <c r="A7747" s="50" t="s">
        <v>42</v>
      </c>
      <c r="B7747" s="200">
        <v>44215</v>
      </c>
      <c r="C7747" s="4">
        <v>87</v>
      </c>
      <c r="D7747" s="201">
        <f t="shared" ref="D7747:D7753" si="608">C7747+D7723</f>
        <v>13256</v>
      </c>
      <c r="E7747" s="4">
        <v>0</v>
      </c>
      <c r="F7747" s="67">
        <f t="shared" ref="F7747:F7753" si="609">E7747+F7723</f>
        <v>216</v>
      </c>
      <c r="I7747" s="73">
        <f t="shared" si="607"/>
        <v>0</v>
      </c>
      <c r="K7747" s="73"/>
    </row>
    <row r="7748" spans="1:11" x14ac:dyDescent="0.25">
      <c r="A7748" s="50" t="s">
        <v>43</v>
      </c>
      <c r="B7748" s="200">
        <v>44215</v>
      </c>
      <c r="C7748" s="4">
        <v>94</v>
      </c>
      <c r="D7748" s="201">
        <f t="shared" si="608"/>
        <v>17058</v>
      </c>
      <c r="E7748" s="4">
        <v>2</v>
      </c>
      <c r="F7748" s="67">
        <f t="shared" si="609"/>
        <v>330</v>
      </c>
      <c r="G7748">
        <v>2</v>
      </c>
      <c r="I7748" s="73">
        <f t="shared" si="607"/>
        <v>2</v>
      </c>
      <c r="K7748" s="73"/>
    </row>
    <row r="7749" spans="1:11" x14ac:dyDescent="0.25">
      <c r="A7749" s="50" t="s">
        <v>44</v>
      </c>
      <c r="B7749" s="200">
        <v>44215</v>
      </c>
      <c r="C7749" s="4">
        <v>437</v>
      </c>
      <c r="D7749" s="201">
        <f t="shared" si="608"/>
        <v>30115</v>
      </c>
      <c r="E7749" s="4">
        <v>5</v>
      </c>
      <c r="F7749" s="67">
        <f t="shared" si="609"/>
        <v>470</v>
      </c>
      <c r="G7749">
        <v>4</v>
      </c>
      <c r="H7749">
        <v>1</v>
      </c>
      <c r="I7749" s="73">
        <f t="shared" si="607"/>
        <v>5</v>
      </c>
      <c r="K7749" s="73"/>
    </row>
    <row r="7750" spans="1:11" x14ac:dyDescent="0.25">
      <c r="A7750" s="50" t="s">
        <v>29</v>
      </c>
      <c r="B7750" s="200">
        <v>44215</v>
      </c>
      <c r="C7750" s="4">
        <v>1206</v>
      </c>
      <c r="D7750" s="201">
        <f t="shared" si="608"/>
        <v>197123</v>
      </c>
      <c r="E7750" s="4">
        <v>46</v>
      </c>
      <c r="F7750" s="67">
        <f t="shared" si="609"/>
        <v>3256</v>
      </c>
      <c r="G7750">
        <v>25</v>
      </c>
      <c r="H7750">
        <v>21</v>
      </c>
      <c r="I7750" s="73">
        <f t="shared" si="607"/>
        <v>46</v>
      </c>
      <c r="K7750" s="73"/>
    </row>
    <row r="7751" spans="1:11" x14ac:dyDescent="0.25">
      <c r="A7751" s="50" t="s">
        <v>45</v>
      </c>
      <c r="B7751" s="200">
        <v>44215</v>
      </c>
      <c r="C7751" s="4">
        <v>92</v>
      </c>
      <c r="D7751" s="201">
        <f t="shared" si="608"/>
        <v>19793</v>
      </c>
      <c r="E7751" s="4">
        <v>1</v>
      </c>
      <c r="F7751" s="67">
        <f t="shared" si="609"/>
        <v>239</v>
      </c>
      <c r="H7751">
        <v>1</v>
      </c>
      <c r="I7751" s="73">
        <f t="shared" si="607"/>
        <v>1</v>
      </c>
      <c r="K7751" s="73"/>
    </row>
    <row r="7752" spans="1:11" x14ac:dyDescent="0.25">
      <c r="A7752" s="50" t="s">
        <v>46</v>
      </c>
      <c r="B7752" s="200">
        <v>44215</v>
      </c>
      <c r="C7752" s="4">
        <v>140</v>
      </c>
      <c r="D7752" s="201">
        <f t="shared" si="608"/>
        <v>21025</v>
      </c>
      <c r="E7752" s="4">
        <v>2</v>
      </c>
      <c r="F7752" s="67">
        <f t="shared" si="609"/>
        <v>306</v>
      </c>
      <c r="G7752">
        <v>2</v>
      </c>
      <c r="I7752" s="73">
        <f t="shared" si="607"/>
        <v>2</v>
      </c>
      <c r="K7752" s="73"/>
    </row>
    <row r="7753" spans="1:11" x14ac:dyDescent="0.25">
      <c r="A7753" s="50" t="s">
        <v>47</v>
      </c>
      <c r="B7753" s="200">
        <v>44215</v>
      </c>
      <c r="C7753" s="4">
        <v>204</v>
      </c>
      <c r="D7753" s="201">
        <f t="shared" si="608"/>
        <v>74680</v>
      </c>
      <c r="E7753" s="4">
        <v>5</v>
      </c>
      <c r="F7753" s="67">
        <f t="shared" si="609"/>
        <v>1411</v>
      </c>
      <c r="G7753">
        <v>4</v>
      </c>
      <c r="H7753">
        <v>1</v>
      </c>
      <c r="I7753">
        <f>H7753+G7753</f>
        <v>5</v>
      </c>
      <c r="K7753" s="73"/>
    </row>
    <row r="7754" spans="1:11" x14ac:dyDescent="0.25">
      <c r="A7754" s="50" t="s">
        <v>22</v>
      </c>
      <c r="B7754" s="200">
        <v>44216</v>
      </c>
      <c r="C7754" s="4">
        <v>4898</v>
      </c>
      <c r="D7754" s="201">
        <f>C7754+D7730</f>
        <v>764466</v>
      </c>
      <c r="E7754" s="4">
        <v>69</v>
      </c>
      <c r="F7754" s="67">
        <f>E7754+F7730</f>
        <v>23794</v>
      </c>
    </row>
    <row r="7755" spans="1:11" x14ac:dyDescent="0.25">
      <c r="A7755" s="50" t="s">
        <v>51</v>
      </c>
      <c r="B7755" s="200">
        <v>44216</v>
      </c>
      <c r="C7755" s="4">
        <v>1272</v>
      </c>
      <c r="D7755" s="201">
        <f t="shared" ref="D7755:D7818" si="610">C7755+D7731</f>
        <v>198558</v>
      </c>
      <c r="E7755" s="4">
        <v>22</v>
      </c>
      <c r="F7755" s="67">
        <f t="shared" ref="F7755:F7818" si="611">E7755+F7731</f>
        <v>5690</v>
      </c>
      <c r="G7755" s="73"/>
      <c r="H7755" s="73"/>
    </row>
    <row r="7756" spans="1:11" x14ac:dyDescent="0.25">
      <c r="A7756" s="50" t="s">
        <v>35</v>
      </c>
      <c r="B7756" s="200">
        <v>44216</v>
      </c>
      <c r="C7756" s="4">
        <v>88</v>
      </c>
      <c r="D7756" s="201">
        <f t="shared" si="610"/>
        <v>4482</v>
      </c>
      <c r="F7756" s="67">
        <f t="shared" si="611"/>
        <v>17</v>
      </c>
      <c r="G7756" s="73"/>
      <c r="H7756" s="73"/>
    </row>
    <row r="7757" spans="1:11" x14ac:dyDescent="0.25">
      <c r="A7757" s="50" t="s">
        <v>21</v>
      </c>
      <c r="B7757" s="200">
        <v>44216</v>
      </c>
      <c r="C7757" s="4">
        <v>178</v>
      </c>
      <c r="D7757" s="201">
        <f t="shared" si="610"/>
        <v>29042</v>
      </c>
      <c r="E7757" s="4">
        <v>4</v>
      </c>
      <c r="F7757" s="67">
        <f t="shared" si="611"/>
        <v>767</v>
      </c>
      <c r="G7757" s="73"/>
      <c r="H7757" s="73"/>
    </row>
    <row r="7758" spans="1:11" x14ac:dyDescent="0.25">
      <c r="A7758" s="50" t="s">
        <v>36</v>
      </c>
      <c r="B7758" s="200">
        <v>44216</v>
      </c>
      <c r="C7758" s="4">
        <v>341</v>
      </c>
      <c r="D7758" s="201">
        <f t="shared" si="610"/>
        <v>39111</v>
      </c>
      <c r="E7758" s="4">
        <v>2</v>
      </c>
      <c r="F7758" s="67">
        <f t="shared" si="611"/>
        <v>570</v>
      </c>
      <c r="G7758" s="73"/>
      <c r="H7758" s="73"/>
    </row>
    <row r="7759" spans="1:11" x14ac:dyDescent="0.25">
      <c r="A7759" s="50" t="s">
        <v>37</v>
      </c>
      <c r="B7759" s="200">
        <v>44216</v>
      </c>
      <c r="C7759" s="4">
        <v>123</v>
      </c>
      <c r="D7759" s="201">
        <f>C7759+D7735</f>
        <v>15774</v>
      </c>
      <c r="E7759" s="4">
        <v>1</v>
      </c>
      <c r="F7759" s="67">
        <f t="shared" si="611"/>
        <v>2554</v>
      </c>
      <c r="G7759" s="73"/>
      <c r="H7759" s="73"/>
    </row>
    <row r="7760" spans="1:11" x14ac:dyDescent="0.25">
      <c r="A7760" s="50" t="s">
        <v>27</v>
      </c>
      <c r="B7760" s="200">
        <v>44216</v>
      </c>
      <c r="C7760" s="4">
        <v>694</v>
      </c>
      <c r="D7760" s="201">
        <f>C7760+D7736</f>
        <v>139445</v>
      </c>
      <c r="E7760" s="4">
        <v>6</v>
      </c>
      <c r="F7760" s="67">
        <f t="shared" si="611"/>
        <v>207</v>
      </c>
      <c r="G7760" s="73"/>
      <c r="H7760" s="73"/>
    </row>
    <row r="7761" spans="1:8" x14ac:dyDescent="0.25">
      <c r="A7761" s="50" t="s">
        <v>38</v>
      </c>
      <c r="B7761" s="200">
        <v>44216</v>
      </c>
      <c r="C7761" s="4">
        <v>548</v>
      </c>
      <c r="D7761" s="201">
        <f t="shared" si="610"/>
        <v>37725</v>
      </c>
      <c r="E7761" s="4">
        <v>6</v>
      </c>
      <c r="F7761" s="67">
        <f t="shared" si="611"/>
        <v>653</v>
      </c>
      <c r="G7761" s="73"/>
      <c r="H7761" s="73"/>
    </row>
    <row r="7762" spans="1:8" x14ac:dyDescent="0.25">
      <c r="A7762" s="50" t="s">
        <v>48</v>
      </c>
      <c r="B7762" s="200">
        <v>44216</v>
      </c>
      <c r="C7762" s="4">
        <v>16</v>
      </c>
      <c r="D7762" s="201">
        <f t="shared" si="610"/>
        <v>700</v>
      </c>
      <c r="F7762" s="67">
        <f t="shared" si="611"/>
        <v>6</v>
      </c>
      <c r="G7762" s="73"/>
      <c r="H7762" s="73"/>
    </row>
    <row r="7763" spans="1:8" x14ac:dyDescent="0.25">
      <c r="A7763" s="50" t="s">
        <v>39</v>
      </c>
      <c r="B7763" s="200">
        <v>44216</v>
      </c>
      <c r="C7763" s="4">
        <v>39</v>
      </c>
      <c r="D7763" s="201">
        <f t="shared" si="610"/>
        <v>18981</v>
      </c>
      <c r="F7763" s="67">
        <f t="shared" si="611"/>
        <v>864</v>
      </c>
      <c r="G7763" s="73"/>
      <c r="H7763" s="73"/>
    </row>
    <row r="7764" spans="1:8" x14ac:dyDescent="0.25">
      <c r="A7764" s="50" t="s">
        <v>40</v>
      </c>
      <c r="B7764" s="200">
        <v>44216</v>
      </c>
      <c r="C7764" s="4">
        <v>121</v>
      </c>
      <c r="D7764" s="201">
        <f t="shared" si="610"/>
        <v>15406</v>
      </c>
      <c r="E7764" s="4">
        <v>4</v>
      </c>
      <c r="F7764" s="67">
        <f t="shared" si="611"/>
        <v>210</v>
      </c>
      <c r="G7764" s="73"/>
      <c r="H7764" s="73"/>
    </row>
    <row r="7765" spans="1:8" x14ac:dyDescent="0.25">
      <c r="A7765" s="50" t="s">
        <v>28</v>
      </c>
      <c r="B7765" s="200">
        <v>44216</v>
      </c>
      <c r="C7765" s="4">
        <v>30</v>
      </c>
      <c r="D7765" s="201">
        <f t="shared" si="610"/>
        <v>9359</v>
      </c>
      <c r="F7765" s="67">
        <f t="shared" si="611"/>
        <v>402</v>
      </c>
      <c r="G7765" s="73"/>
      <c r="H7765" s="73"/>
    </row>
    <row r="7766" spans="1:8" x14ac:dyDescent="0.25">
      <c r="A7766" s="50" t="s">
        <v>24</v>
      </c>
      <c r="B7766" s="200">
        <v>44216</v>
      </c>
      <c r="C7766" s="4">
        <v>198</v>
      </c>
      <c r="D7766" s="201">
        <f t="shared" si="610"/>
        <v>62637</v>
      </c>
      <c r="E7766" s="4">
        <v>4</v>
      </c>
      <c r="F7766" s="67">
        <f t="shared" si="611"/>
        <v>1303</v>
      </c>
      <c r="G7766" s="73"/>
      <c r="H7766" s="73"/>
    </row>
    <row r="7767" spans="1:8" x14ac:dyDescent="0.25">
      <c r="A7767" s="50" t="s">
        <v>30</v>
      </c>
      <c r="B7767" s="200">
        <v>44216</v>
      </c>
      <c r="C7767" s="4">
        <v>193</v>
      </c>
      <c r="D7767" s="201">
        <f t="shared" si="610"/>
        <v>2759</v>
      </c>
      <c r="E7767" s="4">
        <v>4</v>
      </c>
      <c r="F7767" s="67">
        <f t="shared" si="611"/>
        <v>53</v>
      </c>
      <c r="G7767" s="73"/>
      <c r="H7767" s="73"/>
    </row>
    <row r="7768" spans="1:8" x14ac:dyDescent="0.25">
      <c r="A7768" s="50" t="s">
        <v>26</v>
      </c>
      <c r="B7768" s="200">
        <v>44216</v>
      </c>
      <c r="C7768" s="4">
        <v>533</v>
      </c>
      <c r="D7768" s="201">
        <f t="shared" si="610"/>
        <v>49629</v>
      </c>
      <c r="F7768" s="67">
        <f t="shared" si="611"/>
        <v>759</v>
      </c>
      <c r="G7768" s="73"/>
      <c r="H7768" s="73"/>
    </row>
    <row r="7769" spans="1:8" x14ac:dyDescent="0.25">
      <c r="A7769" s="50" t="s">
        <v>25</v>
      </c>
      <c r="B7769" s="200">
        <v>44216</v>
      </c>
      <c r="C7769" s="4">
        <v>442</v>
      </c>
      <c r="D7769" s="201">
        <f t="shared" si="610"/>
        <v>45007</v>
      </c>
      <c r="E7769" s="4">
        <v>2</v>
      </c>
      <c r="F7769" s="67">
        <f t="shared" si="611"/>
        <v>1010</v>
      </c>
      <c r="G7769" s="73"/>
      <c r="H7769" s="73"/>
    </row>
    <row r="7770" spans="1:8" x14ac:dyDescent="0.25">
      <c r="A7770" s="50" t="s">
        <v>41</v>
      </c>
      <c r="B7770" s="200">
        <v>44216</v>
      </c>
      <c r="C7770" s="4">
        <v>77</v>
      </c>
      <c r="D7770" s="201">
        <f t="shared" si="610"/>
        <v>23229</v>
      </c>
      <c r="F7770" s="67">
        <f t="shared" si="611"/>
        <v>1045</v>
      </c>
      <c r="G7770" s="73"/>
      <c r="H7770" s="73"/>
    </row>
    <row r="7771" spans="1:8" x14ac:dyDescent="0.25">
      <c r="A7771" s="50" t="s">
        <v>42</v>
      </c>
      <c r="B7771" s="200">
        <v>44216</v>
      </c>
      <c r="C7771" s="4">
        <v>96</v>
      </c>
      <c r="D7771" s="201">
        <f t="shared" si="610"/>
        <v>13352</v>
      </c>
      <c r="F7771" s="67">
        <f t="shared" si="611"/>
        <v>216</v>
      </c>
      <c r="G7771" s="73"/>
      <c r="H7771" s="73"/>
    </row>
    <row r="7772" spans="1:8" x14ac:dyDescent="0.25">
      <c r="A7772" s="50" t="s">
        <v>43</v>
      </c>
      <c r="B7772" s="200">
        <v>44216</v>
      </c>
      <c r="C7772" s="4">
        <v>104</v>
      </c>
      <c r="D7772" s="201">
        <f t="shared" si="610"/>
        <v>17162</v>
      </c>
      <c r="E7772" s="4">
        <v>3</v>
      </c>
      <c r="F7772" s="67">
        <f t="shared" si="611"/>
        <v>333</v>
      </c>
      <c r="G7772" s="73"/>
      <c r="H7772" s="73"/>
    </row>
    <row r="7773" spans="1:8" x14ac:dyDescent="0.25">
      <c r="A7773" s="50" t="s">
        <v>44</v>
      </c>
      <c r="B7773" s="200">
        <v>44216</v>
      </c>
      <c r="C7773" s="4">
        <v>494</v>
      </c>
      <c r="D7773" s="201">
        <f t="shared" si="610"/>
        <v>30609</v>
      </c>
      <c r="E7773" s="4">
        <v>4</v>
      </c>
      <c r="F7773" s="67">
        <f t="shared" si="611"/>
        <v>474</v>
      </c>
      <c r="G7773" s="73"/>
      <c r="H7773" s="73"/>
    </row>
    <row r="7774" spans="1:8" x14ac:dyDescent="0.25">
      <c r="A7774" s="50" t="s">
        <v>29</v>
      </c>
      <c r="B7774" s="200">
        <v>44216</v>
      </c>
      <c r="C7774" s="4">
        <v>1222</v>
      </c>
      <c r="D7774" s="201">
        <f t="shared" si="610"/>
        <v>198345</v>
      </c>
      <c r="E7774" s="4">
        <v>13</v>
      </c>
      <c r="F7774" s="67">
        <f t="shared" si="611"/>
        <v>3269</v>
      </c>
      <c r="G7774" s="73"/>
      <c r="H7774" s="73"/>
    </row>
    <row r="7775" spans="1:8" x14ac:dyDescent="0.25">
      <c r="A7775" s="50" t="s">
        <v>45</v>
      </c>
      <c r="B7775" s="200">
        <v>44216</v>
      </c>
      <c r="C7775" s="4">
        <v>166</v>
      </c>
      <c r="D7775" s="201">
        <f t="shared" si="610"/>
        <v>19959</v>
      </c>
      <c r="F7775" s="67">
        <f t="shared" si="611"/>
        <v>239</v>
      </c>
      <c r="G7775" s="73"/>
      <c r="H7775" s="73"/>
    </row>
    <row r="7776" spans="1:8" x14ac:dyDescent="0.25">
      <c r="A7776" s="50" t="s">
        <v>46</v>
      </c>
      <c r="B7776" s="200">
        <v>44216</v>
      </c>
      <c r="C7776" s="4">
        <v>91</v>
      </c>
      <c r="D7776" s="201">
        <f t="shared" si="610"/>
        <v>21116</v>
      </c>
      <c r="E7776" s="4">
        <v>1</v>
      </c>
      <c r="F7776" s="67">
        <f t="shared" si="611"/>
        <v>307</v>
      </c>
      <c r="G7776" s="73"/>
      <c r="H7776" s="73"/>
    </row>
    <row r="7777" spans="1:8" x14ac:dyDescent="0.25">
      <c r="A7777" s="50" t="s">
        <v>47</v>
      </c>
      <c r="B7777" s="200">
        <v>44216</v>
      </c>
      <c r="C7777" s="4">
        <v>148</v>
      </c>
      <c r="D7777" s="201">
        <f t="shared" si="610"/>
        <v>74828</v>
      </c>
      <c r="E7777" s="4">
        <v>4</v>
      </c>
      <c r="F7777" s="67">
        <f t="shared" si="611"/>
        <v>1415</v>
      </c>
      <c r="G7777" s="73"/>
      <c r="H7777" s="73"/>
    </row>
    <row r="7778" spans="1:8" x14ac:dyDescent="0.25">
      <c r="A7778" s="50" t="s">
        <v>22</v>
      </c>
      <c r="B7778" s="200">
        <v>44217</v>
      </c>
      <c r="C7778" s="4">
        <v>4630</v>
      </c>
      <c r="D7778" s="201">
        <f>C7778+D7754</f>
        <v>769096</v>
      </c>
      <c r="E7778" s="4">
        <v>45</v>
      </c>
      <c r="F7778" s="67">
        <f>E7778+F7754</f>
        <v>23839</v>
      </c>
    </row>
    <row r="7779" spans="1:8" x14ac:dyDescent="0.25">
      <c r="A7779" s="50" t="s">
        <v>51</v>
      </c>
      <c r="B7779" s="200">
        <v>44217</v>
      </c>
      <c r="C7779" s="4">
        <v>1265</v>
      </c>
      <c r="D7779" s="201">
        <f t="shared" si="610"/>
        <v>199823</v>
      </c>
      <c r="E7779" s="4">
        <v>25</v>
      </c>
      <c r="F7779" s="67">
        <f t="shared" si="611"/>
        <v>5715</v>
      </c>
      <c r="H7779" s="73"/>
    </row>
    <row r="7780" spans="1:8" x14ac:dyDescent="0.25">
      <c r="A7780" s="50" t="s">
        <v>35</v>
      </c>
      <c r="B7780" s="200">
        <v>44217</v>
      </c>
      <c r="C7780" s="4">
        <v>95</v>
      </c>
      <c r="D7780" s="201">
        <f t="shared" si="610"/>
        <v>4577</v>
      </c>
      <c r="F7780" s="67">
        <f t="shared" si="611"/>
        <v>17</v>
      </c>
      <c r="H7780" s="73"/>
    </row>
    <row r="7781" spans="1:8" x14ac:dyDescent="0.25">
      <c r="A7781" s="50" t="s">
        <v>21</v>
      </c>
      <c r="B7781" s="200">
        <v>44217</v>
      </c>
      <c r="C7781" s="4">
        <v>281</v>
      </c>
      <c r="D7781" s="201">
        <f t="shared" si="610"/>
        <v>29323</v>
      </c>
      <c r="F7781" s="67">
        <f t="shared" si="611"/>
        <v>767</v>
      </c>
      <c r="H7781" s="73"/>
    </row>
    <row r="7782" spans="1:8" x14ac:dyDescent="0.25">
      <c r="A7782" s="50" t="s">
        <v>36</v>
      </c>
      <c r="B7782" s="200">
        <v>44217</v>
      </c>
      <c r="C7782" s="4">
        <v>381</v>
      </c>
      <c r="D7782" s="201">
        <f t="shared" si="610"/>
        <v>39492</v>
      </c>
      <c r="E7782" s="4">
        <v>8</v>
      </c>
      <c r="F7782" s="67">
        <f t="shared" si="611"/>
        <v>578</v>
      </c>
      <c r="H7782" s="73"/>
    </row>
    <row r="7783" spans="1:8" x14ac:dyDescent="0.25">
      <c r="A7783" s="50" t="s">
        <v>37</v>
      </c>
      <c r="B7783" s="200">
        <v>44217</v>
      </c>
      <c r="C7783" s="4">
        <v>135</v>
      </c>
      <c r="D7783" s="201">
        <f>C7783+D7759</f>
        <v>15909</v>
      </c>
      <c r="E7783" s="4">
        <v>4</v>
      </c>
      <c r="F7783" s="67">
        <f t="shared" si="611"/>
        <v>2558</v>
      </c>
      <c r="H7783" s="73"/>
    </row>
    <row r="7784" spans="1:8" x14ac:dyDescent="0.25">
      <c r="A7784" s="50" t="s">
        <v>27</v>
      </c>
      <c r="B7784" s="200">
        <v>44217</v>
      </c>
      <c r="C7784" s="4">
        <v>649</v>
      </c>
      <c r="D7784" s="201">
        <f>C7784+D7760</f>
        <v>140094</v>
      </c>
      <c r="E7784" s="4">
        <v>7</v>
      </c>
      <c r="F7784" s="67">
        <f t="shared" si="611"/>
        <v>214</v>
      </c>
      <c r="H7784" s="73"/>
    </row>
    <row r="7785" spans="1:8" x14ac:dyDescent="0.25">
      <c r="A7785" s="50" t="s">
        <v>38</v>
      </c>
      <c r="B7785" s="200">
        <v>44217</v>
      </c>
      <c r="C7785" s="4">
        <v>445</v>
      </c>
      <c r="D7785" s="201">
        <f t="shared" si="610"/>
        <v>38170</v>
      </c>
      <c r="E7785" s="4">
        <v>6</v>
      </c>
      <c r="F7785" s="67">
        <f t="shared" si="611"/>
        <v>659</v>
      </c>
      <c r="H7785" s="73"/>
    </row>
    <row r="7786" spans="1:8" x14ac:dyDescent="0.25">
      <c r="A7786" s="50" t="s">
        <v>48</v>
      </c>
      <c r="B7786" s="200">
        <v>44217</v>
      </c>
      <c r="C7786" s="4">
        <v>59</v>
      </c>
      <c r="D7786" s="201">
        <f t="shared" si="610"/>
        <v>759</v>
      </c>
      <c r="F7786" s="67">
        <f t="shared" si="611"/>
        <v>6</v>
      </c>
      <c r="H7786" s="73"/>
    </row>
    <row r="7787" spans="1:8" x14ac:dyDescent="0.25">
      <c r="A7787" s="50" t="s">
        <v>39</v>
      </c>
      <c r="B7787" s="200">
        <v>44217</v>
      </c>
      <c r="C7787" s="4">
        <v>45</v>
      </c>
      <c r="D7787" s="201">
        <f t="shared" si="610"/>
        <v>19026</v>
      </c>
      <c r="F7787" s="67">
        <f t="shared" si="611"/>
        <v>864</v>
      </c>
      <c r="H7787" s="73"/>
    </row>
    <row r="7788" spans="1:8" x14ac:dyDescent="0.25">
      <c r="A7788" s="50" t="s">
        <v>40</v>
      </c>
      <c r="B7788" s="200">
        <v>44217</v>
      </c>
      <c r="C7788" s="4">
        <v>139</v>
      </c>
      <c r="D7788" s="201">
        <f t="shared" si="610"/>
        <v>15545</v>
      </c>
      <c r="F7788" s="67">
        <f t="shared" si="611"/>
        <v>210</v>
      </c>
      <c r="H7788" s="73"/>
    </row>
    <row r="7789" spans="1:8" x14ac:dyDescent="0.25">
      <c r="A7789" s="50" t="s">
        <v>28</v>
      </c>
      <c r="B7789" s="200">
        <v>44217</v>
      </c>
      <c r="C7789" s="4">
        <v>19</v>
      </c>
      <c r="D7789" s="201">
        <f t="shared" si="610"/>
        <v>9378</v>
      </c>
      <c r="F7789" s="67">
        <f t="shared" si="611"/>
        <v>402</v>
      </c>
      <c r="H7789" s="73"/>
    </row>
    <row r="7790" spans="1:8" x14ac:dyDescent="0.25">
      <c r="A7790" s="50" t="s">
        <v>24</v>
      </c>
      <c r="B7790" s="200">
        <v>44217</v>
      </c>
      <c r="C7790" s="4">
        <v>172</v>
      </c>
      <c r="D7790" s="201">
        <f t="shared" si="610"/>
        <v>62809</v>
      </c>
      <c r="E7790" s="4">
        <v>9</v>
      </c>
      <c r="F7790" s="67">
        <f t="shared" si="611"/>
        <v>1312</v>
      </c>
      <c r="H7790" s="73"/>
    </row>
    <row r="7791" spans="1:8" x14ac:dyDescent="0.25">
      <c r="A7791" s="50" t="s">
        <v>30</v>
      </c>
      <c r="B7791" s="200">
        <v>44217</v>
      </c>
      <c r="C7791" s="4">
        <v>175</v>
      </c>
      <c r="D7791" s="201">
        <f t="shared" si="610"/>
        <v>2934</v>
      </c>
      <c r="E7791" s="4">
        <v>7</v>
      </c>
      <c r="F7791" s="67">
        <f t="shared" si="611"/>
        <v>60</v>
      </c>
      <c r="H7791" s="73"/>
    </row>
    <row r="7792" spans="1:8" x14ac:dyDescent="0.25">
      <c r="A7792" s="50" t="s">
        <v>26</v>
      </c>
      <c r="B7792" s="200">
        <v>44217</v>
      </c>
      <c r="C7792" s="4">
        <v>524</v>
      </c>
      <c r="D7792" s="201">
        <f t="shared" si="610"/>
        <v>50153</v>
      </c>
      <c r="E7792" s="4">
        <v>1</v>
      </c>
      <c r="F7792" s="67">
        <f t="shared" si="611"/>
        <v>760</v>
      </c>
      <c r="H7792" s="73"/>
    </row>
    <row r="7793" spans="1:8" x14ac:dyDescent="0.25">
      <c r="A7793" s="50" t="s">
        <v>25</v>
      </c>
      <c r="B7793" s="200">
        <v>44217</v>
      </c>
      <c r="C7793" s="4">
        <v>265</v>
      </c>
      <c r="D7793" s="201">
        <f t="shared" si="610"/>
        <v>45272</v>
      </c>
      <c r="E7793" s="4">
        <v>6</v>
      </c>
      <c r="F7793" s="67">
        <f t="shared" si="611"/>
        <v>1016</v>
      </c>
      <c r="H7793" s="73"/>
    </row>
    <row r="7794" spans="1:8" x14ac:dyDescent="0.25">
      <c r="A7794" s="50" t="s">
        <v>41</v>
      </c>
      <c r="B7794" s="200">
        <v>44217</v>
      </c>
      <c r="C7794" s="4">
        <v>75</v>
      </c>
      <c r="D7794" s="201">
        <f t="shared" si="610"/>
        <v>23304</v>
      </c>
      <c r="F7794" s="67">
        <f t="shared" si="611"/>
        <v>1045</v>
      </c>
      <c r="H7794" s="73"/>
    </row>
    <row r="7795" spans="1:8" x14ac:dyDescent="0.25">
      <c r="A7795" s="50" t="s">
        <v>42</v>
      </c>
      <c r="B7795" s="200">
        <v>44217</v>
      </c>
      <c r="C7795" s="4">
        <v>81</v>
      </c>
      <c r="D7795" s="201">
        <f t="shared" si="610"/>
        <v>13433</v>
      </c>
      <c r="F7795" s="67">
        <f t="shared" si="611"/>
        <v>216</v>
      </c>
      <c r="H7795" s="73"/>
    </row>
    <row r="7796" spans="1:8" x14ac:dyDescent="0.25">
      <c r="A7796" s="50" t="s">
        <v>43</v>
      </c>
      <c r="B7796" s="200">
        <v>44217</v>
      </c>
      <c r="C7796" s="4">
        <v>202</v>
      </c>
      <c r="D7796" s="201">
        <f t="shared" si="610"/>
        <v>17364</v>
      </c>
      <c r="E7796" s="4">
        <v>2</v>
      </c>
      <c r="F7796" s="67">
        <f t="shared" si="611"/>
        <v>335</v>
      </c>
      <c r="H7796" s="73"/>
    </row>
    <row r="7797" spans="1:8" x14ac:dyDescent="0.25">
      <c r="A7797" s="50" t="s">
        <v>44</v>
      </c>
      <c r="B7797" s="200">
        <v>44217</v>
      </c>
      <c r="C7797" s="4">
        <v>314</v>
      </c>
      <c r="D7797" s="201">
        <f t="shared" si="610"/>
        <v>30923</v>
      </c>
      <c r="E7797" s="4">
        <v>3</v>
      </c>
      <c r="F7797" s="67">
        <f t="shared" si="611"/>
        <v>477</v>
      </c>
      <c r="H7797" s="73"/>
    </row>
    <row r="7798" spans="1:8" x14ac:dyDescent="0.25">
      <c r="A7798" s="50" t="s">
        <v>29</v>
      </c>
      <c r="B7798" s="200">
        <v>44217</v>
      </c>
      <c r="C7798" s="4">
        <v>1101</v>
      </c>
      <c r="D7798" s="201">
        <f t="shared" si="610"/>
        <v>199446</v>
      </c>
      <c r="E7798" s="4">
        <v>13</v>
      </c>
      <c r="F7798" s="67">
        <f t="shared" si="611"/>
        <v>3282</v>
      </c>
      <c r="H7798" s="73"/>
    </row>
    <row r="7799" spans="1:8" x14ac:dyDescent="0.25">
      <c r="A7799" s="50" t="s">
        <v>45</v>
      </c>
      <c r="B7799" s="200">
        <v>44217</v>
      </c>
      <c r="C7799" s="4">
        <v>100</v>
      </c>
      <c r="D7799" s="201">
        <f t="shared" si="610"/>
        <v>20059</v>
      </c>
      <c r="E7799" s="4">
        <v>1</v>
      </c>
      <c r="F7799" s="67">
        <f t="shared" si="611"/>
        <v>240</v>
      </c>
      <c r="H7799" s="73"/>
    </row>
    <row r="7800" spans="1:8" x14ac:dyDescent="0.25">
      <c r="A7800" s="50" t="s">
        <v>46</v>
      </c>
      <c r="B7800" s="200">
        <v>44217</v>
      </c>
      <c r="C7800" s="4">
        <v>106</v>
      </c>
      <c r="D7800" s="201">
        <f t="shared" si="610"/>
        <v>21222</v>
      </c>
      <c r="E7800" s="4">
        <v>4</v>
      </c>
      <c r="F7800" s="67">
        <f t="shared" si="611"/>
        <v>311</v>
      </c>
      <c r="H7800" s="73"/>
    </row>
    <row r="7801" spans="1:8" x14ac:dyDescent="0.25">
      <c r="A7801" s="50" t="s">
        <v>47</v>
      </c>
      <c r="B7801" s="200">
        <v>44217</v>
      </c>
      <c r="C7801" s="4">
        <v>138</v>
      </c>
      <c r="D7801" s="201">
        <f t="shared" si="610"/>
        <v>74966</v>
      </c>
      <c r="E7801" s="4">
        <v>1</v>
      </c>
      <c r="F7801" s="67">
        <f t="shared" si="611"/>
        <v>1416</v>
      </c>
      <c r="H7801" s="73"/>
    </row>
    <row r="7802" spans="1:8" x14ac:dyDescent="0.25">
      <c r="A7802" s="50" t="s">
        <v>22</v>
      </c>
      <c r="B7802" s="200">
        <v>44218</v>
      </c>
      <c r="C7802" s="4">
        <v>4177</v>
      </c>
      <c r="D7802" s="201">
        <f>C7802+D7778</f>
        <v>773273</v>
      </c>
      <c r="E7802" s="4">
        <v>119</v>
      </c>
      <c r="F7802" s="67">
        <f>E7802+F7778</f>
        <v>23958</v>
      </c>
      <c r="G7802" s="285">
        <f>SUM(C7802,C7778,C7754,C7730,C7706,C7682,C7658,C7634,C7610,C7586,C7562,C7538,C7514,C7490)/Hoja3!$D$2*100000</f>
        <v>336.36922478418023</v>
      </c>
      <c r="H7802" s="286">
        <f t="shared" ref="H7802:H7825" si="612">SUM(C7802,C7778,C7754,C7730,C7706,C7682,C7658,C7634,C7610,C7586,C7562,C7538,C7514,C7490)/SUM(C7466,C7442,C7418,C7394,C7370,C7346,C7322,C7298,C7274,C7250,C7226,C7202,C7178,C7154)</f>
        <v>1.1891211028033617</v>
      </c>
    </row>
    <row r="7803" spans="1:8" x14ac:dyDescent="0.25">
      <c r="A7803" s="50" t="s">
        <v>51</v>
      </c>
      <c r="B7803" s="200">
        <v>44218</v>
      </c>
      <c r="C7803" s="4">
        <v>1160</v>
      </c>
      <c r="D7803" s="201">
        <f t="shared" si="610"/>
        <v>200983</v>
      </c>
      <c r="E7803" s="4">
        <v>12</v>
      </c>
      <c r="F7803" s="67">
        <f t="shared" si="611"/>
        <v>5727</v>
      </c>
      <c r="G7803" s="285">
        <f>SUM(C7803,C7779,C7755,C7731,C7707,C7683,C7659,C7635,C7611,C7587,C7563,C7539,C7515,C7491)/Hoja3!$D$3*100000</f>
        <v>570.3842379779727</v>
      </c>
      <c r="H7803" s="286">
        <f t="shared" si="612"/>
        <v>1.2340320765334833</v>
      </c>
    </row>
    <row r="7804" spans="1:8" x14ac:dyDescent="0.25">
      <c r="A7804" s="50" t="s">
        <v>35</v>
      </c>
      <c r="B7804" s="200">
        <v>44218</v>
      </c>
      <c r="C7804" s="4">
        <v>52</v>
      </c>
      <c r="D7804" s="201">
        <f t="shared" si="610"/>
        <v>4629</v>
      </c>
      <c r="F7804" s="67">
        <f t="shared" si="611"/>
        <v>17</v>
      </c>
      <c r="G7804" s="285">
        <f>SUM(C7804,C7780,C7756,C7732,C7708,C7684,C7660,C7636,C7612,C7588,C7564,C7540,C7516,C7492)/Hoja3!$D$4*100000</f>
        <v>379.35865279536301</v>
      </c>
      <c r="H7804" s="286">
        <f t="shared" si="612"/>
        <v>2.8864468864468864</v>
      </c>
    </row>
    <row r="7805" spans="1:8" x14ac:dyDescent="0.25">
      <c r="A7805" s="50" t="s">
        <v>21</v>
      </c>
      <c r="B7805" s="200">
        <v>44218</v>
      </c>
      <c r="C7805" s="4">
        <v>182</v>
      </c>
      <c r="D7805" s="201">
        <f t="shared" si="610"/>
        <v>29505</v>
      </c>
      <c r="E7805" s="4">
        <v>5</v>
      </c>
      <c r="F7805" s="67">
        <f t="shared" si="611"/>
        <v>772</v>
      </c>
      <c r="G7805" s="285">
        <f>SUM(C7805,C7781,C7757,C7733,C7709,C7685,C7661,C7637,C7613,C7589,C7565,C7541,C7517,C7493)/Hoja3!$D$5*100000</f>
        <v>248.39337141699616</v>
      </c>
      <c r="H7805" s="286">
        <f t="shared" si="612"/>
        <v>1.0689531975705608</v>
      </c>
    </row>
    <row r="7806" spans="1:8" x14ac:dyDescent="0.25">
      <c r="A7806" s="50" t="s">
        <v>36</v>
      </c>
      <c r="B7806" s="200">
        <v>44218</v>
      </c>
      <c r="C7806" s="4">
        <v>457</v>
      </c>
      <c r="D7806" s="201">
        <f t="shared" si="610"/>
        <v>39949</v>
      </c>
      <c r="E7806" s="4">
        <v>14</v>
      </c>
      <c r="F7806" s="67">
        <f t="shared" si="611"/>
        <v>592</v>
      </c>
      <c r="G7806" s="285">
        <f>SUM(C7806,C7782,C7758,C7734,C7710,C7686,C7662,C7638,C7614,C7590,C7566,C7542,C7518,C7494)/Hoja3!$D$6*100000</f>
        <v>832.47979786556891</v>
      </c>
      <c r="H7806" s="286">
        <f t="shared" si="612"/>
        <v>0.97502365184484385</v>
      </c>
    </row>
    <row r="7807" spans="1:8" x14ac:dyDescent="0.25">
      <c r="A7807" s="50" t="s">
        <v>37</v>
      </c>
      <c r="B7807" s="200">
        <v>44218</v>
      </c>
      <c r="C7807" s="4">
        <v>168</v>
      </c>
      <c r="D7807" s="201">
        <f>C7807+D7783</f>
        <v>16077</v>
      </c>
      <c r="E7807" s="4">
        <v>6</v>
      </c>
      <c r="F7807" s="67">
        <f t="shared" si="611"/>
        <v>2564</v>
      </c>
      <c r="G7807" s="285">
        <f>SUM(C7807,C7783,C7759,C7735,C7711,C7687,C7663,C7639,C7615,C7591,C7567,C7543,C7519,C7495)/Hoja3!$D$7*100000</f>
        <v>156.89611615631108</v>
      </c>
      <c r="H7807" s="286">
        <f t="shared" si="612"/>
        <v>0.76158512972763648</v>
      </c>
    </row>
    <row r="7808" spans="1:8" x14ac:dyDescent="0.25">
      <c r="A7808" s="50" t="s">
        <v>27</v>
      </c>
      <c r="B7808" s="200">
        <v>44218</v>
      </c>
      <c r="C7808" s="4">
        <v>582</v>
      </c>
      <c r="D7808" s="201">
        <f>C7808+D7784</f>
        <v>140676</v>
      </c>
      <c r="E7808" s="4">
        <v>8</v>
      </c>
      <c r="F7808" s="67">
        <f t="shared" si="611"/>
        <v>222</v>
      </c>
      <c r="G7808" s="285">
        <f>SUM(C7808,C7784,C7760,C7736,C7712,C7688,C7664,C7640,C7616,C7592,C7568,C7544,C7520,C7496)/Hoja3!$D$8*100000</f>
        <v>451.01672821491059</v>
      </c>
      <c r="H7808" s="286">
        <f t="shared" si="612"/>
        <v>2.2729316546762588</v>
      </c>
    </row>
    <row r="7809" spans="1:8" x14ac:dyDescent="0.25">
      <c r="A7809" s="50" t="s">
        <v>38</v>
      </c>
      <c r="B7809" s="200">
        <v>44218</v>
      </c>
      <c r="C7809" s="4">
        <v>382</v>
      </c>
      <c r="D7809" s="201">
        <f t="shared" si="610"/>
        <v>38552</v>
      </c>
      <c r="E7809" s="4">
        <v>6</v>
      </c>
      <c r="F7809" s="67">
        <f t="shared" si="611"/>
        <v>665</v>
      </c>
      <c r="G7809" s="285">
        <f>SUM(C7809,C7785,C7761,C7737,C7713,C7689,C7665,C7641,C7617,C7593,C7569,C7545,C7521,C7497)/Hoja3!$D$9*100000</f>
        <v>424.037905828519</v>
      </c>
      <c r="H7809" s="286">
        <f t="shared" si="612"/>
        <v>1.2150093032871614</v>
      </c>
    </row>
    <row r="7810" spans="1:8" x14ac:dyDescent="0.25">
      <c r="A7810" s="50" t="s">
        <v>48</v>
      </c>
      <c r="B7810" s="200">
        <v>44218</v>
      </c>
      <c r="C7810" s="4">
        <v>38</v>
      </c>
      <c r="D7810" s="201">
        <f t="shared" si="610"/>
        <v>797</v>
      </c>
      <c r="F7810" s="67">
        <f t="shared" si="611"/>
        <v>6</v>
      </c>
      <c r="G7810" s="285">
        <f>SUM(C7810,C7786,C7762,C7738,C7714,C7690,C7666,C7642,C7618,C7594,C7570,C7546,C7522,C7498)/Hoja3!$D$10*100000</f>
        <v>91.871518672555695</v>
      </c>
      <c r="H7810" s="286">
        <f t="shared" si="612"/>
        <v>19.857142857142858</v>
      </c>
    </row>
    <row r="7811" spans="1:8" x14ac:dyDescent="0.25">
      <c r="A7811" s="50" t="s">
        <v>39</v>
      </c>
      <c r="B7811" s="200">
        <v>44218</v>
      </c>
      <c r="C7811" s="4">
        <v>30</v>
      </c>
      <c r="D7811" s="201">
        <f t="shared" si="610"/>
        <v>19056</v>
      </c>
      <c r="E7811" s="4">
        <v>1</v>
      </c>
      <c r="F7811" s="67">
        <f t="shared" si="611"/>
        <v>865</v>
      </c>
      <c r="G7811" s="285">
        <f>SUM(C7811,C7787,C7763,C7739,C7715,C7691,C7667,C7643,C7619,C7595,C7571,C7547,C7523,C7499)/Hoja3!$D$11*100000</f>
        <v>51.629239791874497</v>
      </c>
      <c r="H7811" s="286">
        <f t="shared" si="612"/>
        <v>2.4874999999999998</v>
      </c>
    </row>
    <row r="7812" spans="1:8" x14ac:dyDescent="0.25">
      <c r="A7812" s="50" t="s">
        <v>40</v>
      </c>
      <c r="B7812" s="200">
        <v>44218</v>
      </c>
      <c r="C7812" s="4">
        <v>99</v>
      </c>
      <c r="D7812" s="201">
        <f t="shared" si="610"/>
        <v>15644</v>
      </c>
      <c r="F7812" s="67">
        <f t="shared" si="611"/>
        <v>210</v>
      </c>
      <c r="G7812" s="285">
        <f>SUM(C7812,C7788,C7764,C7740,C7716,C7692,C7668,C7644,C7620,C7596,C7572,C7548,C7524,C7500)/Hoja3!$D$12*100000</f>
        <v>714.50891113417481</v>
      </c>
      <c r="H7812" s="286">
        <f t="shared" si="612"/>
        <v>0.68329775880469579</v>
      </c>
    </row>
    <row r="7813" spans="1:8" x14ac:dyDescent="0.25">
      <c r="A7813" s="50" t="s">
        <v>28</v>
      </c>
      <c r="B7813" s="200">
        <v>44218</v>
      </c>
      <c r="C7813" s="4">
        <v>11</v>
      </c>
      <c r="D7813" s="201">
        <f t="shared" si="610"/>
        <v>9389</v>
      </c>
      <c r="E7813" s="4">
        <v>2</v>
      </c>
      <c r="F7813" s="67">
        <f t="shared" si="611"/>
        <v>404</v>
      </c>
      <c r="G7813" s="285">
        <f>SUM(C7813,C7789,C7765,C7741,C7717,C7693,C7669,C7645,C7621,C7597,C7573,C7549,C7525,C7501)/Hoja3!$D$13*100000</f>
        <v>52.092465396626949</v>
      </c>
      <c r="H7813" s="286">
        <f t="shared" si="612"/>
        <v>1.6141732283464567</v>
      </c>
    </row>
    <row r="7814" spans="1:8" x14ac:dyDescent="0.25">
      <c r="A7814" s="50" t="s">
        <v>24</v>
      </c>
      <c r="B7814" s="200">
        <v>44218</v>
      </c>
      <c r="C7814" s="4">
        <v>182</v>
      </c>
      <c r="D7814" s="201">
        <f t="shared" si="610"/>
        <v>62991</v>
      </c>
      <c r="E7814" s="4">
        <v>2</v>
      </c>
      <c r="F7814" s="67">
        <f t="shared" si="611"/>
        <v>1314</v>
      </c>
      <c r="G7814" s="285">
        <f>SUM(C7814,C7790,C7766,C7742,C7718,C7694,C7670,C7646,C7622,C7598,C7574,C7550,C7526,C7502)/Hoja3!$D$14*100000</f>
        <v>96.566512823450097</v>
      </c>
      <c r="H7814" s="286">
        <f t="shared" si="612"/>
        <v>1.2289002557544757</v>
      </c>
    </row>
    <row r="7815" spans="1:8" x14ac:dyDescent="0.25">
      <c r="A7815" s="50" t="s">
        <v>30</v>
      </c>
      <c r="B7815" s="200">
        <v>44218</v>
      </c>
      <c r="C7815" s="4">
        <v>160</v>
      </c>
      <c r="D7815" s="201">
        <f t="shared" si="610"/>
        <v>3094</v>
      </c>
      <c r="E7815" s="4">
        <v>3</v>
      </c>
      <c r="F7815" s="67">
        <f t="shared" si="611"/>
        <v>63</v>
      </c>
      <c r="G7815" s="285">
        <f>SUM(C7815,C7791,C7767,C7743,C7719,C7695,C7671,C7647,C7623,C7599,C7575,C7551,C7527,C7503)/Hoja3!$D$15*100000</f>
        <v>151.82820183081819</v>
      </c>
      <c r="H7815" s="286">
        <f t="shared" si="612"/>
        <v>8.1837606837606831</v>
      </c>
    </row>
    <row r="7816" spans="1:8" x14ac:dyDescent="0.25">
      <c r="A7816" s="50" t="s">
        <v>26</v>
      </c>
      <c r="B7816" s="200">
        <v>44218</v>
      </c>
      <c r="C7816" s="4">
        <v>442</v>
      </c>
      <c r="D7816" s="201">
        <f t="shared" si="610"/>
        <v>50595</v>
      </c>
      <c r="E7816" s="4">
        <v>2</v>
      </c>
      <c r="F7816" s="67">
        <f t="shared" si="611"/>
        <v>762</v>
      </c>
      <c r="G7816" s="285">
        <f>SUM(C7816,C7792,C7768,C7744,C7720,C7696,C7672,C7648,C7624,C7600,C7576,C7552,C7528,C7504)/Hoja3!$D$16*100000</f>
        <v>907.3016322394011</v>
      </c>
      <c r="H7816" s="286">
        <f t="shared" si="612"/>
        <v>1.1180181851920579</v>
      </c>
    </row>
    <row r="7817" spans="1:8" x14ac:dyDescent="0.25">
      <c r="A7817" s="50" t="s">
        <v>25</v>
      </c>
      <c r="B7817" s="200">
        <v>44218</v>
      </c>
      <c r="C7817" s="4">
        <v>312</v>
      </c>
      <c r="D7817" s="201">
        <f t="shared" si="610"/>
        <v>45584</v>
      </c>
      <c r="E7817" s="4">
        <v>7</v>
      </c>
      <c r="F7817" s="67">
        <f t="shared" si="611"/>
        <v>1023</v>
      </c>
      <c r="G7817" s="285">
        <f>SUM(C7817,C7793,C7769,C7745,C7721,C7697,C7673,C7649,C7625,C7601,C7577,C7553,C7529,C7505)/Hoja3!$D$17*100000</f>
        <v>607.00097644493781</v>
      </c>
      <c r="H7817" s="286">
        <f t="shared" si="612"/>
        <v>1.1081807081807082</v>
      </c>
    </row>
    <row r="7818" spans="1:8" x14ac:dyDescent="0.25">
      <c r="A7818" s="50" t="s">
        <v>41</v>
      </c>
      <c r="B7818" s="200">
        <v>44218</v>
      </c>
      <c r="C7818" s="4">
        <v>53</v>
      </c>
      <c r="D7818" s="201">
        <f t="shared" si="610"/>
        <v>23357</v>
      </c>
      <c r="E7818" s="4">
        <v>1</v>
      </c>
      <c r="F7818" s="67">
        <f t="shared" si="611"/>
        <v>1046</v>
      </c>
      <c r="G7818" s="285">
        <f>SUM(C7818,C7794,C7770,C7746,C7722,C7698,C7674,C7650,C7626,C7602,C7578,C7554,C7530,C7506)/Hoja3!$D$18*100000</f>
        <v>52.022013525723516</v>
      </c>
      <c r="H7818" s="286">
        <f t="shared" si="612"/>
        <v>1.5765957446808512</v>
      </c>
    </row>
    <row r="7819" spans="1:8" x14ac:dyDescent="0.25">
      <c r="A7819" s="50" t="s">
        <v>42</v>
      </c>
      <c r="B7819" s="200">
        <v>44218</v>
      </c>
      <c r="C7819" s="4">
        <v>71</v>
      </c>
      <c r="D7819" s="201">
        <f t="shared" ref="D7819:D7825" si="613">C7819+D7795</f>
        <v>13504</v>
      </c>
      <c r="F7819" s="67">
        <f t="shared" ref="F7819:F7825" si="614">E7819+F7795</f>
        <v>216</v>
      </c>
      <c r="G7819" s="285">
        <f>SUM(C7819,C7795,C7771,C7747,C7723,C7699,C7675,C7651,C7627,C7603,C7579,C7555,C7531,C7507)/Hoja3!$D$19*100000</f>
        <v>156.67861810482873</v>
      </c>
      <c r="H7819" s="286">
        <f t="shared" si="612"/>
        <v>0.87303851640513552</v>
      </c>
    </row>
    <row r="7820" spans="1:8" x14ac:dyDescent="0.25">
      <c r="A7820" s="50" t="s">
        <v>43</v>
      </c>
      <c r="B7820" s="200">
        <v>44218</v>
      </c>
      <c r="C7820" s="4">
        <v>562</v>
      </c>
      <c r="D7820" s="201">
        <f t="shared" si="613"/>
        <v>17926</v>
      </c>
      <c r="F7820" s="67">
        <f t="shared" si="614"/>
        <v>335</v>
      </c>
      <c r="G7820" s="285">
        <f>SUM(C7820,C7796,C7772,C7748,C7724,C7700,C7676,C7652,C7628,C7604,C7580,C7556,C7532,C7508)/Hoja3!$D$20*100000</f>
        <v>276.5930658944618</v>
      </c>
      <c r="H7820" s="286">
        <f t="shared" si="612"/>
        <v>2.6428571428571428</v>
      </c>
    </row>
    <row r="7821" spans="1:8" x14ac:dyDescent="0.25">
      <c r="A7821" s="50" t="s">
        <v>44</v>
      </c>
      <c r="B7821" s="200">
        <v>44218</v>
      </c>
      <c r="C7821" s="4">
        <v>245</v>
      </c>
      <c r="D7821" s="201">
        <f t="shared" si="613"/>
        <v>31168</v>
      </c>
      <c r="E7821" s="4">
        <v>1</v>
      </c>
      <c r="F7821" s="67">
        <f t="shared" si="614"/>
        <v>478</v>
      </c>
      <c r="G7821" s="285">
        <f>SUM(C7821,C7797,C7773,C7749,C7725,C7701,C7677,C7653,C7629,C7605,C7581,C7557,C7533,C7509)/Hoja3!$D$21*100000</f>
        <v>1256.2278163949488</v>
      </c>
      <c r="H7821" s="286">
        <f t="shared" si="612"/>
        <v>0.97001689189189189</v>
      </c>
    </row>
    <row r="7822" spans="1:8" x14ac:dyDescent="0.25">
      <c r="A7822" s="50" t="s">
        <v>29</v>
      </c>
      <c r="B7822" s="200">
        <v>44218</v>
      </c>
      <c r="C7822" s="4">
        <v>1043</v>
      </c>
      <c r="D7822" s="201">
        <f t="shared" si="613"/>
        <v>200489</v>
      </c>
      <c r="E7822" s="4">
        <v>17</v>
      </c>
      <c r="F7822" s="67">
        <f t="shared" si="614"/>
        <v>3299</v>
      </c>
      <c r="G7822" s="285">
        <f>SUM(C7822,C7798,C7774,C7750,C7726,C7702,C7678,C7654,C7630,C7606,C7582,C7558,C7534,C7510)/Hoja3!$D$22*100000</f>
        <v>445.93144814894617</v>
      </c>
      <c r="H7822" s="286">
        <f t="shared" si="612"/>
        <v>1.1445783132530121</v>
      </c>
    </row>
    <row r="7823" spans="1:8" x14ac:dyDescent="0.25">
      <c r="A7823" s="50" t="s">
        <v>45</v>
      </c>
      <c r="B7823" s="200">
        <v>44218</v>
      </c>
      <c r="C7823" s="4">
        <v>99</v>
      </c>
      <c r="D7823" s="201">
        <f t="shared" si="613"/>
        <v>20158</v>
      </c>
      <c r="E7823" s="4">
        <v>3</v>
      </c>
      <c r="F7823" s="67">
        <f t="shared" si="614"/>
        <v>243</v>
      </c>
      <c r="G7823" s="285">
        <f>SUM(C7823,C7799,C7775,C7751,C7727,C7703,C7679,C7655,C7631,C7607,C7583,C7559,C7535,C7511)/Hoja3!$D$23*100000</f>
        <v>176.93723787785709</v>
      </c>
      <c r="H7823" s="286">
        <f t="shared" si="612"/>
        <v>1.2130343377715487</v>
      </c>
    </row>
    <row r="7824" spans="1:8" x14ac:dyDescent="0.25">
      <c r="A7824" s="50" t="s">
        <v>46</v>
      </c>
      <c r="B7824" s="200">
        <v>44218</v>
      </c>
      <c r="C7824" s="4">
        <v>48</v>
      </c>
      <c r="D7824" s="201">
        <f t="shared" si="613"/>
        <v>21270</v>
      </c>
      <c r="E7824" s="4">
        <v>9</v>
      </c>
      <c r="F7824" s="67">
        <f t="shared" si="614"/>
        <v>320</v>
      </c>
      <c r="G7824" s="285">
        <f>SUM(C7824,C7800,C7776,C7752,C7728,C7704,C7680,C7656,C7632,C7608,C7584,C7560,C7536,C7512)/Hoja3!$D$24*100000</f>
        <v>695.58332862070915</v>
      </c>
      <c r="H7824" s="286">
        <f t="shared" si="612"/>
        <v>0.81295439524124258</v>
      </c>
    </row>
    <row r="7825" spans="1:8" x14ac:dyDescent="0.25">
      <c r="A7825" s="50" t="s">
        <v>47</v>
      </c>
      <c r="B7825" s="200">
        <v>44218</v>
      </c>
      <c r="C7825" s="4">
        <v>198</v>
      </c>
      <c r="D7825" s="201">
        <f t="shared" si="613"/>
        <v>75164</v>
      </c>
      <c r="E7825" s="4">
        <v>2</v>
      </c>
      <c r="F7825" s="67">
        <f t="shared" si="614"/>
        <v>1418</v>
      </c>
      <c r="G7825" s="285">
        <f>SUM(C7825,C7801,C7777,C7753,C7729,C7705,C7681,C7657,C7633,C7609,C7585,C7561,C7537,C7513)/Hoja3!$D$25*100000</f>
        <v>151.24013369084935</v>
      </c>
      <c r="H7825" s="286">
        <f t="shared" si="612"/>
        <v>1.1037898363479759</v>
      </c>
    </row>
    <row r="7826" spans="1:8" x14ac:dyDescent="0.25">
      <c r="A7826" s="50" t="s">
        <v>22</v>
      </c>
      <c r="B7826" s="200">
        <v>44219</v>
      </c>
      <c r="C7826" s="279">
        <v>3265</v>
      </c>
      <c r="D7826" s="201">
        <f>C7826+D7802</f>
        <v>776538</v>
      </c>
      <c r="E7826" s="4">
        <v>109</v>
      </c>
      <c r="F7826" s="67">
        <f>E7826+F7802</f>
        <v>24067</v>
      </c>
      <c r="G7826" s="285">
        <f>SUM(C7826,C7802,C7778,C7754,C7730,C7706,C7682,C7658,C7634,C7610,C7586,C7562,C7538,C7514)/Hoja3!$D$2*100000</f>
        <v>329.9614318133581</v>
      </c>
      <c r="H7826" s="286">
        <f t="shared" ref="H7826:H7849" si="615">SUM(C7826,C7802,C7778,C7754,C7730,C7706,C7682,C7658,C7634,C7610,C7586,C7562,C7538,C7514)/SUM(C7490,C7466,C7442,C7418,C7394,C7370,C7346,C7322,C7298,C7274,C7250,C7226,C7202,C7178)</f>
        <v>1.0990031330105383</v>
      </c>
    </row>
    <row r="7827" spans="1:8" x14ac:dyDescent="0.25">
      <c r="A7827" s="50" t="s">
        <v>51</v>
      </c>
      <c r="B7827" s="200">
        <v>44219</v>
      </c>
      <c r="C7827" s="279">
        <v>924</v>
      </c>
      <c r="D7827" s="201">
        <f t="shared" ref="D7827:D7873" si="616">C7827+D7803</f>
        <v>201907</v>
      </c>
      <c r="E7827" s="4">
        <v>11</v>
      </c>
      <c r="F7827" s="67">
        <f t="shared" ref="F7827:F7873" si="617">E7827+F7803</f>
        <v>5738</v>
      </c>
      <c r="G7827" s="285">
        <f>SUM(C7827,C7803,C7779,C7755,C7731,C7707,C7683,C7659,C7635,C7611,C7587,C7563,C7539,C7515)/Hoja3!$D$3*100000</f>
        <v>556.53348922470275</v>
      </c>
      <c r="H7827" s="286">
        <f t="shared" si="615"/>
        <v>1.1267855967349087</v>
      </c>
    </row>
    <row r="7828" spans="1:8" x14ac:dyDescent="0.25">
      <c r="A7828" s="50" t="s">
        <v>35</v>
      </c>
      <c r="B7828" s="200">
        <v>44219</v>
      </c>
      <c r="C7828" s="279">
        <v>53</v>
      </c>
      <c r="D7828" s="201">
        <f t="shared" si="616"/>
        <v>4682</v>
      </c>
      <c r="F7828" s="67">
        <f t="shared" si="617"/>
        <v>17</v>
      </c>
      <c r="G7828" s="285">
        <f>SUM(C7828,C7804,C7780,C7756,C7732,C7708,C7684,C7660,C7636,C7612,C7588,C7564,C7540,C7516)/Hoja3!$D$4*100000</f>
        <v>375.50729591419179</v>
      </c>
      <c r="H7828" s="286">
        <f t="shared" si="615"/>
        <v>2.6351351351351351</v>
      </c>
    </row>
    <row r="7829" spans="1:8" x14ac:dyDescent="0.25">
      <c r="A7829" s="50" t="s">
        <v>21</v>
      </c>
      <c r="B7829" s="200">
        <v>44219</v>
      </c>
      <c r="C7829" s="279">
        <v>172</v>
      </c>
      <c r="D7829" s="201">
        <f t="shared" si="616"/>
        <v>29677</v>
      </c>
      <c r="F7829" s="67">
        <f t="shared" si="617"/>
        <v>772</v>
      </c>
      <c r="G7829" s="285">
        <f>SUM(C7829,C7805,C7781,C7757,C7733,C7709,C7685,C7661,C7637,C7613,C7589,C7565,C7541,C7517)/Hoja3!$D$5*100000</f>
        <v>243.9933551452379</v>
      </c>
      <c r="H7829" s="286">
        <f t="shared" si="615"/>
        <v>0.99257007767646066</v>
      </c>
    </row>
    <row r="7830" spans="1:8" x14ac:dyDescent="0.25">
      <c r="A7830" s="50" t="s">
        <v>36</v>
      </c>
      <c r="B7830" s="200">
        <v>44219</v>
      </c>
      <c r="C7830" s="279">
        <v>199</v>
      </c>
      <c r="D7830" s="201">
        <f t="shared" si="616"/>
        <v>40148</v>
      </c>
      <c r="E7830" s="4">
        <v>2</v>
      </c>
      <c r="F7830" s="67">
        <f t="shared" si="617"/>
        <v>594</v>
      </c>
      <c r="G7830" s="285">
        <f>SUM(C7830,C7806,C7782,C7758,C7734,C7710,C7686,C7662,C7638,C7614,C7590,C7566,C7542,C7518)/Hoja3!$D$6*100000</f>
        <v>811.31642633046533</v>
      </c>
      <c r="H7830" s="286">
        <f t="shared" si="615"/>
        <v>0.93</v>
      </c>
    </row>
    <row r="7831" spans="1:8" x14ac:dyDescent="0.25">
      <c r="A7831" s="50" t="s">
        <v>37</v>
      </c>
      <c r="B7831" s="200">
        <v>44219</v>
      </c>
      <c r="C7831" s="279">
        <v>162</v>
      </c>
      <c r="D7831" s="201">
        <f>C7831+D7807</f>
        <v>16239</v>
      </c>
      <c r="E7831" s="4">
        <v>1</v>
      </c>
      <c r="F7831" s="67">
        <f t="shared" si="617"/>
        <v>2565</v>
      </c>
      <c r="G7831" s="285">
        <f>SUM(C7831,C7807,C7783,C7759,C7735,C7711,C7687,C7664,C7640,C7616,C7592,C7568,C7544,C7520)/Hoja3!$D$7*100000</f>
        <v>73.58161922110385</v>
      </c>
      <c r="H7831" s="286">
        <f t="shared" si="615"/>
        <v>0.66171456405260598</v>
      </c>
    </row>
    <row r="7832" spans="1:8" x14ac:dyDescent="0.25">
      <c r="A7832" s="50" t="s">
        <v>27</v>
      </c>
      <c r="B7832" s="200">
        <v>44219</v>
      </c>
      <c r="C7832" s="279">
        <v>544</v>
      </c>
      <c r="D7832" s="201">
        <f>C7832+D7808</f>
        <v>141220</v>
      </c>
      <c r="E7832" s="4">
        <v>17</v>
      </c>
      <c r="F7832" s="67">
        <f t="shared" si="617"/>
        <v>239</v>
      </c>
      <c r="G7832" s="285">
        <f>SUM(C7832,C7808,C7784,C7760,C7736,C7712,C7687,C7663,C7639,C7615,C7591:C7592,C7568,C7544,C7520)/Hoja3!$D$8*100000</f>
        <v>670.94872327915482</v>
      </c>
      <c r="H7832" s="286">
        <f t="shared" si="615"/>
        <v>2.1220976781425138</v>
      </c>
    </row>
    <row r="7833" spans="1:8" x14ac:dyDescent="0.25">
      <c r="A7833" s="50" t="s">
        <v>38</v>
      </c>
      <c r="B7833" s="200">
        <v>44219</v>
      </c>
      <c r="C7833" s="279">
        <v>302</v>
      </c>
      <c r="D7833" s="201">
        <f t="shared" si="616"/>
        <v>38854</v>
      </c>
      <c r="E7833" s="4">
        <v>1</v>
      </c>
      <c r="F7833" s="67">
        <f t="shared" si="617"/>
        <v>666</v>
      </c>
      <c r="G7833" s="285">
        <f>SUM(C7833,C7809,C7785,C7761,C7737,C7713,C7689,C7665,C7641,C7617,C7593,C7569,C7545,C7521)/Hoja3!$D$9*100000</f>
        <v>408.5973559140553</v>
      </c>
      <c r="H7833" s="286">
        <f t="shared" si="615"/>
        <v>1.0749810174639332</v>
      </c>
    </row>
    <row r="7834" spans="1:8" x14ac:dyDescent="0.25">
      <c r="A7834" s="50" t="s">
        <v>48</v>
      </c>
      <c r="B7834" s="200">
        <v>44219</v>
      </c>
      <c r="C7834" s="279">
        <v>3</v>
      </c>
      <c r="D7834" s="201">
        <f t="shared" si="616"/>
        <v>800</v>
      </c>
      <c r="F7834" s="67">
        <f t="shared" si="617"/>
        <v>6</v>
      </c>
      <c r="G7834" s="285">
        <f>SUM(C7834,C7810,C7786,C7762,C7738,C7714,C7690,C7666,C7642,C7618,C7594,C7570,C7546,C7522)/Hoja3!$D$10*100000</f>
        <v>89.392970506929188</v>
      </c>
      <c r="H7834" s="286">
        <f t="shared" si="615"/>
        <v>11.760869565217391</v>
      </c>
    </row>
    <row r="7835" spans="1:8" x14ac:dyDescent="0.25">
      <c r="A7835" s="50" t="s">
        <v>39</v>
      </c>
      <c r="B7835" s="200">
        <v>44219</v>
      </c>
      <c r="C7835" s="279">
        <v>8</v>
      </c>
      <c r="D7835" s="201">
        <f t="shared" si="616"/>
        <v>19064</v>
      </c>
      <c r="E7835" s="4">
        <v>1</v>
      </c>
      <c r="F7835" s="67">
        <f t="shared" si="617"/>
        <v>866</v>
      </c>
      <c r="G7835" s="285">
        <f>SUM(C7835,C7811,C7787,C7763,C7739,C7715,C7691,C7667,C7643,C7619,C7595,C7571,C7547,C7523)/Hoja3!$D$11*100000</f>
        <v>51.629239791874497</v>
      </c>
      <c r="H7835" s="286">
        <f t="shared" si="615"/>
        <v>2.3975903614457832</v>
      </c>
    </row>
    <row r="7836" spans="1:8" x14ac:dyDescent="0.25">
      <c r="A7836" s="50" t="s">
        <v>40</v>
      </c>
      <c r="B7836" s="200">
        <v>44219</v>
      </c>
      <c r="C7836" s="279">
        <v>106</v>
      </c>
      <c r="D7836" s="201">
        <f t="shared" si="616"/>
        <v>15750</v>
      </c>
      <c r="F7836" s="67">
        <f t="shared" si="617"/>
        <v>210</v>
      </c>
      <c r="G7836" s="285">
        <f>SUM(C7836,C7812,C7788,C7764,C7740,C7716,C7692,C7668,C7644,C7620,C7596,C7572,C7548,C7524)/Hoja3!$D$12*100000</f>
        <v>656.19873447386919</v>
      </c>
      <c r="H7836" s="286">
        <f t="shared" si="615"/>
        <v>0.60602937387271327</v>
      </c>
    </row>
    <row r="7837" spans="1:8" x14ac:dyDescent="0.25">
      <c r="A7837" s="50" t="s">
        <v>28</v>
      </c>
      <c r="B7837" s="200">
        <v>44219</v>
      </c>
      <c r="C7837" s="279">
        <v>13</v>
      </c>
      <c r="D7837" s="201">
        <f t="shared" si="616"/>
        <v>9402</v>
      </c>
      <c r="F7837" s="67">
        <f t="shared" si="617"/>
        <v>404</v>
      </c>
      <c r="G7837" s="285">
        <f>SUM(C7837,C7813,C7789,C7765,C7741,C7717,C7693,C7669,C7645,C7621,C7597,C7573,C7549,C7525)/Hoja3!$D$13*100000</f>
        <v>51.584246222025719</v>
      </c>
      <c r="H7837" s="286">
        <f t="shared" si="615"/>
        <v>1.4710144927536233</v>
      </c>
    </row>
    <row r="7838" spans="1:8" x14ac:dyDescent="0.25">
      <c r="A7838" s="50" t="s">
        <v>24</v>
      </c>
      <c r="B7838" s="200">
        <v>44219</v>
      </c>
      <c r="C7838" s="279">
        <v>101</v>
      </c>
      <c r="D7838" s="201">
        <f t="shared" si="616"/>
        <v>63092</v>
      </c>
      <c r="E7838" s="4">
        <v>2</v>
      </c>
      <c r="F7838" s="67">
        <f t="shared" si="617"/>
        <v>1316</v>
      </c>
      <c r="G7838" s="285">
        <f>SUM(C7838,C7814,C7790,C7766,C7742,C7718,C7694,C7670,C7646,C7622,C7598,C7574,C7550,C7526)/Hoja3!$D$14*100000</f>
        <v>94.355833029364859</v>
      </c>
      <c r="H7838" s="286">
        <f t="shared" si="615"/>
        <v>1.1340579710144927</v>
      </c>
    </row>
    <row r="7839" spans="1:8" x14ac:dyDescent="0.25">
      <c r="A7839" s="50" t="s">
        <v>30</v>
      </c>
      <c r="B7839" s="200">
        <v>44219</v>
      </c>
      <c r="C7839" s="279">
        <v>214</v>
      </c>
      <c r="D7839" s="201">
        <f t="shared" si="616"/>
        <v>3308</v>
      </c>
      <c r="F7839" s="67">
        <f t="shared" si="617"/>
        <v>63</v>
      </c>
      <c r="G7839" s="285">
        <f>SUM(C7839,C7815,C7791,C7767,C7743,C7719,C7695,C7671,C7647,C7623,C7599,C7575,C7551,C7527)/Hoja3!$D$15*100000</f>
        <v>156.42665389671242</v>
      </c>
      <c r="H7839" s="286">
        <f t="shared" si="615"/>
        <v>5.6858789625360231</v>
      </c>
    </row>
    <row r="7840" spans="1:8" x14ac:dyDescent="0.25">
      <c r="A7840" s="50" t="s">
        <v>26</v>
      </c>
      <c r="B7840" s="200">
        <v>44219</v>
      </c>
      <c r="C7840" s="279">
        <v>241</v>
      </c>
      <c r="D7840" s="201">
        <f t="shared" si="616"/>
        <v>50836</v>
      </c>
      <c r="E7840" s="4">
        <v>1</v>
      </c>
      <c r="F7840" s="67">
        <f t="shared" si="617"/>
        <v>763</v>
      </c>
      <c r="G7840" s="285">
        <f>SUM(C7840,C7816,C7792,C7768,C7744,C7720,C7696,C7672,C7648,C7624,C7600,C7576,C7552,C7528)/Hoja3!$D$16*100000</f>
        <v>890.73678916117149</v>
      </c>
      <c r="H7840" s="286">
        <f t="shared" si="615"/>
        <v>1.0491308974813764</v>
      </c>
    </row>
    <row r="7841" spans="1:10" x14ac:dyDescent="0.25">
      <c r="A7841" s="50" t="s">
        <v>25</v>
      </c>
      <c r="B7841" s="200">
        <v>44219</v>
      </c>
      <c r="C7841" s="279">
        <v>286</v>
      </c>
      <c r="D7841" s="201">
        <f t="shared" si="616"/>
        <v>45870</v>
      </c>
      <c r="E7841" s="4">
        <v>3</v>
      </c>
      <c r="F7841" s="67">
        <f t="shared" si="617"/>
        <v>1026</v>
      </c>
      <c r="G7841" s="285">
        <f>SUM(C7841,C7817,C7793,C7769,C7745,C7721,C7697,C7673,C7649,C7625,C7601,C7577,C7553,C7529)/Hoja3!$D$17*100000</f>
        <v>613.55519589090568</v>
      </c>
      <c r="H7841" s="286">
        <f t="shared" si="615"/>
        <v>1.1002638522427441</v>
      </c>
    </row>
    <row r="7842" spans="1:10" x14ac:dyDescent="0.25">
      <c r="A7842" s="50" t="s">
        <v>41</v>
      </c>
      <c r="B7842" s="200">
        <v>44219</v>
      </c>
      <c r="C7842" s="279">
        <v>59</v>
      </c>
      <c r="D7842" s="201">
        <f t="shared" si="616"/>
        <v>23416</v>
      </c>
      <c r="E7842" s="4">
        <v>2</v>
      </c>
      <c r="F7842" s="67">
        <f t="shared" si="617"/>
        <v>1048</v>
      </c>
      <c r="G7842" s="285">
        <f>SUM(C7842,C7818,C7794,C7770,C7746,C7722,C7698,C7674,C7650,C7626,C7602,C7578,C7554,C7530)/Hoja3!$D$18*100000</f>
        <v>51.039141475304987</v>
      </c>
      <c r="H7842" s="286">
        <f t="shared" si="615"/>
        <v>1.4034749034749034</v>
      </c>
    </row>
    <row r="7843" spans="1:10" x14ac:dyDescent="0.25">
      <c r="A7843" s="50" t="s">
        <v>42</v>
      </c>
      <c r="B7843" s="200">
        <v>44219</v>
      </c>
      <c r="C7843" s="279">
        <v>32</v>
      </c>
      <c r="D7843" s="201">
        <f t="shared" si="616"/>
        <v>13536</v>
      </c>
      <c r="F7843" s="67">
        <f t="shared" si="617"/>
        <v>216</v>
      </c>
      <c r="G7843" s="285">
        <f>SUM(C7843,C7819,C7795,C7771,C7747,C7723,C7699,C7675,C7651,C7627,C7603,C7579,C7555,C7531)/Hoja3!$D$19*100000</f>
        <v>150.66236397825443</v>
      </c>
      <c r="H7843" s="286">
        <f t="shared" si="615"/>
        <v>0.80122532334921714</v>
      </c>
    </row>
    <row r="7844" spans="1:10" x14ac:dyDescent="0.25">
      <c r="A7844" s="50" t="s">
        <v>43</v>
      </c>
      <c r="B7844" s="200">
        <v>44219</v>
      </c>
      <c r="C7844" s="279">
        <v>475</v>
      </c>
      <c r="D7844" s="201">
        <f t="shared" si="616"/>
        <v>18401</v>
      </c>
      <c r="E7844" s="4">
        <v>1</v>
      </c>
      <c r="F7844" s="67">
        <f t="shared" si="617"/>
        <v>336</v>
      </c>
      <c r="G7844" s="285">
        <f>SUM(C7844,C7820,C7796,C7772,C7748,C7724,C7700,C7676,C7652,C7628,C7604,C7580,C7556,C7532)/Hoja3!$D$20*100000</f>
        <v>366.88909522985159</v>
      </c>
      <c r="H7844" s="286">
        <f t="shared" si="615"/>
        <v>3.4409594095940959</v>
      </c>
    </row>
    <row r="7845" spans="1:10" x14ac:dyDescent="0.25">
      <c r="A7845" s="50" t="s">
        <v>44</v>
      </c>
      <c r="B7845" s="200">
        <v>44219</v>
      </c>
      <c r="C7845" s="279">
        <v>179</v>
      </c>
      <c r="D7845" s="201">
        <f t="shared" si="616"/>
        <v>31347</v>
      </c>
      <c r="E7845" s="4">
        <v>4</v>
      </c>
      <c r="F7845" s="67">
        <f t="shared" si="617"/>
        <v>482</v>
      </c>
      <c r="G7845" s="285">
        <f>SUM(C7845,C7821,C7797,C7773,C7749,C7725,C7701,C7677,C7653,C7629,C7605,C7581,C7557,C7533)/Hoja3!$D$21*100000</f>
        <v>1205.3661764625456</v>
      </c>
      <c r="H7845" s="286">
        <f t="shared" si="615"/>
        <v>0.89194658033184948</v>
      </c>
    </row>
    <row r="7846" spans="1:10" x14ac:dyDescent="0.25">
      <c r="A7846" s="50" t="s">
        <v>29</v>
      </c>
      <c r="B7846" s="200">
        <v>44219</v>
      </c>
      <c r="C7846" s="279">
        <v>698</v>
      </c>
      <c r="D7846" s="201">
        <f t="shared" si="616"/>
        <v>201187</v>
      </c>
      <c r="E7846" s="4">
        <v>5</v>
      </c>
      <c r="F7846" s="67">
        <f t="shared" si="617"/>
        <v>3304</v>
      </c>
      <c r="G7846" s="285">
        <f>SUM(C7846,C7822,C7798,C7774,C7750,C7726,C7702,C7678,C7654,C7630,C7606,C7582,C7558,C7534)/Hoja3!$D$22*100000</f>
        <v>432.55633242450415</v>
      </c>
      <c r="H7846" s="286">
        <f t="shared" si="615"/>
        <v>1.0530772408095828</v>
      </c>
    </row>
    <row r="7847" spans="1:10" x14ac:dyDescent="0.25">
      <c r="A7847" s="50" t="s">
        <v>45</v>
      </c>
      <c r="B7847" s="200">
        <v>44219</v>
      </c>
      <c r="C7847" s="279">
        <v>170</v>
      </c>
      <c r="D7847" s="201">
        <f t="shared" si="616"/>
        <v>20328</v>
      </c>
      <c r="E7847" s="4">
        <v>1</v>
      </c>
      <c r="F7847" s="67">
        <f t="shared" si="617"/>
        <v>244</v>
      </c>
      <c r="G7847" s="285">
        <f>SUM(C7847,C7823,C7799,C7775,C7751,C7727,C7703,C7679,C7655,C7631,C7607,C7583,C7559,C7535)/Hoja3!$D$23*100000</f>
        <v>181.53699276203014</v>
      </c>
      <c r="H7847" s="286">
        <f t="shared" si="615"/>
        <v>1.1800664451827243</v>
      </c>
    </row>
    <row r="7848" spans="1:10" x14ac:dyDescent="0.25">
      <c r="A7848" s="50" t="s">
        <v>46</v>
      </c>
      <c r="B7848" s="200">
        <v>44219</v>
      </c>
      <c r="C7848" s="279">
        <v>74</v>
      </c>
      <c r="D7848" s="201">
        <f t="shared" si="616"/>
        <v>21344</v>
      </c>
      <c r="E7848" s="4">
        <v>1</v>
      </c>
      <c r="F7848" s="67">
        <f t="shared" si="617"/>
        <v>321</v>
      </c>
      <c r="G7848" s="285">
        <f>SUM(C7848,C7824,C7800,C7776,C7752,C7728,C7704,C7680,C7656,C7632,C7608,C7584,C7560,C7536)/Hoja3!$D$24*100000</f>
        <v>705.1970819431092</v>
      </c>
      <c r="H7848" s="286">
        <f t="shared" si="615"/>
        <v>0.86237897648686035</v>
      </c>
    </row>
    <row r="7849" spans="1:10" x14ac:dyDescent="0.25">
      <c r="A7849" s="50" t="s">
        <v>47</v>
      </c>
      <c r="B7849" s="200">
        <v>44219</v>
      </c>
      <c r="C7849" s="279">
        <v>82</v>
      </c>
      <c r="D7849" s="201">
        <f t="shared" si="616"/>
        <v>75246</v>
      </c>
      <c r="F7849" s="117">
        <f t="shared" si="617"/>
        <v>1418</v>
      </c>
      <c r="G7849" s="285">
        <f>SUM(C7849,C7825,C7801,C7777,C7753,C7729,C7705,C7681,C7657,C7633,C7609,C7585,C7561,C7537)/Hoja3!$D$25*100000</f>
        <v>148.93878167604515</v>
      </c>
      <c r="H7849" s="286">
        <f t="shared" si="615"/>
        <v>1.0667793744716823</v>
      </c>
    </row>
    <row r="7850" spans="1:10" x14ac:dyDescent="0.25">
      <c r="A7850" s="50" t="s">
        <v>22</v>
      </c>
      <c r="B7850" s="200">
        <v>44220</v>
      </c>
      <c r="C7850" s="4">
        <v>2091</v>
      </c>
      <c r="D7850" s="201">
        <f>C7850+D7826</f>
        <v>778629</v>
      </c>
      <c r="E7850" s="4">
        <v>46</v>
      </c>
      <c r="F7850" s="67">
        <f>E7850+F7826</f>
        <v>24113</v>
      </c>
      <c r="G7850" s="285">
        <f>SUM(C7850,C7826,C7802,C7778,C7754,C7730,C7706,C7682,C7658,C7634,C7610,C7586,C7562,C7538)/Hoja3!$D$2*100000</f>
        <v>323.09756816845606</v>
      </c>
      <c r="H7850" s="286">
        <f t="shared" ref="H7850:H7872" si="618">SUM(C7850,C7826,C7802,C7778,C7754,C7730,C7706,C7682,C7658,C7634,C7610,C7586,C7562,C7538)/SUM(C7514,C7490,C7466,C7442,C7418,C7394,C7370,C7346,C7322,C7298,C7274,C7250,C7226,C7202)</f>
        <v>1.0502371951671485</v>
      </c>
      <c r="I7850" s="287"/>
      <c r="J7850" s="47"/>
    </row>
    <row r="7851" spans="1:10" x14ac:dyDescent="0.25">
      <c r="A7851" s="50" t="s">
        <v>51</v>
      </c>
      <c r="B7851" s="200">
        <v>44220</v>
      </c>
      <c r="C7851" s="4">
        <v>706</v>
      </c>
      <c r="D7851" s="201">
        <f t="shared" si="616"/>
        <v>202613</v>
      </c>
      <c r="E7851" s="4">
        <v>19</v>
      </c>
      <c r="F7851" s="67">
        <f t="shared" si="617"/>
        <v>5757</v>
      </c>
      <c r="G7851" s="285">
        <f>SUM(C7851,C7827,C7803,C7779,C7755,C7731,C7707,C7683,C7659,C7635,C7611,C7587,C7563,C7539)/Hoja3!$D$3*100000</f>
        <v>538.94368857794427</v>
      </c>
      <c r="H7851" s="286">
        <f t="shared" si="618"/>
        <v>1.0551241247612986</v>
      </c>
      <c r="I7851" s="287"/>
      <c r="J7851" s="47"/>
    </row>
    <row r="7852" spans="1:10" x14ac:dyDescent="0.25">
      <c r="A7852" s="50" t="s">
        <v>35</v>
      </c>
      <c r="B7852" s="200">
        <v>44220</v>
      </c>
      <c r="C7852" s="4">
        <v>49</v>
      </c>
      <c r="D7852" s="201">
        <f t="shared" si="616"/>
        <v>4731</v>
      </c>
      <c r="F7852" s="67">
        <f t="shared" si="617"/>
        <v>17</v>
      </c>
      <c r="G7852" s="285">
        <f>SUM(C7852,C7828,C7804,C7780,C7756,C7732,C7708,C7684,C7660,C7636,C7612,C7588,C7564,C7540)/Hoja3!$D$4*100000</f>
        <v>375.02587630404537</v>
      </c>
      <c r="H7852" s="286">
        <f t="shared" si="618"/>
        <v>2.6097152428810722</v>
      </c>
      <c r="I7852" s="288"/>
      <c r="J7852" s="47"/>
    </row>
    <row r="7853" spans="1:10" x14ac:dyDescent="0.25">
      <c r="A7853" s="50" t="s">
        <v>21</v>
      </c>
      <c r="B7853" s="200">
        <v>44220</v>
      </c>
      <c r="C7853" s="4">
        <v>137</v>
      </c>
      <c r="D7853" s="201">
        <f t="shared" si="616"/>
        <v>29814</v>
      </c>
      <c r="F7853" s="67">
        <f t="shared" si="617"/>
        <v>772</v>
      </c>
      <c r="G7853" s="285">
        <f>SUM(C7853,C7829,C7805,C7781,C7757,C7733,C7709,C7685,C7661,C7637,C7613,C7589,C7565,C7541)/Hoja3!$D$5*100000</f>
        <v>239.51031969854077</v>
      </c>
      <c r="H7853" s="286">
        <f t="shared" si="618"/>
        <v>0.93608046722907201</v>
      </c>
      <c r="I7853" s="289"/>
      <c r="J7853" s="47"/>
    </row>
    <row r="7854" spans="1:10" x14ac:dyDescent="0.25">
      <c r="A7854" s="50" t="s">
        <v>36</v>
      </c>
      <c r="B7854" s="200">
        <v>44220</v>
      </c>
      <c r="C7854" s="4">
        <v>108</v>
      </c>
      <c r="D7854" s="201">
        <f t="shared" si="616"/>
        <v>40256</v>
      </c>
      <c r="F7854" s="67">
        <f t="shared" si="617"/>
        <v>594</v>
      </c>
      <c r="G7854" s="285">
        <f>SUM(C7854,C7830,C7806,C7782,C7758,C7734,C7710,C7686,C7662,C7638,C7614,C7590,C7566,C7542)/Hoja3!$D$6*100000</f>
        <v>797.42291524635129</v>
      </c>
      <c r="H7854" s="286">
        <f t="shared" si="618"/>
        <v>0.90751976466262185</v>
      </c>
      <c r="I7854" s="289"/>
      <c r="J7854" s="47"/>
    </row>
    <row r="7855" spans="1:10" x14ac:dyDescent="0.25">
      <c r="A7855" s="50" t="s">
        <v>37</v>
      </c>
      <c r="B7855" s="200">
        <v>44220</v>
      </c>
      <c r="C7855" s="4">
        <v>64</v>
      </c>
      <c r="D7855" s="201">
        <f>C7855+D7831</f>
        <v>16303</v>
      </c>
      <c r="F7855" s="67">
        <f t="shared" si="617"/>
        <v>2565</v>
      </c>
      <c r="G7855" s="285">
        <f>SUM(C7855,C7831,C7807,C7783,C7759,C7735,C7711,C7687,C7663,C7639,C7615,C7591,C7567,C7543)/Hoja3!$D$7*100000</f>
        <v>133.81377228789106</v>
      </c>
      <c r="H7855" s="286">
        <f t="shared" si="618"/>
        <v>0.5954324931960715</v>
      </c>
      <c r="I7855" s="289"/>
      <c r="J7855" s="47"/>
    </row>
    <row r="7856" spans="1:10" x14ac:dyDescent="0.25">
      <c r="A7856" s="50" t="s">
        <v>27</v>
      </c>
      <c r="B7856" s="200">
        <v>44220</v>
      </c>
      <c r="C7856" s="4">
        <v>264</v>
      </c>
      <c r="D7856" s="201">
        <f>C7856+D7832</f>
        <v>141484</v>
      </c>
      <c r="E7856" s="4">
        <v>4</v>
      </c>
      <c r="F7856" s="67">
        <f t="shared" si="617"/>
        <v>243</v>
      </c>
      <c r="G7856" s="285">
        <f>SUM(C7856,C7832,C7808,C7784,C7760,C7736,C7712,C7688,C7664,C7640,C7616,C7592,C7568,C7544)/Hoja3!$D$8*100000</f>
        <v>485.90249294923899</v>
      </c>
      <c r="H7856" s="286">
        <f t="shared" si="618"/>
        <v>2.2863140218303948</v>
      </c>
      <c r="I7856" s="287"/>
      <c r="J7856" s="47"/>
    </row>
    <row r="7857" spans="1:10" x14ac:dyDescent="0.25">
      <c r="A7857" s="50" t="s">
        <v>38</v>
      </c>
      <c r="B7857" s="200">
        <v>44220</v>
      </c>
      <c r="C7857" s="4">
        <v>219</v>
      </c>
      <c r="D7857" s="201">
        <f t="shared" si="616"/>
        <v>39073</v>
      </c>
      <c r="E7857" s="4">
        <v>4</v>
      </c>
      <c r="F7857" s="67">
        <f t="shared" si="617"/>
        <v>670</v>
      </c>
      <c r="G7857" s="285">
        <f>SUM(C7857,C7833,C7809,C7785,C7761,C7737,C7713,C7689,C7665,C7641,C7617,C7593,C7569,C7545)/Hoja3!$D$9*100000</f>
        <v>399.14543049912658</v>
      </c>
      <c r="H7857" s="286">
        <f t="shared" si="618"/>
        <v>1.0126304228445908</v>
      </c>
      <c r="I7857" s="289"/>
      <c r="J7857" s="47"/>
    </row>
    <row r="7858" spans="1:10" x14ac:dyDescent="0.25">
      <c r="A7858" s="50" t="s">
        <v>48</v>
      </c>
      <c r="B7858" s="200">
        <v>44220</v>
      </c>
      <c r="C7858" s="4">
        <v>6</v>
      </c>
      <c r="D7858" s="201">
        <f t="shared" si="616"/>
        <v>806</v>
      </c>
      <c r="F7858" s="67">
        <f t="shared" si="617"/>
        <v>6</v>
      </c>
      <c r="G7858" s="285">
        <f>SUM(C7858,C7834,C7810,C7786,C7762,C7738,C7714,C7690,C7666,C7642,C7618,C7594,C7570,C7546)/Hoja3!$D$10*100000</f>
        <v>85.096820353176582</v>
      </c>
      <c r="H7858" s="286">
        <f t="shared" si="618"/>
        <v>6.6883116883116882</v>
      </c>
      <c r="I7858" s="288"/>
      <c r="J7858" s="47"/>
    </row>
    <row r="7859" spans="1:10" x14ac:dyDescent="0.25">
      <c r="A7859" s="50" t="s">
        <v>39</v>
      </c>
      <c r="B7859" s="200">
        <v>44220</v>
      </c>
      <c r="C7859" s="4">
        <v>29</v>
      </c>
      <c r="D7859" s="201">
        <f t="shared" si="616"/>
        <v>19093</v>
      </c>
      <c r="F7859" s="67">
        <f t="shared" si="617"/>
        <v>866</v>
      </c>
      <c r="G7859" s="285">
        <f>SUM(C7859,C7835,C7811,C7787,C7763,C7739,C7715,C7691,C7667,C7643,C7619,C7595,C7571,C7547)/Hoja3!$D$11*100000</f>
        <v>52.796735164052556</v>
      </c>
      <c r="H7859" s="286">
        <f t="shared" si="618"/>
        <v>2.2611111111111111</v>
      </c>
      <c r="I7859" s="289"/>
      <c r="J7859" s="47"/>
    </row>
    <row r="7860" spans="1:10" x14ac:dyDescent="0.25">
      <c r="A7860" s="50" t="s">
        <v>40</v>
      </c>
      <c r="B7860" s="200">
        <v>44220</v>
      </c>
      <c r="C7860" s="4">
        <v>43</v>
      </c>
      <c r="D7860" s="201">
        <f t="shared" si="616"/>
        <v>15793</v>
      </c>
      <c r="E7860" s="4">
        <v>1</v>
      </c>
      <c r="F7860" s="67">
        <f t="shared" si="617"/>
        <v>211</v>
      </c>
      <c r="G7860" s="285">
        <f>SUM(C7860,C7836,C7812,C7788,C7764,C7740,C7716,C7692,C7668,C7644,C7620,C7596,C7572,C7548)/Hoja3!$D$12*100000</f>
        <v>639.73796689990741</v>
      </c>
      <c r="H7860" s="286">
        <f t="shared" si="618"/>
        <v>0.60437532946758044</v>
      </c>
      <c r="I7860" s="289"/>
      <c r="J7860" s="47"/>
    </row>
    <row r="7861" spans="1:10" x14ac:dyDescent="0.25">
      <c r="A7861" s="50" t="s">
        <v>28</v>
      </c>
      <c r="B7861" s="200">
        <v>44220</v>
      </c>
      <c r="C7861" s="4">
        <v>36</v>
      </c>
      <c r="D7861" s="201">
        <f t="shared" si="616"/>
        <v>9438</v>
      </c>
      <c r="F7861" s="67">
        <f t="shared" si="617"/>
        <v>404</v>
      </c>
      <c r="G7861" s="285">
        <f>SUM(C7861,C7837,C7813,C7789,C7765,C7741,C7717,C7693,C7669,C7645,C7621,C7597,C7573,C7549)/Hoja3!$D$13*100000</f>
        <v>56.920547555338715</v>
      </c>
      <c r="H7861" s="286">
        <f t="shared" si="618"/>
        <v>1.5342465753424657</v>
      </c>
      <c r="I7861" s="288"/>
      <c r="J7861" s="47"/>
    </row>
    <row r="7862" spans="1:10" x14ac:dyDescent="0.25">
      <c r="A7862" s="50" t="s">
        <v>24</v>
      </c>
      <c r="B7862" s="200">
        <v>44220</v>
      </c>
      <c r="C7862" s="4">
        <v>63</v>
      </c>
      <c r="D7862" s="201">
        <f t="shared" si="616"/>
        <v>63155</v>
      </c>
      <c r="E7862" s="4">
        <v>2</v>
      </c>
      <c r="F7862" s="67">
        <f t="shared" si="617"/>
        <v>1318</v>
      </c>
      <c r="G7862" s="285">
        <f>SUM(C7862,C7838,C7814,C7790,C7766,C7742,C7718,C7694,C7670,C7646,C7622,C7598,C7574,C7550)/Hoja3!$D$14*100000</f>
        <v>93.702677635657864</v>
      </c>
      <c r="H7862" s="286">
        <f t="shared" si="618"/>
        <v>1.1094586555621653</v>
      </c>
      <c r="I7862" s="287"/>
      <c r="J7862" s="47"/>
    </row>
    <row r="7863" spans="1:10" x14ac:dyDescent="0.25">
      <c r="A7863" s="50" t="s">
        <v>30</v>
      </c>
      <c r="B7863" s="200">
        <v>44220</v>
      </c>
      <c r="C7863" s="4">
        <v>159</v>
      </c>
      <c r="D7863" s="201">
        <f t="shared" si="616"/>
        <v>3467</v>
      </c>
      <c r="E7863" s="4">
        <v>1</v>
      </c>
      <c r="F7863" s="67">
        <f t="shared" si="617"/>
        <v>64</v>
      </c>
      <c r="G7863" s="285">
        <f>SUM(C7863,C7839,C7815,C7791,C7767,C7743,C7719,C7695,C7671,C7647,C7623,C7599,C7575,C7551)/Hoja3!$D$15*100000</f>
        <v>160.31155305582996</v>
      </c>
      <c r="H7863" s="286">
        <f t="shared" si="618"/>
        <v>4.6589861751152073</v>
      </c>
      <c r="I7863" s="288"/>
      <c r="J7863" s="47"/>
    </row>
    <row r="7864" spans="1:10" x14ac:dyDescent="0.25">
      <c r="A7864" s="50" t="s">
        <v>26</v>
      </c>
      <c r="B7864" s="200">
        <v>44220</v>
      </c>
      <c r="C7864" s="4">
        <v>149</v>
      </c>
      <c r="D7864" s="201">
        <f t="shared" si="616"/>
        <v>50985</v>
      </c>
      <c r="F7864" s="67">
        <f t="shared" si="617"/>
        <v>763</v>
      </c>
      <c r="G7864" s="285">
        <f>SUM(C7864,C7840,C7816,C7792,C7768,C7744,C7720,C7696,C7672,C7648,C7624,C7600,C7576,C7552)/Hoja3!$D$16*100000</f>
        <v>878.6896305588225</v>
      </c>
      <c r="H7864" s="286">
        <f t="shared" si="618"/>
        <v>1.0086430423509076</v>
      </c>
      <c r="I7864" s="287"/>
      <c r="J7864" s="47"/>
    </row>
    <row r="7865" spans="1:10" x14ac:dyDescent="0.25">
      <c r="A7865" s="50" t="s">
        <v>25</v>
      </c>
      <c r="B7865" s="200">
        <v>44220</v>
      </c>
      <c r="C7865" s="4">
        <v>108</v>
      </c>
      <c r="D7865" s="201">
        <f t="shared" si="616"/>
        <v>45978</v>
      </c>
      <c r="E7865" s="4">
        <v>7</v>
      </c>
      <c r="F7865" s="67">
        <f t="shared" si="617"/>
        <v>1033</v>
      </c>
      <c r="G7865" s="285">
        <f>SUM(C7865,C7841,C7817,C7793,C7769,C7745,C7721,C7697,C7673,C7649,C7625,C7601,C7577,C7553)/Hoja3!$D$17*100000</f>
        <v>601.11555490161982</v>
      </c>
      <c r="H7865" s="286">
        <f t="shared" si="618"/>
        <v>1.0682196339434276</v>
      </c>
      <c r="I7865" s="289"/>
      <c r="J7865" s="47"/>
    </row>
    <row r="7866" spans="1:10" x14ac:dyDescent="0.25">
      <c r="A7866" s="50" t="s">
        <v>41</v>
      </c>
      <c r="B7866" s="200">
        <v>44220</v>
      </c>
      <c r="C7866" s="4">
        <v>26</v>
      </c>
      <c r="D7866" s="201">
        <f t="shared" si="616"/>
        <v>23442</v>
      </c>
      <c r="F7866" s="67">
        <f t="shared" si="617"/>
        <v>1048</v>
      </c>
      <c r="G7866" s="285">
        <f>SUM(C7866,C7842,C7818,C7794,C7770,C7746,C7722,C7698,C7674,C7650,C7626,C7602,C7578,C7554)/Hoja3!$D$18*100000</f>
        <v>51.390167207597322</v>
      </c>
      <c r="H7866" s="286">
        <f t="shared" si="618"/>
        <v>1.4581673306772909</v>
      </c>
      <c r="I7866" s="289"/>
      <c r="J7866" s="47"/>
    </row>
    <row r="7867" spans="1:10" x14ac:dyDescent="0.25">
      <c r="A7867" s="50" t="s">
        <v>42</v>
      </c>
      <c r="B7867" s="200">
        <v>44220</v>
      </c>
      <c r="C7867" s="4">
        <v>9</v>
      </c>
      <c r="D7867" s="201">
        <f t="shared" si="616"/>
        <v>13545</v>
      </c>
      <c r="E7867" s="4">
        <v>1</v>
      </c>
      <c r="F7867" s="67">
        <f t="shared" si="617"/>
        <v>217</v>
      </c>
      <c r="G7867" s="285">
        <f>SUM(C7867,C7843,C7819,C7795,C7771,C7747,C7723,C7699,C7675,C7651,C7627,C7603,C7579,C7555)/Hoja3!$D$19*100000</f>
        <v>148.87028828097698</v>
      </c>
      <c r="H7867" s="286">
        <f t="shared" si="618"/>
        <v>0.78475033738191635</v>
      </c>
      <c r="I7867" s="289"/>
      <c r="J7867" s="47"/>
    </row>
    <row r="7868" spans="1:10" x14ac:dyDescent="0.25">
      <c r="A7868" s="50" t="s">
        <v>43</v>
      </c>
      <c r="B7868" s="200">
        <v>44220</v>
      </c>
      <c r="C7868" s="4">
        <v>52</v>
      </c>
      <c r="D7868" s="201">
        <f t="shared" si="616"/>
        <v>18453</v>
      </c>
      <c r="F7868" s="67">
        <f t="shared" si="617"/>
        <v>336</v>
      </c>
      <c r="G7868" s="285">
        <f>SUM(C7868,C7844,C7820,C7796,C7772,C7748,C7724,C7700,C7676,C7652,C7628,C7604,C7580,C7556)/Hoja3!$D$20*100000</f>
        <v>375.54492375001968</v>
      </c>
      <c r="H7868" s="286">
        <f t="shared" si="618"/>
        <v>3.728515625</v>
      </c>
      <c r="I7868" s="289"/>
      <c r="J7868" s="47"/>
    </row>
    <row r="7869" spans="1:10" x14ac:dyDescent="0.25">
      <c r="A7869" s="50" t="s">
        <v>44</v>
      </c>
      <c r="B7869" s="200">
        <v>44220</v>
      </c>
      <c r="C7869" s="4">
        <v>131</v>
      </c>
      <c r="D7869" s="201">
        <f t="shared" si="616"/>
        <v>31478</v>
      </c>
      <c r="F7869" s="67">
        <f t="shared" si="617"/>
        <v>482</v>
      </c>
      <c r="G7869" s="285">
        <f>SUM(C7869,C7845,C7821,C7797,C7773,C7749,C7725,C7701,C7677,C7653,C7629,C7605,C7581,C7557)/Hoja3!$D$21*100000</f>
        <v>1171.4584165076101</v>
      </c>
      <c r="H7869" s="286">
        <f t="shared" si="618"/>
        <v>0.8645812310797174</v>
      </c>
      <c r="I7869" s="289"/>
      <c r="J7869" s="47"/>
    </row>
    <row r="7870" spans="1:10" x14ac:dyDescent="0.25">
      <c r="A7870" s="50" t="s">
        <v>29</v>
      </c>
      <c r="B7870" s="200">
        <v>44220</v>
      </c>
      <c r="C7870" s="4">
        <v>438</v>
      </c>
      <c r="D7870" s="201">
        <f t="shared" si="616"/>
        <v>201625</v>
      </c>
      <c r="E7870" s="4">
        <v>2</v>
      </c>
      <c r="F7870" s="67">
        <f t="shared" si="617"/>
        <v>3306</v>
      </c>
      <c r="G7870" s="285">
        <f>SUM(C7870,C7846,C7822,C7798,C7774,C7750,C7726,C7702,C7678,C7654,C7630,C7606,C7582,C7558)/Hoja3!$D$22*100000</f>
        <v>429.44584039556406</v>
      </c>
      <c r="H7870" s="286">
        <f t="shared" si="618"/>
        <v>1.0353831469866375</v>
      </c>
      <c r="I7870" s="287"/>
      <c r="J7870" s="47"/>
    </row>
    <row r="7871" spans="1:10" x14ac:dyDescent="0.25">
      <c r="A7871" s="50" t="s">
        <v>45</v>
      </c>
      <c r="B7871" s="200">
        <v>44220</v>
      </c>
      <c r="C7871" s="4">
        <v>60</v>
      </c>
      <c r="D7871" s="201">
        <f t="shared" si="616"/>
        <v>20388</v>
      </c>
      <c r="E7871" s="4">
        <v>2</v>
      </c>
      <c r="F7871" s="67">
        <f t="shared" si="617"/>
        <v>246</v>
      </c>
      <c r="G7871" s="285">
        <f>SUM(C7871,C7847,C7823,C7799,C7775,C7751,C7727,C7703,C7679,C7655,C7631,C7607,C7583,C7559)/Hoja3!$D$23*100000</f>
        <v>181.02590888601091</v>
      </c>
      <c r="H7871" s="286">
        <f t="shared" si="618"/>
        <v>1.1455368693402328</v>
      </c>
      <c r="I7871" s="289"/>
      <c r="J7871" s="47"/>
    </row>
    <row r="7872" spans="1:10" x14ac:dyDescent="0.25">
      <c r="A7872" s="50" t="s">
        <v>46</v>
      </c>
      <c r="B7872" s="200">
        <v>44220</v>
      </c>
      <c r="C7872" s="4">
        <v>46</v>
      </c>
      <c r="D7872" s="201">
        <f t="shared" si="616"/>
        <v>21390</v>
      </c>
      <c r="E7872" s="4">
        <v>1</v>
      </c>
      <c r="F7872" s="67">
        <f t="shared" si="617"/>
        <v>322</v>
      </c>
      <c r="G7872" s="285">
        <f>SUM(C7872,C7848,C7824,C7800,C7776,C7752,C7728,C7704,C7680,C7656,C7632,C7608,C7584,C7560)/Hoja3!$D$24*100000</f>
        <v>689.36266470621501</v>
      </c>
      <c r="H7872" s="286">
        <f t="shared" si="618"/>
        <v>0.85125698324022347</v>
      </c>
      <c r="I7872" s="289"/>
      <c r="J7872" s="47"/>
    </row>
    <row r="7873" spans="1:11" x14ac:dyDescent="0.25">
      <c r="A7873" s="50" t="s">
        <v>47</v>
      </c>
      <c r="B7873" s="200">
        <v>44220</v>
      </c>
      <c r="C7873" s="4">
        <v>38</v>
      </c>
      <c r="D7873" s="201">
        <f t="shared" si="616"/>
        <v>75284</v>
      </c>
      <c r="F7873" s="67">
        <f t="shared" si="617"/>
        <v>1418</v>
      </c>
      <c r="G7873" s="285">
        <f>SUM(C7873,C7849,C7825,C7801,C7777,C7753,C7729,C7705,C7681,C7657,C7633,C7609,C7585,C7561)/Hoja3!$D$25*100000</f>
        <v>144.33607764643679</v>
      </c>
      <c r="H7873" s="286">
        <f t="shared" ref="H7873:H7902" si="619">SUM(C7873,C7849,C7825,C7801,C7777,C7753,C7729,C7705,C7681,C7657,C7633,C7609,C7585,C7561)/SUM(C7537,C7513,C7489,C7465,C7441,C7417,C7393,C7369,C7345,C7321,C7297,C7273,C7249,C7225)</f>
        <v>1.0061703002879474</v>
      </c>
      <c r="I7873" s="287"/>
      <c r="J7873" s="47"/>
    </row>
    <row r="7874" spans="1:11" ht="15.75" thickBot="1" x14ac:dyDescent="0.3">
      <c r="A7874" s="50" t="s">
        <v>22</v>
      </c>
      <c r="B7874" s="200">
        <v>44221</v>
      </c>
      <c r="C7874" s="4">
        <v>2749</v>
      </c>
      <c r="D7874" s="201">
        <f t="shared" ref="D7874:D7905" si="620">C7874+D7850</f>
        <v>781378</v>
      </c>
      <c r="E7874" s="4">
        <v>81</v>
      </c>
      <c r="F7874" s="67">
        <f>E7874+F7850</f>
        <v>24194</v>
      </c>
      <c r="G7874" s="285">
        <f>SUM(C7874,C7850,C7826,C7802,C7778,C7754,C7730,C7706,C7682,C7658,C7634,C7610,C7586,C7562)/Hoja3!$D$2*100000</f>
        <v>320.64048741185081</v>
      </c>
      <c r="H7874" s="286">
        <f t="shared" si="619"/>
        <v>1.036354590849625</v>
      </c>
      <c r="I7874" s="280"/>
      <c r="J7874" s="281"/>
      <c r="K7874" s="282"/>
    </row>
    <row r="7875" spans="1:11" ht="16.5" thickTop="1" thickBot="1" x14ac:dyDescent="0.3">
      <c r="A7875" s="50" t="s">
        <v>51</v>
      </c>
      <c r="B7875" s="200">
        <v>44221</v>
      </c>
      <c r="C7875" s="4">
        <v>1094</v>
      </c>
      <c r="D7875" s="201">
        <f t="shared" si="620"/>
        <v>203707</v>
      </c>
      <c r="E7875" s="4">
        <v>26</v>
      </c>
      <c r="F7875" s="67">
        <f t="shared" ref="F7875:F7897" si="621">E7875+F7851</f>
        <v>5783</v>
      </c>
      <c r="G7875" s="285">
        <f>SUM(C7875,C7851,C7827,C7803,C7779,C7755,C7731,C7707,C7683,C7659,C7635,C7611,C7587,C7563)/Hoja3!$D$3*100000</f>
        <v>544.7636041338958</v>
      </c>
      <c r="H7875" s="286">
        <f t="shared" si="619"/>
        <v>1.0629996193376474</v>
      </c>
      <c r="I7875" s="280"/>
      <c r="J7875" s="281"/>
      <c r="K7875" s="282"/>
    </row>
    <row r="7876" spans="1:11" ht="16.5" thickTop="1" thickBot="1" x14ac:dyDescent="0.3">
      <c r="A7876" s="50" t="s">
        <v>35</v>
      </c>
      <c r="B7876" s="200">
        <v>44221</v>
      </c>
      <c r="C7876" s="4">
        <v>30</v>
      </c>
      <c r="D7876" s="201">
        <f t="shared" si="620"/>
        <v>4761</v>
      </c>
      <c r="F7876" s="67">
        <f t="shared" si="621"/>
        <v>17</v>
      </c>
      <c r="G7876" s="285">
        <f>SUM(C7876,C7852,C7828,C7804,C7780,C7756,C7732,C7708,C7684,C7660,C7636,C7612,C7588,C7564)/Hoja3!$D$4*100000</f>
        <v>374.78516649897216</v>
      </c>
      <c r="H7876" s="286">
        <f t="shared" si="619"/>
        <v>2.608040201005025</v>
      </c>
      <c r="I7876" s="280"/>
      <c r="J7876" s="281"/>
      <c r="K7876" s="283"/>
    </row>
    <row r="7877" spans="1:11" ht="16.5" thickTop="1" thickBot="1" x14ac:dyDescent="0.3">
      <c r="A7877" s="50" t="s">
        <v>21</v>
      </c>
      <c r="B7877" s="200">
        <v>44221</v>
      </c>
      <c r="C7877" s="4">
        <v>76</v>
      </c>
      <c r="D7877" s="201">
        <f t="shared" si="620"/>
        <v>29890</v>
      </c>
      <c r="E7877" s="4">
        <v>5</v>
      </c>
      <c r="F7877" s="67">
        <f t="shared" si="621"/>
        <v>777</v>
      </c>
      <c r="G7877" s="285">
        <f>SUM(C7877,C7853,C7829,C7805,C7781,C7757,C7733,C7709,C7685,C7661,C7637,C7613,C7589,C7565)/Hoja3!$D$5*100000</f>
        <v>233.03482405331158</v>
      </c>
      <c r="H7877" s="286">
        <f t="shared" si="619"/>
        <v>0.90112359550561794</v>
      </c>
      <c r="I7877" s="280"/>
      <c r="J7877" s="281"/>
      <c r="K7877" s="284"/>
    </row>
    <row r="7878" spans="1:11" ht="16.5" thickTop="1" thickBot="1" x14ac:dyDescent="0.3">
      <c r="A7878" s="50" t="s">
        <v>36</v>
      </c>
      <c r="B7878" s="200">
        <v>44221</v>
      </c>
      <c r="C7878" s="4">
        <v>304</v>
      </c>
      <c r="D7878" s="201">
        <f t="shared" si="620"/>
        <v>40560</v>
      </c>
      <c r="E7878" s="4">
        <v>11</v>
      </c>
      <c r="F7878" s="67">
        <f t="shared" si="621"/>
        <v>605</v>
      </c>
      <c r="G7878" s="285">
        <f>SUM(C7878,C7854,C7830,C7806,C7782,C7758,C7734,C7710,C7686,C7662,C7638,C7614,C7590,C7566)/Hoja3!$D$6*100000</f>
        <v>764.95087189859669</v>
      </c>
      <c r="H7878" s="286">
        <f t="shared" si="619"/>
        <v>0.86200618969597664</v>
      </c>
      <c r="I7878" s="280"/>
      <c r="J7878" s="281"/>
      <c r="K7878" s="284"/>
    </row>
    <row r="7879" spans="1:11" ht="16.5" thickTop="1" thickBot="1" x14ac:dyDescent="0.3">
      <c r="A7879" s="50" t="s">
        <v>37</v>
      </c>
      <c r="B7879" s="200">
        <v>44221</v>
      </c>
      <c r="C7879" s="4">
        <v>160</v>
      </c>
      <c r="D7879" s="201">
        <f t="shared" si="620"/>
        <v>16463</v>
      </c>
      <c r="E7879" s="4">
        <v>1</v>
      </c>
      <c r="F7879" s="67">
        <f t="shared" si="621"/>
        <v>2566</v>
      </c>
      <c r="G7879" s="285">
        <f>SUM(C7879,C7855,C7831,C7807,C7783,C7759,C7735,C7711,C7687,C7663,C7639,C7615,C7591,C7567)/Hoja3!$D$7*100000</f>
        <v>130.17059128561741</v>
      </c>
      <c r="H7879" s="286">
        <f t="shared" si="619"/>
        <v>0.57846844717560864</v>
      </c>
      <c r="I7879" s="280"/>
      <c r="J7879" s="281"/>
      <c r="K7879" s="284"/>
    </row>
    <row r="7880" spans="1:11" ht="16.5" thickTop="1" thickBot="1" x14ac:dyDescent="0.3">
      <c r="A7880" s="50" t="s">
        <v>27</v>
      </c>
      <c r="B7880" s="200">
        <v>44221</v>
      </c>
      <c r="C7880" s="4">
        <v>340</v>
      </c>
      <c r="D7880" s="201">
        <f t="shared" si="620"/>
        <v>141824</v>
      </c>
      <c r="E7880" s="4">
        <v>9</v>
      </c>
      <c r="F7880" s="67">
        <f t="shared" si="621"/>
        <v>252</v>
      </c>
      <c r="G7880" s="285">
        <f>SUM(C7880,C7856,C7832,C7808,C7784,C7760,C7736,C7712,C7688,C7664,C7640,C7616,C7592,C7568)/Hoja3!$D$8*100000</f>
        <v>501.15943865146443</v>
      </c>
      <c r="H7880" s="286">
        <f t="shared" si="619"/>
        <v>2.3720439189189189</v>
      </c>
      <c r="I7880" s="280"/>
      <c r="J7880" s="281"/>
      <c r="K7880" s="282"/>
    </row>
    <row r="7881" spans="1:11" ht="16.5" thickTop="1" thickBot="1" x14ac:dyDescent="0.3">
      <c r="A7881" s="50" t="s">
        <v>38</v>
      </c>
      <c r="B7881" s="200">
        <v>44221</v>
      </c>
      <c r="C7881" s="4">
        <v>302</v>
      </c>
      <c r="D7881" s="201">
        <f t="shared" si="620"/>
        <v>39375</v>
      </c>
      <c r="E7881" s="4">
        <v>10</v>
      </c>
      <c r="F7881" s="67">
        <f t="shared" si="621"/>
        <v>680</v>
      </c>
      <c r="G7881" s="285">
        <f>SUM(C7881,C7857,C7833,C7809,C7785,C7761,C7737,C7713,C7689,C7665,C7641,C7617,C7593,C7569)/Hoja3!$D$9*100000</f>
        <v>408.02013909482298</v>
      </c>
      <c r="H7881" s="286">
        <f t="shared" si="619"/>
        <v>1.0349560761346999</v>
      </c>
      <c r="I7881" s="280"/>
      <c r="J7881" s="281"/>
      <c r="K7881" s="284"/>
    </row>
    <row r="7882" spans="1:11" ht="16.5" thickTop="1" thickBot="1" x14ac:dyDescent="0.3">
      <c r="A7882" s="50" t="s">
        <v>48</v>
      </c>
      <c r="B7882" s="200">
        <v>44221</v>
      </c>
      <c r="C7882" s="4">
        <v>1</v>
      </c>
      <c r="D7882" s="201">
        <f t="shared" si="620"/>
        <v>807</v>
      </c>
      <c r="F7882" s="67">
        <f t="shared" si="621"/>
        <v>6</v>
      </c>
      <c r="G7882" s="285">
        <f>SUM(C7882,C7858,C7834,C7810,C7786,C7762,C7738,C7714,C7690,C7666,C7642,C7618,C7594,C7570)/Hoja3!$D$10*100000</f>
        <v>81.792089465674593</v>
      </c>
      <c r="H7882" s="286">
        <f t="shared" si="619"/>
        <v>5.4395604395604398</v>
      </c>
      <c r="I7882" s="280"/>
      <c r="J7882" s="281"/>
      <c r="K7882" s="283"/>
    </row>
    <row r="7883" spans="1:11" ht="16.5" thickTop="1" thickBot="1" x14ac:dyDescent="0.3">
      <c r="A7883" s="50" t="s">
        <v>39</v>
      </c>
      <c r="B7883" s="200">
        <v>44221</v>
      </c>
      <c r="C7883" s="4">
        <v>7</v>
      </c>
      <c r="D7883" s="201">
        <f t="shared" si="620"/>
        <v>19100</v>
      </c>
      <c r="F7883" s="67">
        <f t="shared" si="621"/>
        <v>866</v>
      </c>
      <c r="G7883" s="285">
        <f>SUM(C7883,C7859,C7835,C7811,C7787,C7763,C7739,C7715,C7691,C7667,C7643,C7619,C7595,C7571)/Hoja3!$D$11*100000</f>
        <v>51.499518083854703</v>
      </c>
      <c r="H7883" s="286">
        <f t="shared" si="619"/>
        <v>2.0463917525773194</v>
      </c>
      <c r="I7883" s="280"/>
      <c r="J7883" s="281"/>
      <c r="K7883" s="284"/>
    </row>
    <row r="7884" spans="1:11" ht="16.5" thickTop="1" thickBot="1" x14ac:dyDescent="0.3">
      <c r="A7884" s="50" t="s">
        <v>40</v>
      </c>
      <c r="B7884" s="200">
        <v>44221</v>
      </c>
      <c r="C7884" s="4">
        <v>101</v>
      </c>
      <c r="D7884" s="201">
        <f t="shared" si="620"/>
        <v>15894</v>
      </c>
      <c r="E7884" s="4">
        <v>12</v>
      </c>
      <c r="F7884" s="67">
        <f t="shared" si="621"/>
        <v>223</v>
      </c>
      <c r="G7884" s="285">
        <f>SUM(C7884,C7860,C7836,C7812,C7788,C7764,C7740,C7716,C7692,C7668,C7644,C7620,C7596,C7572)/Hoja3!$D$12*100000</f>
        <v>611.28036872119367</v>
      </c>
      <c r="H7884" s="286">
        <f t="shared" si="619"/>
        <v>0.57825283716020059</v>
      </c>
      <c r="I7884" s="280"/>
      <c r="J7884" s="281"/>
      <c r="K7884" s="284"/>
    </row>
    <row r="7885" spans="1:11" ht="16.5" thickTop="1" thickBot="1" x14ac:dyDescent="0.3">
      <c r="A7885" s="50" t="s">
        <v>28</v>
      </c>
      <c r="B7885" s="200">
        <v>44221</v>
      </c>
      <c r="C7885" s="4">
        <v>3</v>
      </c>
      <c r="D7885" s="201">
        <f t="shared" si="620"/>
        <v>9441</v>
      </c>
      <c r="E7885" s="4">
        <v>1</v>
      </c>
      <c r="F7885" s="67">
        <f t="shared" si="621"/>
        <v>405</v>
      </c>
      <c r="G7885" s="285">
        <f>SUM(C7885,C7861,C7837,C7813,C7789,C7765,C7741,C7717,C7693,C7669,C7645,C7621,C7597,C7573)/Hoja3!$D$13*100000</f>
        <v>54.379451682332522</v>
      </c>
      <c r="H7885" s="286">
        <f t="shared" si="619"/>
        <v>1.3806451612903226</v>
      </c>
      <c r="I7885" s="280"/>
      <c r="J7885" s="281"/>
      <c r="K7885" s="283"/>
    </row>
    <row r="7886" spans="1:11" ht="16.5" thickTop="1" thickBot="1" x14ac:dyDescent="0.3">
      <c r="A7886" s="50" t="s">
        <v>24</v>
      </c>
      <c r="B7886" s="200">
        <v>44221</v>
      </c>
      <c r="C7886" s="4">
        <v>55</v>
      </c>
      <c r="D7886" s="201">
        <f t="shared" si="620"/>
        <v>63210</v>
      </c>
      <c r="E7886" s="4">
        <v>3</v>
      </c>
      <c r="F7886" s="67">
        <f t="shared" si="621"/>
        <v>1321</v>
      </c>
      <c r="G7886" s="285">
        <f>SUM(C7886,C7862,C7838,C7814,C7790,C7766,C7742,C7718,C7694,C7670,C7646,C7622,C7598,C7574)/Hoja3!$D$14*100000</f>
        <v>91.190541506015563</v>
      </c>
      <c r="H7886" s="286">
        <f t="shared" si="619"/>
        <v>1.0620245757753073</v>
      </c>
      <c r="I7886" s="280"/>
      <c r="J7886" s="281"/>
      <c r="K7886" s="282"/>
    </row>
    <row r="7887" spans="1:11" ht="16.5" thickTop="1" thickBot="1" x14ac:dyDescent="0.3">
      <c r="A7887" s="50" t="s">
        <v>30</v>
      </c>
      <c r="B7887" s="200">
        <v>44221</v>
      </c>
      <c r="C7887" s="4">
        <v>145</v>
      </c>
      <c r="D7887" s="201">
        <f t="shared" si="620"/>
        <v>3612</v>
      </c>
      <c r="F7887" s="67">
        <f t="shared" si="621"/>
        <v>64</v>
      </c>
      <c r="G7887" s="285">
        <f>SUM(C7887,C7863,C7839,C7815,C7791,C7767,C7743,C7719,C7695,C7671,C7647,C7623,C7599,C7575)/Hoja3!$D$15*100000</f>
        <v>169.82559181285251</v>
      </c>
      <c r="H7887" s="286">
        <f t="shared" si="619"/>
        <v>4.6973684210526319</v>
      </c>
      <c r="I7887" s="280"/>
      <c r="J7887" s="281"/>
      <c r="K7887" s="283"/>
    </row>
    <row r="7888" spans="1:11" ht="16.5" thickTop="1" thickBot="1" x14ac:dyDescent="0.3">
      <c r="A7888" s="50" t="s">
        <v>26</v>
      </c>
      <c r="B7888" s="200">
        <v>44221</v>
      </c>
      <c r="C7888" s="4">
        <v>552</v>
      </c>
      <c r="D7888" s="201">
        <f t="shared" si="620"/>
        <v>51537</v>
      </c>
      <c r="E7888" s="4">
        <v>2</v>
      </c>
      <c r="F7888" s="67">
        <f t="shared" si="621"/>
        <v>765</v>
      </c>
      <c r="G7888" s="285">
        <f>SUM(C7888,C7864,C7840,C7816,C7792,C7768,C7744,C7720,C7696,C7672,C7648,C7624,C7600,C7576)/Hoja3!$D$16*100000</f>
        <v>900.82628449063861</v>
      </c>
      <c r="H7888" s="286">
        <f t="shared" si="619"/>
        <v>0.99966577540106949</v>
      </c>
      <c r="I7888" s="280"/>
      <c r="J7888" s="281"/>
      <c r="K7888" s="282"/>
    </row>
    <row r="7889" spans="1:14" ht="16.5" thickTop="1" thickBot="1" x14ac:dyDescent="0.3">
      <c r="A7889" s="50" t="s">
        <v>25</v>
      </c>
      <c r="B7889" s="200">
        <v>44221</v>
      </c>
      <c r="C7889" s="4">
        <v>255</v>
      </c>
      <c r="D7889" s="201">
        <f t="shared" si="620"/>
        <v>46233</v>
      </c>
      <c r="E7889" s="4">
        <v>4</v>
      </c>
      <c r="F7889" s="67">
        <f t="shared" si="621"/>
        <v>1037</v>
      </c>
      <c r="G7889" s="285">
        <f>SUM(C7889,C7865,C7841,C7817,C7793,C7769,C7745,C7721,C7697,C7673,C7649,C7625,C7601,C7577)/Hoja3!$D$17*100000</f>
        <v>588.40839475127416</v>
      </c>
      <c r="H7889" s="286">
        <f t="shared" si="619"/>
        <v>1.0244527247321844</v>
      </c>
      <c r="I7889" s="280"/>
      <c r="J7889" s="281"/>
      <c r="K7889" s="284"/>
    </row>
    <row r="7890" spans="1:14" ht="16.5" thickTop="1" thickBot="1" x14ac:dyDescent="0.3">
      <c r="A7890" s="50" t="s">
        <v>41</v>
      </c>
      <c r="B7890" s="200">
        <v>44221</v>
      </c>
      <c r="C7890" s="4">
        <v>22</v>
      </c>
      <c r="D7890" s="201">
        <f t="shared" si="620"/>
        <v>23464</v>
      </c>
      <c r="E7890" s="4">
        <v>1</v>
      </c>
      <c r="F7890" s="67">
        <f t="shared" si="621"/>
        <v>1049</v>
      </c>
      <c r="G7890" s="285">
        <f>SUM(C7890,C7866,C7842,C7818,C7794,C7770,C7746,C7722,C7698,C7674,C7650,C7626,C7602,C7578)/Hoja3!$D$18*100000</f>
        <v>49.494628253218735</v>
      </c>
      <c r="H7890" s="286">
        <f t="shared" si="619"/>
        <v>1.298342541436464</v>
      </c>
      <c r="I7890" s="280"/>
      <c r="J7890" s="281"/>
      <c r="K7890" s="284"/>
    </row>
    <row r="7891" spans="1:14" ht="16.5" thickTop="1" thickBot="1" x14ac:dyDescent="0.3">
      <c r="A7891" s="50" t="s">
        <v>42</v>
      </c>
      <c r="B7891" s="200">
        <v>44221</v>
      </c>
      <c r="C7891" s="4">
        <v>80</v>
      </c>
      <c r="D7891" s="201">
        <f t="shared" si="620"/>
        <v>13625</v>
      </c>
      <c r="F7891" s="67">
        <f t="shared" si="621"/>
        <v>217</v>
      </c>
      <c r="G7891" s="285">
        <f>SUM(C7891,C7867,C7843,C7819,C7795,C7771,C7747,C7723,C7699,C7675,C7651,C7627,C7603,C7579)/Hoja3!$D$19*100000</f>
        <v>148.10225583928664</v>
      </c>
      <c r="H7891" s="286">
        <f t="shared" si="619"/>
        <v>0.81593794076163606</v>
      </c>
      <c r="I7891" s="280"/>
      <c r="J7891" s="281"/>
      <c r="K7891" s="284"/>
    </row>
    <row r="7892" spans="1:14" ht="16.5" thickTop="1" thickBot="1" x14ac:dyDescent="0.3">
      <c r="A7892" s="50" t="s">
        <v>43</v>
      </c>
      <c r="B7892" s="200">
        <v>44221</v>
      </c>
      <c r="C7892" s="4">
        <v>300</v>
      </c>
      <c r="D7892" s="201">
        <f t="shared" si="620"/>
        <v>18753</v>
      </c>
      <c r="E7892" s="4">
        <v>7</v>
      </c>
      <c r="F7892" s="67">
        <f t="shared" si="621"/>
        <v>343</v>
      </c>
      <c r="G7892" s="285">
        <f>SUM(C7892,C7868,C7844,C7820,C7796,C7772,C7748,C7724,C7700,C7676,C7652,C7628,C7604,C7580)/Hoja3!$D$20*100000</f>
        <v>420.98802348090214</v>
      </c>
      <c r="H7892" s="286">
        <f t="shared" si="619"/>
        <v>3.9122486288848264</v>
      </c>
      <c r="I7892" s="280"/>
      <c r="J7892" s="281"/>
      <c r="K7892" s="284"/>
    </row>
    <row r="7893" spans="1:14" ht="16.5" thickTop="1" thickBot="1" x14ac:dyDescent="0.3">
      <c r="A7893" s="50" t="s">
        <v>44</v>
      </c>
      <c r="B7893" s="200">
        <v>44221</v>
      </c>
      <c r="C7893" s="4">
        <v>167</v>
      </c>
      <c r="D7893" s="201">
        <f t="shared" si="620"/>
        <v>31645</v>
      </c>
      <c r="E7893" s="4">
        <v>1</v>
      </c>
      <c r="F7893" s="67">
        <f t="shared" si="621"/>
        <v>483</v>
      </c>
      <c r="G7893" s="285">
        <f>SUM(C7893,C7869,C7845,C7821,C7797,C7773,C7749,C7725,C7701,C7677,C7653,C7629,C7605,C7581)/Hoja3!$D$21*100000</f>
        <v>1123.6047230228221</v>
      </c>
      <c r="H7893" s="286">
        <f t="shared" si="619"/>
        <v>0.81657392686804453</v>
      </c>
      <c r="I7893" s="280"/>
      <c r="J7893" s="281"/>
      <c r="K7893" s="284"/>
    </row>
    <row r="7894" spans="1:14" ht="16.5" thickTop="1" thickBot="1" x14ac:dyDescent="0.3">
      <c r="A7894" s="50" t="s">
        <v>29</v>
      </c>
      <c r="B7894" s="200">
        <v>44221</v>
      </c>
      <c r="C7894" s="4">
        <v>482</v>
      </c>
      <c r="D7894" s="201">
        <f t="shared" si="620"/>
        <v>202107</v>
      </c>
      <c r="E7894" s="4">
        <v>32</v>
      </c>
      <c r="F7894" s="67">
        <f t="shared" si="621"/>
        <v>3338</v>
      </c>
      <c r="G7894" s="285">
        <f>SUM(C7894,C7870,C7846,C7822,C7798,C7774,C7750,C7726,C7702,C7678,C7654,C7630,C7606,C7582)/Hoja3!$D$22*100000</f>
        <v>412.76229224034034</v>
      </c>
      <c r="H7894" s="286">
        <f t="shared" si="619"/>
        <v>0.97170816136333382</v>
      </c>
      <c r="I7894" s="280"/>
      <c r="J7894" s="281"/>
      <c r="K7894" s="282"/>
    </row>
    <row r="7895" spans="1:14" ht="16.5" thickTop="1" thickBot="1" x14ac:dyDescent="0.3">
      <c r="A7895" s="50" t="s">
        <v>45</v>
      </c>
      <c r="B7895" s="200">
        <v>44221</v>
      </c>
      <c r="C7895" s="4">
        <v>84</v>
      </c>
      <c r="D7895" s="201">
        <f t="shared" si="620"/>
        <v>20472</v>
      </c>
      <c r="F7895" s="67">
        <f t="shared" si="621"/>
        <v>246</v>
      </c>
      <c r="G7895" s="285">
        <f>SUM(C7895,C7871,C7847,C7823,C7799,C7775,C7751,C7727,C7703,C7679,C7655,C7631,C7607,C7583)/Hoja3!$D$23*100000</f>
        <v>172.13304944327632</v>
      </c>
      <c r="H7895" s="286">
        <f t="shared" si="619"/>
        <v>1.0169082125603865</v>
      </c>
      <c r="I7895" s="280"/>
      <c r="J7895" s="281"/>
      <c r="K7895" s="284"/>
    </row>
    <row r="7896" spans="1:14" ht="16.5" thickTop="1" thickBot="1" x14ac:dyDescent="0.3">
      <c r="A7896" s="50" t="s">
        <v>46</v>
      </c>
      <c r="B7896" s="200">
        <v>44221</v>
      </c>
      <c r="C7896" s="4">
        <v>130</v>
      </c>
      <c r="D7896" s="201">
        <f t="shared" si="620"/>
        <v>21520</v>
      </c>
      <c r="E7896" s="4">
        <v>2</v>
      </c>
      <c r="F7896" s="67">
        <f t="shared" si="621"/>
        <v>324</v>
      </c>
      <c r="G7896" s="285">
        <f>SUM(C7896,C7872,C7848,C7824,C7800,C7776,C7752,C7728,C7704,C7680,C7656,C7632,C7608,C7584)/Hoja3!$D$24*100000</f>
        <v>714.81083526550924</v>
      </c>
      <c r="H7896" s="286">
        <f t="shared" si="619"/>
        <v>0.86932599724896842</v>
      </c>
      <c r="I7896" s="280"/>
      <c r="J7896" s="281"/>
      <c r="K7896" s="284"/>
    </row>
    <row r="7897" spans="1:14" ht="16.5" thickTop="1" thickBot="1" x14ac:dyDescent="0.3">
      <c r="A7897" s="71" t="s">
        <v>47</v>
      </c>
      <c r="B7897" s="296">
        <v>44221</v>
      </c>
      <c r="C7897" s="38">
        <v>139</v>
      </c>
      <c r="D7897" s="297">
        <f t="shared" si="620"/>
        <v>75423</v>
      </c>
      <c r="E7897" s="38"/>
      <c r="F7897" s="117">
        <f t="shared" si="621"/>
        <v>1418</v>
      </c>
      <c r="G7897" s="298">
        <f>SUM(C7897,C7873,C7849,C7825,C7801,C7777,C7753,C7729,C7705,C7681,C7657,C7633,C7609,C7585)/Hoja3!$D$25*100000</f>
        <v>137.13697647192114</v>
      </c>
      <c r="H7897" s="299">
        <f t="shared" si="619"/>
        <v>0.91785150078988942</v>
      </c>
      <c r="I7897" s="280"/>
      <c r="J7897" s="281"/>
      <c r="K7897" s="282"/>
    </row>
    <row r="7898" spans="1:14" ht="16.5" thickTop="1" thickBot="1" x14ac:dyDescent="0.3">
      <c r="A7898" s="53" t="s">
        <v>22</v>
      </c>
      <c r="B7898" s="300">
        <v>44222</v>
      </c>
      <c r="C7898" s="41">
        <v>4574</v>
      </c>
      <c r="D7898" s="301">
        <f t="shared" si="620"/>
        <v>785952</v>
      </c>
      <c r="E7898" s="41">
        <v>75</v>
      </c>
      <c r="F7898" s="302">
        <f>E7898+F7874</f>
        <v>24269</v>
      </c>
      <c r="G7898" s="303">
        <f>SUM(C7898,C7874,C7850,C7826,C7802,C7778,C7754,C7730,C7706,C7682,C7658,C7634,C7610,C7586)/Hoja3!$D$2*100000</f>
        <v>315.88024975114217</v>
      </c>
      <c r="H7898" s="255">
        <f t="shared" si="619"/>
        <v>1.0026419123102257</v>
      </c>
      <c r="J7898" s="280"/>
      <c r="K7898" s="281"/>
      <c r="L7898" s="282"/>
    </row>
    <row r="7899" spans="1:14" ht="16.5" thickTop="1" thickBot="1" x14ac:dyDescent="0.3">
      <c r="A7899" s="122" t="s">
        <v>51</v>
      </c>
      <c r="B7899" s="200">
        <v>44222</v>
      </c>
      <c r="C7899" s="4">
        <v>1290</v>
      </c>
      <c r="D7899" s="201">
        <f t="shared" si="620"/>
        <v>204997</v>
      </c>
      <c r="E7899" s="4">
        <v>15</v>
      </c>
      <c r="F7899" s="67">
        <f t="shared" ref="F7899:F7921" si="622">E7899+F7875</f>
        <v>5798</v>
      </c>
      <c r="G7899" s="285">
        <f>SUM(C7899,C7875,C7851,C7827,C7803,C7779,C7755,C7731,C7707,C7683,C7659,C7635,C7611,C7587)/Hoja3!$D$3*100000</f>
        <v>536.04998754733151</v>
      </c>
      <c r="H7899" s="304">
        <f t="shared" si="619"/>
        <v>1.0099852977211468</v>
      </c>
      <c r="J7899" s="280"/>
      <c r="K7899" s="281"/>
      <c r="L7899" s="282"/>
    </row>
    <row r="7900" spans="1:14" ht="15.75" thickTop="1" x14ac:dyDescent="0.25">
      <c r="A7900" s="122" t="s">
        <v>35</v>
      </c>
      <c r="B7900" s="200">
        <v>44222</v>
      </c>
      <c r="C7900" s="4">
        <v>77</v>
      </c>
      <c r="D7900" s="201">
        <f t="shared" si="620"/>
        <v>4838</v>
      </c>
      <c r="F7900" s="67">
        <f t="shared" si="622"/>
        <v>17</v>
      </c>
      <c r="G7900" s="285">
        <f>SUM(C7900,C7876,C7852,C7828,C7804,C7780,C7756,C7732,C7708,C7684,C7660,C7636,C7612,C7588)/Hoja3!$D$4*100000</f>
        <v>373.58161747360617</v>
      </c>
      <c r="H7900" s="304">
        <f t="shared" si="619"/>
        <v>2.3408748114630469</v>
      </c>
    </row>
    <row r="7901" spans="1:14" ht="15.75" thickBot="1" x14ac:dyDescent="0.3">
      <c r="A7901" s="122" t="s">
        <v>21</v>
      </c>
      <c r="B7901" s="200">
        <v>44222</v>
      </c>
      <c r="C7901" s="4">
        <v>177</v>
      </c>
      <c r="D7901" s="201">
        <f t="shared" si="620"/>
        <v>30067</v>
      </c>
      <c r="E7901" s="4">
        <v>6</v>
      </c>
      <c r="F7901" s="67">
        <f t="shared" si="622"/>
        <v>783</v>
      </c>
      <c r="G7901" s="285">
        <f>SUM(C7901,C7877,C7853,C7829,C7805,C7781,C7757,C7733,C7709,C7685,C7661,C7637,C7613,C7589)/Hoja3!$D$5*100000</f>
        <v>225.56309830881639</v>
      </c>
      <c r="H7901" s="304">
        <f t="shared" si="619"/>
        <v>0.88328998699609884</v>
      </c>
      <c r="J7901" s="280"/>
      <c r="K7901" s="281"/>
      <c r="L7901" s="283"/>
    </row>
    <row r="7902" spans="1:14" ht="16.5" thickTop="1" thickBot="1" x14ac:dyDescent="0.3">
      <c r="A7902" s="122" t="s">
        <v>36</v>
      </c>
      <c r="B7902" s="200">
        <v>44222</v>
      </c>
      <c r="C7902" s="4">
        <v>320</v>
      </c>
      <c r="D7902" s="201">
        <f t="shared" si="620"/>
        <v>40880</v>
      </c>
      <c r="E7902" s="4">
        <v>11</v>
      </c>
      <c r="F7902" s="67">
        <f t="shared" si="622"/>
        <v>616</v>
      </c>
      <c r="G7902" s="285">
        <f>SUM(C7902,C7878,C7854,C7830,C7806,C7782,C7758,C7734,C7710,C7686,C7662,C7638,C7614,C7590)/Hoja3!$D$6*100000</f>
        <v>719.39307973906045</v>
      </c>
      <c r="H7902" s="304">
        <f t="shared" si="619"/>
        <v>0.81125888139916191</v>
      </c>
      <c r="J7902" s="280"/>
      <c r="K7902" s="281"/>
      <c r="L7902" s="284"/>
      <c r="N7902" s="73"/>
    </row>
    <row r="7903" spans="1:14" ht="16.5" thickTop="1" thickBot="1" x14ac:dyDescent="0.3">
      <c r="A7903" s="122" t="s">
        <v>37</v>
      </c>
      <c r="B7903" s="200">
        <v>44222</v>
      </c>
      <c r="C7903" s="4">
        <v>167</v>
      </c>
      <c r="D7903" s="201">
        <f t="shared" si="620"/>
        <v>16630</v>
      </c>
      <c r="E7903" s="4">
        <v>3</v>
      </c>
      <c r="F7903" s="67">
        <f t="shared" si="622"/>
        <v>2569</v>
      </c>
      <c r="G7903" s="285">
        <f>SUM(C7903,C7879,C7855,C7831,C7807,C7783,C7759,C7735,C7711,C7687,C7663,C7639,C7615,C7591)/Hoja3!$D$7*100000</f>
        <v>113.60342512199337</v>
      </c>
      <c r="H7903" s="304">
        <f>SUM(C7903,C7879,C7855,C7831,C7807,C7783,C7759,C7735,C7711,C7687,C7663,C7639,C7615,C7591)/SUM(C7567,C7543,C7519,C7495,C7472,C7448,C7424,C7400,C7376,C7352,C7328,C7304,C7280,C7256)</f>
        <v>1.1401120896717374</v>
      </c>
      <c r="J7903" s="280"/>
      <c r="K7903" s="281"/>
      <c r="L7903" s="284"/>
      <c r="N7903" s="73"/>
    </row>
    <row r="7904" spans="1:14" ht="16.5" thickTop="1" thickBot="1" x14ac:dyDescent="0.3">
      <c r="A7904" s="122" t="s">
        <v>27</v>
      </c>
      <c r="B7904" s="200">
        <v>44222</v>
      </c>
      <c r="C7904" s="4">
        <v>662</v>
      </c>
      <c r="D7904" s="201">
        <f t="shared" si="620"/>
        <v>142486</v>
      </c>
      <c r="E7904" s="4">
        <v>7</v>
      </c>
      <c r="F7904" s="67">
        <f t="shared" si="622"/>
        <v>259</v>
      </c>
      <c r="G7904" s="285">
        <f>SUM(C7904,C7880,C7856,C7832,C7808,C7784,C7760,C7736,C7712,C7688,C7664,C7640,C7616,C7592)/Hoja3!$D$8*100000</f>
        <v>538.09730719369452</v>
      </c>
      <c r="H7904" s="304">
        <f>SUM(C7904,C7880,C7856,C7832,C7808,C7784,C7760,C7736,C7712,C7688,C7664,C7640,C7616,C7592)/SUM(C7568,C7544,C7520,C7496,C7471,C7447,C7423,C7399,C7375,C7351,C7327,C7303,C7279,C7255)</f>
        <v>0.84586255259467036</v>
      </c>
      <c r="J7904" s="280"/>
      <c r="K7904" s="281"/>
      <c r="L7904" s="284"/>
      <c r="N7904" s="73"/>
    </row>
    <row r="7905" spans="1:14" ht="16.5" thickTop="1" thickBot="1" x14ac:dyDescent="0.3">
      <c r="A7905" s="122" t="s">
        <v>38</v>
      </c>
      <c r="B7905" s="200">
        <v>44222</v>
      </c>
      <c r="C7905" s="4">
        <v>332</v>
      </c>
      <c r="D7905" s="201">
        <f t="shared" si="620"/>
        <v>39707</v>
      </c>
      <c r="E7905" s="4">
        <v>14</v>
      </c>
      <c r="F7905" s="67">
        <f t="shared" si="622"/>
        <v>694</v>
      </c>
      <c r="G7905" s="285">
        <f>SUM(C7905,C7881,C7857,C7833,C7809,C7785,C7761,C7737,C7713,C7689,C7665,C7641,C7617,C7593)/Hoja3!$D$9*100000</f>
        <v>396.98086742700553</v>
      </c>
      <c r="H7905" s="304">
        <f t="shared" ref="H7905:H7921" si="623">SUM(C7905,C7881,C7857,C7833,C7809,C7785,C7761,C7737,C7713,C7689,C7665,C7641,C7617,C7593)/SUM(C7569,C7545,C7521,C7497,C7473,C7449,C7425,C7401,C7377,C7353,C7329,C7305,C7281,C7257)</f>
        <v>0.97865528281750269</v>
      </c>
      <c r="J7905" s="280"/>
      <c r="K7905" s="281"/>
      <c r="L7905" s="282"/>
      <c r="N7905" s="73"/>
    </row>
    <row r="7906" spans="1:14" ht="15.75" thickTop="1" x14ac:dyDescent="0.25">
      <c r="A7906" s="122" t="s">
        <v>48</v>
      </c>
      <c r="B7906" s="200">
        <v>44222</v>
      </c>
      <c r="C7906" s="4">
        <v>7</v>
      </c>
      <c r="D7906" s="201">
        <f t="shared" ref="D7906:D7937" si="624">C7906+D7882</f>
        <v>814</v>
      </c>
      <c r="F7906" s="67">
        <f t="shared" si="622"/>
        <v>6</v>
      </c>
      <c r="G7906" s="285">
        <f>SUM(C7906,C7882,C7858,C7834,C7810,C7786,C7762,C7738,C7714,C7690,C7666,C7642,C7618,C7594)/Hoja3!$D$10*100000</f>
        <v>73.199789158169381</v>
      </c>
      <c r="H7906" s="304">
        <f t="shared" si="623"/>
        <v>2.7861635220125787</v>
      </c>
      <c r="N7906" s="73"/>
    </row>
    <row r="7907" spans="1:14" x14ac:dyDescent="0.25">
      <c r="A7907" s="122" t="s">
        <v>39</v>
      </c>
      <c r="B7907" s="200">
        <v>44222</v>
      </c>
      <c r="C7907" s="4">
        <v>57</v>
      </c>
      <c r="D7907" s="201">
        <f t="shared" si="624"/>
        <v>19157</v>
      </c>
      <c r="F7907" s="67">
        <f t="shared" si="622"/>
        <v>866</v>
      </c>
      <c r="G7907" s="285">
        <f>SUM(C7907,C7883,C7859,C7835,C7811,C7787,C7763,C7739,C7715,C7691,C7667,C7643,C7619,C7595)/Hoja3!$D$11*100000</f>
        <v>56.818108112665897</v>
      </c>
      <c r="H7907" s="304">
        <f t="shared" si="623"/>
        <v>2.2346938775510203</v>
      </c>
      <c r="N7907" s="73"/>
    </row>
    <row r="7908" spans="1:14" ht="15.75" thickBot="1" x14ac:dyDescent="0.3">
      <c r="A7908" s="122" t="s">
        <v>40</v>
      </c>
      <c r="B7908" s="200">
        <v>44222</v>
      </c>
      <c r="C7908" s="4">
        <v>96</v>
      </c>
      <c r="D7908" s="201">
        <f t="shared" si="624"/>
        <v>15990</v>
      </c>
      <c r="E7908" s="4">
        <v>15</v>
      </c>
      <c r="F7908" s="67">
        <f t="shared" si="622"/>
        <v>238</v>
      </c>
      <c r="G7908" s="285">
        <f>SUM(C7908,C7884,C7860,C7836,C7812,C7788,C7764,C7740,C7716,C7692,C7668,C7644,C7620,C7596)/Hoja3!$D$12*100000</f>
        <v>539.85737721383373</v>
      </c>
      <c r="H7908" s="304">
        <f t="shared" si="623"/>
        <v>0.5056179775280899</v>
      </c>
      <c r="J7908" s="280"/>
      <c r="K7908" s="281"/>
      <c r="L7908" s="284"/>
      <c r="N7908" s="73"/>
    </row>
    <row r="7909" spans="1:14" ht="15.75" thickTop="1" x14ac:dyDescent="0.25">
      <c r="A7909" s="122" t="s">
        <v>28</v>
      </c>
      <c r="B7909" s="200">
        <v>44222</v>
      </c>
      <c r="C7909" s="4">
        <v>11</v>
      </c>
      <c r="D7909" s="201">
        <f t="shared" si="624"/>
        <v>9452</v>
      </c>
      <c r="F7909" s="67">
        <f t="shared" si="622"/>
        <v>405</v>
      </c>
      <c r="G7909" s="285">
        <f>SUM(C7909,C7885,C7861,C7837,C7813,C7789,C7765,C7741,C7717,C7693,C7669,C7645,C7621,C7597)/Hoja3!$D$13*100000</f>
        <v>54.887670856933767</v>
      </c>
      <c r="H7909" s="304">
        <f t="shared" si="623"/>
        <v>1.3416149068322982</v>
      </c>
      <c r="N7909" s="73"/>
    </row>
    <row r="7910" spans="1:14" ht="15.75" thickBot="1" x14ac:dyDescent="0.3">
      <c r="A7910" s="122" t="s">
        <v>24</v>
      </c>
      <c r="B7910" s="200">
        <v>44222</v>
      </c>
      <c r="C7910" s="4">
        <v>112</v>
      </c>
      <c r="D7910" s="201">
        <f t="shared" si="624"/>
        <v>63322</v>
      </c>
      <c r="E7910" s="4">
        <v>5</v>
      </c>
      <c r="F7910" s="67">
        <f t="shared" si="622"/>
        <v>1326</v>
      </c>
      <c r="G7910" s="285">
        <f>SUM(C7910,C7886,C7862,C7838,C7814,C7790,C7766,C7742,C7718,C7694,C7670,C7646,C7622,C7598)/Hoja3!$D$14*100000</f>
        <v>86.970152808216497</v>
      </c>
      <c r="H7910" s="304">
        <f t="shared" si="623"/>
        <v>0.99254587155963303</v>
      </c>
      <c r="J7910" s="280"/>
      <c r="K7910" s="281"/>
      <c r="L7910" s="283"/>
      <c r="N7910" s="73"/>
    </row>
    <row r="7911" spans="1:14" ht="16.5" thickTop="1" thickBot="1" x14ac:dyDescent="0.3">
      <c r="A7911" s="122" t="s">
        <v>30</v>
      </c>
      <c r="B7911" s="200">
        <v>44222</v>
      </c>
      <c r="C7911" s="4">
        <v>169</v>
      </c>
      <c r="D7911" s="201">
        <f t="shared" si="624"/>
        <v>3781</v>
      </c>
      <c r="E7911" s="4">
        <v>5</v>
      </c>
      <c r="F7911" s="67">
        <f t="shared" si="622"/>
        <v>69</v>
      </c>
      <c r="G7911" s="285">
        <f>SUM(C7911,C7887,C7863,C7839,C7815,C7791,C7767,C7743,C7719,C7695,C7671,C7647,C7623,C7599)/Hoja3!$D$15*100000</f>
        <v>179.26034691356654</v>
      </c>
      <c r="H7911" s="304">
        <f t="shared" si="623"/>
        <v>4.75</v>
      </c>
      <c r="J7911" s="280"/>
      <c r="K7911" s="281"/>
      <c r="L7911" s="284"/>
      <c r="N7911" s="73"/>
    </row>
    <row r="7912" spans="1:14" ht="16.5" thickTop="1" thickBot="1" x14ac:dyDescent="0.3">
      <c r="A7912" s="122" t="s">
        <v>26</v>
      </c>
      <c r="B7912" s="200">
        <v>44222</v>
      </c>
      <c r="C7912" s="4">
        <v>506</v>
      </c>
      <c r="D7912" s="201">
        <f t="shared" si="624"/>
        <v>52043</v>
      </c>
      <c r="E7912" s="4">
        <v>3</v>
      </c>
      <c r="F7912" s="67">
        <f t="shared" si="622"/>
        <v>768</v>
      </c>
      <c r="G7912" s="285">
        <f>SUM(C7912,C7888,C7864,C7840,C7816,C7792,C7768,C7744,C7720,C7696,C7672,C7648,C7624,C7600)/Hoja3!$D$16*100000</f>
        <v>879.5931674539986</v>
      </c>
      <c r="H7912" s="304">
        <f t="shared" si="623"/>
        <v>0.96179812283879462</v>
      </c>
      <c r="J7912" s="280"/>
      <c r="K7912" s="281"/>
      <c r="L7912" s="284"/>
      <c r="N7912" s="73"/>
    </row>
    <row r="7913" spans="1:14" ht="16.5" thickTop="1" thickBot="1" x14ac:dyDescent="0.3">
      <c r="A7913" s="122" t="s">
        <v>25</v>
      </c>
      <c r="B7913" s="200">
        <v>44222</v>
      </c>
      <c r="C7913" s="4">
        <v>393</v>
      </c>
      <c r="D7913" s="201">
        <f t="shared" si="624"/>
        <v>46626</v>
      </c>
      <c r="E7913" s="4">
        <v>4</v>
      </c>
      <c r="F7913" s="67">
        <f t="shared" si="622"/>
        <v>1041</v>
      </c>
      <c r="G7913" s="285">
        <f>SUM(C7913,C7889,C7865,C7841,C7817,C7793,C7769,C7745,C7721,C7697,C7673,C7649,C7625,C7601)/Hoja3!$D$17*100000</f>
        <v>585.73320314067496</v>
      </c>
      <c r="H7913" s="304">
        <f t="shared" si="623"/>
        <v>1.0136574074074074</v>
      </c>
      <c r="J7913" s="280"/>
      <c r="K7913" s="281"/>
      <c r="L7913" s="283"/>
      <c r="N7913" s="73"/>
    </row>
    <row r="7914" spans="1:14" ht="16.5" thickTop="1" thickBot="1" x14ac:dyDescent="0.3">
      <c r="A7914" s="122" t="s">
        <v>41</v>
      </c>
      <c r="B7914" s="200">
        <v>44222</v>
      </c>
      <c r="C7914" s="4">
        <v>66</v>
      </c>
      <c r="D7914" s="201">
        <f t="shared" si="624"/>
        <v>23530</v>
      </c>
      <c r="E7914" s="4">
        <v>2</v>
      </c>
      <c r="F7914" s="67">
        <f t="shared" si="622"/>
        <v>1051</v>
      </c>
      <c r="G7914" s="285">
        <f>SUM(C7914,C7890,C7866,C7842,C7818,C7794,C7770,C7746,C7722,C7698,C7674,C7650,C7626,C7602)/Hoja3!$D$18*100000</f>
        <v>51.530577500514248</v>
      </c>
      <c r="H7914" s="304">
        <f t="shared" si="623"/>
        <v>1.3592592592592592</v>
      </c>
      <c r="J7914" s="280"/>
      <c r="K7914" s="281"/>
      <c r="L7914" s="282"/>
      <c r="N7914" s="73"/>
    </row>
    <row r="7915" spans="1:14" ht="15.75" thickTop="1" x14ac:dyDescent="0.25">
      <c r="A7915" s="122" t="s">
        <v>42</v>
      </c>
      <c r="B7915" s="200">
        <v>44222</v>
      </c>
      <c r="C7915" s="4">
        <v>78</v>
      </c>
      <c r="D7915" s="201">
        <f t="shared" si="624"/>
        <v>13703</v>
      </c>
      <c r="F7915" s="67">
        <f t="shared" si="622"/>
        <v>217</v>
      </c>
      <c r="G7915" s="285">
        <f>SUM(C7915,C7891,C7867,C7843,C7819,C7795,C7771,C7747,C7723,C7699,C7675,C7651,C7627,C7603)/Hoja3!$D$19*100000</f>
        <v>131.46155293599602</v>
      </c>
      <c r="H7915" s="304">
        <f t="shared" si="623"/>
        <v>0.77744133232399693</v>
      </c>
      <c r="N7915" s="73"/>
    </row>
    <row r="7916" spans="1:14" ht="15.75" thickBot="1" x14ac:dyDescent="0.3">
      <c r="A7916" s="122" t="s">
        <v>43</v>
      </c>
      <c r="B7916" s="200">
        <v>44222</v>
      </c>
      <c r="C7916" s="4">
        <v>45</v>
      </c>
      <c r="D7916" s="201">
        <f t="shared" si="624"/>
        <v>18798</v>
      </c>
      <c r="E7916" s="4">
        <v>1</v>
      </c>
      <c r="F7916" s="67">
        <f t="shared" si="622"/>
        <v>344</v>
      </c>
      <c r="G7916" s="285">
        <f>SUM(C7916,C7892,C7868,C7844,C7820,C7796,C7772,C7748,C7724,C7700,C7676,C7652,C7628,C7604)/Hoja3!$D$20*100000</f>
        <v>419.80768322815192</v>
      </c>
      <c r="H7916" s="304">
        <f t="shared" si="623"/>
        <v>3.9300184162062615</v>
      </c>
      <c r="J7916" s="280"/>
      <c r="K7916" s="281"/>
      <c r="L7916" s="283"/>
      <c r="N7916" s="73"/>
    </row>
    <row r="7917" spans="1:14" ht="16.5" thickTop="1" thickBot="1" x14ac:dyDescent="0.3">
      <c r="A7917" s="122" t="s">
        <v>44</v>
      </c>
      <c r="B7917" s="200">
        <v>44222</v>
      </c>
      <c r="C7917" s="4">
        <v>181</v>
      </c>
      <c r="D7917" s="201">
        <f t="shared" si="624"/>
        <v>31826</v>
      </c>
      <c r="E7917" s="4">
        <v>6</v>
      </c>
      <c r="F7917" s="67">
        <f t="shared" si="622"/>
        <v>489</v>
      </c>
      <c r="G7917" s="285">
        <f>SUM(C7917,C7893,C7869,C7845,C7821,C7797,C7773,C7749,C7725,C7701,C7677,C7653,C7629,C7605)/Hoja3!$D$21*100000</f>
        <v>1065.6333914869647</v>
      </c>
      <c r="H7917" s="304">
        <f t="shared" si="623"/>
        <v>0.77505966587112174</v>
      </c>
      <c r="J7917" s="280"/>
      <c r="K7917" s="281"/>
      <c r="L7917" s="282"/>
      <c r="N7917" s="73"/>
    </row>
    <row r="7918" spans="1:14" ht="16.5" thickTop="1" thickBot="1" x14ac:dyDescent="0.3">
      <c r="A7918" s="122" t="s">
        <v>29</v>
      </c>
      <c r="B7918" s="200">
        <v>44222</v>
      </c>
      <c r="C7918" s="4">
        <v>770</v>
      </c>
      <c r="D7918" s="201">
        <f t="shared" si="624"/>
        <v>202877</v>
      </c>
      <c r="E7918" s="4">
        <v>43</v>
      </c>
      <c r="F7918" s="67">
        <f t="shared" si="622"/>
        <v>3381</v>
      </c>
      <c r="G7918" s="285">
        <f>SUM(C7918,C7894,C7870,C7846,C7822,C7798,C7774,C7750,C7726,C7702,C7678,C7654,C7630,C7606)/Hoja3!$D$22*100000</f>
        <v>393.98623126564786</v>
      </c>
      <c r="H7918" s="304">
        <f t="shared" si="623"/>
        <v>0.91483913328956012</v>
      </c>
      <c r="J7918" s="280"/>
      <c r="K7918" s="281"/>
      <c r="L7918" s="284"/>
      <c r="N7918" s="73"/>
    </row>
    <row r="7919" spans="1:14" ht="16.5" thickTop="1" thickBot="1" x14ac:dyDescent="0.3">
      <c r="A7919" s="122" t="s">
        <v>45</v>
      </c>
      <c r="B7919" s="200">
        <v>44222</v>
      </c>
      <c r="C7919" s="4">
        <v>79</v>
      </c>
      <c r="D7919" s="201">
        <f t="shared" si="624"/>
        <v>20551</v>
      </c>
      <c r="E7919" s="4">
        <v>1</v>
      </c>
      <c r="F7919" s="67">
        <f t="shared" si="622"/>
        <v>247</v>
      </c>
      <c r="G7919" s="285">
        <f>SUM(C7919,C7895,C7871,C7847,C7823,C7799,C7775,C7751,C7727,C7703,C7679,C7655,C7631,C7607)/Hoja3!$D$23*100000</f>
        <v>170.08871393919941</v>
      </c>
      <c r="H7919" s="304">
        <f t="shared" si="623"/>
        <v>0.99047619047619051</v>
      </c>
      <c r="J7919" s="280"/>
      <c r="K7919" s="281"/>
      <c r="L7919" s="284"/>
      <c r="N7919" s="73"/>
    </row>
    <row r="7920" spans="1:14" ht="15.75" thickTop="1" x14ac:dyDescent="0.25">
      <c r="A7920" s="122" t="s">
        <v>46</v>
      </c>
      <c r="B7920" s="200">
        <v>44222</v>
      </c>
      <c r="C7920" s="4">
        <v>52</v>
      </c>
      <c r="D7920" s="201">
        <f t="shared" si="624"/>
        <v>21572</v>
      </c>
      <c r="F7920" s="67">
        <f t="shared" si="622"/>
        <v>324</v>
      </c>
      <c r="G7920" s="285">
        <f>SUM(C7920,C7896,C7872,C7848,C7824,C7800,C7776,C7752,C7728,C7704,C7680,C7656,C7632,C7608)/Hoja3!$D$24*100000</f>
        <v>664.48000904823834</v>
      </c>
      <c r="H7920" s="304">
        <f t="shared" si="623"/>
        <v>0.81824512534818938</v>
      </c>
      <c r="N7920" s="73"/>
    </row>
    <row r="7921" spans="1:14" ht="15.75" thickBot="1" x14ac:dyDescent="0.3">
      <c r="A7921" s="123" t="s">
        <v>47</v>
      </c>
      <c r="B7921" s="305">
        <v>44222</v>
      </c>
      <c r="C7921" s="45">
        <v>188</v>
      </c>
      <c r="D7921" s="306">
        <f t="shared" si="624"/>
        <v>75611</v>
      </c>
      <c r="E7921" s="45">
        <v>3</v>
      </c>
      <c r="F7921" s="307">
        <f t="shared" si="622"/>
        <v>1421</v>
      </c>
      <c r="G7921" s="308">
        <f>SUM(C7921,C7897,C7873,C7849,C7825,C7801,C7777,C7753,C7729,C7705,C7681,C7657,C7633,C7609)/Hoja3!$D$25*100000</f>
        <v>134.24553419691077</v>
      </c>
      <c r="H7921" s="309">
        <f t="shared" si="623"/>
        <v>0.91255515443241075</v>
      </c>
      <c r="J7921" s="280"/>
      <c r="K7921" s="281"/>
      <c r="L7921" s="284"/>
      <c r="N7921" s="73"/>
    </row>
    <row r="7922" spans="1:14" ht="15.75" thickBot="1" x14ac:dyDescent="0.3">
      <c r="A7922" s="53" t="s">
        <v>22</v>
      </c>
      <c r="B7922" s="305">
        <v>44223</v>
      </c>
      <c r="C7922" s="39">
        <v>4445</v>
      </c>
      <c r="D7922" s="301">
        <f t="shared" si="624"/>
        <v>790397</v>
      </c>
      <c r="E7922" s="39">
        <v>44</v>
      </c>
      <c r="F7922" s="302">
        <f>E7922+F7898</f>
        <v>24313</v>
      </c>
      <c r="G7922" s="303">
        <f>SUM(C7922,C7898,C7874,C7850,C7826,C7802,C7778,C7754,C7730,C7706,C7682,C7658,C7634,C7610)/Hoja3!$D$2*100000</f>
        <v>313.52008401277891</v>
      </c>
      <c r="H7922" s="255">
        <f t="shared" ref="H7922:H7926" si="625">SUM(C7922,C7898,C7874,C7850,C7826,C7802,C7778,C7754,C7730,C7706,C7682,C7658,C7634,C7610)/SUM(C7586,C7562,C7538,C7514,C7490,C7466,C7442,C7418,C7394,C7370,C7346,C7322,C7298,C7274)</f>
        <v>0.99338884774480229</v>
      </c>
    </row>
    <row r="7923" spans="1:14" ht="15.75" thickBot="1" x14ac:dyDescent="0.3">
      <c r="A7923" s="122" t="s">
        <v>51</v>
      </c>
      <c r="B7923" s="305">
        <v>44223</v>
      </c>
      <c r="C7923" s="4">
        <v>1247</v>
      </c>
      <c r="D7923" s="201">
        <f t="shared" si="624"/>
        <v>206244</v>
      </c>
      <c r="E7923" s="4">
        <v>25</v>
      </c>
      <c r="F7923" s="67">
        <f t="shared" ref="F7923:F7945" si="626">E7923+F7899</f>
        <v>5823</v>
      </c>
      <c r="G7923" s="285">
        <f>SUM(C7923,C7899,C7875,C7851,C7827,C7803,C7779,C7755,C7731,C7707,C7683,C7659,C7635,C7611)/Hoja3!$D$3*100000</f>
        <v>537.44806782054889</v>
      </c>
      <c r="H7923" s="304">
        <f t="shared" si="625"/>
        <v>1.0047410649161197</v>
      </c>
    </row>
    <row r="7924" spans="1:14" ht="15.75" thickBot="1" x14ac:dyDescent="0.3">
      <c r="A7924" s="122" t="s">
        <v>35</v>
      </c>
      <c r="B7924" s="305">
        <v>44223</v>
      </c>
      <c r="C7924" s="4">
        <v>116</v>
      </c>
      <c r="D7924" s="201">
        <f t="shared" si="624"/>
        <v>4954</v>
      </c>
      <c r="F7924" s="67">
        <f t="shared" si="626"/>
        <v>17</v>
      </c>
      <c r="G7924" s="285">
        <f>SUM(C7924,C7900,C7876,C7852,C7828,C7804,C7780,C7756,C7732,C7708,C7684,C7660,C7636,C7612)/Hoja3!$D$4*100000</f>
        <v>384.65426850697338</v>
      </c>
      <c r="H7924" s="304">
        <f t="shared" si="625"/>
        <v>2.3815201192250375</v>
      </c>
    </row>
    <row r="7925" spans="1:14" ht="15.75" thickBot="1" x14ac:dyDescent="0.3">
      <c r="A7925" s="122" t="s">
        <v>21</v>
      </c>
      <c r="B7925" s="305">
        <v>44223</v>
      </c>
      <c r="C7925" s="4">
        <v>146</v>
      </c>
      <c r="D7925" s="201">
        <f t="shared" si="624"/>
        <v>30213</v>
      </c>
      <c r="E7925" s="4">
        <v>3</v>
      </c>
      <c r="F7925" s="67">
        <f t="shared" si="626"/>
        <v>786</v>
      </c>
      <c r="G7925" s="285">
        <f>SUM(C7925,C7901,C7877,C7853,C7829,C7805,C7781,C7757,C7733,C7709,C7685,C7661,C7637,C7613)/Hoja3!$D$5*100000</f>
        <v>213.77437546750176</v>
      </c>
      <c r="H7925" s="304">
        <f t="shared" si="625"/>
        <v>0.826645264847512</v>
      </c>
    </row>
    <row r="7926" spans="1:14" ht="15.75" thickBot="1" x14ac:dyDescent="0.3">
      <c r="A7926" s="122" t="s">
        <v>36</v>
      </c>
      <c r="B7926" s="305">
        <v>44223</v>
      </c>
      <c r="C7926" s="4">
        <v>395</v>
      </c>
      <c r="D7926" s="201">
        <f t="shared" si="624"/>
        <v>41275</v>
      </c>
      <c r="E7926" s="4">
        <v>28</v>
      </c>
      <c r="F7926" s="67">
        <f t="shared" si="626"/>
        <v>644</v>
      </c>
      <c r="G7926" s="285">
        <f>SUM(C7926,C7902,C7878,C7854,C7830,C7806,C7782,C7758,C7734,C7710,C7686,C7662,C7638,C7614)/Hoja3!$D$6*100000</f>
        <v>697.90660329502384</v>
      </c>
      <c r="H7926" s="304">
        <f t="shared" si="625"/>
        <v>0.78846504836649023</v>
      </c>
    </row>
    <row r="7927" spans="1:14" ht="15.75" thickBot="1" x14ac:dyDescent="0.3">
      <c r="A7927" s="122" t="s">
        <v>37</v>
      </c>
      <c r="B7927" s="305">
        <v>44223</v>
      </c>
      <c r="C7927" s="4">
        <v>224</v>
      </c>
      <c r="D7927" s="201">
        <f t="shared" si="624"/>
        <v>16854</v>
      </c>
      <c r="E7927" s="4">
        <v>3</v>
      </c>
      <c r="F7927" s="67">
        <f t="shared" si="626"/>
        <v>2572</v>
      </c>
      <c r="G7927" s="285">
        <f>SUM(C7927,C7903,C7879,C7855,C7831,C7807,C7783,C7759,C7735,C7711,C7687,C7663,C7639,C7615)/Hoja3!$D$7*100000</f>
        <v>97.807443258120699</v>
      </c>
      <c r="H7927" s="304">
        <f>SUM(C7927,C7903,C7879,C7855,C7831,C7807,C7783,C7759,C7735,C7711,C7687,C7663,C7639,C7615)/SUM(C7591,C7567,C7543,C7519,C7496,C7472,C7448,C7424,C7400,C7376,C7352,C7328,C7304,C7280)</f>
        <v>0.89336895797911098</v>
      </c>
    </row>
    <row r="7928" spans="1:14" ht="15.75" thickBot="1" x14ac:dyDescent="0.3">
      <c r="A7928" s="122" t="s">
        <v>27</v>
      </c>
      <c r="B7928" s="305">
        <v>44223</v>
      </c>
      <c r="C7928" s="4">
        <v>687</v>
      </c>
      <c r="D7928" s="201">
        <f t="shared" si="624"/>
        <v>143173</v>
      </c>
      <c r="E7928" s="4">
        <v>11</v>
      </c>
      <c r="F7928" s="67">
        <f t="shared" si="626"/>
        <v>270</v>
      </c>
      <c r="G7928" s="285">
        <f>SUM(C7928,C7904,C7880,C7856,C7832,C7808,C7784,C7760,C7736,C7712,C7688,C7664,C7640,C7616)/Hoja3!$D$8*100000</f>
        <v>564.15010336357659</v>
      </c>
      <c r="H7928" s="304">
        <f>SUM(C7928,C7904,C7880,C7856,C7832,C7808,C7784,C7760,C7736,C7712,C7688,C7664,C7640,C7616)/SUM(C7592,C7568,C7544,C7520,C7495,C7471,C7447,C7423,C7399,C7375,C7351,C7327,C7303,C7279)</f>
        <v>0.89156796390298931</v>
      </c>
    </row>
    <row r="7929" spans="1:14" ht="15.75" thickBot="1" x14ac:dyDescent="0.3">
      <c r="A7929" s="122" t="s">
        <v>38</v>
      </c>
      <c r="B7929" s="305">
        <v>44223</v>
      </c>
      <c r="C7929" s="4">
        <v>293</v>
      </c>
      <c r="D7929" s="201">
        <f t="shared" si="624"/>
        <v>40000</v>
      </c>
      <c r="E7929" s="4">
        <v>8</v>
      </c>
      <c r="F7929" s="67">
        <f t="shared" si="626"/>
        <v>702</v>
      </c>
      <c r="G7929" s="285">
        <f>SUM(C7929,C7905,C7881,C7857,C7833,C7809,C7785,C7761,C7737,C7713,C7689,C7665,C7641,C7617)/Hoja3!$D$9*100000</f>
        <v>376.20106193464318</v>
      </c>
      <c r="H7929" s="304">
        <f t="shared" ref="H7929:H7945" si="627">SUM(C7929,C7905,C7881,C7857,C7833,C7809,C7785,C7761,C7737,C7713,C7689,C7665,C7641,C7617)/SUM(C7593,C7569,C7545,C7521,C7497,C7473,C7449,C7425,C7401,C7377,C7353,C7329,C7305,C7281)</f>
        <v>0.90145228215767637</v>
      </c>
    </row>
    <row r="7930" spans="1:14" ht="15.75" thickBot="1" x14ac:dyDescent="0.3">
      <c r="A7930" s="122" t="s">
        <v>48</v>
      </c>
      <c r="B7930" s="305">
        <v>44223</v>
      </c>
      <c r="C7930" s="4">
        <v>14</v>
      </c>
      <c r="D7930" s="201">
        <f t="shared" si="624"/>
        <v>828</v>
      </c>
      <c r="F7930" s="67">
        <f t="shared" si="626"/>
        <v>6</v>
      </c>
      <c r="G7930" s="285">
        <f>SUM(C7930,C7906,C7882,C7858,C7834,C7810,C7786,C7762,C7738,C7714,C7690,C7666,C7642,C7618)/Hoja3!$D$10*100000</f>
        <v>66.590327383165373</v>
      </c>
      <c r="H7930" s="304">
        <f t="shared" si="627"/>
        <v>1.892018779342723</v>
      </c>
    </row>
    <row r="7931" spans="1:14" ht="15.75" thickBot="1" x14ac:dyDescent="0.3">
      <c r="A7931" s="122" t="s">
        <v>39</v>
      </c>
      <c r="B7931" s="305">
        <v>44223</v>
      </c>
      <c r="C7931" s="4">
        <v>49</v>
      </c>
      <c r="D7931" s="201">
        <f t="shared" si="624"/>
        <v>19206</v>
      </c>
      <c r="F7931" s="67">
        <f t="shared" si="626"/>
        <v>866</v>
      </c>
      <c r="G7931" s="285">
        <f>SUM(C7931,C7907,C7883,C7859,C7835,C7811,C7787,C7763,C7739,C7715,C7691,C7667,C7643,C7619)/Hoja3!$D$11*100000</f>
        <v>60.969202769299024</v>
      </c>
      <c r="H7931" s="304">
        <f t="shared" si="627"/>
        <v>2.4607329842931938</v>
      </c>
    </row>
    <row r="7932" spans="1:14" ht="15.75" thickBot="1" x14ac:dyDescent="0.3">
      <c r="A7932" s="122" t="s">
        <v>40</v>
      </c>
      <c r="B7932" s="305">
        <v>44223</v>
      </c>
      <c r="C7932" s="4">
        <v>130</v>
      </c>
      <c r="D7932" s="201">
        <f t="shared" si="624"/>
        <v>16120</v>
      </c>
      <c r="F7932" s="67">
        <f t="shared" si="626"/>
        <v>238</v>
      </c>
      <c r="G7932" s="285">
        <f>SUM(C7932,C7908,C7884,C7860,C7836,C7812,C7788,C7764,C7740,C7716,C7692,C7668,C7644,C7620)/Hoja3!$D$12*100000</f>
        <v>512.23676721684694</v>
      </c>
      <c r="H7932" s="304">
        <f t="shared" si="627"/>
        <v>0.49156626506024098</v>
      </c>
    </row>
    <row r="7933" spans="1:14" ht="15.75" thickBot="1" x14ac:dyDescent="0.3">
      <c r="A7933" s="122" t="s">
        <v>28</v>
      </c>
      <c r="B7933" s="305">
        <v>44223</v>
      </c>
      <c r="C7933" s="4">
        <v>36</v>
      </c>
      <c r="D7933" s="201">
        <f t="shared" si="624"/>
        <v>9488</v>
      </c>
      <c r="F7933" s="67">
        <f t="shared" si="626"/>
        <v>405</v>
      </c>
      <c r="G7933" s="285">
        <f>SUM(C7933,C7909,C7885,C7861,C7837,C7813,C7789,C7765,C7741,C7717,C7693,C7669,C7645,C7621)/Hoja3!$D$13*100000</f>
        <v>61.240410539449236</v>
      </c>
      <c r="H7933" s="304">
        <f t="shared" si="627"/>
        <v>1.4876543209876543</v>
      </c>
    </row>
    <row r="7934" spans="1:14" ht="15.75" thickBot="1" x14ac:dyDescent="0.3">
      <c r="A7934" s="122" t="s">
        <v>24</v>
      </c>
      <c r="B7934" s="305">
        <v>44223</v>
      </c>
      <c r="C7934" s="4">
        <v>149</v>
      </c>
      <c r="D7934" s="201">
        <f t="shared" si="624"/>
        <v>63471</v>
      </c>
      <c r="E7934" s="4">
        <v>11</v>
      </c>
      <c r="F7934" s="67">
        <f t="shared" si="626"/>
        <v>1337</v>
      </c>
      <c r="G7934" s="285">
        <f>SUM(C7934,C7910,C7886,C7862,C7838,C7814,C7790,C7766,C7742,C7718,C7694,C7670,C7646,C7622)/Hoja3!$D$14*100000</f>
        <v>86.919910085623656</v>
      </c>
      <c r="H7934" s="304">
        <f t="shared" si="627"/>
        <v>1.0028985507246377</v>
      </c>
    </row>
    <row r="7935" spans="1:14" ht="15.75" thickBot="1" x14ac:dyDescent="0.3">
      <c r="A7935" s="122" t="s">
        <v>30</v>
      </c>
      <c r="B7935" s="305">
        <v>44223</v>
      </c>
      <c r="C7935" s="4">
        <v>241</v>
      </c>
      <c r="D7935" s="201">
        <f t="shared" si="624"/>
        <v>4022</v>
      </c>
      <c r="E7935" s="4">
        <v>5</v>
      </c>
      <c r="F7935" s="67">
        <f t="shared" si="626"/>
        <v>74</v>
      </c>
      <c r="G7935" s="285">
        <f>SUM(C7935,C7911,C7887,C7863,C7839,C7815,C7791,C7767,C7743,C7719,C7695,C7671,C7647,C7623)/Hoja3!$D$15*100000</f>
        <v>196.22704936359008</v>
      </c>
      <c r="H7935" s="304">
        <f t="shared" si="627"/>
        <v>5.2547770700636942</v>
      </c>
    </row>
    <row r="7936" spans="1:14" ht="15.75" thickBot="1" x14ac:dyDescent="0.3">
      <c r="A7936" s="122" t="s">
        <v>26</v>
      </c>
      <c r="B7936" s="305">
        <v>44223</v>
      </c>
      <c r="C7936" s="4">
        <v>538</v>
      </c>
      <c r="D7936" s="201">
        <f t="shared" si="624"/>
        <v>52581</v>
      </c>
      <c r="F7936" s="67">
        <f t="shared" si="626"/>
        <v>768</v>
      </c>
      <c r="G7936" s="285">
        <f>SUM(C7936,C7912,C7888,C7864,C7840,C7816,C7792,C7768,C7744,C7720,C7696,C7672,C7648,C7624)/Hoja3!$D$16*100000</f>
        <v>890.88737864370069</v>
      </c>
      <c r="H7936" s="304">
        <f t="shared" si="627"/>
        <v>0.98305084745762716</v>
      </c>
    </row>
    <row r="7937" spans="1:8" ht="15.75" thickBot="1" x14ac:dyDescent="0.3">
      <c r="A7937" s="122" t="s">
        <v>25</v>
      </c>
      <c r="B7937" s="305">
        <v>44223</v>
      </c>
      <c r="C7937" s="4">
        <v>365</v>
      </c>
      <c r="D7937" s="201">
        <f t="shared" si="624"/>
        <v>46991</v>
      </c>
      <c r="E7937" s="4">
        <v>10</v>
      </c>
      <c r="F7937" s="67">
        <f t="shared" si="626"/>
        <v>1051</v>
      </c>
      <c r="G7937" s="285">
        <f>SUM(C7937,C7913,C7889,C7865,C7841,C7817,C7793,C7769,C7745,C7721,C7697,C7673,C7649,C7625)/Hoja3!$D$17*100000</f>
        <v>581.98793488583624</v>
      </c>
      <c r="H7937" s="304">
        <f t="shared" si="627"/>
        <v>1.0057790106333795</v>
      </c>
    </row>
    <row r="7938" spans="1:8" ht="15.75" thickBot="1" x14ac:dyDescent="0.3">
      <c r="A7938" s="122" t="s">
        <v>41</v>
      </c>
      <c r="B7938" s="305">
        <v>44223</v>
      </c>
      <c r="C7938" s="4">
        <v>65</v>
      </c>
      <c r="D7938" s="201">
        <f t="shared" ref="D7938:D7969" si="628">C7938+D7914</f>
        <v>23595</v>
      </c>
      <c r="F7938" s="67">
        <f t="shared" si="626"/>
        <v>1051</v>
      </c>
      <c r="G7938" s="285">
        <f>SUM(C7938,C7914,C7890,C7866,C7842,C7818,C7794,C7770,C7746,C7722,C7698,C7674,C7650,C7626)/Hoja3!$D$18*100000</f>
        <v>51.390167207597322</v>
      </c>
      <c r="H7938" s="304">
        <f t="shared" si="627"/>
        <v>1.318918918918919</v>
      </c>
    </row>
    <row r="7939" spans="1:8" ht="15.75" thickBot="1" x14ac:dyDescent="0.3">
      <c r="A7939" s="122" t="s">
        <v>42</v>
      </c>
      <c r="B7939" s="305">
        <v>44223</v>
      </c>
      <c r="C7939" s="4">
        <v>58</v>
      </c>
      <c r="D7939" s="201">
        <f t="shared" si="628"/>
        <v>13761</v>
      </c>
      <c r="F7939" s="67">
        <f t="shared" si="626"/>
        <v>217</v>
      </c>
      <c r="G7939" s="285">
        <f>SUM(C7939,C7915,C7891,C7867,C7843,C7819,C7795,C7771,C7747,C7723,C7699,C7675,C7651,C7627)/Hoja3!$D$19*100000</f>
        <v>118.02098520641512</v>
      </c>
      <c r="H7939" s="304">
        <f t="shared" si="627"/>
        <v>0.69011976047904189</v>
      </c>
    </row>
    <row r="7940" spans="1:8" ht="15.75" thickBot="1" x14ac:dyDescent="0.3">
      <c r="A7940" s="122" t="s">
        <v>43</v>
      </c>
      <c r="B7940" s="305">
        <v>44223</v>
      </c>
      <c r="C7940" s="4">
        <v>81</v>
      </c>
      <c r="D7940" s="201">
        <f t="shared" si="628"/>
        <v>18879</v>
      </c>
      <c r="F7940" s="67">
        <f t="shared" si="626"/>
        <v>344</v>
      </c>
      <c r="G7940" s="285">
        <f>SUM(C7940,C7916,C7892,C7868,C7844,C7820,C7796,C7772,C7748,C7724,C7700,C7676,C7652,C7628)/Hoja3!$D$20*100000</f>
        <v>428.26678837286158</v>
      </c>
      <c r="H7940" s="304">
        <f t="shared" si="627"/>
        <v>4.0092081031307547</v>
      </c>
    </row>
    <row r="7941" spans="1:8" ht="15.75" thickBot="1" x14ac:dyDescent="0.3">
      <c r="A7941" s="122" t="s">
        <v>44</v>
      </c>
      <c r="B7941" s="305">
        <v>44223</v>
      </c>
      <c r="C7941" s="4">
        <v>167</v>
      </c>
      <c r="D7941" s="201">
        <f t="shared" si="628"/>
        <v>31993</v>
      </c>
      <c r="E7941" s="4">
        <v>2</v>
      </c>
      <c r="F7941" s="67">
        <f t="shared" si="626"/>
        <v>491</v>
      </c>
      <c r="G7941" s="285">
        <f>SUM(C7941,C7917,C7893,C7869,C7845,C7821,C7797,C7773,C7749,C7725,C7701,C7677,C7653,C7629)/Hoja3!$D$21*100000</f>
        <v>1022.9752418662393</v>
      </c>
      <c r="H7941" s="304">
        <f t="shared" si="627"/>
        <v>0.76082977425259302</v>
      </c>
    </row>
    <row r="7942" spans="1:8" ht="15.75" thickBot="1" x14ac:dyDescent="0.3">
      <c r="A7942" s="122" t="s">
        <v>29</v>
      </c>
      <c r="B7942" s="305">
        <v>44223</v>
      </c>
      <c r="C7942" s="4">
        <v>924</v>
      </c>
      <c r="D7942" s="201">
        <f t="shared" si="628"/>
        <v>203801</v>
      </c>
      <c r="E7942" s="4">
        <v>29</v>
      </c>
      <c r="F7942" s="67">
        <f t="shared" si="626"/>
        <v>3410</v>
      </c>
      <c r="G7942" s="285">
        <f>SUM(C7942,C7918,C7894,C7870,C7846,C7822,C7798,C7774,C7750,C7726,C7702,C7678,C7654,C7630)/Hoja3!$D$22*100000</f>
        <v>377.64200951358123</v>
      </c>
      <c r="H7942" s="304">
        <f t="shared" si="627"/>
        <v>0.86580226904376012</v>
      </c>
    </row>
    <row r="7943" spans="1:8" ht="15.75" thickBot="1" x14ac:dyDescent="0.3">
      <c r="A7943" s="122" t="s">
        <v>45</v>
      </c>
      <c r="B7943" s="305">
        <v>44223</v>
      </c>
      <c r="C7943" s="4">
        <v>101</v>
      </c>
      <c r="D7943" s="201">
        <f t="shared" si="628"/>
        <v>20652</v>
      </c>
      <c r="E7943" s="4">
        <v>2</v>
      </c>
      <c r="F7943" s="67">
        <f t="shared" si="626"/>
        <v>249</v>
      </c>
      <c r="G7943" s="285">
        <f>SUM(C7943,C7919,C7895,C7871,C7847,C7823,C7799,C7775,C7751,C7727,C7703,C7679,C7655,C7631)/Hoja3!$D$23*100000</f>
        <v>163.54684032615327</v>
      </c>
      <c r="H7943" s="304">
        <f t="shared" si="627"/>
        <v>0.92915214866434381</v>
      </c>
    </row>
    <row r="7944" spans="1:8" ht="15.75" thickBot="1" x14ac:dyDescent="0.3">
      <c r="A7944" s="122" t="s">
        <v>46</v>
      </c>
      <c r="B7944" s="305">
        <v>44223</v>
      </c>
      <c r="C7944" s="4">
        <v>85</v>
      </c>
      <c r="D7944" s="201">
        <f t="shared" si="628"/>
        <v>21657</v>
      </c>
      <c r="E7944" s="4">
        <v>1</v>
      </c>
      <c r="F7944" s="67">
        <f t="shared" si="626"/>
        <v>325</v>
      </c>
      <c r="G7944" s="285">
        <f>SUM(C7944,C7920,C7896,C7872,C7848,C7824,C7800,C7776,C7752,C7728,C7704,C7680,C7656,C7632)/Hoja3!$D$24*100000</f>
        <v>655.43177062715597</v>
      </c>
      <c r="H7944" s="304">
        <f t="shared" si="627"/>
        <v>0.78843537414965992</v>
      </c>
    </row>
    <row r="7945" spans="1:8" ht="15.75" thickBot="1" x14ac:dyDescent="0.3">
      <c r="A7945" s="123" t="s">
        <v>47</v>
      </c>
      <c r="B7945" s="305">
        <v>44223</v>
      </c>
      <c r="C7945" s="4">
        <v>287</v>
      </c>
      <c r="D7945" s="306">
        <f t="shared" si="628"/>
        <v>75898</v>
      </c>
      <c r="F7945" s="307">
        <f t="shared" si="626"/>
        <v>1421</v>
      </c>
      <c r="G7945" s="308">
        <f>SUM(C7945,C7921,C7897,C7873,C7849,C7825,C7801,C7777,C7753,C7729,C7705,C7681,C7657,C7633)/Hoja3!$D$25*100000</f>
        <v>134.71760640507571</v>
      </c>
      <c r="H7945" s="309">
        <f t="shared" si="627"/>
        <v>0.87104158718046543</v>
      </c>
    </row>
    <row r="7946" spans="1:8" ht="15.75" thickBot="1" x14ac:dyDescent="0.3">
      <c r="A7946" s="53" t="s">
        <v>22</v>
      </c>
      <c r="B7946" s="305">
        <v>44224</v>
      </c>
      <c r="C7946" s="4">
        <v>4175</v>
      </c>
      <c r="D7946" s="301">
        <f t="shared" si="628"/>
        <v>794572</v>
      </c>
      <c r="E7946" s="4">
        <v>91</v>
      </c>
      <c r="F7946" s="302">
        <f>E7946+F7922</f>
        <v>24404</v>
      </c>
      <c r="G7946" s="303">
        <f>SUM(C7946,C7922,C7898,C7874,C7850,C7826,C7802,C7778,C7754,C7730,C7706,C7682,C7658,C7634)/Hoja3!$D$2*100000</f>
        <v>307.76219175252055</v>
      </c>
      <c r="H7946" s="255">
        <f t="shared" ref="H7946:H7950" si="62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22" t="s">
        <v>51</v>
      </c>
      <c r="B7947" s="305">
        <v>44224</v>
      </c>
      <c r="C7947" s="4">
        <v>1101</v>
      </c>
      <c r="D7947" s="201">
        <f t="shared" si="628"/>
        <v>207345</v>
      </c>
      <c r="E7947" s="4">
        <v>9</v>
      </c>
      <c r="F7947" s="67">
        <f t="shared" ref="F7947:F7969" si="630">E7947+F7923</f>
        <v>5832</v>
      </c>
      <c r="G7947" s="285">
        <f>SUM(C7947,C7923,C7899,C7875,C7851,C7827,C7803,C7779,C7755,C7731,C7707,C7683,C7659,C7635)/Hoja3!$D$3*100000</f>
        <v>528.79947822343661</v>
      </c>
      <c r="H7947" s="304">
        <f t="shared" si="629"/>
        <v>0.98677344982405046</v>
      </c>
    </row>
    <row r="7948" spans="1:8" ht="15.75" thickBot="1" x14ac:dyDescent="0.3">
      <c r="A7948" s="122" t="s">
        <v>35</v>
      </c>
      <c r="B7948" s="305">
        <v>44224</v>
      </c>
      <c r="C7948" s="4">
        <v>86</v>
      </c>
      <c r="D7948" s="201">
        <f t="shared" si="628"/>
        <v>5040</v>
      </c>
      <c r="F7948" s="67">
        <f t="shared" si="630"/>
        <v>17</v>
      </c>
      <c r="G7948" s="285">
        <f>SUM(C7948,C7924,C7900,C7876,C7852,C7828,C7804,C7780,C7756,C7732,C7708,C7684,C7660,C7636)/Hoja3!$D$4*100000</f>
        <v>386.57994694755894</v>
      </c>
      <c r="H7948" s="304">
        <f t="shared" si="629"/>
        <v>2.4077961019490255</v>
      </c>
    </row>
    <row r="7949" spans="1:8" ht="15.75" thickBot="1" x14ac:dyDescent="0.3">
      <c r="A7949" s="122" t="s">
        <v>21</v>
      </c>
      <c r="B7949" s="305">
        <v>44224</v>
      </c>
      <c r="C7949" s="4">
        <v>137</v>
      </c>
      <c r="D7949" s="201">
        <f t="shared" si="628"/>
        <v>30350</v>
      </c>
      <c r="E7949" s="4">
        <v>3</v>
      </c>
      <c r="F7949" s="67">
        <f t="shared" si="630"/>
        <v>789</v>
      </c>
      <c r="G7949" s="285">
        <f>SUM(C7949,C7925,C7901,C7877,C7853,C7829,C7805,C7781,C7757,C7733,C7709,C7685,C7661,C7637)/Hoja3!$D$5*100000</f>
        <v>199.91017325271619</v>
      </c>
      <c r="H7949" s="304">
        <f t="shared" si="629"/>
        <v>0.76202531645569616</v>
      </c>
    </row>
    <row r="7950" spans="1:8" ht="15.75" thickBot="1" x14ac:dyDescent="0.3">
      <c r="A7950" s="122" t="s">
        <v>36</v>
      </c>
      <c r="B7950" s="305">
        <v>44224</v>
      </c>
      <c r="C7950" s="4">
        <v>316</v>
      </c>
      <c r="D7950" s="201">
        <f t="shared" si="628"/>
        <v>41591</v>
      </c>
      <c r="E7950" s="4">
        <v>8</v>
      </c>
      <c r="F7950" s="67">
        <f t="shared" si="630"/>
        <v>652</v>
      </c>
      <c r="G7950" s="285">
        <f>SUM(C7950,C7926,C7902,C7878,C7854,C7830,C7806,C7782,C7758,C7734,C7710,C7686,C7662,C7638)/Hoja3!$D$6*100000</f>
        <v>661.23419613114186</v>
      </c>
      <c r="H7950" s="304">
        <f t="shared" si="629"/>
        <v>0.73522543560265852</v>
      </c>
    </row>
    <row r="7951" spans="1:8" ht="15.75" thickBot="1" x14ac:dyDescent="0.3">
      <c r="A7951" s="122" t="s">
        <v>37</v>
      </c>
      <c r="B7951" s="305">
        <v>44224</v>
      </c>
      <c r="C7951" s="4">
        <v>108</v>
      </c>
      <c r="D7951" s="201">
        <f t="shared" si="628"/>
        <v>16962</v>
      </c>
      <c r="E7951" s="4">
        <v>2</v>
      </c>
      <c r="F7951" s="67">
        <f t="shared" si="630"/>
        <v>2574</v>
      </c>
      <c r="G7951" s="285">
        <f>SUM(C7951,C7927,C7903,C7879,C7855,C7831,C7807,C7783,C7759,C7735,C7711,C7687,C7663,C7639)/Hoja3!$D$7*100000</f>
        <v>80.203167174141399</v>
      </c>
      <c r="H7951" s="304">
        <f>SUM(C7951,C7927,C7903,C7879,C7855,C7831,C7807,C7783,C7759,C7735,C7711,C7687,C7663,C7639)/SUM(C7615,C7591,C7567,C7543,C7520,C7496,C7472,C7448,C7424,C7400,C7376,C7352,C7328,C7304)</f>
        <v>0.67547592385218369</v>
      </c>
    </row>
    <row r="7952" spans="1:8" ht="15.75" thickBot="1" x14ac:dyDescent="0.3">
      <c r="A7952" s="122" t="s">
        <v>27</v>
      </c>
      <c r="B7952" s="305">
        <v>44224</v>
      </c>
      <c r="C7952" s="4">
        <v>678</v>
      </c>
      <c r="D7952" s="201">
        <f t="shared" si="628"/>
        <v>143851</v>
      </c>
      <c r="E7952" s="4">
        <v>6</v>
      </c>
      <c r="F7952" s="67">
        <f t="shared" si="630"/>
        <v>276</v>
      </c>
      <c r="G7952" s="285">
        <f>SUM(C7952,C7928,C7904,C7880,C7856,C7832,C7808,C7784,C7760,C7736,C7712,C7688,C7664,C7640)/Hoja3!$D$8*100000</f>
        <v>587.61546429740872</v>
      </c>
      <c r="H7952" s="304">
        <f>SUM(C7952,C7928,C7904,C7880,C7856,C7832,C7808,C7784,C7760,C7736,C7712,C7688,C7664,C7640)/SUM(C7616,C7592,C7568,C7544,C7519,C7495,C7471,C7447,C7423,C7399,C7375,C7351,C7327,C7303)</f>
        <v>0.931014984450099</v>
      </c>
    </row>
    <row r="7953" spans="1:8" ht="15.75" thickBot="1" x14ac:dyDescent="0.3">
      <c r="A7953" s="122" t="s">
        <v>38</v>
      </c>
      <c r="B7953" s="305">
        <v>44224</v>
      </c>
      <c r="C7953" s="4">
        <v>316</v>
      </c>
      <c r="D7953" s="201">
        <f t="shared" si="628"/>
        <v>40316</v>
      </c>
      <c r="E7953" s="4">
        <v>3</v>
      </c>
      <c r="F7953" s="67">
        <f t="shared" si="630"/>
        <v>705</v>
      </c>
      <c r="G7953" s="285">
        <f>SUM(C7953,C7929,C7905,C7881,C7857,C7833,C7809,C7785,C7761,C7737,C7713,C7689,C7665,C7641)/Hoja3!$D$9*100000</f>
        <v>360.11114309854321</v>
      </c>
      <c r="H7953" s="304">
        <f t="shared" ref="H7953:H7969" si="63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22" t="s">
        <v>48</v>
      </c>
      <c r="B7954" s="305">
        <v>44224</v>
      </c>
      <c r="C7954" s="4">
        <v>5</v>
      </c>
      <c r="D7954" s="201">
        <f t="shared" si="628"/>
        <v>833</v>
      </c>
      <c r="F7954" s="67">
        <f t="shared" si="630"/>
        <v>6</v>
      </c>
      <c r="G7954" s="285">
        <f>SUM(C7954,C7930,C7906,C7882,C7858,C7834,C7810,C7786,C7762,C7738,C7714,C7690,C7666,C7642)/Hoja3!$D$10*100000</f>
        <v>55.023769276908361</v>
      </c>
      <c r="H7954" s="304">
        <f t="shared" si="631"/>
        <v>1.1808510638297873</v>
      </c>
    </row>
    <row r="7955" spans="1:8" ht="15.75" thickBot="1" x14ac:dyDescent="0.3">
      <c r="A7955" s="122" t="s">
        <v>39</v>
      </c>
      <c r="B7955" s="305">
        <v>44224</v>
      </c>
      <c r="C7955" s="4">
        <v>40</v>
      </c>
      <c r="D7955" s="201">
        <f t="shared" si="628"/>
        <v>19246</v>
      </c>
      <c r="F7955" s="67">
        <f t="shared" si="630"/>
        <v>866</v>
      </c>
      <c r="G7955" s="285">
        <f>SUM(C7955,C7931,C7907,C7883,C7859,C7835,C7811,C7787,C7763,C7739,C7715,C7691,C7667,C7643)/Hoja3!$D$11*100000</f>
        <v>63.17447180563537</v>
      </c>
      <c r="H7955" s="304">
        <f t="shared" si="631"/>
        <v>2.3413461538461537</v>
      </c>
    </row>
    <row r="7956" spans="1:8" ht="15.75" thickBot="1" x14ac:dyDescent="0.3">
      <c r="A7956" s="122" t="s">
        <v>40</v>
      </c>
      <c r="B7956" s="305">
        <v>44224</v>
      </c>
      <c r="C7956" s="4">
        <v>118</v>
      </c>
      <c r="D7956" s="201">
        <f t="shared" si="628"/>
        <v>16238</v>
      </c>
      <c r="F7956" s="67">
        <f t="shared" si="630"/>
        <v>238</v>
      </c>
      <c r="G7956" s="285">
        <f>SUM(C7956,C7932,C7908,C7884,C7860,C7836,C7812,C7788,C7764,C7740,C7716,C7692,C7668,C7644)/Hoja3!$D$12*100000</f>
        <v>474.01430691798629</v>
      </c>
      <c r="H7956" s="304">
        <f t="shared" si="631"/>
        <v>0.46068329718004336</v>
      </c>
    </row>
    <row r="7957" spans="1:8" ht="15.75" thickBot="1" x14ac:dyDescent="0.3">
      <c r="A7957" s="122" t="s">
        <v>28</v>
      </c>
      <c r="B7957" s="305">
        <v>44224</v>
      </c>
      <c r="C7957" s="4">
        <v>10</v>
      </c>
      <c r="D7957" s="201">
        <f t="shared" si="628"/>
        <v>9498</v>
      </c>
      <c r="E7957" s="4">
        <v>1</v>
      </c>
      <c r="F7957" s="67">
        <f t="shared" si="630"/>
        <v>406</v>
      </c>
      <c r="G7957" s="285">
        <f>SUM(C7957,C7933,C7909,C7885,C7861,C7837,C7813,C7789,C7765,C7741,C7717,C7693,C7669,C7645)/Hoja3!$D$13*100000</f>
        <v>60.732191364848006</v>
      </c>
      <c r="H7957" s="304">
        <f t="shared" si="631"/>
        <v>1.4484848484848485</v>
      </c>
    </row>
    <row r="7958" spans="1:8" ht="15.75" thickBot="1" x14ac:dyDescent="0.3">
      <c r="A7958" s="122" t="s">
        <v>24</v>
      </c>
      <c r="B7958" s="305">
        <v>44224</v>
      </c>
      <c r="C7958" s="4">
        <v>101</v>
      </c>
      <c r="D7958" s="201">
        <f t="shared" si="628"/>
        <v>63572</v>
      </c>
      <c r="E7958" s="4">
        <v>3</v>
      </c>
      <c r="F7958" s="67">
        <f t="shared" si="630"/>
        <v>1340</v>
      </c>
      <c r="G7958" s="285">
        <f>SUM(C7958,C7934,C7910,C7886,C7862,C7838,C7814,C7790,C7766,C7742,C7718,C7694,C7670,C7646)/Hoja3!$D$14*100000</f>
        <v>83.855104007460042</v>
      </c>
      <c r="H7958" s="304">
        <f t="shared" si="631"/>
        <v>0.95045558086560367</v>
      </c>
    </row>
    <row r="7959" spans="1:8" ht="15.75" thickBot="1" x14ac:dyDescent="0.3">
      <c r="A7959" s="122" t="s">
        <v>30</v>
      </c>
      <c r="B7959" s="305">
        <v>44224</v>
      </c>
      <c r="C7959" s="4">
        <v>130</v>
      </c>
      <c r="D7959" s="201">
        <f t="shared" si="628"/>
        <v>4152</v>
      </c>
      <c r="E7959" s="4">
        <v>5</v>
      </c>
      <c r="F7959" s="67">
        <f t="shared" si="630"/>
        <v>79</v>
      </c>
      <c r="G7959" s="285">
        <f>SUM(C7959,C7935,C7911,C7887,C7863,C7839,C7815,C7791,C7767,C7743,C7719,C7695,C7671,C7647)/Hoja3!$D$15*100000</f>
        <v>189.48793857736578</v>
      </c>
      <c r="H7959" s="304">
        <f t="shared" si="631"/>
        <v>3.5147058823529411</v>
      </c>
    </row>
    <row r="7960" spans="1:8" ht="15.75" thickBot="1" x14ac:dyDescent="0.3">
      <c r="A7960" s="122" t="s">
        <v>26</v>
      </c>
      <c r="B7960" s="305">
        <v>44224</v>
      </c>
      <c r="C7960" s="4">
        <v>463</v>
      </c>
      <c r="D7960" s="201">
        <f t="shared" si="628"/>
        <v>53044</v>
      </c>
      <c r="F7960" s="67">
        <f t="shared" si="630"/>
        <v>768</v>
      </c>
      <c r="G7960" s="285">
        <f>SUM(C7960,C7936,C7912,C7888,C7864,C7840,C7816,C7792,C7768,C7744,C7720,C7696,C7672,C7648)/Hoja3!$D$16*100000</f>
        <v>880.49670434917482</v>
      </c>
      <c r="H7960" s="304">
        <f t="shared" si="631"/>
        <v>0.95119570522205954</v>
      </c>
    </row>
    <row r="7961" spans="1:8" ht="15.75" thickBot="1" x14ac:dyDescent="0.3">
      <c r="A7961" s="122" t="s">
        <v>25</v>
      </c>
      <c r="B7961" s="305">
        <v>44224</v>
      </c>
      <c r="C7961" s="4">
        <v>311</v>
      </c>
      <c r="D7961" s="201">
        <f t="shared" si="628"/>
        <v>47302</v>
      </c>
      <c r="E7961" s="4">
        <v>5</v>
      </c>
      <c r="F7961" s="67">
        <f t="shared" si="630"/>
        <v>1056</v>
      </c>
      <c r="G7961" s="285">
        <f>SUM(C7961,C7937,C7913,C7889,C7865,C7841,C7817,C7793,C7769,C7745,C7721,C7697,C7673,C7649)/Hoja3!$D$17*100000</f>
        <v>565.13422773906188</v>
      </c>
      <c r="H7961" s="304">
        <f t="shared" si="631"/>
        <v>0.94077042974838565</v>
      </c>
    </row>
    <row r="7962" spans="1:8" ht="15.75" thickBot="1" x14ac:dyDescent="0.3">
      <c r="A7962" s="122" t="s">
        <v>41</v>
      </c>
      <c r="B7962" s="305">
        <v>44224</v>
      </c>
      <c r="C7962" s="4">
        <v>85</v>
      </c>
      <c r="D7962" s="201">
        <f t="shared" si="628"/>
        <v>23680</v>
      </c>
      <c r="F7962" s="67">
        <f t="shared" si="630"/>
        <v>1051</v>
      </c>
      <c r="G7962" s="285">
        <f>SUM(C7962,C7938,C7914,C7890,C7866,C7842,C7818,C7794,C7770,C7746,C7722,C7698,C7674,C7650)/Hoja3!$D$18*100000</f>
        <v>53.355911308434372</v>
      </c>
      <c r="H7962" s="304">
        <f t="shared" si="631"/>
        <v>1.4048059149722736</v>
      </c>
    </row>
    <row r="7963" spans="1:8" ht="15.75" thickBot="1" x14ac:dyDescent="0.3">
      <c r="A7963" s="122" t="s">
        <v>42</v>
      </c>
      <c r="B7963" s="305">
        <v>44224</v>
      </c>
      <c r="C7963" s="4">
        <v>74</v>
      </c>
      <c r="D7963" s="201">
        <f t="shared" si="628"/>
        <v>13835</v>
      </c>
      <c r="E7963" s="4">
        <v>2</v>
      </c>
      <c r="F7963" s="67">
        <f t="shared" si="630"/>
        <v>219</v>
      </c>
      <c r="G7963" s="285">
        <f>SUM(C7963,C7939,C7915,C7891,C7867,C7843,C7819,C7795,C7771,C7747,C7723,C7699,C7675,C7651)/Hoja3!$D$19*100000</f>
        <v>117.50896357862156</v>
      </c>
      <c r="H7963" s="304">
        <f t="shared" si="631"/>
        <v>0.67056245434623818</v>
      </c>
    </row>
    <row r="7964" spans="1:8" ht="15.75" thickBot="1" x14ac:dyDescent="0.3">
      <c r="A7964" s="122" t="s">
        <v>43</v>
      </c>
      <c r="B7964" s="305">
        <v>44224</v>
      </c>
      <c r="C7964" s="4">
        <v>68</v>
      </c>
      <c r="D7964" s="201">
        <f t="shared" si="628"/>
        <v>18947</v>
      </c>
      <c r="E7964" s="4">
        <v>4</v>
      </c>
      <c r="F7964" s="67">
        <f t="shared" si="630"/>
        <v>348</v>
      </c>
      <c r="G7964" s="285">
        <f>SUM(C7964,C7940,C7916,C7892,C7868,C7844,C7820,C7796,C7772,C7748,C7724,C7700,C7676,C7652)/Hoja3!$D$20*100000</f>
        <v>430.23402212744526</v>
      </c>
      <c r="H7964" s="304">
        <f t="shared" si="631"/>
        <v>3.8435852372583481</v>
      </c>
    </row>
    <row r="7965" spans="1:8" ht="15.75" thickBot="1" x14ac:dyDescent="0.3">
      <c r="A7965" s="122" t="s">
        <v>44</v>
      </c>
      <c r="B7965" s="305">
        <v>44224</v>
      </c>
      <c r="C7965" s="4">
        <v>147</v>
      </c>
      <c r="D7965" s="201">
        <f t="shared" si="628"/>
        <v>32140</v>
      </c>
      <c r="E7965" s="4">
        <v>1</v>
      </c>
      <c r="F7965" s="67">
        <f t="shared" si="630"/>
        <v>492</v>
      </c>
      <c r="G7965" s="285">
        <f>SUM(C7965,C7941,C7917,C7893,C7869,C7845,C7821,C7797,C7773,C7749,C7725,C7701,C7677,C7653)/Hoja3!$D$21*100000</f>
        <v>985.23918643252091</v>
      </c>
      <c r="H7965" s="304">
        <f t="shared" si="631"/>
        <v>0.75345043914680054</v>
      </c>
    </row>
    <row r="7966" spans="1:8" ht="15.75" thickBot="1" x14ac:dyDescent="0.3">
      <c r="A7966" s="122" t="s">
        <v>29</v>
      </c>
      <c r="B7966" s="305">
        <v>44224</v>
      </c>
      <c r="C7966" s="4">
        <v>662</v>
      </c>
      <c r="D7966" s="201">
        <f t="shared" si="628"/>
        <v>204463</v>
      </c>
      <c r="E7966" s="4">
        <v>19</v>
      </c>
      <c r="F7966" s="67">
        <f t="shared" si="630"/>
        <v>3429</v>
      </c>
      <c r="G7966" s="285">
        <f>SUM(C7966,C7942,C7918,C7894,C7870,C7846,C7822,C7798,C7774,C7750,C7726,C7702,C7678,C7654)/Hoja3!$D$22*100000</f>
        <v>356.91482172073546</v>
      </c>
      <c r="H7966" s="304">
        <f t="shared" si="631"/>
        <v>0.81611276348118456</v>
      </c>
    </row>
    <row r="7967" spans="1:8" ht="15.75" thickBot="1" x14ac:dyDescent="0.3">
      <c r="A7967" s="122" t="s">
        <v>45</v>
      </c>
      <c r="B7967" s="305">
        <v>44224</v>
      </c>
      <c r="C7967" s="4">
        <v>71</v>
      </c>
      <c r="D7967" s="201">
        <f t="shared" si="628"/>
        <v>20723</v>
      </c>
      <c r="F7967" s="67">
        <f t="shared" si="630"/>
        <v>249</v>
      </c>
      <c r="G7967" s="285">
        <f>SUM(C7967,C7943,C7919,C7895,C7871,C7847,C7823,C7799,C7775,C7751,C7727,C7703,C7679,C7655)/Hoja3!$D$23*100000</f>
        <v>150.56530987526486</v>
      </c>
      <c r="H7967" s="304">
        <f t="shared" si="631"/>
        <v>0.80934065934065935</v>
      </c>
    </row>
    <row r="7968" spans="1:8" ht="15.75" thickBot="1" x14ac:dyDescent="0.3">
      <c r="A7968" s="122" t="s">
        <v>46</v>
      </c>
      <c r="B7968" s="305">
        <v>44224</v>
      </c>
      <c r="C7968" s="4">
        <v>37</v>
      </c>
      <c r="D7968" s="201">
        <f t="shared" si="628"/>
        <v>21694</v>
      </c>
      <c r="E7968" s="4">
        <v>4</v>
      </c>
      <c r="F7968" s="67">
        <f t="shared" si="630"/>
        <v>329</v>
      </c>
      <c r="G7968" s="285">
        <f>SUM(C7968,C7944,C7920,C7896,C7872,C7848,C7824,C7800,C7776,C7752,C7728,C7704,C7680,C7656)/Hoja3!$D$24*100000</f>
        <v>635.63874908103821</v>
      </c>
      <c r="H7968" s="304">
        <f t="shared" si="631"/>
        <v>0.78546470999301188</v>
      </c>
    </row>
    <row r="7969" spans="1:8" ht="15.75" thickBot="1" x14ac:dyDescent="0.3">
      <c r="A7969" s="123" t="s">
        <v>47</v>
      </c>
      <c r="B7969" s="305">
        <v>44224</v>
      </c>
      <c r="C7969" s="4">
        <v>232</v>
      </c>
      <c r="D7969" s="306">
        <f t="shared" si="628"/>
        <v>76130</v>
      </c>
      <c r="F7969" s="307">
        <f t="shared" si="630"/>
        <v>1421</v>
      </c>
      <c r="G7969" s="308">
        <f>SUM(C7969,C7945,C7921,C7897,C7873,C7849,C7825,C7801,C7777,C7753,C7729,C7705,C7681,C7657)/Hoja3!$D$25*100000</f>
        <v>134.77661543109633</v>
      </c>
      <c r="H7969" s="309">
        <f t="shared" si="631"/>
        <v>0.83479532163742687</v>
      </c>
    </row>
    <row r="7970" spans="1:8" ht="15.75" thickBot="1" x14ac:dyDescent="0.3">
      <c r="A7970" s="53" t="s">
        <v>22</v>
      </c>
      <c r="B7970" s="305">
        <v>44225</v>
      </c>
      <c r="C7970" s="4">
        <v>4483</v>
      </c>
      <c r="D7970" s="301">
        <f t="shared" ref="D7970:D8001" si="632">C7970+D7946</f>
        <v>799055</v>
      </c>
      <c r="E7970" s="4">
        <v>80</v>
      </c>
      <c r="F7970" s="302">
        <v>24353</v>
      </c>
      <c r="G7970" s="303">
        <f>SUM(C7970,C7946,C7922,C7898,C7874,C7850,C7826,C7802,C7778,C7754,C7730,C7706,C7682,C7658)/Hoja3!$D$2*100000</f>
        <v>306.28566294518697</v>
      </c>
      <c r="H7970" s="255">
        <f t="shared" ref="H7970:H7998" si="63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22" t="s">
        <v>51</v>
      </c>
      <c r="B7971" s="305">
        <v>44225</v>
      </c>
      <c r="C7971" s="4">
        <v>1195</v>
      </c>
      <c r="D7971" s="201">
        <f t="shared" si="632"/>
        <v>208540</v>
      </c>
      <c r="E7971" s="4">
        <v>8</v>
      </c>
      <c r="F7971" s="67">
        <v>6039</v>
      </c>
      <c r="G7971" s="285">
        <f>SUM(C7971,C7947,C7923,C7899,C7875,C7851,C7827,C7803,C7779,C7755,C7731,C7707,C7683,C7659)/Hoja3!$D$3*100000</f>
        <v>525.19048030885222</v>
      </c>
      <c r="H7971" s="304">
        <f t="shared" si="633"/>
        <v>0.938364122226095</v>
      </c>
    </row>
    <row r="7972" spans="1:8" ht="15.75" thickBot="1" x14ac:dyDescent="0.3">
      <c r="A7972" s="122" t="s">
        <v>35</v>
      </c>
      <c r="B7972" s="305">
        <v>44225</v>
      </c>
      <c r="C7972" s="4">
        <v>115</v>
      </c>
      <c r="D7972" s="201">
        <f t="shared" si="632"/>
        <v>5155</v>
      </c>
      <c r="F7972" s="67">
        <v>17</v>
      </c>
      <c r="G7972" s="285">
        <f>SUM(C7972,C7948,C7924,C7900,C7876,C7852,C7828,C7804,C7780,C7756,C7732,C7708,C7684,C7660)/Hoja3!$D$4*100000</f>
        <v>319.18120152706297</v>
      </c>
      <c r="H7972" s="304">
        <f t="shared" si="633"/>
        <v>1.2485875706214689</v>
      </c>
    </row>
    <row r="7973" spans="1:8" ht="15.75" thickBot="1" x14ac:dyDescent="0.3">
      <c r="A7973" s="122" t="s">
        <v>21</v>
      </c>
      <c r="B7973" s="305">
        <v>44225</v>
      </c>
      <c r="C7973" s="4">
        <v>202</v>
      </c>
      <c r="D7973" s="201">
        <f t="shared" si="632"/>
        <v>30552</v>
      </c>
      <c r="E7973" s="4">
        <v>2</v>
      </c>
      <c r="F7973" s="67">
        <v>788</v>
      </c>
      <c r="G7973" s="285">
        <f>SUM(C7973,C7949,C7925,C7901,C7877,C7853,C7829,C7805,C7781,C7757,C7733,C7709,C7685,C7661)/Hoja3!$D$5*100000</f>
        <v>197.91771305418411</v>
      </c>
      <c r="H7973" s="304">
        <f t="shared" si="633"/>
        <v>0.72572298325722984</v>
      </c>
    </row>
    <row r="7974" spans="1:8" ht="15.75" thickBot="1" x14ac:dyDescent="0.3">
      <c r="A7974" s="122" t="s">
        <v>36</v>
      </c>
      <c r="B7974" s="305">
        <v>44225</v>
      </c>
      <c r="C7974" s="4">
        <v>392</v>
      </c>
      <c r="D7974" s="201">
        <f t="shared" si="632"/>
        <v>41983</v>
      </c>
      <c r="E7974" s="4">
        <v>6</v>
      </c>
      <c r="F7974" s="67">
        <v>610</v>
      </c>
      <c r="G7974" s="285">
        <f>SUM(C7974,C7950,C7926,C7902,C7878,C7854,C7830,C7806,C7782,C7758,C7734,C7710,C7686,C7662)/Hoja3!$D$6*100000</f>
        <v>658.64935685967873</v>
      </c>
      <c r="H7974" s="304">
        <f t="shared" si="633"/>
        <v>0.69597132127005801</v>
      </c>
    </row>
    <row r="7975" spans="1:8" ht="15.75" thickBot="1" x14ac:dyDescent="0.3">
      <c r="A7975" s="122" t="s">
        <v>37</v>
      </c>
      <c r="B7975" s="305">
        <v>44225</v>
      </c>
      <c r="C7975" s="4">
        <v>178</v>
      </c>
      <c r="D7975" s="201">
        <f t="shared" si="632"/>
        <v>17140</v>
      </c>
      <c r="F7975" s="67">
        <v>2694</v>
      </c>
      <c r="G7975" s="285">
        <f>SUM(C7975,C7951,C7927,C7903,C7879,C7855,C7831,C7807,C7783,C7759,C7735,C7711,C7687,C7663)/Hoja3!$D$7*100000</f>
        <v>67.678070443696896</v>
      </c>
      <c r="H7975" s="304">
        <f>SUM(C7975,C7951,C7927,C7903,C7879,C7855,C7831,C7807,C7783,C7759,C7735,C7711,C7687,C7663)/SUM(C7639,C7615,C7591,C7567,C7544,C7520,C7496,C7472,C7448,C7424,C7400,C7376,C7352,C7328)</f>
        <v>0.51455721795390219</v>
      </c>
    </row>
    <row r="7976" spans="1:8" ht="15.75" thickBot="1" x14ac:dyDescent="0.3">
      <c r="A7976" s="122" t="s">
        <v>27</v>
      </c>
      <c r="B7976" s="305">
        <v>44225</v>
      </c>
      <c r="C7976" s="4">
        <v>606</v>
      </c>
      <c r="D7976" s="201">
        <f t="shared" si="632"/>
        <v>144457</v>
      </c>
      <c r="E7976" s="4">
        <v>11</v>
      </c>
      <c r="F7976" s="67">
        <v>199</v>
      </c>
      <c r="G7976" s="285">
        <f>SUM(C7976,C7952,C7928,C7904,C7880,C7856,C7832,C7808,C7784,C7760,C7736,C7712,C7688,C7664)/Hoja3!$D$8*100000</f>
        <v>620.71679093790954</v>
      </c>
      <c r="H7976" s="304">
        <f>SUM(C7976,C7952,C7928,C7904,C7880,C7856,C7832,C7808,C7784,C7760,C7736,C7712,C7688,C7664)/SUM(C7640,C7616,C7592,C7568,C7543,C7519,C7495,C7471,C7447,C7423,C7399,C7375,C7351,C7327)</f>
        <v>0.96719032392603921</v>
      </c>
    </row>
    <row r="7977" spans="1:8" ht="15.75" thickBot="1" x14ac:dyDescent="0.3">
      <c r="A7977" s="122" t="s">
        <v>38</v>
      </c>
      <c r="B7977" s="305">
        <v>44225</v>
      </c>
      <c r="C7977" s="4">
        <v>306</v>
      </c>
      <c r="D7977" s="201">
        <f t="shared" si="632"/>
        <v>40622</v>
      </c>
      <c r="E7977" s="4">
        <v>7</v>
      </c>
      <c r="F7977" s="67">
        <v>714</v>
      </c>
      <c r="G7977" s="285">
        <f>SUM(C7977,C7953,C7929,C7905,C7881,C7857,C7833,C7809,C7785,C7761,C7737,C7713,C7689,C7665)/Hoja3!$D$9*100000</f>
        <v>343.44400744321086</v>
      </c>
      <c r="H7977" s="304">
        <f t="shared" ref="H7977:H7993" si="63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22" t="s">
        <v>48</v>
      </c>
      <c r="B7978" s="305">
        <v>44225</v>
      </c>
      <c r="C7978" s="4">
        <v>8</v>
      </c>
      <c r="D7978" s="201">
        <f t="shared" si="632"/>
        <v>841</v>
      </c>
      <c r="F7978" s="67">
        <v>5</v>
      </c>
      <c r="G7978" s="285">
        <f>SUM(C7978,C7954,C7930,C7906,C7882,C7858,C7834,C7810,C7786,C7762,C7738,C7714,C7690,C7666)/Hoja3!$D$10*100000</f>
        <v>46.761942058153345</v>
      </c>
      <c r="H7978" s="304">
        <f t="shared" si="634"/>
        <v>0.83480825958702065</v>
      </c>
    </row>
    <row r="7979" spans="1:8" ht="15.75" thickBot="1" x14ac:dyDescent="0.3">
      <c r="A7979" s="122" t="s">
        <v>39</v>
      </c>
      <c r="B7979" s="305">
        <v>44225</v>
      </c>
      <c r="C7979" s="4">
        <v>29</v>
      </c>
      <c r="D7979" s="201">
        <f t="shared" si="632"/>
        <v>19275</v>
      </c>
      <c r="E7979" s="4">
        <v>1</v>
      </c>
      <c r="F7979" s="67">
        <v>872</v>
      </c>
      <c r="G7979" s="285">
        <f>SUM(C7979,C7955,C7931,C7907,C7883,C7859,C7835,C7811,C7787,C7763,C7739,C7715,C7691,C7667)/Hoja3!$D$11*100000</f>
        <v>64.212245469793643</v>
      </c>
      <c r="H7979" s="304">
        <f t="shared" si="634"/>
        <v>2.2811059907834101</v>
      </c>
    </row>
    <row r="7980" spans="1:8" ht="15.75" thickBot="1" x14ac:dyDescent="0.3">
      <c r="A7980" s="122" t="s">
        <v>40</v>
      </c>
      <c r="B7980" s="305">
        <v>44225</v>
      </c>
      <c r="C7980" s="4">
        <v>82</v>
      </c>
      <c r="D7980" s="201">
        <f t="shared" si="632"/>
        <v>16320</v>
      </c>
      <c r="F7980" s="67">
        <v>237</v>
      </c>
      <c r="G7980" s="285">
        <f>SUM(C7980,C7956,C7932,C7908,C7884,C7860,C7836,C7812,C7788,C7764,C7740,C7716,C7692,C7668)/Hoja3!$D$12*100000</f>
        <v>442.48775207294074</v>
      </c>
      <c r="H7980" s="304">
        <f t="shared" si="634"/>
        <v>0.43368881596937381</v>
      </c>
    </row>
    <row r="7981" spans="1:8" ht="15.75" thickBot="1" x14ac:dyDescent="0.3">
      <c r="A7981" s="122" t="s">
        <v>28</v>
      </c>
      <c r="B7981" s="305">
        <v>44225</v>
      </c>
      <c r="C7981" s="4">
        <v>17</v>
      </c>
      <c r="D7981" s="201">
        <f t="shared" si="632"/>
        <v>9515</v>
      </c>
      <c r="F7981" s="67">
        <v>411</v>
      </c>
      <c r="G7981" s="285">
        <f>SUM(C7981,C7957,C7933,C7909,C7885,C7861,C7837,C7813,C7789,C7765,C7741,C7717,C7693,C7669)/Hoja3!$D$13*100000</f>
        <v>61.74862971405048</v>
      </c>
      <c r="H7981" s="304">
        <f t="shared" si="634"/>
        <v>1.51875</v>
      </c>
    </row>
    <row r="7982" spans="1:8" ht="15.75" thickBot="1" x14ac:dyDescent="0.3">
      <c r="A7982" s="122" t="s">
        <v>24</v>
      </c>
      <c r="B7982" s="305">
        <v>44225</v>
      </c>
      <c r="C7982" s="4">
        <v>118</v>
      </c>
      <c r="D7982" s="201">
        <f t="shared" si="632"/>
        <v>63690</v>
      </c>
      <c r="E7982" s="4">
        <v>8</v>
      </c>
      <c r="F7982" s="67">
        <v>1359</v>
      </c>
      <c r="G7982" s="285">
        <f>SUM(C7982,C7958,C7934,C7910,C7886,C7862,C7838,C7814,C7790,C7766,C7742,C7718,C7694,C7670)/Hoja3!$D$14*100000</f>
        <v>83.000977723381652</v>
      </c>
      <c r="H7982" s="304">
        <f t="shared" si="634"/>
        <v>0.89297297297297296</v>
      </c>
    </row>
    <row r="7983" spans="1:8" ht="15.75" thickBot="1" x14ac:dyDescent="0.3">
      <c r="A7983" s="122" t="s">
        <v>30</v>
      </c>
      <c r="B7983" s="305">
        <v>44225</v>
      </c>
      <c r="C7983" s="4">
        <v>217</v>
      </c>
      <c r="D7983" s="201">
        <f t="shared" si="632"/>
        <v>4369</v>
      </c>
      <c r="E7983" s="4">
        <v>3</v>
      </c>
      <c r="F7983" s="67">
        <v>82</v>
      </c>
      <c r="G7983" s="285">
        <f>SUM(C7983,C7959,C7935,C7911,C7887,C7863,C7839,C7815,C7791,C7767,C7743,C7719,C7695,C7671)/Hoja3!$D$15*100000</f>
        <v>198.4469917402287</v>
      </c>
      <c r="H7983" s="304">
        <f t="shared" si="634"/>
        <v>3.1926020408163267</v>
      </c>
    </row>
    <row r="7984" spans="1:8" ht="15.75" thickBot="1" x14ac:dyDescent="0.3">
      <c r="A7984" s="122" t="s">
        <v>26</v>
      </c>
      <c r="B7984" s="305">
        <v>44225</v>
      </c>
      <c r="C7984" s="4">
        <v>485</v>
      </c>
      <c r="D7984" s="201">
        <f t="shared" si="632"/>
        <v>53529</v>
      </c>
      <c r="F7984" s="67">
        <v>768</v>
      </c>
      <c r="G7984" s="285">
        <f>SUM(C7984,C7960,C7936,C7912,C7888,C7864,C7840,C7816,C7792,C7768,C7744,C7720,C7696,C7672)/Hoja3!$D$16*100000</f>
        <v>875.97901987329396</v>
      </c>
      <c r="H7984" s="304">
        <f t="shared" si="634"/>
        <v>0.90004641807210273</v>
      </c>
    </row>
    <row r="7985" spans="1:8" ht="15.75" thickBot="1" x14ac:dyDescent="0.3">
      <c r="A7985" s="122" t="s">
        <v>25</v>
      </c>
      <c r="B7985" s="305">
        <v>44225</v>
      </c>
      <c r="C7985" s="4">
        <v>330</v>
      </c>
      <c r="D7985" s="201">
        <f t="shared" si="632"/>
        <v>47632</v>
      </c>
      <c r="E7985" s="4">
        <v>9</v>
      </c>
      <c r="F7985" s="67">
        <v>1072</v>
      </c>
      <c r="G7985" s="285">
        <f>SUM(C7985,C7961,C7937,C7913,C7889,C7865,C7841,C7817,C7793,C7769,C7745,C7721,C7697,C7673)/Hoja3!$D$17*100000</f>
        <v>564.59918941694207</v>
      </c>
      <c r="H7985" s="304">
        <f t="shared" si="634"/>
        <v>0.89598811292719172</v>
      </c>
    </row>
    <row r="7986" spans="1:8" ht="15.75" thickBot="1" x14ac:dyDescent="0.3">
      <c r="A7986" s="122" t="s">
        <v>41</v>
      </c>
      <c r="B7986" s="305">
        <v>44225</v>
      </c>
      <c r="C7986" s="4">
        <v>44</v>
      </c>
      <c r="D7986" s="201">
        <f t="shared" si="632"/>
        <v>23724</v>
      </c>
      <c r="E7986" s="4">
        <v>3</v>
      </c>
      <c r="F7986" s="67">
        <v>1043</v>
      </c>
      <c r="G7986" s="285">
        <f>SUM(C7986,C7962,C7938,C7914,C7890,C7866,C7842,C7818,C7794,C7770,C7746,C7722,C7698,C7674)/Hoja3!$D$18*100000</f>
        <v>52.302834111557388</v>
      </c>
      <c r="H7986" s="304">
        <f t="shared" si="634"/>
        <v>1.2713310580204777</v>
      </c>
    </row>
    <row r="7987" spans="1:8" ht="15.75" thickBot="1" x14ac:dyDescent="0.3">
      <c r="A7987" s="122" t="s">
        <v>42</v>
      </c>
      <c r="B7987" s="305">
        <v>44225</v>
      </c>
      <c r="C7987" s="4">
        <v>71</v>
      </c>
      <c r="D7987" s="201">
        <f t="shared" si="632"/>
        <v>13906</v>
      </c>
      <c r="F7987" s="67">
        <v>198</v>
      </c>
      <c r="G7987" s="285">
        <f>SUM(C7987,C7963,C7939,C7915,C7891,C7867,C7843,C7819,C7795,C7771,C7747,C7723,C7699,C7675)/Hoja3!$D$19*100000</f>
        <v>112.38874730068599</v>
      </c>
      <c r="H7987" s="304">
        <f t="shared" si="634"/>
        <v>0.59850034083162917</v>
      </c>
    </row>
    <row r="7988" spans="1:8" ht="15.75" thickBot="1" x14ac:dyDescent="0.3">
      <c r="A7988" s="122" t="s">
        <v>43</v>
      </c>
      <c r="B7988" s="305">
        <v>44225</v>
      </c>
      <c r="C7988" s="4">
        <v>14</v>
      </c>
      <c r="D7988" s="201">
        <f t="shared" si="632"/>
        <v>18961</v>
      </c>
      <c r="F7988" s="67">
        <v>330</v>
      </c>
      <c r="G7988" s="285">
        <f>SUM(C7988,C7964,C7940,C7916,C7892,C7868,C7844,C7820,C7796,C7772,C7748,C7724,C7700,C7676)/Hoja3!$D$20*100000</f>
        <v>426.49627799373638</v>
      </c>
      <c r="H7988" s="304">
        <f t="shared" si="634"/>
        <v>3.6498316498316496</v>
      </c>
    </row>
    <row r="7989" spans="1:8" ht="15.75" thickBot="1" x14ac:dyDescent="0.3">
      <c r="A7989" s="122" t="s">
        <v>44</v>
      </c>
      <c r="B7989" s="305">
        <v>44225</v>
      </c>
      <c r="C7989" s="4">
        <v>164</v>
      </c>
      <c r="D7989" s="201">
        <f t="shared" si="632"/>
        <v>32304</v>
      </c>
      <c r="E7989" s="4">
        <v>2</v>
      </c>
      <c r="F7989" s="67">
        <v>489</v>
      </c>
      <c r="G7989" s="285">
        <f>SUM(C7989,C7965,C7941,C7917,C7893,C7869,C7845,C7821,C7797,C7773,C7749,C7725,C7701,C7677)/Hoja3!$D$21*100000</f>
        <v>939.29964068712445</v>
      </c>
      <c r="H7989" s="304">
        <f t="shared" si="634"/>
        <v>0.68975903614457834</v>
      </c>
    </row>
    <row r="7990" spans="1:8" ht="15.75" thickBot="1" x14ac:dyDescent="0.3">
      <c r="A7990" s="122" t="s">
        <v>29</v>
      </c>
      <c r="B7990" s="305">
        <v>44225</v>
      </c>
      <c r="C7990" s="4">
        <v>631</v>
      </c>
      <c r="D7990" s="201">
        <f t="shared" si="632"/>
        <v>205094</v>
      </c>
      <c r="E7990" s="4">
        <v>27</v>
      </c>
      <c r="F7990" s="67">
        <v>3494</v>
      </c>
      <c r="G7990" s="285">
        <f>SUM(C7990,C7966,C7942,C7918,C7894,C7870,C7846,C7822,C7798,C7774,C7750,C7726,C7702,C7678)/Hoja3!$D$22*100000</f>
        <v>332.68126109526645</v>
      </c>
      <c r="H7990" s="304">
        <f t="shared" si="634"/>
        <v>0.70864956029394044</v>
      </c>
    </row>
    <row r="7991" spans="1:8" ht="15.75" thickBot="1" x14ac:dyDescent="0.3">
      <c r="A7991" s="122" t="s">
        <v>45</v>
      </c>
      <c r="B7991" s="305">
        <v>44225</v>
      </c>
      <c r="C7991" s="4">
        <v>-53</v>
      </c>
      <c r="D7991" s="201">
        <f t="shared" si="632"/>
        <v>20670</v>
      </c>
      <c r="E7991" s="4">
        <v>1</v>
      </c>
      <c r="F7991" s="67">
        <v>242</v>
      </c>
      <c r="G7991" s="285">
        <f>SUM(C7991,C7967,C7943,C7919,C7895,C7871,C7847,C7823,C7799,C7775,C7751,C7727,C7703,C7679)/Hoja3!$D$23*100000</f>
        <v>135.74387747070722</v>
      </c>
      <c r="H7991" s="304">
        <f t="shared" si="634"/>
        <v>0.69784550709406201</v>
      </c>
    </row>
    <row r="7992" spans="1:8" ht="15.75" thickBot="1" x14ac:dyDescent="0.3">
      <c r="A7992" s="122" t="s">
        <v>46</v>
      </c>
      <c r="B7992" s="305">
        <v>44225</v>
      </c>
      <c r="C7992" s="4">
        <v>66</v>
      </c>
      <c r="D7992" s="201">
        <f t="shared" si="632"/>
        <v>21760</v>
      </c>
      <c r="F7992" s="67">
        <v>332</v>
      </c>
      <c r="G7992" s="285">
        <f>SUM(C7992,C7968,C7944,C7920,C7896,C7872,C7848,C7824,C7800,C7776,C7752,C7728,C7704,C7680)/Hoja3!$D$24*100000</f>
        <v>621.50087654809704</v>
      </c>
      <c r="H7992" s="304">
        <f t="shared" si="634"/>
        <v>0.7631944444444444</v>
      </c>
    </row>
    <row r="7993" spans="1:8" ht="15.75" thickBot="1" x14ac:dyDescent="0.3">
      <c r="A7993" s="124" t="s">
        <v>47</v>
      </c>
      <c r="B7993" s="296">
        <v>44225</v>
      </c>
      <c r="C7993" s="38">
        <v>138</v>
      </c>
      <c r="D7993" s="297">
        <f t="shared" si="632"/>
        <v>76268</v>
      </c>
      <c r="E7993" s="38">
        <v>6</v>
      </c>
      <c r="F7993" s="117">
        <v>1427</v>
      </c>
      <c r="G7993" s="308">
        <f>SUM(C7993,C7969,C7945,C7921,C7897,C7873,C7849,C7825,C7801,C7777,C7753,C7729,C7705,C7681)/Hoja3!$D$25*100000</f>
        <v>127.99057743872503</v>
      </c>
      <c r="H7993" s="309">
        <f t="shared" si="634"/>
        <v>0.73425863236289779</v>
      </c>
    </row>
    <row r="7994" spans="1:8" x14ac:dyDescent="0.25">
      <c r="A7994" s="53" t="s">
        <v>22</v>
      </c>
      <c r="B7994" s="40">
        <v>44226</v>
      </c>
      <c r="C7994" s="41">
        <v>3066</v>
      </c>
      <c r="D7994" s="114">
        <f t="shared" si="632"/>
        <v>802121</v>
      </c>
      <c r="E7994" s="41">
        <v>120</v>
      </c>
      <c r="F7994" s="302">
        <f>E7994+F7970</f>
        <v>24473</v>
      </c>
      <c r="G7994" s="303">
        <f>SUM(C7994,C7970,C7946,C7922,C7898,C7874,C7850,C7826,C7802,C7778,C7754,C7730,C7706,C7682)/Hoja3!$D$2*100000</f>
        <v>303.63475215209775</v>
      </c>
      <c r="H7994" s="255">
        <f t="shared" si="633"/>
        <v>0.88018707342466662</v>
      </c>
    </row>
    <row r="7995" spans="1:8" x14ac:dyDescent="0.25">
      <c r="A7995" s="122" t="s">
        <v>51</v>
      </c>
      <c r="B7995" s="23">
        <v>44226</v>
      </c>
      <c r="C7995" s="4">
        <v>951</v>
      </c>
      <c r="D7995" s="26">
        <f t="shared" si="632"/>
        <v>209491</v>
      </c>
      <c r="E7995" s="4">
        <v>5</v>
      </c>
      <c r="F7995" s="67">
        <f>E7995+F7971</f>
        <v>6044</v>
      </c>
      <c r="G7995" s="285">
        <f>SUM(C7995,C7971,C7947,C7923,C7899,C7875,C7851,C7827,C7803,C7779,C7755,C7731,C7707,C7683)/Hoja3!$D$3*100000</f>
        <v>518.91537582673698</v>
      </c>
      <c r="H7995" s="304">
        <f t="shared" si="633"/>
        <v>0.89346694284274752</v>
      </c>
    </row>
    <row r="7996" spans="1:8" x14ac:dyDescent="0.25">
      <c r="A7996" s="122" t="s">
        <v>35</v>
      </c>
      <c r="B7996" s="23">
        <v>44226</v>
      </c>
      <c r="C7996" s="4">
        <v>86</v>
      </c>
      <c r="D7996" s="26">
        <f t="shared" si="632"/>
        <v>5241</v>
      </c>
      <c r="F7996" s="67">
        <f>E7996+F7972</f>
        <v>17</v>
      </c>
      <c r="G7996" s="285">
        <f>SUM(C7996,C7972,C7948,C7924,C7900,C7876,C7852,C7828,C7804,C7780,C7756,C7732,C7708,C7684)/Hoja3!$D$4*100000</f>
        <v>283.31544057115622</v>
      </c>
      <c r="H7996" s="304">
        <f t="shared" si="633"/>
        <v>0.9446227929373997</v>
      </c>
    </row>
    <row r="7997" spans="1:8" x14ac:dyDescent="0.25">
      <c r="A7997" s="122" t="s">
        <v>21</v>
      </c>
      <c r="B7997" s="23">
        <v>44226</v>
      </c>
      <c r="C7997" s="4">
        <v>116</v>
      </c>
      <c r="D7997" s="26">
        <f t="shared" si="632"/>
        <v>30668</v>
      </c>
      <c r="F7997" s="67">
        <f t="shared" ref="F7997:F8017" si="635">E7997+F7973</f>
        <v>788</v>
      </c>
      <c r="G7997" s="285">
        <f>SUM(C7997,C7973,C7949,C7925,C7901,C7877,C7853,C7829,C7805,C7781,C7757,C7733,C7709,C7685)/Hoja3!$D$5*100000</f>
        <v>193.434677607487</v>
      </c>
      <c r="H7997" s="304">
        <f t="shared" si="633"/>
        <v>0.70541931577353922</v>
      </c>
    </row>
    <row r="7998" spans="1:8" x14ac:dyDescent="0.25">
      <c r="A7998" s="122" t="s">
        <v>36</v>
      </c>
      <c r="B7998" s="23">
        <v>44226</v>
      </c>
      <c r="C7998" s="4">
        <v>233</v>
      </c>
      <c r="D7998" s="26">
        <f t="shared" si="632"/>
        <v>42216</v>
      </c>
      <c r="E7998" s="4">
        <v>7</v>
      </c>
      <c r="F7998" s="67">
        <f t="shared" si="635"/>
        <v>617</v>
      </c>
      <c r="G7998" s="285">
        <f>SUM(C7998,C7974,C7950,C7926,C7902,C7878,C7854,C7830,C7806,C7782,C7758,C7734,C7710,C7686)/Hoja3!$D$6*100000</f>
        <v>667.05008449193372</v>
      </c>
      <c r="H7998" s="304">
        <f t="shared" si="633"/>
        <v>0.70762639245929737</v>
      </c>
    </row>
    <row r="7999" spans="1:8" x14ac:dyDescent="0.25">
      <c r="A7999" s="122" t="s">
        <v>37</v>
      </c>
      <c r="B7999" s="23">
        <v>44226</v>
      </c>
      <c r="C7999" s="4">
        <v>192</v>
      </c>
      <c r="D7999" s="26">
        <f t="shared" si="632"/>
        <v>17332</v>
      </c>
      <c r="F7999" s="67">
        <f>E8000+F7976</f>
        <v>204</v>
      </c>
      <c r="G7999" s="285">
        <f>SUM(C7999,C7975,C7951,C7927,C7903,C7879,C7855,C7831,C7807,C7783,C7759,C7735,C7711,C7687)/Hoja3!$D$7*100000</f>
        <v>58.530229094922156</v>
      </c>
      <c r="H7999" s="304">
        <f>SUM(C7999,C7975,C7951,C7927,C7903,C7879,C7855,C7831,C7807,C7783,C7759,C7735,C7711,C7687)/SUM(C7663,C7639,C7615,C7591,C7568,C7544,C7520,C7496,C7472,C7448,C7424,C7400,C7376,C7352)</f>
        <v>0.45503411205292538</v>
      </c>
    </row>
    <row r="8000" spans="1:8" x14ac:dyDescent="0.25">
      <c r="A8000" s="122" t="s">
        <v>27</v>
      </c>
      <c r="B8000" s="23">
        <v>44226</v>
      </c>
      <c r="C8000" s="4">
        <v>239</v>
      </c>
      <c r="D8000" s="26">
        <f t="shared" si="632"/>
        <v>144696</v>
      </c>
      <c r="E8000" s="4">
        <v>5</v>
      </c>
      <c r="F8000" s="67">
        <f>E7999+F7975</f>
        <v>2694</v>
      </c>
      <c r="G8000" s="285">
        <f>SUM(C8000,C7976,C7952,C7928,C7904,C7880,C7856,C7832,C7808,C7784,C7760,C7736,C7712,C7688)/Hoja3!$D$8*100000</f>
        <v>635.08151759322129</v>
      </c>
      <c r="H8000" s="304">
        <f>SUM(C8000,C7976,C7952,C7928,C7904,C7880,C7856,C7832,C7808,C7784,C7760,C7736,C7712,C7688)/SUM(C7664,C7640,C7616,C7592,C7567,C7543,C7519,C7495,C7471,C7447,C7423,C7399,C7375,C7351)</f>
        <v>0.92082794307891336</v>
      </c>
    </row>
    <row r="8001" spans="1:8" x14ac:dyDescent="0.25">
      <c r="A8001" s="122" t="s">
        <v>38</v>
      </c>
      <c r="B8001" s="23">
        <v>44226</v>
      </c>
      <c r="C8001" s="4">
        <v>240</v>
      </c>
      <c r="D8001" s="26">
        <f t="shared" si="632"/>
        <v>40862</v>
      </c>
      <c r="E8001" s="4">
        <v>5</v>
      </c>
      <c r="F8001" s="67">
        <f t="shared" si="635"/>
        <v>719</v>
      </c>
      <c r="G8001" s="285">
        <f>SUM(C8001,C7977,C7953,C7929,C7905,C7881,C7857,C7833,C7809,C7785,C7761,C7737,C7713,C7689)/Hoja3!$D$9*100000</f>
        <v>338.10475186531221</v>
      </c>
      <c r="H8001" s="304">
        <f t="shared" ref="H8001:H8017" si="636">SUM(C8001,C7977,C7953,C7929,C7905,C7881,C7857,C7833,C7809,C7785,C7761,C7737,C7713,C7689)/SUM(C7665,C7641,C7617,C7593,C7569,C7545,C7521,C7497,C7473,C7449,C7425,C7401,C7377,C7353)</f>
        <v>0.74605954465849389</v>
      </c>
    </row>
    <row r="8002" spans="1:8" x14ac:dyDescent="0.25">
      <c r="A8002" s="122" t="s">
        <v>48</v>
      </c>
      <c r="B8002" s="23">
        <v>44226</v>
      </c>
      <c r="C8002" s="4">
        <v>2</v>
      </c>
      <c r="D8002" s="26">
        <f t="shared" ref="D8002:D8066" si="637">C8002+D7978</f>
        <v>843</v>
      </c>
      <c r="F8002" s="67">
        <f t="shared" si="635"/>
        <v>5</v>
      </c>
      <c r="G8002" s="285">
        <f>SUM(C8002,C7978,C7954,C7930,C7906,C7882,C7858,C7834,C7810,C7786,C7762,C7738,C7714,C7690)/Hoja3!$D$10*100000</f>
        <v>42.300555360025648</v>
      </c>
      <c r="H8002" s="304">
        <f t="shared" si="636"/>
        <v>0.6975476839237057</v>
      </c>
    </row>
    <row r="8003" spans="1:8" x14ac:dyDescent="0.25">
      <c r="A8003" s="122" t="s">
        <v>39</v>
      </c>
      <c r="B8003" s="23">
        <v>44226</v>
      </c>
      <c r="C8003" s="4">
        <v>17</v>
      </c>
      <c r="D8003" s="26">
        <f t="shared" si="637"/>
        <v>19292</v>
      </c>
      <c r="F8003" s="67">
        <f t="shared" si="635"/>
        <v>872</v>
      </c>
      <c r="G8003" s="285">
        <f>SUM(C8003,C7979,C7955,C7931,C7907,C7883,C7859,C7835,C7811,C7787,C7763,C7739,C7715,C7691)/Hoja3!$D$11*100000</f>
        <v>63.69335863771451</v>
      </c>
      <c r="H8003" s="304">
        <f t="shared" si="636"/>
        <v>2.0543933054393304</v>
      </c>
    </row>
    <row r="8004" spans="1:8" x14ac:dyDescent="0.25">
      <c r="A8004" s="122" t="s">
        <v>40</v>
      </c>
      <c r="B8004" s="23">
        <v>44226</v>
      </c>
      <c r="C8004" s="4">
        <v>70</v>
      </c>
      <c r="D8004" s="26">
        <f t="shared" si="637"/>
        <v>16390</v>
      </c>
      <c r="F8004" s="67">
        <f t="shared" si="635"/>
        <v>237</v>
      </c>
      <c r="G8004" s="285">
        <f>SUM(C8004,C7980,C7956,C7932,C7908,C7884,C7860,C7836,C7812,C7788,C7764,C7740,C7716,C7692)/Hoja3!$D$12*100000</f>
        <v>431.32790964991574</v>
      </c>
      <c r="H8004" s="304">
        <f t="shared" si="636"/>
        <v>0.43305322128851542</v>
      </c>
    </row>
    <row r="8005" spans="1:8" x14ac:dyDescent="0.25">
      <c r="A8005" s="122" t="s">
        <v>28</v>
      </c>
      <c r="B8005" s="23">
        <v>44226</v>
      </c>
      <c r="C8005" s="4">
        <v>17</v>
      </c>
      <c r="D8005" s="26">
        <f t="shared" si="637"/>
        <v>9532</v>
      </c>
      <c r="F8005" s="67">
        <f t="shared" si="635"/>
        <v>411</v>
      </c>
      <c r="G8005" s="285">
        <f>SUM(C8005,C7981,C7957,C7933,C7909,C7885,C7861,C7837,C7813,C7789,C7765,C7741,C7717,C7693)/Hoja3!$D$13*100000</f>
        <v>63.019177650553573</v>
      </c>
      <c r="H8005" s="304">
        <f t="shared" si="636"/>
        <v>1.5214723926380369</v>
      </c>
    </row>
    <row r="8006" spans="1:8" x14ac:dyDescent="0.25">
      <c r="A8006" s="122" t="s">
        <v>24</v>
      </c>
      <c r="B8006" s="23">
        <v>44226</v>
      </c>
      <c r="C8006" s="4">
        <v>78</v>
      </c>
      <c r="D8006" s="26">
        <f t="shared" si="637"/>
        <v>63768</v>
      </c>
      <c r="F8006" s="67">
        <f t="shared" si="635"/>
        <v>1359</v>
      </c>
      <c r="G8006" s="285">
        <f>SUM(C8006,C7982,C7958,C7934,C7910,C7886,C7862,C7838,C7814,C7790,C7766,C7742,C7718,C7694)/Hoja3!$D$14*100000</f>
        <v>80.137142535589433</v>
      </c>
      <c r="H8006" s="304">
        <f t="shared" si="636"/>
        <v>0.83072916666666663</v>
      </c>
    </row>
    <row r="8007" spans="1:8" x14ac:dyDescent="0.25">
      <c r="A8007" s="122" t="s">
        <v>30</v>
      </c>
      <c r="B8007" s="23">
        <v>44226</v>
      </c>
      <c r="C8007" s="4">
        <v>208</v>
      </c>
      <c r="D8007" s="26">
        <f t="shared" si="637"/>
        <v>4577</v>
      </c>
      <c r="E8007" s="4">
        <v>2</v>
      </c>
      <c r="F8007" s="67">
        <f t="shared" si="635"/>
        <v>84</v>
      </c>
      <c r="G8007" s="285">
        <f>SUM(C8007,C7983,C7959,C7935,C7911,C7887,C7863,C7839,C7815,C7791,C7767,C7743,C7719,C7695)/Hoja3!$D$15*100000</f>
        <v>203.52114574397405</v>
      </c>
      <c r="H8007" s="304">
        <f t="shared" si="636"/>
        <v>2.7721382289416847</v>
      </c>
    </row>
    <row r="8008" spans="1:8" x14ac:dyDescent="0.25">
      <c r="A8008" s="122" t="s">
        <v>26</v>
      </c>
      <c r="B8008" s="23">
        <v>44226</v>
      </c>
      <c r="C8008" s="4">
        <v>275</v>
      </c>
      <c r="D8008" s="26">
        <f t="shared" si="637"/>
        <v>53804</v>
      </c>
      <c r="F8008" s="67">
        <f t="shared" si="635"/>
        <v>768</v>
      </c>
      <c r="G8008" s="285">
        <f>SUM(C8008,C7984,C7960,C7936,C7912,C7888,C7864,C7840,C7816,C7792,C7768,C7744,C7720,C7696)/Hoja3!$D$16*100000</f>
        <v>875.22607246064717</v>
      </c>
      <c r="H8008" s="304">
        <f t="shared" si="636"/>
        <v>0.9027648337993166</v>
      </c>
    </row>
    <row r="8009" spans="1:8" x14ac:dyDescent="0.25">
      <c r="A8009" s="122" t="s">
        <v>25</v>
      </c>
      <c r="B8009" s="23">
        <v>44226</v>
      </c>
      <c r="C8009" s="4">
        <v>182</v>
      </c>
      <c r="D8009" s="26">
        <f t="shared" si="637"/>
        <v>47814</v>
      </c>
      <c r="E8009" s="4">
        <v>2</v>
      </c>
      <c r="F8009" s="67">
        <f t="shared" si="635"/>
        <v>1074</v>
      </c>
      <c r="G8009" s="285">
        <f>SUM(C8009,C7985,C7961,C7937,C7913,C7889,C7865,C7841,C7817,C7793,C7769,C7745,C7721,C7697)/Hoja3!$D$17*100000</f>
        <v>549.35059723652705</v>
      </c>
      <c r="H8009" s="304">
        <f t="shared" si="636"/>
        <v>0.84732824427480913</v>
      </c>
    </row>
    <row r="8010" spans="1:8" x14ac:dyDescent="0.25">
      <c r="A8010" s="122" t="s">
        <v>41</v>
      </c>
      <c r="B8010" s="23">
        <v>44226</v>
      </c>
      <c r="C8010" s="4">
        <v>54</v>
      </c>
      <c r="D8010" s="26">
        <f t="shared" si="637"/>
        <v>23778</v>
      </c>
      <c r="F8010" s="67">
        <f t="shared" si="635"/>
        <v>1043</v>
      </c>
      <c r="G8010" s="285">
        <f>SUM(C8010,C7986,C7962,C7938,C7914,C7890,C7866,C7842,C7818,C7794,C7770,C7746,C7722,C7698)/Hoja3!$D$18*100000</f>
        <v>51.600782646972718</v>
      </c>
      <c r="H8010" s="304">
        <f t="shared" si="636"/>
        <v>1.152037617554859</v>
      </c>
    </row>
    <row r="8011" spans="1:8" x14ac:dyDescent="0.25">
      <c r="A8011" s="122" t="s">
        <v>42</v>
      </c>
      <c r="B8011" s="23">
        <v>44226</v>
      </c>
      <c r="C8011" s="4">
        <v>33</v>
      </c>
      <c r="D8011" s="26">
        <f t="shared" si="637"/>
        <v>13939</v>
      </c>
      <c r="F8011" s="67">
        <f t="shared" si="635"/>
        <v>198</v>
      </c>
      <c r="G8011" s="285">
        <f>SUM(C8011,C7987,C7963,C7939,C7915,C7891,C7867,C7843,C7819,C7795,C7771,C7747,C7723,C7699)/Hoja3!$D$19*100000</f>
        <v>108.93260131307947</v>
      </c>
      <c r="H8011" s="304">
        <f t="shared" si="636"/>
        <v>0.5587655942219304</v>
      </c>
    </row>
    <row r="8012" spans="1:8" x14ac:dyDescent="0.25">
      <c r="A8012" s="122" t="s">
        <v>43</v>
      </c>
      <c r="B8012" s="23">
        <v>44226</v>
      </c>
      <c r="C8012" s="4">
        <v>27</v>
      </c>
      <c r="D8012" s="26">
        <f t="shared" si="637"/>
        <v>18988</v>
      </c>
      <c r="F8012" s="67">
        <f t="shared" si="635"/>
        <v>330</v>
      </c>
      <c r="G8012" s="285">
        <f>SUM(C8012,C7988,C7964,C7940,C7916,C7892,C7868,C7844,C7820,C7796,C7772,C7748,C7724,C7700)/Hoja3!$D$20*100000</f>
        <v>427.08644812011147</v>
      </c>
      <c r="H8012" s="304">
        <f t="shared" si="636"/>
        <v>3.5243506493506493</v>
      </c>
    </row>
    <row r="8013" spans="1:8" x14ac:dyDescent="0.25">
      <c r="A8013" s="122" t="s">
        <v>44</v>
      </c>
      <c r="B8013" s="23">
        <v>44226</v>
      </c>
      <c r="C8013" s="4">
        <v>137</v>
      </c>
      <c r="D8013" s="26">
        <f t="shared" si="637"/>
        <v>32441</v>
      </c>
      <c r="E8013" s="4">
        <v>4</v>
      </c>
      <c r="F8013" s="67">
        <f t="shared" si="635"/>
        <v>493</v>
      </c>
      <c r="G8013" s="285">
        <f>SUM(C8013,C7989,C7965,C7941,C7917,C7893,C7869,C7845,C7821,C7797,C7773,C7749,C7725,C7701)/Hoja3!$D$21*100000</f>
        <v>910.04052524213967</v>
      </c>
      <c r="H8013" s="304">
        <f t="shared" si="636"/>
        <v>0.67656027647895911</v>
      </c>
    </row>
    <row r="8014" spans="1:8" x14ac:dyDescent="0.25">
      <c r="A8014" s="122" t="s">
        <v>29</v>
      </c>
      <c r="B8014" s="23">
        <v>44226</v>
      </c>
      <c r="C8014" s="4">
        <v>515</v>
      </c>
      <c r="D8014" s="26">
        <f t="shared" si="637"/>
        <v>205609</v>
      </c>
      <c r="E8014" s="4">
        <v>6</v>
      </c>
      <c r="F8014" s="67">
        <f t="shared" si="635"/>
        <v>3500</v>
      </c>
      <c r="G8014" s="285">
        <f>SUM(C8014,C7990,C7966,C7942,C7918,C7894,C7870,C7846,C7822,C7798,C7774,C7750,C7726,C7702)/Hoja3!$D$22*100000</f>
        <v>316.76119734714615</v>
      </c>
      <c r="H8014" s="304">
        <f t="shared" si="636"/>
        <v>0.65462833099579243</v>
      </c>
    </row>
    <row r="8015" spans="1:8" x14ac:dyDescent="0.25">
      <c r="A8015" s="122" t="s">
        <v>45</v>
      </c>
      <c r="B8015" s="23">
        <v>44226</v>
      </c>
      <c r="C8015" s="4">
        <v>92</v>
      </c>
      <c r="D8015" s="26">
        <f t="shared" si="637"/>
        <v>20762</v>
      </c>
      <c r="F8015" s="67">
        <f t="shared" si="635"/>
        <v>242</v>
      </c>
      <c r="G8015" s="285">
        <f>SUM(C8015,C7991,C7967,C7943,C7919,C7895,C7871,C7847,C7823,C7799,C7775,C7751,C7727,C7703)/Hoja3!$D$23*100000</f>
        <v>133.59732519142648</v>
      </c>
      <c r="H8015" s="304">
        <f t="shared" si="636"/>
        <v>0.69226694915254239</v>
      </c>
    </row>
    <row r="8016" spans="1:8" x14ac:dyDescent="0.25">
      <c r="A8016" s="122" t="s">
        <v>46</v>
      </c>
      <c r="B8016" s="23">
        <v>44226</v>
      </c>
      <c r="C8016" s="4">
        <v>15</v>
      </c>
      <c r="D8016" s="26">
        <f t="shared" si="637"/>
        <v>21775</v>
      </c>
      <c r="F8016" s="67">
        <f t="shared" si="635"/>
        <v>332</v>
      </c>
      <c r="G8016" s="285">
        <f>SUM(C8016,C7992,C7968,C7944,C7920,C7896,C7872,C7848,C7824,C7800,C7776,C7752,C7728,C7704)/Hoja3!$D$24*100000</f>
        <v>607.92851891647342</v>
      </c>
      <c r="H8016" s="304">
        <f t="shared" si="636"/>
        <v>0.78409919766593728</v>
      </c>
    </row>
    <row r="8017" spans="1:8" ht="15.75" thickBot="1" x14ac:dyDescent="0.3">
      <c r="A8017" s="123" t="s">
        <v>47</v>
      </c>
      <c r="B8017" s="44">
        <v>44226</v>
      </c>
      <c r="C8017" s="45">
        <v>57</v>
      </c>
      <c r="D8017" s="115">
        <f t="shared" si="637"/>
        <v>76325</v>
      </c>
      <c r="E8017" s="45"/>
      <c r="F8017" s="307">
        <f t="shared" si="635"/>
        <v>1427</v>
      </c>
      <c r="G8017" s="308">
        <f>SUM(C8017,C7993,C7969,C7945,C7921,C7897,C7873,C7849,C7825,C7801,C7777,C7753,C7729,C7705)/Hoja3!$D$25*100000</f>
        <v>125.8072434759621</v>
      </c>
      <c r="H8017" s="309">
        <f t="shared" si="636"/>
        <v>0.71019320453031309</v>
      </c>
    </row>
    <row r="8018" spans="1:8" ht="15.75" thickBot="1" x14ac:dyDescent="0.3">
      <c r="A8018" s="53" t="s">
        <v>22</v>
      </c>
      <c r="B8018" s="44">
        <v>44227</v>
      </c>
      <c r="C8018" s="39">
        <v>2227</v>
      </c>
      <c r="D8018" s="114">
        <f t="shared" si="637"/>
        <v>804348</v>
      </c>
      <c r="E8018" s="39">
        <v>13</v>
      </c>
      <c r="F8018" s="302">
        <f>E8018+F7994</f>
        <v>24486</v>
      </c>
      <c r="G8018" s="303">
        <f>SUM(C8018,C7994,C7970,C7946,C7922,C7898,C7874,C7850,C7826,C7802,C7778,C7754,C7730,C7706)/Hoja3!$D$2*100000</f>
        <v>301.51972440105237</v>
      </c>
      <c r="H8018" s="255">
        <f t="shared" ref="H8018:H8022" si="638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22" t="s">
        <v>51</v>
      </c>
      <c r="B8019" s="44">
        <v>44227</v>
      </c>
      <c r="C8019" s="4">
        <v>757</v>
      </c>
      <c r="D8019" s="26">
        <f t="shared" si="637"/>
        <v>210248</v>
      </c>
      <c r="E8019" s="4">
        <v>2</v>
      </c>
      <c r="F8019" s="67">
        <f t="shared" ref="F8019:F8041" si="639">E8019+F7995</f>
        <v>6046</v>
      </c>
      <c r="G8019" s="285">
        <f>SUM(C8019,C7995,C7971,C7947,C7923,C7899,C7875,C7851,C7827,C7803,C7779,C7755,C7731,C7707)/Hoja3!$D$3*100000</f>
        <v>505.90997793634244</v>
      </c>
      <c r="H8019" s="304">
        <f t="shared" si="638"/>
        <v>0.85527400648601115</v>
      </c>
    </row>
    <row r="8020" spans="1:8" ht="15.75" thickBot="1" x14ac:dyDescent="0.3">
      <c r="A8020" s="122" t="s">
        <v>35</v>
      </c>
      <c r="B8020" s="44">
        <v>44227</v>
      </c>
      <c r="C8020" s="4">
        <v>142</v>
      </c>
      <c r="D8020" s="26">
        <f t="shared" si="637"/>
        <v>5383</v>
      </c>
      <c r="F8020" s="67">
        <f t="shared" si="639"/>
        <v>17</v>
      </c>
      <c r="G8020" s="285">
        <f>SUM(C8020,C7996,C7972,C7948,C7924,C7900,C7876,C7852,C7828,C7804,C7780,C7756,C7732,C7708)/Hoja3!$D$4*100000</f>
        <v>289.33318569798621</v>
      </c>
      <c r="H8020" s="304">
        <f t="shared" si="638"/>
        <v>0.90375939849624065</v>
      </c>
    </row>
    <row r="8021" spans="1:8" ht="15.75" thickBot="1" x14ac:dyDescent="0.3">
      <c r="A8021" s="122" t="s">
        <v>21</v>
      </c>
      <c r="B8021" s="44">
        <v>44227</v>
      </c>
      <c r="C8021" s="4">
        <v>86</v>
      </c>
      <c r="D8021" s="26">
        <f t="shared" si="637"/>
        <v>30754</v>
      </c>
      <c r="F8021" s="67">
        <f t="shared" si="639"/>
        <v>788</v>
      </c>
      <c r="G8021" s="285">
        <f>SUM(C8021,C7997,C7973,C7949,C7925,C7901,C7877,C7853,C7829,C7805,C7781,C7757,C7733,C7709)/Hoja3!$D$5*100000</f>
        <v>186.21200938780828</v>
      </c>
      <c r="H8021" s="304">
        <f t="shared" si="638"/>
        <v>0.66696402022004164</v>
      </c>
    </row>
    <row r="8022" spans="1:8" ht="15.75" thickBot="1" x14ac:dyDescent="0.3">
      <c r="A8022" s="122" t="s">
        <v>36</v>
      </c>
      <c r="B8022" s="44">
        <v>44227</v>
      </c>
      <c r="C8022" s="4">
        <v>90</v>
      </c>
      <c r="D8022" s="26">
        <f t="shared" si="637"/>
        <v>42306</v>
      </c>
      <c r="F8022" s="67">
        <f t="shared" si="639"/>
        <v>617</v>
      </c>
      <c r="G8022" s="285">
        <f>SUM(C8022,C7998,C7974,C7950,C7926,C7902,C7878,C7854,C7830,C7806,C7782,C7758,C7734,C7710)/Hoja3!$D$6*100000</f>
        <v>657.19538476948082</v>
      </c>
      <c r="H8022" s="304">
        <f t="shared" si="638"/>
        <v>0.70331950207468885</v>
      </c>
    </row>
    <row r="8023" spans="1:8" ht="15.75" thickBot="1" x14ac:dyDescent="0.3">
      <c r="A8023" s="122" t="s">
        <v>37</v>
      </c>
      <c r="B8023" s="44">
        <v>44227</v>
      </c>
      <c r="C8023" s="4">
        <v>41</v>
      </c>
      <c r="D8023" s="26">
        <f t="shared" si="637"/>
        <v>17373</v>
      </c>
      <c r="F8023" s="67">
        <f t="shared" ref="F8023:F8028" si="640">E8023+F7999</f>
        <v>204</v>
      </c>
      <c r="G8023" s="285">
        <f>SUM(C8023,C7999,C7975,C7951,C7927,C7903,C7879,C7855,C7831,C7807,C7783,C7759,C7735,C7711)/Hoja3!$D$7*100000</f>
        <v>50.685423287106602</v>
      </c>
      <c r="H8023" s="304">
        <f>SUM(C8023,C7999,C7975,C7951,C7927,C7903,C7879,C7855,C7831,C7807,C7783,C7759,C7735,C7711)/SUM(C7687,C7663,C7639,C7615,C7592,C7568,C7544,C7520,C7496,C7472,C7448,C7424,C7400,C7376)</f>
        <v>0.41024537236332331</v>
      </c>
    </row>
    <row r="8024" spans="1:8" ht="15.75" thickBot="1" x14ac:dyDescent="0.3">
      <c r="A8024" s="122" t="s">
        <v>27</v>
      </c>
      <c r="B8024" s="44">
        <v>44227</v>
      </c>
      <c r="C8024" s="4">
        <v>344</v>
      </c>
      <c r="D8024" s="26">
        <f t="shared" si="637"/>
        <v>145040</v>
      </c>
      <c r="E8024" s="4">
        <v>1</v>
      </c>
      <c r="F8024" s="67">
        <f t="shared" si="640"/>
        <v>2695</v>
      </c>
      <c r="G8024" s="285">
        <f>SUM(C8024,C8000,C7976,C7952,C7928,C7904,C7880,C7856,C7832,C7808,C7784,C7760,C7736,C7712)/Hoja3!$D$8*100000</f>
        <v>651.31990424705191</v>
      </c>
      <c r="H8024" s="304">
        <f>SUM(C8024,C8000,C7976,C7952,C7928,C7904,C7880,C7856,C7832,C7808,C7784,C7760,C7736,C7712)/SUM(C7688,C7664,C7640,C7616,C7591,C7567,C7543,C7519,C7495,C7471,C7447,C7423,C7399,C7375)</f>
        <v>0.91720065334841061</v>
      </c>
    </row>
    <row r="8025" spans="1:8" ht="15.75" thickBot="1" x14ac:dyDescent="0.3">
      <c r="A8025" s="122" t="s">
        <v>38</v>
      </c>
      <c r="B8025" s="44">
        <v>44227</v>
      </c>
      <c r="C8025" s="4">
        <v>127</v>
      </c>
      <c r="D8025" s="26">
        <f t="shared" si="637"/>
        <v>40989</v>
      </c>
      <c r="E8025" s="4">
        <v>5</v>
      </c>
      <c r="F8025" s="67">
        <f t="shared" si="640"/>
        <v>724</v>
      </c>
      <c r="G8025" s="285">
        <f>SUM(C8025,C8001,C7977,C7953,C7929,C7905,C7881,C7857,C7833,C7809,C7785,C7761,C7737,C7713)/Hoja3!$D$9*100000</f>
        <v>324.54015661335347</v>
      </c>
      <c r="H8025" s="304">
        <f t="shared" ref="H8025:H8041" si="641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22" t="s">
        <v>48</v>
      </c>
      <c r="B8026" s="44">
        <v>44227</v>
      </c>
      <c r="C8026" s="4">
        <v>0</v>
      </c>
      <c r="D8026" s="26">
        <f t="shared" si="637"/>
        <v>843</v>
      </c>
      <c r="F8026" s="67">
        <f t="shared" si="640"/>
        <v>5</v>
      </c>
      <c r="G8026" s="285">
        <f>SUM(C8026,C8002,C7978,C7954,C7930,C7906,C7882,C7858,C7834,C7810,C7786,C7762,C7738,C7714)/Hoja3!$D$10*100000</f>
        <v>29.742577987518033</v>
      </c>
      <c r="H8026" s="304">
        <f t="shared" si="641"/>
        <v>0.40723981900452488</v>
      </c>
    </row>
    <row r="8027" spans="1:8" ht="15.75" thickBot="1" x14ac:dyDescent="0.3">
      <c r="A8027" s="122" t="s">
        <v>39</v>
      </c>
      <c r="B8027" s="44">
        <v>44227</v>
      </c>
      <c r="C8027" s="4">
        <v>17</v>
      </c>
      <c r="D8027" s="26">
        <f t="shared" si="637"/>
        <v>19309</v>
      </c>
      <c r="E8027" s="4">
        <v>1</v>
      </c>
      <c r="F8027" s="67">
        <f t="shared" si="640"/>
        <v>873</v>
      </c>
      <c r="G8027" s="285">
        <f>SUM(C8027,C8003,C7979,C7955,C7931,C7907,C7883,C7859,C7835,C7811,C7787,C7763,C7739,C7715)/Hoja3!$D$11*100000</f>
        <v>58.11532519286375</v>
      </c>
      <c r="H8027" s="304">
        <f t="shared" si="641"/>
        <v>1.5238095238095237</v>
      </c>
    </row>
    <row r="8028" spans="1:8" ht="15.75" thickBot="1" x14ac:dyDescent="0.3">
      <c r="A8028" s="122" t="s">
        <v>40</v>
      </c>
      <c r="B8028" s="44">
        <v>44227</v>
      </c>
      <c r="C8028" s="4">
        <v>49</v>
      </c>
      <c r="D8028" s="26">
        <f t="shared" si="637"/>
        <v>16439</v>
      </c>
      <c r="E8028" s="4">
        <v>1</v>
      </c>
      <c r="F8028" s="67">
        <f t="shared" si="640"/>
        <v>238</v>
      </c>
      <c r="G8028" s="285">
        <f>SUM(C8028,C8004,C7980,C7956,C7932,C7908,C7884,C7860,C7836,C7812,C7788,C7764,C7740,C7716)/Hoja3!$D$12*100000</f>
        <v>402.870311471202</v>
      </c>
      <c r="H8028" s="304">
        <f t="shared" si="641"/>
        <v>0.40941309895094979</v>
      </c>
    </row>
    <row r="8029" spans="1:8" ht="15.75" thickBot="1" x14ac:dyDescent="0.3">
      <c r="A8029" s="122" t="s">
        <v>28</v>
      </c>
      <c r="B8029" s="44">
        <v>44227</v>
      </c>
      <c r="C8029" s="4">
        <v>16</v>
      </c>
      <c r="D8029" s="26">
        <f t="shared" si="637"/>
        <v>9548</v>
      </c>
      <c r="F8029" s="67">
        <f t="shared" si="639"/>
        <v>411</v>
      </c>
      <c r="G8029" s="285">
        <f>SUM(C8029,C8005,C7981,C7957,C7933,C7909,C7885,C7861,C7837,C7813,C7789,C7765,C7741,C7717)/Hoja3!$D$13*100000</f>
        <v>60.986300952148625</v>
      </c>
      <c r="H8029" s="304">
        <f t="shared" si="641"/>
        <v>1.3043478260869565</v>
      </c>
    </row>
    <row r="8030" spans="1:8" ht="15.75" thickBot="1" x14ac:dyDescent="0.3">
      <c r="A8030" s="122" t="s">
        <v>24</v>
      </c>
      <c r="B8030" s="44">
        <v>44227</v>
      </c>
      <c r="C8030" s="4">
        <v>45</v>
      </c>
      <c r="D8030" s="26">
        <f t="shared" si="637"/>
        <v>63813</v>
      </c>
      <c r="E8030" s="4">
        <v>3</v>
      </c>
      <c r="F8030" s="67">
        <f t="shared" si="639"/>
        <v>1362</v>
      </c>
      <c r="G8030" s="285">
        <f>SUM(C8030,C8006,C7982,C7958,C7934,C7910,C7886,C7862,C7838,C7814,C7790,C7766,C7742,C7718)/Hoja3!$D$14*100000</f>
        <v>80.036657090403736</v>
      </c>
      <c r="H8030" s="304">
        <f t="shared" si="641"/>
        <v>0.84285714285714286</v>
      </c>
    </row>
    <row r="8031" spans="1:8" ht="15.75" thickBot="1" x14ac:dyDescent="0.3">
      <c r="A8031" s="122" t="s">
        <v>30</v>
      </c>
      <c r="B8031" s="44">
        <v>44227</v>
      </c>
      <c r="C8031" s="4">
        <v>132</v>
      </c>
      <c r="D8031" s="26">
        <f t="shared" si="637"/>
        <v>4709</v>
      </c>
      <c r="E8031" s="4">
        <v>0</v>
      </c>
      <c r="F8031" s="67">
        <f t="shared" si="639"/>
        <v>84</v>
      </c>
      <c r="G8031" s="285">
        <f>SUM(C8031,C8007,C7983,C7959,C7935,C7911,C7887,C7863,C7839,C7815,C7791,C7767,C7743,C7719)/Hoja3!$D$15*100000</f>
        <v>200.50836680425024</v>
      </c>
      <c r="H8031" s="304">
        <f t="shared" si="641"/>
        <v>2.3948863636363638</v>
      </c>
    </row>
    <row r="8032" spans="1:8" ht="15.75" thickBot="1" x14ac:dyDescent="0.3">
      <c r="A8032" s="122" t="s">
        <v>26</v>
      </c>
      <c r="B8032" s="44">
        <v>44227</v>
      </c>
      <c r="C8032" s="4">
        <v>253</v>
      </c>
      <c r="D8032" s="26">
        <f t="shared" si="637"/>
        <v>54057</v>
      </c>
      <c r="E8032" s="4">
        <v>2</v>
      </c>
      <c r="F8032" s="67">
        <f t="shared" si="639"/>
        <v>770</v>
      </c>
      <c r="G8032" s="285">
        <f>SUM(C8032,C8008,C7984,C7960,C7936,C7912,C7888,C7864,C7840,C7816,C7792,C7768,C7744,C7720)/Hoja3!$D$16*100000</f>
        <v>880.49670434917482</v>
      </c>
      <c r="H8032" s="304">
        <f t="shared" si="641"/>
        <v>0.93045830681094843</v>
      </c>
    </row>
    <row r="8033" spans="1:8" ht="15.75" thickBot="1" x14ac:dyDescent="0.3">
      <c r="A8033" s="122" t="s">
        <v>25</v>
      </c>
      <c r="B8033" s="44">
        <v>44227</v>
      </c>
      <c r="C8033" s="4">
        <v>74</v>
      </c>
      <c r="D8033" s="26">
        <f t="shared" si="637"/>
        <v>47888</v>
      </c>
      <c r="E8033" s="4">
        <v>1</v>
      </c>
      <c r="F8033" s="67">
        <f t="shared" si="639"/>
        <v>1075</v>
      </c>
      <c r="G8033" s="285">
        <f>SUM(C8033,C8009,C7985,C7961,C7937,C7913,C7889,C7865,C7841,C7817,C7793,C7769,C7745,C7721)/Hoja3!$D$17*100000</f>
        <v>535.57336044194165</v>
      </c>
      <c r="H8033" s="304">
        <f t="shared" si="641"/>
        <v>0.83208645054031583</v>
      </c>
    </row>
    <row r="8034" spans="1:8" ht="15.75" thickBot="1" x14ac:dyDescent="0.3">
      <c r="A8034" s="122" t="s">
        <v>41</v>
      </c>
      <c r="B8034" s="44">
        <v>44227</v>
      </c>
      <c r="C8034" s="4">
        <v>28</v>
      </c>
      <c r="D8034" s="26">
        <f t="shared" si="637"/>
        <v>23806</v>
      </c>
      <c r="E8034" s="4">
        <v>3</v>
      </c>
      <c r="F8034" s="67">
        <f t="shared" si="639"/>
        <v>1046</v>
      </c>
      <c r="G8034" s="285">
        <f>SUM(C8034,C8010,C7986,C7962,C7938,C7914,C7890,C7866,C7842,C7818,C7794,C7770,C7746,C7722)/Hoja3!$D$18*100000</f>
        <v>50.617910596554196</v>
      </c>
      <c r="H8034" s="304">
        <f t="shared" si="641"/>
        <v>1.0729166666666667</v>
      </c>
    </row>
    <row r="8035" spans="1:8" ht="15.75" thickBot="1" x14ac:dyDescent="0.3">
      <c r="A8035" s="122" t="s">
        <v>42</v>
      </c>
      <c r="B8035" s="44">
        <v>44227</v>
      </c>
      <c r="C8035" s="4">
        <v>11</v>
      </c>
      <c r="D8035" s="26">
        <f t="shared" si="637"/>
        <v>13950</v>
      </c>
      <c r="F8035" s="67">
        <f t="shared" si="639"/>
        <v>198</v>
      </c>
      <c r="G8035" s="285">
        <f>SUM(C8035,C8011,C7987,C7963,C7939,C7915,C7891,C7867,C7843,C7819,C7795,C7771,C7747,C7723)/Hoja3!$D$19*100000</f>
        <v>109.95664456866658</v>
      </c>
      <c r="H8035" s="304">
        <f t="shared" si="641"/>
        <v>0.57535164099129266</v>
      </c>
    </row>
    <row r="8036" spans="1:8" ht="15.75" thickBot="1" x14ac:dyDescent="0.3">
      <c r="A8036" s="122" t="s">
        <v>43</v>
      </c>
      <c r="B8036" s="44">
        <v>44227</v>
      </c>
      <c r="C8036" s="4">
        <v>22</v>
      </c>
      <c r="D8036" s="26">
        <f t="shared" si="637"/>
        <v>19010</v>
      </c>
      <c r="F8036" s="67">
        <f t="shared" si="639"/>
        <v>330</v>
      </c>
      <c r="G8036" s="285">
        <f>SUM(C8036,C8012,C7988,C7964,C7940,C7916,C7892,C7868,C7844,C7820,C7796,C7772,C7748,C7724)/Hoja3!$D$20*100000</f>
        <v>420.00440660361028</v>
      </c>
      <c r="H8036" s="304">
        <f t="shared" si="641"/>
        <v>3.2846153846153845</v>
      </c>
    </row>
    <row r="8037" spans="1:8" ht="15.75" thickBot="1" x14ac:dyDescent="0.3">
      <c r="A8037" s="122" t="s">
        <v>44</v>
      </c>
      <c r="B8037" s="44">
        <v>44227</v>
      </c>
      <c r="C8037" s="4">
        <v>97</v>
      </c>
      <c r="D8037" s="26">
        <f t="shared" si="637"/>
        <v>32538</v>
      </c>
      <c r="F8037" s="67">
        <f t="shared" si="639"/>
        <v>493</v>
      </c>
      <c r="G8037" s="285">
        <f>SUM(C8037,C8013,C7989,C7965,C7941,C7917,C7893,C7869,C7845,C7821,C7797,C7773,C7749,C7725)/Hoja3!$D$21*100000</f>
        <v>863.82752981968724</v>
      </c>
      <c r="H8037" s="304">
        <f t="shared" si="641"/>
        <v>0.63459220570510244</v>
      </c>
    </row>
    <row r="8038" spans="1:8" ht="15.75" thickBot="1" x14ac:dyDescent="0.3">
      <c r="A8038" s="122" t="s">
        <v>29</v>
      </c>
      <c r="B8038" s="44">
        <v>44227</v>
      </c>
      <c r="C8038" s="4">
        <v>217</v>
      </c>
      <c r="D8038" s="26">
        <f t="shared" si="637"/>
        <v>205826</v>
      </c>
      <c r="E8038" s="4">
        <v>8</v>
      </c>
      <c r="F8038" s="67">
        <f t="shared" si="639"/>
        <v>3508</v>
      </c>
      <c r="G8038" s="285">
        <f>SUM(C8038,C8014,C7990,C7966,C7942,C7918,C7894,C7870,C7846,C7822,C7798,C7774,C7750,C7726)/Hoja3!$D$22*100000</f>
        <v>304.37578363191227</v>
      </c>
      <c r="H8038" s="304">
        <f t="shared" si="641"/>
        <v>0.62396382818387341</v>
      </c>
    </row>
    <row r="8039" spans="1:8" ht="15.75" thickBot="1" x14ac:dyDescent="0.3">
      <c r="A8039" s="122" t="s">
        <v>45</v>
      </c>
      <c r="B8039" s="44">
        <v>44227</v>
      </c>
      <c r="C8039" s="4">
        <v>88</v>
      </c>
      <c r="D8039" s="26">
        <f t="shared" si="637"/>
        <v>20850</v>
      </c>
      <c r="E8039" s="4">
        <v>1</v>
      </c>
      <c r="F8039" s="67">
        <f t="shared" si="639"/>
        <v>243</v>
      </c>
      <c r="G8039" s="285">
        <f>SUM(C8039,C8015,C7991,C7967,C7943,C7919,C7895,C7871,C7847,C7823,C7799,C7775,C7751,C7727)/Hoja3!$D$23*100000</f>
        <v>127.87318578001111</v>
      </c>
      <c r="H8039" s="304">
        <f t="shared" si="641"/>
        <v>0.63118062563067612</v>
      </c>
    </row>
    <row r="8040" spans="1:8" ht="15.75" thickBot="1" x14ac:dyDescent="0.3">
      <c r="A8040" s="122" t="s">
        <v>46</v>
      </c>
      <c r="B8040" s="44">
        <v>44227</v>
      </c>
      <c r="C8040" s="4">
        <v>41</v>
      </c>
      <c r="D8040" s="26">
        <f t="shared" si="637"/>
        <v>21816</v>
      </c>
      <c r="E8040" s="4">
        <v>2</v>
      </c>
      <c r="F8040" s="67">
        <f t="shared" si="639"/>
        <v>334</v>
      </c>
      <c r="G8040" s="285">
        <f>SUM(C8040,C8016,C7992,C7968,C7944,C7920,C7896,C7872,C7848,C7824,C7800,C7776,C7752,C7728)/Hoja3!$D$24*100000</f>
        <v>597.18373579143815</v>
      </c>
      <c r="H8040" s="304">
        <f t="shared" si="641"/>
        <v>0.79518072289156627</v>
      </c>
    </row>
    <row r="8041" spans="1:8" ht="15.75" thickBot="1" x14ac:dyDescent="0.3">
      <c r="A8041" s="124" t="s">
        <v>47</v>
      </c>
      <c r="B8041" s="37">
        <v>44227</v>
      </c>
      <c r="C8041" s="38">
        <v>71</v>
      </c>
      <c r="D8041" s="70">
        <f t="shared" si="637"/>
        <v>76396</v>
      </c>
      <c r="E8041" s="38"/>
      <c r="F8041" s="117">
        <f t="shared" si="639"/>
        <v>1427</v>
      </c>
      <c r="G8041" s="308">
        <f>SUM(C8041,C8017,C7993,C7969,C7945,C7921,C7897,C7873,C7849,C7825,C7801,C7777,C7753,C7729)/Hoja3!$D$25*100000</f>
        <v>123.85994561728162</v>
      </c>
      <c r="H8041" s="309">
        <f t="shared" si="641"/>
        <v>0.69966666666666666</v>
      </c>
    </row>
    <row r="8042" spans="1:8" x14ac:dyDescent="0.25">
      <c r="A8042" s="50" t="s">
        <v>22</v>
      </c>
      <c r="B8042" s="23">
        <v>44228</v>
      </c>
      <c r="C8042" s="4">
        <v>2566</v>
      </c>
      <c r="D8042" s="26">
        <f t="shared" si="637"/>
        <v>806914</v>
      </c>
      <c r="E8042" s="4">
        <v>145</v>
      </c>
      <c r="F8042" s="67">
        <f>E8042+F8018</f>
        <v>24631</v>
      </c>
      <c r="G8042" s="303">
        <f>SUM(C8042,C8018,C7994,C7970,C7946,C7922,C7898,C7874,C7850,C7826,C7802,C7778,C7754,C7730)/Hoja3!$D$2*100000</f>
        <v>299.11965247870705</v>
      </c>
      <c r="H8042" s="255">
        <f t="shared" ref="H8042:H8046" si="642">SUM(C8042,C8018,C7994,C7970,C7946,C7922,C7898,C7874,C7850,C7826,C7802,C7778,C7754,C7730)/SUM(C7706,C7682,C7658,C7634,C7610,C7586,C7562,C7538,C7514,C7490,C7466,C7442,C7418,C7394)</f>
        <v>0.85872571643671958</v>
      </c>
    </row>
    <row r="8043" spans="1:8" x14ac:dyDescent="0.25">
      <c r="A8043" s="50" t="s">
        <v>51</v>
      </c>
      <c r="B8043" s="23">
        <v>44228</v>
      </c>
      <c r="C8043" s="4">
        <v>868</v>
      </c>
      <c r="D8043" s="26">
        <f t="shared" si="637"/>
        <v>211116</v>
      </c>
      <c r="E8043" s="4">
        <v>27</v>
      </c>
      <c r="F8043" s="67">
        <f t="shared" ref="F8043:F8065" si="643">E8043+F8019</f>
        <v>6073</v>
      </c>
      <c r="G8043" s="285">
        <f>SUM(C8043,C8019,C7995,C7971,C7947,C7923,C7899,C7875,C7851,C7827,C7803,C7779,C7755,C7731)/Hoja3!$D$3*100000</f>
        <v>494.79036274005523</v>
      </c>
      <c r="H8043" s="304">
        <f t="shared" si="642"/>
        <v>0.83031427324312523</v>
      </c>
    </row>
    <row r="8044" spans="1:8" x14ac:dyDescent="0.25">
      <c r="A8044" s="50" t="s">
        <v>35</v>
      </c>
      <c r="B8044" s="23">
        <v>44228</v>
      </c>
      <c r="C8044" s="4">
        <v>160</v>
      </c>
      <c r="D8044" s="26">
        <f t="shared" si="637"/>
        <v>5543</v>
      </c>
      <c r="F8044" s="67">
        <f t="shared" si="643"/>
        <v>17</v>
      </c>
      <c r="G8044" s="285">
        <f>SUM(C8044,C8020,C7996,C7972,C7948,C7924,C7900,C7876,C7852,C7828,C7804,C7780,C7756,C7732)/Hoja3!$D$4*100000</f>
        <v>313.64487601037939</v>
      </c>
      <c r="H8044" s="304">
        <f t="shared" si="642"/>
        <v>0.95040116703136401</v>
      </c>
    </row>
    <row r="8045" spans="1:8" x14ac:dyDescent="0.25">
      <c r="A8045" s="50" t="s">
        <v>21</v>
      </c>
      <c r="B8045" s="23">
        <v>44228</v>
      </c>
      <c r="C8045" s="4">
        <v>93</v>
      </c>
      <c r="D8045" s="26">
        <f t="shared" si="637"/>
        <v>30847</v>
      </c>
      <c r="E8045" s="4">
        <v>9</v>
      </c>
      <c r="F8045" s="67">
        <f t="shared" si="643"/>
        <v>797</v>
      </c>
      <c r="G8045" s="285">
        <f>SUM(C8045,C8021,C7997,C7973,C7949,C7925,C7901,C7877,C7853,C7829,C7805,C7781,C7757,C7733)/Hoja3!$D$5*100000</f>
        <v>182.22708899074419</v>
      </c>
      <c r="H8045" s="304">
        <f t="shared" si="642"/>
        <v>0.65935716431360769</v>
      </c>
    </row>
    <row r="8046" spans="1:8" x14ac:dyDescent="0.25">
      <c r="A8046" s="50" t="s">
        <v>36</v>
      </c>
      <c r="B8046" s="23">
        <v>44228</v>
      </c>
      <c r="C8046" s="5">
        <v>216</v>
      </c>
      <c r="D8046" s="26">
        <f t="shared" si="637"/>
        <v>42522</v>
      </c>
      <c r="E8046" s="4">
        <v>19</v>
      </c>
      <c r="F8046" s="67">
        <f t="shared" si="643"/>
        <v>636</v>
      </c>
      <c r="G8046" s="285">
        <f>SUM(C8046,C8022,C7998,C7974,C7950,C7926,C7902,C7878,C7854,C7830,C7806,C7782,C7758,C7734)/Hoja3!$D$6*100000</f>
        <v>662.52661576687331</v>
      </c>
      <c r="H8046" s="304">
        <f t="shared" si="642"/>
        <v>0.72558386411889597</v>
      </c>
    </row>
    <row r="8047" spans="1:8" x14ac:dyDescent="0.25">
      <c r="A8047" s="50" t="s">
        <v>37</v>
      </c>
      <c r="B8047" s="23">
        <v>44228</v>
      </c>
      <c r="C8047" s="5">
        <v>190</v>
      </c>
      <c r="D8047" s="26">
        <f t="shared" si="637"/>
        <v>17563</v>
      </c>
      <c r="E8047" s="4">
        <v>2</v>
      </c>
      <c r="F8047" s="67">
        <f t="shared" si="643"/>
        <v>206</v>
      </c>
      <c r="G8047" s="285">
        <f>SUM(C8047,C8023,C7999,C7975,C7951,C7927,C7903,C7879,C7855,C7831,C7807,C7783,C7759,C7735)/Hoja3!$D$7*100000</f>
        <v>53.238309244904201</v>
      </c>
      <c r="H8047" s="304">
        <f>SUM(C8047,C8023,C7999,C7975,C7951,C7927,C7903,C7879,C7855,C7831,C7807,C7783,C7759,C7735)/SUM(C7711,C7687,C7663,C7639,C7616,C7592,C7568,C7544,C7520,C7496,C7472,C7448,C7424,C7400)</f>
        <v>0.48264223722275795</v>
      </c>
    </row>
    <row r="8048" spans="1:8" x14ac:dyDescent="0.25">
      <c r="A8048" s="50" t="s">
        <v>27</v>
      </c>
      <c r="B8048" s="23">
        <v>44228</v>
      </c>
      <c r="C8048" s="5">
        <v>298</v>
      </c>
      <c r="D8048" s="26">
        <f t="shared" si="637"/>
        <v>145338</v>
      </c>
      <c r="E8048" s="4">
        <v>4</v>
      </c>
      <c r="F8048" s="67">
        <f t="shared" si="643"/>
        <v>2699</v>
      </c>
      <c r="G8048" s="285">
        <f>SUM(C8048,C8024,C8000,C7976,C7952,C7928,C7904,C7880,C7856,C7832,C7808,C7784,C7760,C7736)/Hoja3!$D$8*100000</f>
        <v>647.30491853593992</v>
      </c>
      <c r="H8048" s="304">
        <f>SUM(C8048,C8024,C8000,C7976,C7952,C7928,C7904,C7880,C7856,C7832,C7808,C7784,C7760,C7736)/SUM(C7712,C7688,C7664,C7640,C7615,C7591,C7567,C7543,C7519,C7495,C7471,C7447,C7423,C7399)</f>
        <v>0.86834230999401552</v>
      </c>
    </row>
    <row r="8049" spans="1:8" x14ac:dyDescent="0.25">
      <c r="A8049" s="50" t="s">
        <v>38</v>
      </c>
      <c r="B8049" s="23">
        <v>44228</v>
      </c>
      <c r="C8049" s="5">
        <v>179</v>
      </c>
      <c r="D8049" s="26">
        <f t="shared" si="637"/>
        <v>41168</v>
      </c>
      <c r="E8049" s="4">
        <v>5</v>
      </c>
      <c r="F8049" s="67">
        <f t="shared" si="643"/>
        <v>729</v>
      </c>
      <c r="G8049" s="285">
        <f>SUM(C8049,C8025,C8001,C7977,C7953,C7929,C7905,C7881,C7857,C7833,C7809,C7785,C7761,C7737)/Hoja3!$D$9*100000</f>
        <v>320.06672626430327</v>
      </c>
      <c r="H8049" s="304">
        <f t="shared" ref="H8049:H8065" si="644">SUM(C8049,C8025,C8001,C7977,C7953,C7929,C7905,C7881,C7857,C7833,C7809,C7785,C7761,C7737)/SUM(C7713,C7689,C7665,C7641,C7617,C7593,C7569,C7545,C7521,C7497,C7473,C7449,C7425,C7401)</f>
        <v>0.7024544734758511</v>
      </c>
    </row>
    <row r="8050" spans="1:8" x14ac:dyDescent="0.25">
      <c r="A8050" s="50" t="s">
        <v>48</v>
      </c>
      <c r="B8050" s="23">
        <v>44228</v>
      </c>
      <c r="C8050" s="5">
        <v>4</v>
      </c>
      <c r="D8050" s="26">
        <f t="shared" si="637"/>
        <v>847</v>
      </c>
      <c r="F8050" s="67">
        <f t="shared" si="643"/>
        <v>5</v>
      </c>
      <c r="G8050" s="285">
        <f>SUM(C8050,C8026,C8002,C7978,C7954,C7930,C7906,C7882,C7858,C7834,C7810,C7786,C7762,C7738)/Hoja3!$D$10*100000</f>
        <v>28.255449088142129</v>
      </c>
      <c r="H8050" s="304">
        <f t="shared" si="644"/>
        <v>0.37582417582417582</v>
      </c>
    </row>
    <row r="8051" spans="1:8" x14ac:dyDescent="0.25">
      <c r="A8051" s="50" t="s">
        <v>39</v>
      </c>
      <c r="B8051" s="23">
        <v>44228</v>
      </c>
      <c r="C8051" s="5">
        <v>40</v>
      </c>
      <c r="D8051" s="26">
        <f t="shared" si="637"/>
        <v>19349</v>
      </c>
      <c r="F8051" s="67">
        <f t="shared" si="643"/>
        <v>873</v>
      </c>
      <c r="G8051" s="285">
        <f>SUM(C8051,C8027,C8003,C7979,C7955,C7931,C7907,C7883,C7859,C7835,C7811,C7787,C7763,C7739)/Hoja3!$D$11*100000</f>
        <v>56.03977786454719</v>
      </c>
      <c r="H8051" s="304">
        <f t="shared" si="644"/>
        <v>1.2413793103448276</v>
      </c>
    </row>
    <row r="8052" spans="1:8" x14ac:dyDescent="0.25">
      <c r="A8052" s="50" t="s">
        <v>40</v>
      </c>
      <c r="B8052" s="23">
        <v>44228</v>
      </c>
      <c r="C8052" s="5">
        <v>74</v>
      </c>
      <c r="D8052" s="26">
        <f t="shared" si="637"/>
        <v>16513</v>
      </c>
      <c r="E8052" s="4">
        <v>1</v>
      </c>
      <c r="F8052" s="67">
        <f t="shared" si="643"/>
        <v>239</v>
      </c>
      <c r="G8052" s="285">
        <f>SUM(C8052,C8028,C8004,C7980,C7956,C7932,C7908,C7884,C7860,C7836,C7812,C7788,C7764,C7740)/Hoja3!$D$12*100000</f>
        <v>386.40954389724016</v>
      </c>
      <c r="H8052" s="304">
        <f t="shared" si="644"/>
        <v>0.39696188019489825</v>
      </c>
    </row>
    <row r="8053" spans="1:8" x14ac:dyDescent="0.25">
      <c r="A8053" s="50" t="s">
        <v>28</v>
      </c>
      <c r="B8053" s="23">
        <v>44228</v>
      </c>
      <c r="C8053" s="5">
        <v>11</v>
      </c>
      <c r="D8053" s="26">
        <f t="shared" si="637"/>
        <v>9559</v>
      </c>
      <c r="E8053" s="4">
        <v>3</v>
      </c>
      <c r="F8053" s="67">
        <f t="shared" si="643"/>
        <v>414</v>
      </c>
      <c r="G8053" s="285">
        <f>SUM(C8053,C8029,C8005,C7981,C7957,C7933,C7909,C7885,C7861,C7837,C7813,C7789,C7765,C7741)/Hoja3!$D$13*100000</f>
        <v>60.732191364848006</v>
      </c>
      <c r="H8053" s="304">
        <f t="shared" si="644"/>
        <v>1.2383419689119171</v>
      </c>
    </row>
    <row r="8054" spans="1:8" x14ac:dyDescent="0.25">
      <c r="A8054" s="50" t="s">
        <v>24</v>
      </c>
      <c r="B8054" s="23">
        <v>44228</v>
      </c>
      <c r="C8054" s="5">
        <v>82</v>
      </c>
      <c r="D8054" s="26">
        <f t="shared" si="637"/>
        <v>63895</v>
      </c>
      <c r="E8054" s="4">
        <v>6</v>
      </c>
      <c r="F8054" s="67">
        <f t="shared" si="643"/>
        <v>1368</v>
      </c>
      <c r="G8054" s="285">
        <f>SUM(C8054,C8030,C8006,C7982,C7958,C7934,C7910,C7886,C7862,C7838,C7814,C7790,C7766,C7742)/Hoja3!$D$14*100000</f>
        <v>80.589327038925049</v>
      </c>
      <c r="H8054" s="304">
        <f t="shared" si="644"/>
        <v>0.84778012684989434</v>
      </c>
    </row>
    <row r="8055" spans="1:8" x14ac:dyDescent="0.25">
      <c r="A8055" s="50" t="s">
        <v>30</v>
      </c>
      <c r="B8055" s="23">
        <v>44228</v>
      </c>
      <c r="C8055" s="5">
        <v>150</v>
      </c>
      <c r="D8055" s="26">
        <f t="shared" si="637"/>
        <v>4859</v>
      </c>
      <c r="E8055" s="4">
        <v>5</v>
      </c>
      <c r="F8055" s="67">
        <f t="shared" si="643"/>
        <v>89</v>
      </c>
      <c r="G8055" s="285">
        <f>SUM(C8055,C8031,C8007,C7983,C7959,C7935,C7911,C7887,C7863,C7839,C7815,C7791,C7767,C7743)/Hoja3!$D$15*100000</f>
        <v>200.66693411686728</v>
      </c>
      <c r="H8055" s="304">
        <f t="shared" si="644"/>
        <v>2.161400512382579</v>
      </c>
    </row>
    <row r="8056" spans="1:8" x14ac:dyDescent="0.25">
      <c r="A8056" s="50" t="s">
        <v>26</v>
      </c>
      <c r="B8056" s="23">
        <v>44228</v>
      </c>
      <c r="C8056" s="5">
        <v>373</v>
      </c>
      <c r="D8056" s="26">
        <f t="shared" si="637"/>
        <v>54430</v>
      </c>
      <c r="E8056" s="4">
        <v>4</v>
      </c>
      <c r="F8056" s="67">
        <f t="shared" si="643"/>
        <v>774</v>
      </c>
      <c r="G8056" s="285">
        <f>SUM(C8056,C8032,C8008,C7984,C7960,C7936,C7912,C7888,C7864,C7840,C7816,C7792,C7768,C7744)/Hoja3!$D$16*100000</f>
        <v>866.04011402635615</v>
      </c>
      <c r="H8056" s="304">
        <f t="shared" si="644"/>
        <v>0.89190446650124067</v>
      </c>
    </row>
    <row r="8057" spans="1:8" x14ac:dyDescent="0.25">
      <c r="A8057" s="50" t="s">
        <v>25</v>
      </c>
      <c r="B8057" s="23">
        <v>44228</v>
      </c>
      <c r="C8057" s="5">
        <v>298</v>
      </c>
      <c r="D8057" s="26">
        <f t="shared" si="637"/>
        <v>48186</v>
      </c>
      <c r="E8057" s="4">
        <v>6</v>
      </c>
      <c r="F8057" s="67">
        <f t="shared" si="643"/>
        <v>1081</v>
      </c>
      <c r="G8057" s="285">
        <f>SUM(C8057,C8033,C8009,C7985,C7961,C7937,C7913,C7889,C7865,C7841,C7817,C7793,C7769,C7745)/Hoja3!$D$17*100000</f>
        <v>538.51607121360064</v>
      </c>
      <c r="H8057" s="304">
        <f t="shared" si="644"/>
        <v>0.83909962484368483</v>
      </c>
    </row>
    <row r="8058" spans="1:8" x14ac:dyDescent="0.25">
      <c r="A8058" s="50" t="s">
        <v>41</v>
      </c>
      <c r="B8058" s="23">
        <v>44228</v>
      </c>
      <c r="C8058" s="5">
        <v>20</v>
      </c>
      <c r="D8058" s="26">
        <f t="shared" si="637"/>
        <v>23826</v>
      </c>
      <c r="F8058" s="67">
        <f t="shared" si="643"/>
        <v>1046</v>
      </c>
      <c r="G8058" s="285">
        <f>SUM(C8058,C8034,C8010,C7986,C7962,C7938,C7914,C7890,C7866,C7842,C7818,C7794,C7770,C7746)/Hoja3!$D$18*100000</f>
        <v>50.477500303637257</v>
      </c>
      <c r="H8058" s="304">
        <f t="shared" si="644"/>
        <v>1.0683506686478454</v>
      </c>
    </row>
    <row r="8059" spans="1:8" x14ac:dyDescent="0.25">
      <c r="A8059" s="50" t="s">
        <v>42</v>
      </c>
      <c r="B8059" s="23">
        <v>44228</v>
      </c>
      <c r="C8059" s="5">
        <v>47</v>
      </c>
      <c r="D8059" s="26">
        <f t="shared" si="637"/>
        <v>13997</v>
      </c>
      <c r="E8059" s="4">
        <v>2</v>
      </c>
      <c r="F8059" s="67">
        <f t="shared" si="643"/>
        <v>200</v>
      </c>
      <c r="G8059" s="285">
        <f>SUM(C8059,C8035,C8011,C7987,C7963,C7939,C7915,C7891,C7867,C7843,C7819,C7795,C7771,C7747)/Hoja3!$D$19*100000</f>
        <v>105.98847695326651</v>
      </c>
      <c r="H8059" s="304">
        <f t="shared" si="644"/>
        <v>0.55495978552278824</v>
      </c>
    </row>
    <row r="8060" spans="1:8" x14ac:dyDescent="0.25">
      <c r="A8060" s="50" t="s">
        <v>43</v>
      </c>
      <c r="B8060" s="23">
        <v>44228</v>
      </c>
      <c r="C8060" s="5">
        <v>6</v>
      </c>
      <c r="D8060" s="26">
        <f t="shared" si="637"/>
        <v>19016</v>
      </c>
      <c r="F8060" s="67">
        <f t="shared" si="643"/>
        <v>330</v>
      </c>
      <c r="G8060" s="285">
        <f>SUM(C8060,C8036,C8012,C7988,C7964,C7940,C7916,C7892,C7868,C7844,C7820,C7796,C7772,C7748)/Hoja3!$D$20*100000</f>
        <v>403.67636644056597</v>
      </c>
      <c r="H8060" s="304">
        <f t="shared" si="644"/>
        <v>2.9696092619392185</v>
      </c>
    </row>
    <row r="8061" spans="1:8" x14ac:dyDescent="0.25">
      <c r="A8061" s="50" t="s">
        <v>44</v>
      </c>
      <c r="B8061" s="23">
        <v>44228</v>
      </c>
      <c r="C8061" s="5">
        <v>140</v>
      </c>
      <c r="D8061" s="26">
        <f t="shared" si="637"/>
        <v>32678</v>
      </c>
      <c r="E8061" s="4">
        <v>12</v>
      </c>
      <c r="F8061" s="67">
        <f t="shared" si="643"/>
        <v>505</v>
      </c>
      <c r="G8061" s="285">
        <f>SUM(C8061,C8037,C8013,C7989,C7965,C7941,C7917,C7893,C7869,C7845,C7821,C7797,C7773,C7749)/Hoja3!$D$21*100000</f>
        <v>820.34903116779412</v>
      </c>
      <c r="H8061" s="304">
        <f t="shared" si="644"/>
        <v>0.60386473429951693</v>
      </c>
    </row>
    <row r="8062" spans="1:8" x14ac:dyDescent="0.25">
      <c r="A8062" s="50" t="s">
        <v>29</v>
      </c>
      <c r="B8062" s="23">
        <v>44228</v>
      </c>
      <c r="C8062" s="5">
        <v>523</v>
      </c>
      <c r="D8062" s="26">
        <f t="shared" si="637"/>
        <v>206349</v>
      </c>
      <c r="E8062" s="4">
        <v>22</v>
      </c>
      <c r="F8062" s="67">
        <f t="shared" si="643"/>
        <v>3530</v>
      </c>
      <c r="G8062" s="285">
        <f>SUM(C8062,C8038,C8014,C7990,C7966,C7942,C7918,C7894,C7870,C7846,C7822,C7798,C7774,C7750)/Hoja3!$D$22*100000</f>
        <v>294.98775314456606</v>
      </c>
      <c r="H8062" s="304">
        <f t="shared" si="644"/>
        <v>0.61148886283704573</v>
      </c>
    </row>
    <row r="8063" spans="1:8" x14ac:dyDescent="0.25">
      <c r="A8063" s="50" t="s">
        <v>45</v>
      </c>
      <c r="B8063" s="23">
        <v>44228</v>
      </c>
      <c r="C8063" s="5">
        <v>104</v>
      </c>
      <c r="D8063" s="26">
        <f t="shared" si="637"/>
        <v>20954</v>
      </c>
      <c r="E8063" s="4">
        <v>1</v>
      </c>
      <c r="F8063" s="67">
        <f t="shared" si="643"/>
        <v>244</v>
      </c>
      <c r="G8063" s="285">
        <f>SUM(C8063,C8039,C8015,C7991,C7967,C7943,C7919,C7895,C7871,C7847,C7823,C7799,C7775,C7751)/Hoja3!$D$23*100000</f>
        <v>128.0776193304188</v>
      </c>
      <c r="H8063" s="304">
        <f t="shared" si="644"/>
        <v>0.63668699186991873</v>
      </c>
    </row>
    <row r="8064" spans="1:8" x14ac:dyDescent="0.25">
      <c r="A8064" s="50" t="s">
        <v>46</v>
      </c>
      <c r="B8064" s="23">
        <v>44228</v>
      </c>
      <c r="C8064" s="5">
        <v>36</v>
      </c>
      <c r="D8064" s="26">
        <f t="shared" si="637"/>
        <v>21852</v>
      </c>
      <c r="F8064" s="67">
        <f t="shared" si="643"/>
        <v>334</v>
      </c>
      <c r="G8064" s="285">
        <f>SUM(C8064,C8040,C8016,C7992,C7968,C7944,C7920,C7896,C7872,C7848,C7824,C7800,C7776,C7752)/Hoja3!$D$24*100000</f>
        <v>546.85290957416726</v>
      </c>
      <c r="H8064" s="304">
        <f t="shared" si="644"/>
        <v>0.71470805617147082</v>
      </c>
    </row>
    <row r="8065" spans="1:8" ht="15.75" thickBot="1" x14ac:dyDescent="0.3">
      <c r="A8065" s="71" t="s">
        <v>47</v>
      </c>
      <c r="B8065" s="37">
        <v>44228</v>
      </c>
      <c r="C8065" s="36">
        <v>136</v>
      </c>
      <c r="D8065" s="70">
        <f t="shared" si="637"/>
        <v>76532</v>
      </c>
      <c r="E8065" s="38">
        <v>2</v>
      </c>
      <c r="F8065" s="117">
        <f t="shared" si="643"/>
        <v>1429</v>
      </c>
      <c r="G8065" s="308">
        <f>SUM(C8065,C8041,C8017,C7993,C7969,C7945,C7921,C7897,C7873,C7849,C7825,C7801,C7777,C7753)/Hoja3!$D$25*100000</f>
        <v>121.32255749839496</v>
      </c>
      <c r="H8065" s="309">
        <f t="shared" si="644"/>
        <v>0.71141868512110729</v>
      </c>
    </row>
    <row r="8066" spans="1:8" x14ac:dyDescent="0.25">
      <c r="A8066" s="53" t="s">
        <v>22</v>
      </c>
      <c r="B8066" s="40">
        <v>44229</v>
      </c>
      <c r="C8066" s="326">
        <v>4243</v>
      </c>
      <c r="D8066" s="114">
        <f t="shared" si="637"/>
        <v>811157</v>
      </c>
      <c r="E8066" s="41">
        <v>43</v>
      </c>
      <c r="F8066" s="302">
        <f>E8066+F8042</f>
        <v>24674</v>
      </c>
      <c r="G8066" s="303">
        <f>SUM(C8066,C8042,C8018,C7994,C7970,C7946,C7922,C7898,C7874,C7850,C7826,C7802,C7778,C7754)/Hoja3!$D$2*100000</f>
        <v>294.10287506382849</v>
      </c>
      <c r="H8066" s="255">
        <f t="shared" ref="H8066:H8070" si="645">SUM(C8066,C8042,C8018,C7994,C7970,C7946,C7922,C7898,C7874,C7850,C7826,C7802,C7778,C7754)/SUM(C7730,C7706,C7682,C7658,C7634,C7610,C7586,C7562,C7538,C7514,C7490,C7466,C7442,C7418)</f>
        <v>0.8484335169805115</v>
      </c>
    </row>
    <row r="8067" spans="1:8" x14ac:dyDescent="0.25">
      <c r="A8067" s="122" t="s">
        <v>51</v>
      </c>
      <c r="B8067" s="23">
        <v>44229</v>
      </c>
      <c r="C8067" s="5">
        <v>1270</v>
      </c>
      <c r="D8067" s="26">
        <f t="shared" ref="D8067:D8130" si="646">C8067+D8043</f>
        <v>212386</v>
      </c>
      <c r="E8067" s="4">
        <v>14</v>
      </c>
      <c r="F8067" s="67">
        <f t="shared" ref="F8067:F8089" si="647">E8067+F8043</f>
        <v>6087</v>
      </c>
      <c r="G8067" s="285">
        <f>SUM(C8067,C8043,C8019,C7995,C7971,C7947,C7923,C7899,C7875,C7851,C7827,C7803,C7779,C7755)/Hoja3!$D$3*100000</f>
        <v>490.95377036238892</v>
      </c>
      <c r="H8067" s="304">
        <f t="shared" si="645"/>
        <v>0.82644628099173556</v>
      </c>
    </row>
    <row r="8068" spans="1:8" x14ac:dyDescent="0.25">
      <c r="A8068" s="122" t="s">
        <v>35</v>
      </c>
      <c r="B8068" s="23">
        <v>44229</v>
      </c>
      <c r="C8068" s="5">
        <v>135</v>
      </c>
      <c r="D8068" s="26">
        <f t="shared" si="646"/>
        <v>5678</v>
      </c>
      <c r="F8068" s="67">
        <f t="shared" si="647"/>
        <v>17</v>
      </c>
      <c r="G8068" s="285">
        <f>SUM(C8068,C8044,C8020,C7996,C7972,C7948,C7924,C7900,C7876,C7852,C7828,C7804,C7780,C7756)/Hoja3!$D$4*100000</f>
        <v>309.07138971398859</v>
      </c>
      <c r="H8068" s="304">
        <f t="shared" si="645"/>
        <v>0.87704918032786883</v>
      </c>
    </row>
    <row r="8069" spans="1:8" x14ac:dyDescent="0.25">
      <c r="A8069" s="122" t="s">
        <v>21</v>
      </c>
      <c r="B8069" s="23">
        <v>44229</v>
      </c>
      <c r="C8069" s="5">
        <v>161</v>
      </c>
      <c r="D8069" s="26">
        <f t="shared" si="646"/>
        <v>31008</v>
      </c>
      <c r="E8069" s="4">
        <v>2</v>
      </c>
      <c r="F8069" s="67">
        <f t="shared" si="647"/>
        <v>799</v>
      </c>
      <c r="G8069" s="285">
        <f>SUM(C8069,C8045,C8021,C7997,C7973,C7949,C7925,C7901,C7877,C7853,C7829,C7805,C7781,C7757)/Hoja3!$D$5*100000</f>
        <v>177.99311106886358</v>
      </c>
      <c r="H8069" s="304">
        <f t="shared" si="645"/>
        <v>0.66152422091946927</v>
      </c>
    </row>
    <row r="8070" spans="1:8" x14ac:dyDescent="0.25">
      <c r="A8070" s="122" t="s">
        <v>36</v>
      </c>
      <c r="B8070" s="23">
        <v>44229</v>
      </c>
      <c r="C8070" s="5">
        <v>327</v>
      </c>
      <c r="D8070" s="26">
        <f t="shared" si="646"/>
        <v>42849</v>
      </c>
      <c r="E8070" s="4">
        <v>21</v>
      </c>
      <c r="F8070" s="67">
        <f t="shared" si="647"/>
        <v>657</v>
      </c>
      <c r="G8070" s="285">
        <f>SUM(C8070,C8046,C8022,C7998,C7974,C7950,C7926,C7902,C7878,C7854,C7830,C7806,C7782,C7758)/Hoja3!$D$6*100000</f>
        <v>658.97246176861165</v>
      </c>
      <c r="H8070" s="304">
        <f t="shared" si="645"/>
        <v>0.75286083425618311</v>
      </c>
    </row>
    <row r="8071" spans="1:8" x14ac:dyDescent="0.25">
      <c r="A8071" s="122" t="s">
        <v>37</v>
      </c>
      <c r="B8071" s="23">
        <v>44229</v>
      </c>
      <c r="C8071" s="5">
        <v>175</v>
      </c>
      <c r="D8071" s="26">
        <f t="shared" si="646"/>
        <v>17738</v>
      </c>
      <c r="F8071" s="67">
        <f t="shared" si="647"/>
        <v>206</v>
      </c>
      <c r="G8071" s="285">
        <f>SUM(C8071,C8047,C8023,C7999,C7975,C7951,C7927,C7903,C7879,C7855,C7831,C7807,C7783,C7759)/Hoja3!$D$7*100000</f>
        <v>55.498677020037498</v>
      </c>
      <c r="H8071" s="304">
        <f>SUM(C8071,C8047,C8023,C7999,C7975,C7951,C7927,C7903,C7879,C7855,C7831,C7807,C7783,C7759)/SUM(C7735,C7711,C7687,C7663,C7640,C7616,C7592,C7568,C7544,C7520,C7496,C7472,C7448,C7424)</f>
        <v>0.57209429824561409</v>
      </c>
    </row>
    <row r="8072" spans="1:8" x14ac:dyDescent="0.25">
      <c r="A8072" s="122" t="s">
        <v>27</v>
      </c>
      <c r="B8072" s="23">
        <v>44229</v>
      </c>
      <c r="C8072" s="5">
        <v>571</v>
      </c>
      <c r="D8072" s="26">
        <f t="shared" si="646"/>
        <v>145909</v>
      </c>
      <c r="E8072" s="4">
        <v>5</v>
      </c>
      <c r="F8072" s="67">
        <f t="shared" si="647"/>
        <v>2704</v>
      </c>
      <c r="G8072" s="285">
        <f>SUM(C8072,C8048,C8024,C8000,C7976,C7952,C7928,C7904,C7880,C7856,C7832,C7808,C7784,C7760)/Hoja3!$D$8*100000</f>
        <v>638.65039378087636</v>
      </c>
      <c r="H8072" s="304">
        <f>SUM(C8072,C8048,C8024,C8000,C7976,C7952,C7928,C7904,C7880,C7856,C7832,C7808,C7784,C7760)/SUM(C7736,C7712,C7688,C7664,C7639,C7615,C7591,C7567,C7543,C7519,C7495,C7471,C7447,C7423)</f>
        <v>0.83915592028135988</v>
      </c>
    </row>
    <row r="8073" spans="1:8" x14ac:dyDescent="0.25">
      <c r="A8073" s="122" t="s">
        <v>38</v>
      </c>
      <c r="B8073" s="23">
        <v>44229</v>
      </c>
      <c r="C8073" s="5">
        <v>284</v>
      </c>
      <c r="D8073" s="26">
        <f t="shared" si="646"/>
        <v>41452</v>
      </c>
      <c r="E8073" s="4">
        <v>12</v>
      </c>
      <c r="F8073" s="67">
        <f t="shared" si="647"/>
        <v>741</v>
      </c>
      <c r="G8073" s="285">
        <f>SUM(C8073,C8049,C8025,C8001,C7977,C7953,C7929,C7905,C7881,C7857,C7833,C7809,C7785,C7761)/Hoja3!$D$9*100000</f>
        <v>308.45023777725351</v>
      </c>
      <c r="H8073" s="304">
        <f t="shared" ref="H8073:H8089" si="648">SUM(C8073,C8049,C8025,C8001,C7977,C7953,C7929,C7905,C7881,C7857,C7833,C7809,C7785,C7761)/SUM(C7737,C7713,C7689,C7665,C7641,C7617,C7593,C7569,C7545,C7521,C7497,C7473,C7449,C7425)</f>
        <v>0.68840579710144922</v>
      </c>
    </row>
    <row r="8074" spans="1:8" x14ac:dyDescent="0.25">
      <c r="A8074" s="122" t="s">
        <v>48</v>
      </c>
      <c r="B8074" s="23">
        <v>44229</v>
      </c>
      <c r="C8074" s="5">
        <v>4</v>
      </c>
      <c r="D8074" s="26">
        <f t="shared" si="646"/>
        <v>851</v>
      </c>
      <c r="F8074" s="67">
        <f t="shared" si="647"/>
        <v>5</v>
      </c>
      <c r="G8074" s="285">
        <f>SUM(C8074,C8050,C8026,C8002,C7978,C7954,C7930,C7906,C7882,C7858,C7834,C7810,C7786,C7762)/Hoja3!$D$10*100000</f>
        <v>27.594502910641729</v>
      </c>
      <c r="H8074" s="304">
        <f t="shared" si="648"/>
        <v>0.36462882096069871</v>
      </c>
    </row>
    <row r="8075" spans="1:8" x14ac:dyDescent="0.25">
      <c r="A8075" s="122" t="s">
        <v>39</v>
      </c>
      <c r="B8075" s="23">
        <v>44229</v>
      </c>
      <c r="C8075" s="5">
        <v>22</v>
      </c>
      <c r="D8075" s="26">
        <f t="shared" si="646"/>
        <v>19371</v>
      </c>
      <c r="F8075" s="67">
        <f t="shared" si="647"/>
        <v>873</v>
      </c>
      <c r="G8075" s="285">
        <f>SUM(C8075,C8051,C8027,C8003,C7979,C7955,C7931,C7907,C7883,C7859,C7835,C7811,C7787,C7763)/Hoja3!$D$11*100000</f>
        <v>55.65061274048783</v>
      </c>
      <c r="H8075" s="304">
        <f t="shared" si="648"/>
        <v>1.2118644067796611</v>
      </c>
    </row>
    <row r="8076" spans="1:8" x14ac:dyDescent="0.25">
      <c r="A8076" s="122" t="s">
        <v>40</v>
      </c>
      <c r="B8076" s="23">
        <v>44229</v>
      </c>
      <c r="C8076" s="5">
        <v>88</v>
      </c>
      <c r="D8076" s="26">
        <f t="shared" si="646"/>
        <v>16601</v>
      </c>
      <c r="E8076" s="4">
        <v>11</v>
      </c>
      <c r="F8076" s="67">
        <f t="shared" si="647"/>
        <v>250</v>
      </c>
      <c r="G8076" s="285">
        <f>SUM(C8076,C8052,C8028,C8004,C7980,C7956,C7932,C7908,C7884,C7860,C7836,C7812,C7788,C7764)/Hoja3!$D$12*100000</f>
        <v>367.15881571752209</v>
      </c>
      <c r="H8076" s="304">
        <f t="shared" si="648"/>
        <v>0.39330543933054396</v>
      </c>
    </row>
    <row r="8077" spans="1:8" x14ac:dyDescent="0.25">
      <c r="A8077" s="122" t="s">
        <v>28</v>
      </c>
      <c r="B8077" s="23">
        <v>44229</v>
      </c>
      <c r="C8077" s="5">
        <v>6</v>
      </c>
      <c r="D8077" s="26">
        <f t="shared" si="646"/>
        <v>9565</v>
      </c>
      <c r="F8077" s="67">
        <f t="shared" si="647"/>
        <v>414</v>
      </c>
      <c r="G8077" s="285">
        <f>SUM(C8077,C8053,C8029,C8005,C7981,C7957,C7933,C7909,C7885,C7861,C7837,C7813,C7789,C7765)/Hoja3!$D$13*100000</f>
        <v>59.969862602946144</v>
      </c>
      <c r="H8077" s="304">
        <f t="shared" si="648"/>
        <v>1.2291666666666667</v>
      </c>
    </row>
    <row r="8078" spans="1:8" x14ac:dyDescent="0.25">
      <c r="A8078" s="122" t="s">
        <v>24</v>
      </c>
      <c r="B8078" s="23">
        <v>44229</v>
      </c>
      <c r="C8078" s="5">
        <v>146</v>
      </c>
      <c r="D8078" s="26">
        <f t="shared" si="646"/>
        <v>64041</v>
      </c>
      <c r="E8078" s="4">
        <v>3</v>
      </c>
      <c r="F8078" s="67">
        <f t="shared" si="647"/>
        <v>1371</v>
      </c>
      <c r="G8078" s="285">
        <f>SUM(C8078,C8054,C8030,C8006,C7982,C7958,C7934,C7910,C7886,C7862,C7838,C7814,C7790,C7766)/Hoja3!$D$14*100000</f>
        <v>80.488841593739366</v>
      </c>
      <c r="H8078" s="304">
        <f t="shared" si="648"/>
        <v>0.84986737400530499</v>
      </c>
    </row>
    <row r="8079" spans="1:8" x14ac:dyDescent="0.25">
      <c r="A8079" s="122" t="s">
        <v>30</v>
      </c>
      <c r="B8079" s="23">
        <v>44229</v>
      </c>
      <c r="C8079" s="5">
        <v>284</v>
      </c>
      <c r="D8079" s="26">
        <f t="shared" si="646"/>
        <v>5143</v>
      </c>
      <c r="E8079" s="4">
        <v>3</v>
      </c>
      <c r="F8079" s="67">
        <f t="shared" si="647"/>
        <v>92</v>
      </c>
      <c r="G8079" s="285">
        <f>SUM(C8079,C8055,C8031,C8007,C7983,C7959,C7935,C7911,C7887,C7863,C7839,C7815,C7791,C7767)/Hoja3!$D$15*100000</f>
        <v>204.31398230705923</v>
      </c>
      <c r="H8079" s="304">
        <f t="shared" si="648"/>
        <v>1.8354700854700854</v>
      </c>
    </row>
    <row r="8080" spans="1:8" x14ac:dyDescent="0.25">
      <c r="A8080" s="122" t="s">
        <v>26</v>
      </c>
      <c r="B8080" s="23">
        <v>44229</v>
      </c>
      <c r="C8080" s="5">
        <v>499</v>
      </c>
      <c r="D8080" s="26">
        <f t="shared" si="646"/>
        <v>54929</v>
      </c>
      <c r="E8080" s="4">
        <v>2</v>
      </c>
      <c r="F8080" s="67">
        <f t="shared" si="647"/>
        <v>776</v>
      </c>
      <c r="G8080" s="285">
        <f>SUM(C8080,C8056,C8032,C8008,C7984,C7960,C7936,C7912,C7888,C7864,C7840,C7816,C7792,C7768)/Hoja3!$D$16*100000</f>
        <v>878.38845159376388</v>
      </c>
      <c r="H8080" s="304">
        <f t="shared" si="648"/>
        <v>0.94202196382428938</v>
      </c>
    </row>
    <row r="8081" spans="1:8" x14ac:dyDescent="0.25">
      <c r="A8081" s="122" t="s">
        <v>25</v>
      </c>
      <c r="B8081" s="23">
        <v>44229</v>
      </c>
      <c r="C8081" s="5">
        <v>294</v>
      </c>
      <c r="D8081" s="26">
        <f t="shared" si="646"/>
        <v>48480</v>
      </c>
      <c r="E8081" s="4">
        <v>4</v>
      </c>
      <c r="F8081" s="67">
        <f t="shared" si="647"/>
        <v>1085</v>
      </c>
      <c r="G8081" s="285">
        <f>SUM(C8081,C8057,C8033,C8009,C7985,C7961,C7937,C7913,C7889,C7865,C7841,C7817,C7793,C7769)/Hoja3!$D$17*100000</f>
        <v>523.6687577747756</v>
      </c>
      <c r="H8081" s="304">
        <f t="shared" si="648"/>
        <v>0.81207218419415061</v>
      </c>
    </row>
    <row r="8082" spans="1:8" x14ac:dyDescent="0.25">
      <c r="A8082" s="122" t="s">
        <v>41</v>
      </c>
      <c r="B8082" s="23">
        <v>44229</v>
      </c>
      <c r="C8082" s="5">
        <v>57</v>
      </c>
      <c r="D8082" s="26">
        <f t="shared" si="646"/>
        <v>23883</v>
      </c>
      <c r="F8082" s="67">
        <f t="shared" si="647"/>
        <v>1046</v>
      </c>
      <c r="G8082" s="285">
        <f>SUM(C8082,C8058,C8034,C8010,C7986,C7962,C7938,C7914,C7890,C7866,C7842,C7818,C7794,C7770)/Hoja3!$D$18*100000</f>
        <v>51.319962061138853</v>
      </c>
      <c r="H8082" s="304">
        <f t="shared" si="648"/>
        <v>1.0548340548340549</v>
      </c>
    </row>
    <row r="8083" spans="1:8" x14ac:dyDescent="0.25">
      <c r="A8083" s="122" t="s">
        <v>42</v>
      </c>
      <c r="B8083" s="23">
        <v>44229</v>
      </c>
      <c r="C8083" s="5">
        <v>83</v>
      </c>
      <c r="D8083" s="26">
        <f t="shared" si="646"/>
        <v>14080</v>
      </c>
      <c r="E8083" s="4">
        <v>1</v>
      </c>
      <c r="F8083" s="67">
        <f t="shared" si="647"/>
        <v>201</v>
      </c>
      <c r="G8083" s="285">
        <f>SUM(C8083,C8059,C8035,C8011,C7987,C7963,C7939,C7915,C7891,C7867,C7843,C7819,C7795,C7771)/Hoja3!$D$19*100000</f>
        <v>105.47645532547295</v>
      </c>
      <c r="H8083" s="304">
        <f t="shared" si="648"/>
        <v>0.60189919649379109</v>
      </c>
    </row>
    <row r="8084" spans="1:8" x14ac:dyDescent="0.25">
      <c r="A8084" s="122" t="s">
        <v>43</v>
      </c>
      <c r="B8084" s="23">
        <v>44229</v>
      </c>
      <c r="C8084" s="5">
        <v>63</v>
      </c>
      <c r="D8084" s="26">
        <f t="shared" si="646"/>
        <v>19079</v>
      </c>
      <c r="E8084" s="4">
        <v>2</v>
      </c>
      <c r="F8084" s="67">
        <f t="shared" si="647"/>
        <v>332</v>
      </c>
      <c r="G8084" s="285">
        <f>SUM(C8084,C8060,C8036,C8012,C7988,C7964,C7940,C7916,C7892,C7868,C7844,C7820,C7796,C7772)/Hoja3!$D$20*100000</f>
        <v>397.57794180135659</v>
      </c>
      <c r="H8084" s="304">
        <f t="shared" si="648"/>
        <v>2.7952973720608574</v>
      </c>
    </row>
    <row r="8085" spans="1:8" x14ac:dyDescent="0.25">
      <c r="A8085" s="122" t="s">
        <v>44</v>
      </c>
      <c r="B8085" s="23">
        <v>44229</v>
      </c>
      <c r="C8085" s="5">
        <v>158</v>
      </c>
      <c r="D8085" s="26">
        <f t="shared" si="646"/>
        <v>32836</v>
      </c>
      <c r="E8085" s="4">
        <v>2</v>
      </c>
      <c r="F8085" s="67">
        <f t="shared" si="647"/>
        <v>507</v>
      </c>
      <c r="G8085" s="285">
        <f>SUM(C8085,C8061,C8037,C8013,C7989,C7965,C7941,C7917,C7893,C7869,C7845,C7821,C7797,C7773)/Hoja3!$D$21*100000</f>
        <v>744.05657126918925</v>
      </c>
      <c r="H8085" s="304">
        <f t="shared" si="648"/>
        <v>0.55792495386508101</v>
      </c>
    </row>
    <row r="8086" spans="1:8" x14ac:dyDescent="0.25">
      <c r="A8086" s="122" t="s">
        <v>29</v>
      </c>
      <c r="B8086" s="23">
        <v>44229</v>
      </c>
      <c r="C8086" s="5">
        <v>515</v>
      </c>
      <c r="D8086" s="26">
        <f t="shared" si="646"/>
        <v>206864</v>
      </c>
      <c r="E8086" s="4">
        <v>47</v>
      </c>
      <c r="F8086" s="67">
        <f t="shared" si="647"/>
        <v>3577</v>
      </c>
      <c r="G8086" s="285">
        <f>SUM(C8086,C8062,C8038,C8014,C7990,C7966,C7942,C7918,C7894,C7870,C7846,C7822,C7798,C7774)/Hoja3!$D$22*100000</f>
        <v>275.4482077627701</v>
      </c>
      <c r="H8086" s="304">
        <f t="shared" si="648"/>
        <v>0.58020132229435939</v>
      </c>
    </row>
    <row r="8087" spans="1:8" x14ac:dyDescent="0.25">
      <c r="A8087" s="122" t="s">
        <v>45</v>
      </c>
      <c r="B8087" s="23">
        <v>44229</v>
      </c>
      <c r="C8087" s="5">
        <v>69</v>
      </c>
      <c r="D8087" s="26">
        <f t="shared" si="646"/>
        <v>21023</v>
      </c>
      <c r="E8087" s="4">
        <v>2</v>
      </c>
      <c r="F8087" s="67">
        <f t="shared" si="647"/>
        <v>246</v>
      </c>
      <c r="G8087" s="285">
        <f>SUM(C8087,C8063,C8039,C8015,C7991,C7967,C7943,C7919,C7895,C7871,C7847,C7823,C7799,C7775)/Hoja3!$D$23*100000</f>
        <v>125.72663350073033</v>
      </c>
      <c r="H8087" s="304">
        <f t="shared" si="648"/>
        <v>0.6333676622039135</v>
      </c>
    </row>
    <row r="8088" spans="1:8" x14ac:dyDescent="0.25">
      <c r="A8088" s="122" t="s">
        <v>46</v>
      </c>
      <c r="B8088" s="23">
        <v>44229</v>
      </c>
      <c r="C8088" s="5">
        <v>58</v>
      </c>
      <c r="D8088" s="26">
        <f t="shared" si="646"/>
        <v>21910</v>
      </c>
      <c r="E8088" s="4">
        <v>2</v>
      </c>
      <c r="F8088" s="67">
        <f t="shared" si="647"/>
        <v>336</v>
      </c>
      <c r="G8088" s="285">
        <f>SUM(C8088,C8064,C8040,C8016,C7992,C7968,C7944,C7920,C7896,C7872,C7848,C7824,C7800,C7776)/Hoja3!$D$24*100000</f>
        <v>500.48068766611999</v>
      </c>
      <c r="H8088" s="304">
        <f t="shared" si="648"/>
        <v>0.65217391304347827</v>
      </c>
    </row>
    <row r="8089" spans="1:8" ht="15.75" thickBot="1" x14ac:dyDescent="0.3">
      <c r="A8089" s="123" t="s">
        <v>47</v>
      </c>
      <c r="B8089" s="44">
        <v>44229</v>
      </c>
      <c r="C8089" s="327">
        <v>183</v>
      </c>
      <c r="D8089" s="115">
        <f t="shared" si="646"/>
        <v>76715</v>
      </c>
      <c r="E8089" s="45"/>
      <c r="F8089" s="307">
        <f t="shared" si="647"/>
        <v>1429</v>
      </c>
      <c r="G8089" s="308">
        <f>SUM(C8089,C8065,C8041,C8017,C7993,C7969,C7945,C7921,C7897,C7873,C7849,C7825,C7801,C7777)/Hoja3!$D$25*100000</f>
        <v>120.08336795196193</v>
      </c>
      <c r="H8089" s="309">
        <f t="shared" si="648"/>
        <v>0.71403508771929824</v>
      </c>
    </row>
    <row r="8090" spans="1:8" x14ac:dyDescent="0.25">
      <c r="A8090" s="53" t="s">
        <v>22</v>
      </c>
      <c r="B8090" s="170">
        <v>44230</v>
      </c>
      <c r="C8090" s="73">
        <v>3688</v>
      </c>
      <c r="D8090" s="114">
        <f t="shared" si="646"/>
        <v>814845</v>
      </c>
      <c r="E8090" s="41">
        <v>35</v>
      </c>
      <c r="F8090" s="302">
        <f>E8090+F8066</f>
        <v>24709</v>
      </c>
      <c r="G8090" s="303">
        <f>SUM(C8090,C8066,C8042,C8018,C7994,C7970,C7946,C7922,C7898,C7874,C7850,C7826,C7802,C7778)/Hoja3!$D$2*100000</f>
        <v>287.20480611837053</v>
      </c>
      <c r="H8090" s="255">
        <f t="shared" ref="H8090:H8094" si="649">SUM(C8090,C8066,C8042,C8018,C7994,C7970,C7946,C7922,C7898,C7874,C7850,C7826,C7802,C7778)/SUM(C7754,C7730,C7706,C7682,C7658,C7634,C7610,C7586,C7562,C7538,C7514,C7490,C7466,C7442)</f>
        <v>0.83337193144974531</v>
      </c>
    </row>
    <row r="8091" spans="1:8" x14ac:dyDescent="0.25">
      <c r="A8091" s="122" t="s">
        <v>51</v>
      </c>
      <c r="B8091" s="23">
        <v>44230</v>
      </c>
      <c r="C8091" s="73">
        <v>1071</v>
      </c>
      <c r="D8091" s="26">
        <f t="shared" si="646"/>
        <v>213457</v>
      </c>
      <c r="E8091" s="4">
        <v>7</v>
      </c>
      <c r="F8091" s="67">
        <f t="shared" ref="F8091:F8113" si="650">E8091+F8067</f>
        <v>6094</v>
      </c>
      <c r="G8091" s="285">
        <f>SUM(C8091,C8067,C8043,C8019,C7995,C7971,C7947,C7923,C7899,C7875,C7851,C7827,C7803,C7779)/Hoja3!$D$3*100000</f>
        <v>484.41855792246571</v>
      </c>
      <c r="H8091" s="304">
        <f t="shared" si="649"/>
        <v>0.82201379310344824</v>
      </c>
    </row>
    <row r="8092" spans="1:8" x14ac:dyDescent="0.25">
      <c r="A8092" s="122" t="s">
        <v>35</v>
      </c>
      <c r="B8092" s="23">
        <v>44230</v>
      </c>
      <c r="C8092" s="73">
        <v>139</v>
      </c>
      <c r="D8092" s="26">
        <f t="shared" si="646"/>
        <v>5817</v>
      </c>
      <c r="F8092" s="67">
        <f t="shared" si="650"/>
        <v>17</v>
      </c>
      <c r="G8092" s="285">
        <f>SUM(C8092,C8068,C8044,C8020,C7996,C7972,C7948,C7924,C7900,C7876,C7852,C7828,C7804,C7780)/Hoja3!$D$4*100000</f>
        <v>321.34758977272179</v>
      </c>
      <c r="H8092" s="304">
        <f t="shared" si="649"/>
        <v>0.88235294117647056</v>
      </c>
    </row>
    <row r="8093" spans="1:8" x14ac:dyDescent="0.25">
      <c r="A8093" s="122" t="s">
        <v>21</v>
      </c>
      <c r="B8093" s="23">
        <v>44230</v>
      </c>
      <c r="C8093" s="73">
        <v>117</v>
      </c>
      <c r="D8093" s="26">
        <f t="shared" si="646"/>
        <v>31125</v>
      </c>
      <c r="F8093" s="67">
        <f t="shared" si="650"/>
        <v>799</v>
      </c>
      <c r="G8093" s="285">
        <f>SUM(C8093,C8069,C8045,C8021,C7997,C7973,C7949,C7925,C7901,C7877,C7853,C7829,C7805,C7781)/Hoja3!$D$5*100000</f>
        <v>172.9289413975946</v>
      </c>
      <c r="H8093" s="304">
        <f t="shared" si="649"/>
        <v>0.66232114467408587</v>
      </c>
    </row>
    <row r="8094" spans="1:8" x14ac:dyDescent="0.25">
      <c r="A8094" s="122" t="s">
        <v>36</v>
      </c>
      <c r="B8094" s="23">
        <v>44230</v>
      </c>
      <c r="C8094" s="73">
        <v>299</v>
      </c>
      <c r="D8094" s="26">
        <f t="shared" si="646"/>
        <v>43148</v>
      </c>
      <c r="E8094" s="4">
        <v>4</v>
      </c>
      <c r="F8094" s="67">
        <f t="shared" si="650"/>
        <v>661</v>
      </c>
      <c r="G8094" s="285">
        <f>SUM(C8094,C8070,C8046,C8022,C7998,C7974,C7950,C7926,C7902,C7878,C7854,C7830,C7806,C7782)/Hoja3!$D$6*100000</f>
        <v>652.18725868102115</v>
      </c>
      <c r="H8094" s="304">
        <f t="shared" si="649"/>
        <v>0.76559833112080411</v>
      </c>
    </row>
    <row r="8095" spans="1:8" x14ac:dyDescent="0.25">
      <c r="A8095" s="122" t="s">
        <v>37</v>
      </c>
      <c r="B8095" s="23">
        <v>44230</v>
      </c>
      <c r="C8095" s="73">
        <v>232</v>
      </c>
      <c r="D8095" s="26">
        <f t="shared" si="646"/>
        <v>17970</v>
      </c>
      <c r="F8095" s="67">
        <f t="shared" si="650"/>
        <v>206</v>
      </c>
      <c r="G8095" s="285">
        <f>SUM(C8095,C8071,C8047,C8023,C7999,C7975,C7951,C7927,C7903,C7879,C7855,C7831,C7807,C7783)/Hoja3!$D$7*100000</f>
        <v>58.397266284620194</v>
      </c>
      <c r="H8095" s="304">
        <f>SUM(C8095,C8071,C8047,C8023,C7999,C7975,C7951,C7927,C7903,C7879,C7855,C7831,C7807,C7783)/SUM(C7759,C7735,C7711,C7687,C7664,C7640,C7616,C7592,C7568,C7544,C7520,C7496,C7472,C7448)</f>
        <v>0.70656370656370659</v>
      </c>
    </row>
    <row r="8096" spans="1:8" x14ac:dyDescent="0.25">
      <c r="A8096" s="122" t="s">
        <v>27</v>
      </c>
      <c r="B8096" s="23">
        <v>44230</v>
      </c>
      <c r="C8096" s="73">
        <v>603</v>
      </c>
      <c r="D8096" s="26">
        <f t="shared" si="646"/>
        <v>146512</v>
      </c>
      <c r="E8096" s="4">
        <v>6</v>
      </c>
      <c r="F8096" s="67">
        <f t="shared" si="650"/>
        <v>2710</v>
      </c>
      <c r="G8096" s="285">
        <f>SUM(C8096,C8072,C8048,C8024,C8000,C7976,C7952,C7928,C7904,C7880,C7856,C7832,C7808,C7784)/Hoja3!$D$8*100000</f>
        <v>630.53120045396099</v>
      </c>
      <c r="H8096" s="304">
        <f>SUM(C8096,C8072,C8048,C8024,C8000,C7976,C7952,C7928,C7904,C7880,C7856,C7832,C7808,C7784)/SUM(C7760,C7736,C7712,C7688,C7663,C7639,C7615,C7591,C7567,C7543,C7519,C7495,C7471,C7447)</f>
        <v>0.80599908759124084</v>
      </c>
    </row>
    <row r="8097" spans="1:8" x14ac:dyDescent="0.25">
      <c r="A8097" s="122" t="s">
        <v>38</v>
      </c>
      <c r="B8097" s="23">
        <v>44230</v>
      </c>
      <c r="C8097" s="73">
        <v>265</v>
      </c>
      <c r="D8097" s="26">
        <f t="shared" si="646"/>
        <v>41717</v>
      </c>
      <c r="E8097" s="4">
        <v>4</v>
      </c>
      <c r="F8097" s="67">
        <f t="shared" si="650"/>
        <v>745</v>
      </c>
      <c r="G8097" s="285">
        <f>SUM(C8097,C8073,C8049,C8025,C8001,C7977,C7953,C7929,C7905,C7881,C7857,C7833,C7809,C7785)/Hoja3!$D$9*100000</f>
        <v>288.03119279691128</v>
      </c>
      <c r="H8097" s="304">
        <f t="shared" ref="H8097:H8113" si="651">SUM(C8097,C8073,C8049,C8025,C8001,C7977,C7953,C7929,C7905,C7881,C7857,C7833,C7809,C7785)/SUM(C7761,C7737,C7713,C7689,C7665,C7641,C7617,C7593,C7569,C7545,C7521,C7497,C7473,C7449)</f>
        <v>0.6413881748071979</v>
      </c>
    </row>
    <row r="8098" spans="1:8" x14ac:dyDescent="0.25">
      <c r="A8098" s="122" t="s">
        <v>48</v>
      </c>
      <c r="B8098" s="23">
        <v>44230</v>
      </c>
      <c r="C8098" s="73">
        <v>4</v>
      </c>
      <c r="D8098" s="26">
        <f t="shared" si="646"/>
        <v>855</v>
      </c>
      <c r="E8098" s="4">
        <v>2</v>
      </c>
      <c r="F8098" s="67">
        <f t="shared" si="650"/>
        <v>7</v>
      </c>
      <c r="G8098" s="285">
        <f>SUM(C8098,C8074,C8050,C8026,C8002,C7978,C7954,C7930,C7906,C7882,C7858,C7834,C7810,C7786)/Hoja3!$D$10*100000</f>
        <v>25.611664378140528</v>
      </c>
      <c r="H8098" s="304">
        <f t="shared" si="651"/>
        <v>0.33190578158458245</v>
      </c>
    </row>
    <row r="8099" spans="1:8" x14ac:dyDescent="0.25">
      <c r="A8099" s="122" t="s">
        <v>39</v>
      </c>
      <c r="B8099" s="23">
        <v>44230</v>
      </c>
      <c r="C8099" s="73">
        <v>34</v>
      </c>
      <c r="D8099" s="26">
        <f t="shared" si="646"/>
        <v>19405</v>
      </c>
      <c r="E8099" s="4">
        <v>1</v>
      </c>
      <c r="F8099" s="67">
        <f t="shared" si="650"/>
        <v>874</v>
      </c>
      <c r="G8099" s="285">
        <f>SUM(C8099,C8075,C8051,C8027,C8003,C7979,C7955,C7931,C7907,C7883,C7859,C7835,C7811,C7787)/Hoja3!$D$11*100000</f>
        <v>55.00200420038891</v>
      </c>
      <c r="H8099" s="304">
        <f t="shared" si="651"/>
        <v>1.1187335092348285</v>
      </c>
    </row>
    <row r="8100" spans="1:8" x14ac:dyDescent="0.25">
      <c r="A8100" s="122" t="s">
        <v>40</v>
      </c>
      <c r="B8100" s="23">
        <v>44230</v>
      </c>
      <c r="C8100" s="73">
        <v>100</v>
      </c>
      <c r="D8100" s="26">
        <f t="shared" si="646"/>
        <v>16701</v>
      </c>
      <c r="E8100" s="4">
        <v>2</v>
      </c>
      <c r="F8100" s="67">
        <f t="shared" si="650"/>
        <v>252</v>
      </c>
      <c r="G8100" s="285">
        <f>SUM(C8100,C8076,C8052,C8028,C8004,C7980,C7956,C7932,C7908,C7884,C7860,C7836,C7812,C7788)/Hoja3!$D$12*100000</f>
        <v>361.29989844543394</v>
      </c>
      <c r="H8100" s="304">
        <f t="shared" si="651"/>
        <v>0.42251223491027734</v>
      </c>
    </row>
    <row r="8101" spans="1:8" x14ac:dyDescent="0.25">
      <c r="A8101" s="122" t="s">
        <v>28</v>
      </c>
      <c r="B8101" s="23">
        <v>44230</v>
      </c>
      <c r="C8101" s="73">
        <v>20</v>
      </c>
      <c r="D8101" s="26">
        <f t="shared" si="646"/>
        <v>9585</v>
      </c>
      <c r="F8101" s="67">
        <f t="shared" si="650"/>
        <v>414</v>
      </c>
      <c r="G8101" s="285">
        <f>SUM(C8101,C8077,C8053,C8029,C8005,C7981,C7957,C7933,C7909,C7885,C7861,C7837,C7813,C7789)/Hoja3!$D$13*100000</f>
        <v>57.428766729939959</v>
      </c>
      <c r="H8101" s="304">
        <f t="shared" si="651"/>
        <v>1.0610328638497653</v>
      </c>
    </row>
    <row r="8102" spans="1:8" x14ac:dyDescent="0.25">
      <c r="A8102" s="122" t="s">
        <v>24</v>
      </c>
      <c r="B8102" s="23">
        <v>44230</v>
      </c>
      <c r="C8102" s="73">
        <v>158</v>
      </c>
      <c r="D8102" s="26">
        <f t="shared" si="646"/>
        <v>64199</v>
      </c>
      <c r="E8102" s="4">
        <v>4</v>
      </c>
      <c r="F8102" s="67">
        <f t="shared" si="650"/>
        <v>1375</v>
      </c>
      <c r="G8102" s="285">
        <f>SUM(C8102,C8078,C8054,C8030,C8006,C7982,C7958,C7934,C7910,C7886,C7862,C7838,C7814,C7790)/Hoja3!$D$14*100000</f>
        <v>78.479132690025509</v>
      </c>
      <c r="H8102" s="304">
        <f t="shared" si="651"/>
        <v>0.81100726895119424</v>
      </c>
    </row>
    <row r="8103" spans="1:8" x14ac:dyDescent="0.25">
      <c r="A8103" s="122" t="s">
        <v>30</v>
      </c>
      <c r="B8103" s="23">
        <v>44230</v>
      </c>
      <c r="C8103" s="73">
        <v>190</v>
      </c>
      <c r="D8103" s="26">
        <f t="shared" si="646"/>
        <v>5333</v>
      </c>
      <c r="E8103" s="4">
        <v>5</v>
      </c>
      <c r="F8103" s="67">
        <f t="shared" si="650"/>
        <v>97</v>
      </c>
      <c r="G8103" s="285">
        <f>SUM(C8103,C8079,C8055,C8031,C8007,C7983,C7959,C7935,C7911,C7887,C7863,C7839,C7815,C7791)/Hoja3!$D$15*100000</f>
        <v>204.07613133813368</v>
      </c>
      <c r="H8103" s="304">
        <f t="shared" si="651"/>
        <v>1.615819209039548</v>
      </c>
    </row>
    <row r="8104" spans="1:8" x14ac:dyDescent="0.25">
      <c r="A8104" s="122" t="s">
        <v>26</v>
      </c>
      <c r="B8104" s="23">
        <v>44230</v>
      </c>
      <c r="C8104" s="73">
        <v>456</v>
      </c>
      <c r="D8104" s="26">
        <f t="shared" si="646"/>
        <v>55385</v>
      </c>
      <c r="E8104" s="4">
        <v>8</v>
      </c>
      <c r="F8104" s="67">
        <f t="shared" si="650"/>
        <v>784</v>
      </c>
      <c r="G8104" s="285">
        <f>SUM(C8104,C8080,C8056,C8032,C8008,C7984,C7960,C7936,C7912,C7888,C7864,C7840,C7816,C7792)/Hoja3!$D$16*100000</f>
        <v>866.79306143900294</v>
      </c>
      <c r="H8104" s="304">
        <f t="shared" si="651"/>
        <v>0.93487087867467922</v>
      </c>
    </row>
    <row r="8105" spans="1:8" x14ac:dyDescent="0.25">
      <c r="A8105" s="122" t="s">
        <v>25</v>
      </c>
      <c r="B8105" s="23">
        <v>44230</v>
      </c>
      <c r="C8105" s="73">
        <v>280</v>
      </c>
      <c r="D8105" s="26">
        <f t="shared" si="646"/>
        <v>48760</v>
      </c>
      <c r="E8105" s="4">
        <v>8</v>
      </c>
      <c r="F8105" s="67">
        <f t="shared" si="650"/>
        <v>1093</v>
      </c>
      <c r="G8105" s="285">
        <f>SUM(C8105,C8081,C8057,C8033,C8009,C7985,C7961,C7937,C7913,C7889,C7865,C7841,C7817,C7793)/Hoja3!$D$17*100000</f>
        <v>501.99970572892278</v>
      </c>
      <c r="H8105" s="304">
        <f t="shared" si="651"/>
        <v>0.76874231872183529</v>
      </c>
    </row>
    <row r="8106" spans="1:8" x14ac:dyDescent="0.25">
      <c r="A8106" s="122" t="s">
        <v>41</v>
      </c>
      <c r="B8106" s="23">
        <v>44230</v>
      </c>
      <c r="C8106" s="73">
        <v>90</v>
      </c>
      <c r="D8106" s="26">
        <f t="shared" si="646"/>
        <v>23973</v>
      </c>
      <c r="E8106" s="4">
        <v>1</v>
      </c>
      <c r="F8106" s="67">
        <f t="shared" si="650"/>
        <v>1047</v>
      </c>
      <c r="G8106" s="285">
        <f>SUM(C8106,C8082,C8058,C8034,C8010,C7986,C7962,C7938,C7914,C7890,C7866,C7842,C7818,C7794)/Hoja3!$D$18*100000</f>
        <v>52.232628965098911</v>
      </c>
      <c r="H8106" s="304">
        <f t="shared" si="651"/>
        <v>1.0333333333333334</v>
      </c>
    </row>
    <row r="8107" spans="1:8" x14ac:dyDescent="0.25">
      <c r="A8107" s="122" t="s">
        <v>42</v>
      </c>
      <c r="B8107" s="23">
        <v>44230</v>
      </c>
      <c r="C8107" s="73">
        <v>59</v>
      </c>
      <c r="D8107" s="26">
        <f t="shared" si="646"/>
        <v>14139</v>
      </c>
      <c r="E8107" s="4">
        <v>1</v>
      </c>
      <c r="F8107" s="67">
        <f t="shared" si="650"/>
        <v>202</v>
      </c>
      <c r="G8107" s="285">
        <f>SUM(C8107,C8083,C8059,C8035,C8011,C7987,C7963,C7939,C7915,C7891,C7867,C7843,C7819,C7795)/Hoja3!$D$19*100000</f>
        <v>100.74025526838253</v>
      </c>
      <c r="H8107" s="304">
        <f t="shared" si="651"/>
        <v>0.58210059171597628</v>
      </c>
    </row>
    <row r="8108" spans="1:8" x14ac:dyDescent="0.25">
      <c r="A8108" s="122" t="s">
        <v>43</v>
      </c>
      <c r="B8108" s="23">
        <v>44230</v>
      </c>
      <c r="C8108" s="73">
        <v>9</v>
      </c>
      <c r="D8108" s="26">
        <f t="shared" si="646"/>
        <v>19088</v>
      </c>
      <c r="E8108" s="4">
        <v>2</v>
      </c>
      <c r="F8108" s="67">
        <f t="shared" si="650"/>
        <v>334</v>
      </c>
      <c r="G8108" s="285">
        <f>SUM(C8108,C8084,C8060,C8036,C8012,C7988,C7964,C7940,C7916,C7892,C7868,C7844,C7820,C7796)/Hoja3!$D$20*100000</f>
        <v>378.88922113281188</v>
      </c>
      <c r="H8108" s="304">
        <f t="shared" si="651"/>
        <v>2.5176470588235293</v>
      </c>
    </row>
    <row r="8109" spans="1:8" x14ac:dyDescent="0.25">
      <c r="A8109" s="122" t="s">
        <v>44</v>
      </c>
      <c r="B8109" s="23">
        <v>44230</v>
      </c>
      <c r="C8109" s="73">
        <v>421</v>
      </c>
      <c r="D8109" s="26">
        <f t="shared" si="646"/>
        <v>33257</v>
      </c>
      <c r="E8109" s="4">
        <v>1</v>
      </c>
      <c r="F8109" s="67">
        <f t="shared" si="650"/>
        <v>508</v>
      </c>
      <c r="G8109" s="285">
        <f>SUM(C8109,C8085,C8061,C8037,C8013,C7989,C7965,C7941,C7917,C7893,C7869,C7845,C7821,C7797)/Hoja3!$D$21*100000</f>
        <v>724.09474484410634</v>
      </c>
      <c r="H8109" s="304">
        <f t="shared" si="651"/>
        <v>0.53930753564154787</v>
      </c>
    </row>
    <row r="8110" spans="1:8" x14ac:dyDescent="0.25">
      <c r="A8110" s="122" t="s">
        <v>29</v>
      </c>
      <c r="B8110" s="23">
        <v>44230</v>
      </c>
      <c r="C8110" s="73">
        <v>688</v>
      </c>
      <c r="D8110" s="26">
        <f t="shared" si="646"/>
        <v>207552</v>
      </c>
      <c r="E8110" s="4">
        <v>16</v>
      </c>
      <c r="F8110" s="67">
        <f t="shared" si="650"/>
        <v>3593</v>
      </c>
      <c r="G8110" s="285">
        <f>SUM(C8110,C8086,C8062,C8038,C8014,C7990,C7966,C7942,C7918,C7894,C7870,C7846,C7822,C7798)/Hoja3!$D$22*100000</f>
        <v>260.34818282227951</v>
      </c>
      <c r="H8110" s="304">
        <f t="shared" si="651"/>
        <v>0.55800000000000005</v>
      </c>
    </row>
    <row r="8111" spans="1:8" x14ac:dyDescent="0.25">
      <c r="A8111" s="122" t="s">
        <v>45</v>
      </c>
      <c r="B8111" s="23">
        <v>44230</v>
      </c>
      <c r="C8111" s="73">
        <v>91</v>
      </c>
      <c r="D8111" s="26">
        <f t="shared" si="646"/>
        <v>21114</v>
      </c>
      <c r="F8111" s="67">
        <f t="shared" si="650"/>
        <v>246</v>
      </c>
      <c r="G8111" s="285">
        <f>SUM(C8111,C8087,C8063,C8039,C8015,C7991,C7967,C7943,C7919,C7895,C7871,C7847,C7823,C7799)/Hoja3!$D$23*100000</f>
        <v>118.0603753604419</v>
      </c>
      <c r="H8111" s="304">
        <f t="shared" si="651"/>
        <v>0.59937727036844834</v>
      </c>
    </row>
    <row r="8112" spans="1:8" x14ac:dyDescent="0.25">
      <c r="A8112" s="122" t="s">
        <v>46</v>
      </c>
      <c r="B8112" s="23">
        <v>44230</v>
      </c>
      <c r="C8112" s="73">
        <v>57</v>
      </c>
      <c r="D8112" s="26">
        <f t="shared" si="646"/>
        <v>21967</v>
      </c>
      <c r="F8112" s="67">
        <f t="shared" si="650"/>
        <v>336</v>
      </c>
      <c r="G8112" s="285">
        <f>SUM(C8112,C8088,C8064,C8040,C8016,C7992,C7968,C7944,C7920,C7896,C7872,C7848,C7824,C7800)/Hoja3!$D$24*100000</f>
        <v>481.25318102131985</v>
      </c>
      <c r="H8112" s="304">
        <f t="shared" si="651"/>
        <v>0.66640563821456533</v>
      </c>
    </row>
    <row r="8113" spans="1:8" ht="15.75" thickBot="1" x14ac:dyDescent="0.3">
      <c r="A8113" s="123" t="s">
        <v>47</v>
      </c>
      <c r="B8113" s="23">
        <v>44230</v>
      </c>
      <c r="C8113" s="73">
        <v>125</v>
      </c>
      <c r="D8113" s="115">
        <f t="shared" si="646"/>
        <v>76840</v>
      </c>
      <c r="E8113" s="45">
        <v>6</v>
      </c>
      <c r="F8113" s="307">
        <f t="shared" si="650"/>
        <v>1435</v>
      </c>
      <c r="G8113" s="308">
        <f>SUM(C8113,C8089,C8065,C8041,C8017,C7993,C7969,C7945,C7921,C7897,C7873,C7849,C7825,C7801)/Hoja3!$D$25*100000</f>
        <v>118.72616035348766</v>
      </c>
      <c r="H8113" s="309">
        <f t="shared" si="651"/>
        <v>0.72661610689779699</v>
      </c>
    </row>
    <row r="8114" spans="1:8" x14ac:dyDescent="0.25">
      <c r="A8114" s="53" t="s">
        <v>22</v>
      </c>
      <c r="B8114" s="23">
        <v>44231</v>
      </c>
      <c r="C8114" s="4">
        <v>3709</v>
      </c>
      <c r="D8114" s="114">
        <f t="shared" si="646"/>
        <v>818554</v>
      </c>
      <c r="E8114" s="4">
        <v>41</v>
      </c>
      <c r="F8114" s="302">
        <f>E8114+F8090</f>
        <v>24750</v>
      </c>
      <c r="G8114" s="303">
        <f>SUM(C8114,C8090,C8066,C8042,C8018,C7994,C7970,C7946,C7922,C7898,C7874,C7850,C7826,C7802)/Hoja3!$D$2*100000</f>
        <v>281.95429248302605</v>
      </c>
      <c r="H8114" s="255">
        <f t="shared" ref="H8114:H8118" si="652">SUM(C8114,C8090,C8066,C8042,C8018,C7994,C7970,C7946,C7922,C7898,C7874,C7850,C7826,C7802)/SUM(C7778,C7754,C7730,C7706,C7682,C7658,C7634,C7610,C7586,C7562,C7538,C7514,C7490,C7466)</f>
        <v>0.82756889714371773</v>
      </c>
    </row>
    <row r="8115" spans="1:8" x14ac:dyDescent="0.25">
      <c r="A8115" s="122" t="s">
        <v>51</v>
      </c>
      <c r="B8115" s="23">
        <v>44231</v>
      </c>
      <c r="C8115" s="4">
        <v>1214</v>
      </c>
      <c r="D8115" s="26">
        <f t="shared" si="646"/>
        <v>214671</v>
      </c>
      <c r="E8115" s="4">
        <v>3</v>
      </c>
      <c r="F8115" s="67">
        <f t="shared" ref="F8115:F8137" si="653">E8115+F8091</f>
        <v>6097</v>
      </c>
      <c r="G8115" s="285">
        <f>SUM(C8115,C8091,C8067,C8043,C8019,C7995,C7971,C7947,C7923,C7899,C7875,C7851,C7827,C7803)/Hoja3!$D$3*100000</f>
        <v>482.76036969144042</v>
      </c>
      <c r="H8115" s="304">
        <f t="shared" si="652"/>
        <v>0.83256700684086571</v>
      </c>
    </row>
    <row r="8116" spans="1:8" x14ac:dyDescent="0.25">
      <c r="A8116" s="122" t="s">
        <v>35</v>
      </c>
      <c r="B8116" s="23">
        <v>44231</v>
      </c>
      <c r="C8116" s="4">
        <v>124</v>
      </c>
      <c r="D8116" s="26">
        <f t="shared" si="646"/>
        <v>5941</v>
      </c>
      <c r="F8116" s="67">
        <f t="shared" si="653"/>
        <v>17</v>
      </c>
      <c r="G8116" s="285">
        <f>SUM(C8116,C8092,C8068,C8044,C8020,C7996,C7972,C7948,C7924,C7900,C7876,C7852,C7828,C7804)/Hoja3!$D$4*100000</f>
        <v>328.32817411984456</v>
      </c>
      <c r="H8116" s="304">
        <f t="shared" si="652"/>
        <v>0.86383787207093099</v>
      </c>
    </row>
    <row r="8117" spans="1:8" x14ac:dyDescent="0.25">
      <c r="A8117" s="122" t="s">
        <v>21</v>
      </c>
      <c r="B8117" s="23">
        <v>44231</v>
      </c>
      <c r="C8117" s="4">
        <v>133</v>
      </c>
      <c r="D8117" s="26">
        <f t="shared" si="646"/>
        <v>31258</v>
      </c>
      <c r="E8117" s="4">
        <v>4</v>
      </c>
      <c r="F8117" s="67">
        <f t="shared" si="653"/>
        <v>803</v>
      </c>
      <c r="G8117" s="285">
        <f>SUM(C8117,C8093,C8069,C8045,C8021,C7997,C7973,C7949,C7925,C7901,C7877,C7853,C7829,C7805)/Hoja3!$D$5*100000</f>
        <v>160.64210350664692</v>
      </c>
      <c r="H8117" s="304">
        <f t="shared" si="652"/>
        <v>0.62258687258687262</v>
      </c>
    </row>
    <row r="8118" spans="1:8" x14ac:dyDescent="0.25">
      <c r="A8118" s="122" t="s">
        <v>36</v>
      </c>
      <c r="B8118" s="23">
        <v>44231</v>
      </c>
      <c r="C8118" s="4">
        <v>274</v>
      </c>
      <c r="D8118" s="26">
        <f t="shared" si="646"/>
        <v>43422</v>
      </c>
      <c r="E8118" s="4">
        <v>4</v>
      </c>
      <c r="F8118" s="67">
        <f t="shared" si="653"/>
        <v>665</v>
      </c>
      <c r="G8118" s="285">
        <f>SUM(C8118,C8094,C8070,C8046,C8022,C7998,C7974,C7950,C7926,C7902,C7878,C7854,C7830,C7806)/Hoja3!$D$6*100000</f>
        <v>634.90114605311203</v>
      </c>
      <c r="H8118" s="304">
        <f t="shared" si="652"/>
        <v>0.7610379550735864</v>
      </c>
    </row>
    <row r="8119" spans="1:8" x14ac:dyDescent="0.25">
      <c r="A8119" s="122" t="s">
        <v>37</v>
      </c>
      <c r="B8119" s="23">
        <v>44231</v>
      </c>
      <c r="C8119" s="4">
        <v>196</v>
      </c>
      <c r="D8119" s="26">
        <f t="shared" si="646"/>
        <v>18166</v>
      </c>
      <c r="F8119" s="67">
        <f t="shared" si="653"/>
        <v>206</v>
      </c>
      <c r="G8119" s="285">
        <f>SUM(C8119,C8095,C8071,C8047,C8023,C7999,C7975,C7951,C7927,C7903,C7879,C7855,C7831,C7807)/Hoja3!$D$7*100000</f>
        <v>60.019412570304084</v>
      </c>
      <c r="H8119" s="304">
        <f>SUM(C8119,C8095,C8071,C8047,C8023,C7999,C7975,C7951,C7927,C7903,C7879,C7855,C7831,C7807)/SUM(C7783,C7759,C7735,C7711,C7688,C7664,C7640,C7616,C7592,C7568,C7544,C7520,C7496,C7472)</f>
        <v>0.78943686603707586</v>
      </c>
    </row>
    <row r="8120" spans="1:8" x14ac:dyDescent="0.25">
      <c r="A8120" s="122" t="s">
        <v>27</v>
      </c>
      <c r="B8120" s="23">
        <v>44231</v>
      </c>
      <c r="C8120" s="4">
        <v>532</v>
      </c>
      <c r="D8120" s="26">
        <f t="shared" si="646"/>
        <v>147044</v>
      </c>
      <c r="E8120" s="4">
        <v>7</v>
      </c>
      <c r="F8120" s="67">
        <f t="shared" si="653"/>
        <v>2717</v>
      </c>
      <c r="G8120" s="285">
        <f>SUM(C8120,C8096,C8072,C8048,C8024,C8000,C7976,C7952,C7928,C7904,C7880,C7856,C7832,C7808)/Hoja3!$D$8*100000</f>
        <v>620.09223760506995</v>
      </c>
      <c r="H8120" s="304">
        <f>SUM(C8120,C8096,C8072,C8048,C8024,C8000,C7976,C7952,C7928,C7904,C7880,C7856,C7832,C7808)/SUM(C7784,C7760,C7736,C7712,C7687,C7663,C7639,C7615,C7591,C7567,C7543,C7519,C7495,C7471)</f>
        <v>0.80486392588303413</v>
      </c>
    </row>
    <row r="8121" spans="1:8" x14ac:dyDescent="0.25">
      <c r="A8121" s="122" t="s">
        <v>38</v>
      </c>
      <c r="B8121" s="23">
        <v>44231</v>
      </c>
      <c r="C8121" s="4">
        <v>218</v>
      </c>
      <c r="D8121" s="26">
        <f t="shared" si="646"/>
        <v>41935</v>
      </c>
      <c r="E8121" s="4">
        <v>11</v>
      </c>
      <c r="F8121" s="67">
        <f t="shared" si="653"/>
        <v>756</v>
      </c>
      <c r="G8121" s="285">
        <f>SUM(C8121,C8097,C8073,C8049,C8025,C8001,C7977,C7953,C7929,C7905,C7881,C7857,C7833,C7809)/Hoja3!$D$9*100000</f>
        <v>271.65266555119513</v>
      </c>
      <c r="H8121" s="304">
        <f t="shared" ref="H8121:H8142" si="654">SUM(C8121,C8097,C8073,C8049,C8025,C8001,C7977,C7953,C7929,C7905,C7881,C7857,C7833,C7809)/SUM(C7785,C7761,C7737,C7713,C7689,C7665,C7641,C7617,C7593,C7569,C7545,C7521,C7497,C7473)</f>
        <v>0.6190397895429135</v>
      </c>
    </row>
    <row r="8122" spans="1:8" x14ac:dyDescent="0.25">
      <c r="A8122" s="122" t="s">
        <v>48</v>
      </c>
      <c r="B8122" s="23">
        <v>44231</v>
      </c>
      <c r="C8122" s="4">
        <v>3</v>
      </c>
      <c r="D8122" s="26">
        <f t="shared" si="646"/>
        <v>858</v>
      </c>
      <c r="F8122" s="67">
        <f t="shared" si="653"/>
        <v>7</v>
      </c>
      <c r="G8122" s="285">
        <f>SUM(C8122,C8098,C8074,C8050,C8026,C8002,C7978,C7954,C7930,C7906,C7882,C7858,C7834,C7810)/Hoja3!$D$10*100000</f>
        <v>16.358417893134916</v>
      </c>
      <c r="H8122" s="304">
        <f t="shared" si="654"/>
        <v>0.19001919385796545</v>
      </c>
    </row>
    <row r="8123" spans="1:8" x14ac:dyDescent="0.25">
      <c r="A8123" s="122" t="s">
        <v>39</v>
      </c>
      <c r="B8123" s="23">
        <v>44231</v>
      </c>
      <c r="C8123" s="4">
        <v>28</v>
      </c>
      <c r="D8123" s="26">
        <f t="shared" si="646"/>
        <v>19433</v>
      </c>
      <c r="E8123" s="4">
        <v>2</v>
      </c>
      <c r="F8123" s="67">
        <f t="shared" si="653"/>
        <v>876</v>
      </c>
      <c r="G8123" s="285">
        <f>SUM(C8123,C8099,C8075,C8051,C8027,C8003,C7979,C7955,C7931,C7907,C7883,C7859,C7835,C7811)/Hoja3!$D$11*100000</f>
        <v>52.796735164052556</v>
      </c>
      <c r="H8123" s="304">
        <f t="shared" si="654"/>
        <v>0.99511002444987773</v>
      </c>
    </row>
    <row r="8124" spans="1:8" x14ac:dyDescent="0.25">
      <c r="A8124" s="122" t="s">
        <v>40</v>
      </c>
      <c r="B8124" s="23">
        <v>44231</v>
      </c>
      <c r="C8124" s="4">
        <v>174</v>
      </c>
      <c r="D8124" s="26">
        <f t="shared" si="646"/>
        <v>16875</v>
      </c>
      <c r="E8124" s="4">
        <v>4</v>
      </c>
      <c r="F8124" s="67">
        <f t="shared" si="653"/>
        <v>256</v>
      </c>
      <c r="G8124" s="285">
        <f>SUM(C8124,C8100,C8076,C8052,C8028,C8004,C7980,C7956,C7932,C7908,C7884,C7860,C7836,C7812)/Hoja3!$D$12*100000</f>
        <v>371.0647605655808</v>
      </c>
      <c r="H8124" s="304">
        <f t="shared" si="654"/>
        <v>0.47636103151862463</v>
      </c>
    </row>
    <row r="8125" spans="1:8" x14ac:dyDescent="0.25">
      <c r="A8125" s="122" t="s">
        <v>28</v>
      </c>
      <c r="B8125" s="23">
        <v>44231</v>
      </c>
      <c r="C8125" s="4">
        <v>13</v>
      </c>
      <c r="D8125" s="26">
        <f t="shared" si="646"/>
        <v>9598</v>
      </c>
      <c r="F8125" s="67">
        <f t="shared" si="653"/>
        <v>414</v>
      </c>
      <c r="G8125" s="285">
        <f>SUM(C8125,C8101,C8077,C8053,C8029,C8005,C7981,C7957,C7933,C7909,C7885,C7861,C7837,C7813)/Hoja3!$D$13*100000</f>
        <v>55.904109206136233</v>
      </c>
      <c r="H8125" s="304">
        <f t="shared" si="654"/>
        <v>1.0426540284360191</v>
      </c>
    </row>
    <row r="8126" spans="1:8" x14ac:dyDescent="0.25">
      <c r="A8126" s="122" t="s">
        <v>24</v>
      </c>
      <c r="B8126" s="23">
        <v>44231</v>
      </c>
      <c r="C8126" s="4">
        <v>190</v>
      </c>
      <c r="D8126" s="26">
        <f t="shared" si="646"/>
        <v>64389</v>
      </c>
      <c r="E8126" s="4">
        <v>5</v>
      </c>
      <c r="F8126" s="67">
        <f t="shared" si="653"/>
        <v>1380</v>
      </c>
      <c r="G8126" s="285">
        <f>SUM(C8126,C8102,C8078,C8054,C8030,C8006,C7982,C7958,C7934,C7910,C7886,C7862,C7838,C7814)/Hoja3!$D$14*100000</f>
        <v>79.38350169669674</v>
      </c>
      <c r="H8126" s="304">
        <f t="shared" si="654"/>
        <v>0.82291666666666663</v>
      </c>
    </row>
    <row r="8127" spans="1:8" x14ac:dyDescent="0.25">
      <c r="A8127" s="122" t="s">
        <v>30</v>
      </c>
      <c r="B8127" s="23">
        <v>44231</v>
      </c>
      <c r="C8127" s="4">
        <v>200</v>
      </c>
      <c r="D8127" s="26">
        <f t="shared" si="646"/>
        <v>5533</v>
      </c>
      <c r="E8127" s="4">
        <v>3</v>
      </c>
      <c r="F8127" s="67">
        <f t="shared" si="653"/>
        <v>100</v>
      </c>
      <c r="G8127" s="285">
        <f>SUM(C8127,C8103,C8079,C8055,C8031,C8007,C7983,C7959,C7935,C7911,C7887,C7863,C7839,C7815)/Hoja3!$D$15*100000</f>
        <v>206.05822274584673</v>
      </c>
      <c r="H8127" s="304">
        <f t="shared" si="654"/>
        <v>1.4775440591245026</v>
      </c>
    </row>
    <row r="8128" spans="1:8" x14ac:dyDescent="0.25">
      <c r="A8128" s="122" t="s">
        <v>26</v>
      </c>
      <c r="B8128" s="23">
        <v>44231</v>
      </c>
      <c r="C8128" s="4">
        <v>489</v>
      </c>
      <c r="D8128" s="26">
        <f t="shared" si="646"/>
        <v>55874</v>
      </c>
      <c r="E8128" s="4">
        <v>4</v>
      </c>
      <c r="F8128" s="67">
        <f t="shared" si="653"/>
        <v>788</v>
      </c>
      <c r="G8128" s="285">
        <f>SUM(C8128,C8104,C8080,C8056,C8032,C8008,C7984,C7960,C7936,C7912,C7888,C7864,C7840,C7816)/Hoja3!$D$16*100000</f>
        <v>861.52242955047541</v>
      </c>
      <c r="H8128" s="304">
        <f t="shared" si="654"/>
        <v>0.93956314665790774</v>
      </c>
    </row>
    <row r="8129" spans="1:12" x14ac:dyDescent="0.25">
      <c r="A8129" s="122" t="s">
        <v>25</v>
      </c>
      <c r="B8129" s="23">
        <v>44231</v>
      </c>
      <c r="C8129" s="4">
        <v>189</v>
      </c>
      <c r="D8129" s="26">
        <f t="shared" si="646"/>
        <v>48949</v>
      </c>
      <c r="E8129" s="4">
        <v>2</v>
      </c>
      <c r="F8129" s="67">
        <f t="shared" si="653"/>
        <v>1095</v>
      </c>
      <c r="G8129" s="285">
        <f>SUM(C8129,C8105,C8081,C8057,C8033,C8009,C7985,C7961,C7937,C7913,C7889,C7865,C7841,C7817)/Hoja3!$D$17*100000</f>
        <v>491.83397760864625</v>
      </c>
      <c r="H8129" s="304">
        <f t="shared" si="654"/>
        <v>0.78400852878464822</v>
      </c>
    </row>
    <row r="8130" spans="1:12" x14ac:dyDescent="0.25">
      <c r="A8130" s="122" t="s">
        <v>41</v>
      </c>
      <c r="B8130" s="23">
        <v>44231</v>
      </c>
      <c r="C8130" s="4">
        <v>94</v>
      </c>
      <c r="D8130" s="26">
        <f t="shared" si="646"/>
        <v>24067</v>
      </c>
      <c r="E8130" s="4">
        <v>2</v>
      </c>
      <c r="F8130" s="67">
        <f t="shared" si="653"/>
        <v>1049</v>
      </c>
      <c r="G8130" s="285">
        <f>SUM(C8130,C8106,C8082,C8058,C8034,C8010,C7986,C7962,C7938,C7914,C7890,C7866,C7842,C7818)/Hoja3!$D$18*100000</f>
        <v>53.566526747809775</v>
      </c>
      <c r="H8130" s="304">
        <f t="shared" si="654"/>
        <v>1.0509641873278237</v>
      </c>
    </row>
    <row r="8131" spans="1:12" x14ac:dyDescent="0.25">
      <c r="A8131" s="122" t="s">
        <v>42</v>
      </c>
      <c r="B8131" s="23">
        <v>44231</v>
      </c>
      <c r="C8131" s="4">
        <v>84</v>
      </c>
      <c r="D8131" s="26">
        <f t="shared" ref="D8131:D8194" si="655">C8131+D8107</f>
        <v>14223</v>
      </c>
      <c r="F8131" s="67">
        <f t="shared" si="653"/>
        <v>202</v>
      </c>
      <c r="G8131" s="285">
        <f>SUM(C8131,C8107,C8083,C8059,C8035,C8011,C7987,C7963,C7939,C7915,C7891,C7867,C7843,C7819)/Hoja3!$D$19*100000</f>
        <v>101.1242714892277</v>
      </c>
      <c r="H8131" s="304">
        <f t="shared" si="654"/>
        <v>0.61192873741285825</v>
      </c>
    </row>
    <row r="8132" spans="1:12" x14ac:dyDescent="0.25">
      <c r="A8132" s="122" t="s">
        <v>43</v>
      </c>
      <c r="B8132" s="23">
        <v>44231</v>
      </c>
      <c r="C8132" s="4">
        <v>4</v>
      </c>
      <c r="D8132" s="26">
        <f t="shared" si="655"/>
        <v>19092</v>
      </c>
      <c r="E8132" s="4">
        <v>1</v>
      </c>
      <c r="F8132" s="67">
        <f t="shared" si="653"/>
        <v>335</v>
      </c>
      <c r="G8132" s="285">
        <f>SUM(C8132,C8108,C8084,C8060,C8036,C8012,C7988,C7964,C7940,C7916,C7892,C7868,C7844,C7820)/Hoja3!$D$20*100000</f>
        <v>339.93799279205552</v>
      </c>
      <c r="H8132" s="304">
        <f t="shared" si="654"/>
        <v>1.8823529411764706</v>
      </c>
    </row>
    <row r="8133" spans="1:12" x14ac:dyDescent="0.25">
      <c r="A8133" s="122" t="s">
        <v>44</v>
      </c>
      <c r="B8133" s="23">
        <v>44231</v>
      </c>
      <c r="C8133" s="4">
        <v>181</v>
      </c>
      <c r="D8133" s="26">
        <f t="shared" si="655"/>
        <v>33438</v>
      </c>
      <c r="E8133" s="4">
        <v>5</v>
      </c>
      <c r="F8133" s="67">
        <f t="shared" si="653"/>
        <v>513</v>
      </c>
      <c r="G8133" s="285">
        <f>SUM(C8133,C8109,C8085,C8061,C8037,C8013,C7989,C7965,C7941,C7917,C7893,C7869,C7845,C7821)/Hoja3!$D$21*100000</f>
        <v>687.72593779566751</v>
      </c>
      <c r="H8133" s="304">
        <f t="shared" si="654"/>
        <v>0.52802855343271049</v>
      </c>
    </row>
    <row r="8134" spans="1:12" x14ac:dyDescent="0.25">
      <c r="A8134" s="122" t="s">
        <v>29</v>
      </c>
      <c r="B8134" s="23">
        <v>44231</v>
      </c>
      <c r="C8134" s="4">
        <v>570</v>
      </c>
      <c r="D8134" s="26">
        <f t="shared" si="655"/>
        <v>208122</v>
      </c>
      <c r="E8134" s="4">
        <v>64</v>
      </c>
      <c r="F8134" s="67">
        <f t="shared" si="653"/>
        <v>3657</v>
      </c>
      <c r="G8134" s="285">
        <f>SUM(C8134,C8110,C8086,C8062,C8038,C8014,C7990,C7966,C7942,C7918,C7894,C7870,C7846,C7822)/Hoja3!$D$22*100000</f>
        <v>245.33298948257814</v>
      </c>
      <c r="H8134" s="304">
        <f t="shared" si="654"/>
        <v>0.53704735376044566</v>
      </c>
    </row>
    <row r="8135" spans="1:12" x14ac:dyDescent="0.25">
      <c r="A8135" s="122" t="s">
        <v>45</v>
      </c>
      <c r="B8135" s="23">
        <v>44231</v>
      </c>
      <c r="C8135" s="4">
        <v>75</v>
      </c>
      <c r="D8135" s="26">
        <f t="shared" si="655"/>
        <v>21189</v>
      </c>
      <c r="F8135" s="67">
        <f t="shared" si="653"/>
        <v>246</v>
      </c>
      <c r="G8135" s="285">
        <f>SUM(C8135,C8111,C8087,C8063,C8039,C8015,C7991,C7967,C7943,C7919,C7895,C7871,C7847,C7823)/Hoja3!$D$23*100000</f>
        <v>115.50495598034576</v>
      </c>
      <c r="H8135" s="304">
        <f t="shared" si="654"/>
        <v>0.60752688172043012</v>
      </c>
    </row>
    <row r="8136" spans="1:12" x14ac:dyDescent="0.25">
      <c r="A8136" s="122" t="s">
        <v>46</v>
      </c>
      <c r="B8136" s="23">
        <v>44231</v>
      </c>
      <c r="C8136" s="4">
        <v>29</v>
      </c>
      <c r="D8136" s="26">
        <f t="shared" si="655"/>
        <v>21996</v>
      </c>
      <c r="F8136" s="67">
        <f t="shared" si="653"/>
        <v>336</v>
      </c>
      <c r="G8136" s="285">
        <f>SUM(C8136,C8112,C8088,C8064,C8040,C8016,C7992,C7968,C7944,C7920,C7896,C7872,C7848,C7824)/Hoja3!$D$24*100000</f>
        <v>437.70853361986093</v>
      </c>
      <c r="H8136" s="304">
        <f t="shared" si="654"/>
        <v>0.59129106187929714</v>
      </c>
    </row>
    <row r="8137" spans="1:12" ht="15.75" thickBot="1" x14ac:dyDescent="0.3">
      <c r="A8137" s="123" t="s">
        <v>47</v>
      </c>
      <c r="B8137" s="23">
        <v>44231</v>
      </c>
      <c r="C8137" s="4">
        <v>168</v>
      </c>
      <c r="D8137" s="115">
        <f t="shared" si="655"/>
        <v>77008</v>
      </c>
      <c r="F8137" s="307">
        <f t="shared" si="653"/>
        <v>1435</v>
      </c>
      <c r="G8137" s="308">
        <f>SUM(C8137,C8113,C8089,C8065,C8041,C8017,C7993,C7969,C7945,C7921,C7897,C7873,C7849,C7825)/Hoja3!$D$25*100000</f>
        <v>120.49643113410627</v>
      </c>
      <c r="H8137" s="309">
        <f t="shared" si="654"/>
        <v>0.77524677296886868</v>
      </c>
    </row>
    <row r="8138" spans="1:12" x14ac:dyDescent="0.25">
      <c r="A8138" s="50" t="s">
        <v>22</v>
      </c>
      <c r="B8138" s="23">
        <v>44232</v>
      </c>
      <c r="C8138" s="4">
        <v>3483</v>
      </c>
      <c r="D8138" s="114">
        <f t="shared" si="655"/>
        <v>822037</v>
      </c>
      <c r="E8138" s="4">
        <v>158</v>
      </c>
      <c r="F8138" s="302">
        <f>E8138+F8114</f>
        <v>24908</v>
      </c>
      <c r="G8138" s="303">
        <f>SUM(C8138,C8114,C8090,C8066,C8042,C8018,C7994,C7970,C7946,C7922,C7898,C7874,C7850,C7826)/Hoja3!$D$2*100000</f>
        <v>277.99787938538316</v>
      </c>
      <c r="H8138" s="255">
        <f t="shared" si="654"/>
        <v>0.82646645085843096</v>
      </c>
      <c r="J8138" t="s">
        <v>22</v>
      </c>
      <c r="K8138">
        <v>2946</v>
      </c>
      <c r="L8138">
        <v>824983</v>
      </c>
    </row>
    <row r="8139" spans="1:12" x14ac:dyDescent="0.25">
      <c r="A8139" s="50" t="s">
        <v>51</v>
      </c>
      <c r="B8139" s="23">
        <v>44232</v>
      </c>
      <c r="C8139" s="4">
        <v>1086</v>
      </c>
      <c r="D8139" s="26">
        <f t="shared" si="655"/>
        <v>215757</v>
      </c>
      <c r="E8139" s="4">
        <v>27</v>
      </c>
      <c r="F8139" s="67">
        <f t="shared" ref="F8139:F8161" si="656">E8139+F8115</f>
        <v>6124</v>
      </c>
      <c r="G8139" s="285">
        <f>SUM(C8139,C8115,C8091,C8067,C8043,C8019,C7995,C7971,C7947,C7923,C7899,C7875,C7851,C7827)/Hoja3!$D$3*100000</f>
        <v>480.35437108171749</v>
      </c>
      <c r="H8139" s="304">
        <f t="shared" si="654"/>
        <v>0.84215926580402445</v>
      </c>
      <c r="J8139" t="s">
        <v>51</v>
      </c>
      <c r="K8139">
        <v>733</v>
      </c>
      <c r="L8139" s="73">
        <v>216490</v>
      </c>
    </row>
    <row r="8140" spans="1:12" x14ac:dyDescent="0.25">
      <c r="A8140" s="50" t="s">
        <v>35</v>
      </c>
      <c r="B8140" s="23">
        <v>44232</v>
      </c>
      <c r="C8140" s="4">
        <v>110</v>
      </c>
      <c r="D8140" s="26">
        <f t="shared" si="655"/>
        <v>6051</v>
      </c>
      <c r="E8140" s="4">
        <v>0</v>
      </c>
      <c r="F8140" s="67">
        <f t="shared" si="656"/>
        <v>17</v>
      </c>
      <c r="G8140" s="285">
        <f>SUM(C8140,C8116,C8092,C8068,C8044,C8020,C7996,C7972,C7948,C7924,C7900,C7876,C7852,C7828)/Hoja3!$D$4*100000</f>
        <v>342.28934281409016</v>
      </c>
      <c r="H8140" s="304">
        <f t="shared" si="654"/>
        <v>0.90228426395939088</v>
      </c>
      <c r="J8140" t="s">
        <v>35</v>
      </c>
      <c r="K8140">
        <v>77</v>
      </c>
      <c r="L8140" s="73">
        <v>6128</v>
      </c>
    </row>
    <row r="8141" spans="1:12" x14ac:dyDescent="0.25">
      <c r="A8141" s="50" t="s">
        <v>21</v>
      </c>
      <c r="B8141" s="23">
        <v>44232</v>
      </c>
      <c r="C8141" s="4">
        <v>159</v>
      </c>
      <c r="D8141" s="26">
        <f t="shared" si="655"/>
        <v>31417</v>
      </c>
      <c r="E8141" s="4">
        <v>6</v>
      </c>
      <c r="F8141" s="67">
        <f t="shared" si="656"/>
        <v>809</v>
      </c>
      <c r="G8141" s="285">
        <f>SUM(C8141,C8117,C8093,C8069,C8045,C8021,C7997,C7973,C7949,C7925,C7901,C7877,C7853,C7829)/Hoja3!$D$5*100000</f>
        <v>158.7326624830537</v>
      </c>
      <c r="H8141" s="304">
        <f t="shared" si="654"/>
        <v>0.63903743315508021</v>
      </c>
      <c r="J8141" t="s">
        <v>21</v>
      </c>
      <c r="K8141">
        <v>144</v>
      </c>
      <c r="L8141" s="73">
        <v>31561</v>
      </c>
    </row>
    <row r="8142" spans="1:12" x14ac:dyDescent="0.25">
      <c r="A8142" s="50" t="s">
        <v>36</v>
      </c>
      <c r="B8142" s="23">
        <v>44232</v>
      </c>
      <c r="C8142" s="4">
        <v>273</v>
      </c>
      <c r="D8142" s="26">
        <f t="shared" si="655"/>
        <v>43695</v>
      </c>
      <c r="E8142" s="4">
        <v>5</v>
      </c>
      <c r="F8142" s="67">
        <f t="shared" si="656"/>
        <v>670</v>
      </c>
      <c r="G8142" s="285">
        <f>SUM(C8142,C8118,C8094,C8070,C8046,C8022,C7998,C7974,C7950,C7926,C7902,C7878,C7854,C7830)/Hoja3!$D$6*100000</f>
        <v>605.17549443128689</v>
      </c>
      <c r="H8142" s="304">
        <f t="shared" si="654"/>
        <v>0.72695517174461477</v>
      </c>
      <c r="J8142" t="s">
        <v>36</v>
      </c>
      <c r="K8142">
        <v>155</v>
      </c>
      <c r="L8142" s="73">
        <v>43850</v>
      </c>
    </row>
    <row r="8143" spans="1:12" x14ac:dyDescent="0.25">
      <c r="A8143" s="50" t="s">
        <v>37</v>
      </c>
      <c r="B8143" s="23">
        <v>44232</v>
      </c>
      <c r="C8143" s="4">
        <v>256</v>
      </c>
      <c r="D8143" s="26">
        <f t="shared" si="655"/>
        <v>18422</v>
      </c>
      <c r="E8143" s="4">
        <v>0</v>
      </c>
      <c r="F8143" s="67">
        <f t="shared" si="656"/>
        <v>206</v>
      </c>
      <c r="G8143" s="285">
        <f>SUM(C8143,C8119,C8095,C8071,C8047,C8023,C7999,C7975,C7951,C7927,C7903,C7879,C7855,C7831)/Hoja3!$D$7*100000</f>
        <v>62.359558031618555</v>
      </c>
      <c r="H8143" s="304">
        <f>SUM(C8143,C8119,C8095,C8071,C8047,C8023,C7999,C7975,C7951,C7927,C7903,C7879,C7855,C7831)/SUM(C7807,C7783,C7759,C7735,C7712,C7688,C7664,C7640,C7616,C7592,C7568,C7544,C7520,C7496)</f>
        <v>0.78744123572867697</v>
      </c>
      <c r="J8143" t="s">
        <v>37</v>
      </c>
      <c r="K8143">
        <v>297</v>
      </c>
      <c r="L8143" s="73">
        <v>18719</v>
      </c>
    </row>
    <row r="8144" spans="1:12" x14ac:dyDescent="0.25">
      <c r="A8144" s="50" t="s">
        <v>27</v>
      </c>
      <c r="B8144" s="23">
        <v>44232</v>
      </c>
      <c r="C8144" s="4">
        <v>549</v>
      </c>
      <c r="D8144" s="26">
        <f t="shared" si="655"/>
        <v>147593</v>
      </c>
      <c r="E8144" s="4">
        <v>11</v>
      </c>
      <c r="F8144" s="67">
        <f t="shared" si="656"/>
        <v>2728</v>
      </c>
      <c r="G8144" s="285">
        <f>SUM(C8144,C8120,C8096,C8072,C8048,C8024,C8000,C7976,C7952,C7928,C7904,C7880,C7856,C7832)/Hoja3!$D$8*100000</f>
        <v>617.14791475025459</v>
      </c>
      <c r="H8144" s="304">
        <f>SUM(C8144,C8120,C8096,C8072,C8048,C8024,C8000,C7976,C7952,C7928,C7904,C7880,C7856,C7832)/SUM(C7808,C7784,C7760,C7736,C7711,C7687,C7663,C7639,C7615,C7591,C7567,C7543,C7519,C7495)</f>
        <v>0.86711796414692244</v>
      </c>
      <c r="J8144" t="s">
        <v>27</v>
      </c>
      <c r="K8144">
        <v>453</v>
      </c>
      <c r="L8144" s="73">
        <v>148046</v>
      </c>
    </row>
    <row r="8145" spans="1:12" x14ac:dyDescent="0.25">
      <c r="A8145" s="50" t="s">
        <v>38</v>
      </c>
      <c r="B8145" s="23">
        <v>44232</v>
      </c>
      <c r="C8145" s="4">
        <v>254</v>
      </c>
      <c r="D8145" s="26">
        <f t="shared" si="655"/>
        <v>42189</v>
      </c>
      <c r="E8145" s="4">
        <v>2</v>
      </c>
      <c r="F8145" s="67">
        <f t="shared" si="656"/>
        <v>758</v>
      </c>
      <c r="G8145" s="285">
        <f>SUM(C8145,C8121,C8097,C8073,C8049,C8025,C8001,C7977,C7953,C7929,C7905,C7881,C7857,C7833)/Hoja3!$D$9*100000</f>
        <v>262.41719644347859</v>
      </c>
      <c r="H8145" s="304">
        <f t="shared" ref="H8145:H8166" si="657">SUM(C8145,C8121,C8097,C8073,C8049,C8025,C8001,C7977,C7953,C7929,C7905,C7881,C7857,C7833)/SUM(C7809,C7785,C7761,C7737,C7713,C7689,C7665,C7641,C7617,C7593,C7569,C7545,C7521,C7497)</f>
        <v>0.61885315637229876</v>
      </c>
      <c r="J8145" t="s">
        <v>38</v>
      </c>
      <c r="K8145">
        <v>228</v>
      </c>
      <c r="L8145" s="73">
        <v>42417</v>
      </c>
    </row>
    <row r="8146" spans="1:12" x14ac:dyDescent="0.25">
      <c r="A8146" s="50" t="s">
        <v>48</v>
      </c>
      <c r="B8146" s="23">
        <v>44232</v>
      </c>
      <c r="C8146" s="4">
        <v>9</v>
      </c>
      <c r="D8146" s="26">
        <f t="shared" si="655"/>
        <v>867</v>
      </c>
      <c r="E8146" s="4">
        <v>2</v>
      </c>
      <c r="F8146" s="67">
        <f t="shared" si="656"/>
        <v>9</v>
      </c>
      <c r="G8146" s="285">
        <f>SUM(C8146,C8122,C8098,C8074,C8050,C8026,C8002,C7978,C7954,C7930,C7906,C7882,C7858,C7834)/Hoja3!$D$10*100000</f>
        <v>11.566558106257013</v>
      </c>
      <c r="H8146" s="304">
        <f t="shared" si="657"/>
        <v>0.12589928057553956</v>
      </c>
      <c r="J8146" t="s">
        <v>48</v>
      </c>
      <c r="K8146">
        <v>1</v>
      </c>
      <c r="L8146" s="73">
        <v>868</v>
      </c>
    </row>
    <row r="8147" spans="1:12" x14ac:dyDescent="0.25">
      <c r="A8147" s="50" t="s">
        <v>39</v>
      </c>
      <c r="B8147" s="23">
        <v>44232</v>
      </c>
      <c r="C8147" s="4">
        <v>43</v>
      </c>
      <c r="D8147" s="26">
        <f t="shared" si="655"/>
        <v>19476</v>
      </c>
      <c r="E8147" s="4">
        <v>3</v>
      </c>
      <c r="F8147" s="67">
        <f t="shared" si="656"/>
        <v>879</v>
      </c>
      <c r="G8147" s="285">
        <f>SUM(C8147,C8123,C8099,C8075,C8051,C8027,C8003,C7979,C7955,C7931,C7907,C7883,C7859,C7835)/Hoja3!$D$11*100000</f>
        <v>54.48311736830977</v>
      </c>
      <c r="H8147" s="304">
        <f t="shared" si="657"/>
        <v>1.0552763819095476</v>
      </c>
      <c r="J8147" t="s">
        <v>39</v>
      </c>
      <c r="K8147">
        <v>27</v>
      </c>
      <c r="L8147" s="73">
        <v>19503</v>
      </c>
    </row>
    <row r="8148" spans="1:12" x14ac:dyDescent="0.25">
      <c r="A8148" s="50" t="s">
        <v>40</v>
      </c>
      <c r="B8148" s="23">
        <v>44232</v>
      </c>
      <c r="C8148" s="4">
        <v>90</v>
      </c>
      <c r="D8148" s="26">
        <f t="shared" si="655"/>
        <v>16965</v>
      </c>
      <c r="E8148" s="4">
        <v>3</v>
      </c>
      <c r="F8148" s="67">
        <f t="shared" si="656"/>
        <v>259</v>
      </c>
      <c r="G8148" s="285">
        <f>SUM(C8148,C8124,C8100,C8076,C8052,C8028,C8004,C7980,C7956,C7932,C7908,C7884,C7860,C7836)/Hoja3!$D$12*100000</f>
        <v>368.55379602040017</v>
      </c>
      <c r="H8148" s="304">
        <f t="shared" si="657"/>
        <v>0.51581413510347518</v>
      </c>
      <c r="J8148" t="s">
        <v>40</v>
      </c>
      <c r="K8148">
        <v>65</v>
      </c>
      <c r="L8148" s="73">
        <v>17030</v>
      </c>
    </row>
    <row r="8149" spans="1:12" x14ac:dyDescent="0.25">
      <c r="A8149" s="50" t="s">
        <v>28</v>
      </c>
      <c r="B8149" s="23">
        <v>44232</v>
      </c>
      <c r="C8149" s="4">
        <v>24</v>
      </c>
      <c r="D8149" s="26">
        <f t="shared" si="655"/>
        <v>9622</v>
      </c>
      <c r="E8149" s="4">
        <v>0</v>
      </c>
      <c r="F8149" s="67">
        <f t="shared" si="656"/>
        <v>414</v>
      </c>
      <c r="G8149" s="285">
        <f>SUM(C8149,C8125,C8101,C8077,C8053,C8029,C8005,C7981,C7957,C7933,C7909,C7885,C7861,C7837)/Hoja3!$D$13*100000</f>
        <v>59.207533841044288</v>
      </c>
      <c r="H8149" s="304">
        <f t="shared" si="657"/>
        <v>1.1365853658536584</v>
      </c>
      <c r="J8149" t="s">
        <v>28</v>
      </c>
      <c r="K8149">
        <v>31</v>
      </c>
      <c r="L8149" s="73">
        <v>9653</v>
      </c>
    </row>
    <row r="8150" spans="1:12" x14ac:dyDescent="0.25">
      <c r="A8150" s="50" t="s">
        <v>24</v>
      </c>
      <c r="B8150" s="23">
        <v>44232</v>
      </c>
      <c r="C8150" s="4">
        <v>180</v>
      </c>
      <c r="D8150" s="26">
        <f t="shared" si="655"/>
        <v>64569</v>
      </c>
      <c r="E8150" s="4">
        <v>12</v>
      </c>
      <c r="F8150" s="67">
        <f t="shared" si="656"/>
        <v>1392</v>
      </c>
      <c r="G8150" s="285">
        <f>SUM(C8150,C8126,C8102,C8078,C8054,C8030,C8006,C7982,C7958,C7934,C7910,C7886,C7862,C7838)/Hoja3!$D$14*100000</f>
        <v>79.283016251511057</v>
      </c>
      <c r="H8150" s="304">
        <f t="shared" si="657"/>
        <v>0.82101977107180024</v>
      </c>
      <c r="J8150" t="s">
        <v>24</v>
      </c>
      <c r="K8150">
        <v>121</v>
      </c>
      <c r="L8150" s="73">
        <v>64690</v>
      </c>
    </row>
    <row r="8151" spans="1:12" x14ac:dyDescent="0.25">
      <c r="A8151" s="50" t="s">
        <v>30</v>
      </c>
      <c r="B8151" s="23">
        <v>44232</v>
      </c>
      <c r="C8151" s="4">
        <v>198</v>
      </c>
      <c r="D8151" s="26">
        <f t="shared" si="655"/>
        <v>5731</v>
      </c>
      <c r="E8151" s="4">
        <v>2</v>
      </c>
      <c r="F8151" s="67">
        <f t="shared" si="656"/>
        <v>102</v>
      </c>
      <c r="G8151" s="285">
        <f>SUM(C8151,C8127,C8103,C8079,C8055,C8031,C8007,C7983,C7959,C7935,C7911,C7887,C7863,C7839)/Hoja3!$D$15*100000</f>
        <v>209.07100168557051</v>
      </c>
      <c r="H8151" s="304">
        <f t="shared" si="657"/>
        <v>1.3770234986945169</v>
      </c>
      <c r="J8151" t="s">
        <v>30</v>
      </c>
      <c r="K8151">
        <v>127</v>
      </c>
      <c r="L8151" s="73">
        <v>5858</v>
      </c>
    </row>
    <row r="8152" spans="1:12" x14ac:dyDescent="0.25">
      <c r="A8152" s="50" t="s">
        <v>26</v>
      </c>
      <c r="B8152" s="23">
        <v>44232</v>
      </c>
      <c r="C8152" s="4">
        <v>319</v>
      </c>
      <c r="D8152" s="26">
        <f t="shared" si="655"/>
        <v>56193</v>
      </c>
      <c r="E8152" s="4">
        <v>3</v>
      </c>
      <c r="F8152" s="67">
        <f t="shared" si="656"/>
        <v>791</v>
      </c>
      <c r="G8152" s="285">
        <f>SUM(C8152,C8128,C8104,C8080,C8056,C8032,C8008,C7984,C7960,C7936,C7912,C7888,C7864,C7840)/Hoja3!$D$16*100000</f>
        <v>842.99992319936382</v>
      </c>
      <c r="H8152" s="304">
        <f t="shared" si="657"/>
        <v>0.9291286307053942</v>
      </c>
      <c r="J8152" t="s">
        <v>26</v>
      </c>
      <c r="K8152">
        <v>300</v>
      </c>
      <c r="L8152" s="73">
        <v>56493</v>
      </c>
    </row>
    <row r="8153" spans="1:12" x14ac:dyDescent="0.25">
      <c r="A8153" s="50" t="s">
        <v>25</v>
      </c>
      <c r="B8153" s="23">
        <v>44232</v>
      </c>
      <c r="C8153" s="4">
        <v>233</v>
      </c>
      <c r="D8153" s="26">
        <f t="shared" si="655"/>
        <v>49182</v>
      </c>
      <c r="E8153" s="4">
        <v>2</v>
      </c>
      <c r="F8153" s="67">
        <f t="shared" si="656"/>
        <v>1097</v>
      </c>
      <c r="G8153" s="285">
        <f>SUM(C8153,C8129,C8105,C8081,C8057,C8033,C8009,C7985,C7961,C7937,C7913,C7889,C7865,C7841)/Hoja3!$D$17*100000</f>
        <v>481.26697074677975</v>
      </c>
      <c r="H8153" s="304">
        <f t="shared" si="657"/>
        <v>0.79286029087703835</v>
      </c>
      <c r="J8153" t="s">
        <v>25</v>
      </c>
      <c r="K8153">
        <v>136</v>
      </c>
      <c r="L8153" s="73">
        <v>49318</v>
      </c>
    </row>
    <row r="8154" spans="1:12" x14ac:dyDescent="0.25">
      <c r="A8154" s="50" t="s">
        <v>41</v>
      </c>
      <c r="B8154" s="23">
        <v>44232</v>
      </c>
      <c r="C8154" s="4">
        <v>90</v>
      </c>
      <c r="D8154" s="26">
        <f t="shared" si="655"/>
        <v>24157</v>
      </c>
      <c r="E8154" s="4">
        <v>1</v>
      </c>
      <c r="F8154" s="67">
        <f t="shared" si="656"/>
        <v>1050</v>
      </c>
      <c r="G8154" s="285">
        <f>SUM(C8154,C8130,C8106,C8082,C8058,C8034,C8010,C7986,C7962,C7938,C7914,C7890,C7866,C7842)/Hoja3!$D$18*100000</f>
        <v>56.164117166773025</v>
      </c>
      <c r="H8154" s="304">
        <f t="shared" si="657"/>
        <v>1.0796221322537112</v>
      </c>
      <c r="J8154" t="s">
        <v>41</v>
      </c>
      <c r="K8154">
        <v>92</v>
      </c>
      <c r="L8154" s="73">
        <v>24249</v>
      </c>
    </row>
    <row r="8155" spans="1:12" x14ac:dyDescent="0.25">
      <c r="A8155" s="50" t="s">
        <v>42</v>
      </c>
      <c r="B8155" s="23">
        <v>44232</v>
      </c>
      <c r="C8155" s="4">
        <v>45</v>
      </c>
      <c r="D8155" s="26">
        <f t="shared" si="655"/>
        <v>14268</v>
      </c>
      <c r="E8155" s="4">
        <v>0</v>
      </c>
      <c r="F8155" s="67">
        <f t="shared" si="656"/>
        <v>202</v>
      </c>
      <c r="G8155" s="285">
        <f>SUM(C8155,C8131,C8107,C8083,C8059,C8035,C8011,C7987,C7963,C7939,C7915,C7891,C7867,C7843)/Hoja3!$D$19*100000</f>
        <v>97.796130908569566</v>
      </c>
      <c r="H8155" s="304">
        <f t="shared" si="657"/>
        <v>0.62418300653594772</v>
      </c>
      <c r="J8155" t="s">
        <v>42</v>
      </c>
      <c r="K8155">
        <v>12</v>
      </c>
      <c r="L8155" s="73">
        <v>14280</v>
      </c>
    </row>
    <row r="8156" spans="1:12" x14ac:dyDescent="0.25">
      <c r="A8156" s="50" t="s">
        <v>43</v>
      </c>
      <c r="B8156" s="23">
        <v>44232</v>
      </c>
      <c r="C8156" s="4">
        <v>10</v>
      </c>
      <c r="D8156" s="26">
        <f t="shared" si="655"/>
        <v>19102</v>
      </c>
      <c r="E8156" s="4">
        <v>2</v>
      </c>
      <c r="F8156" s="67">
        <f t="shared" si="656"/>
        <v>337</v>
      </c>
      <c r="G8156" s="285">
        <f>SUM(C8156,C8132,C8108,C8084,C8060,C8036,C8012,C7988,C7964,C7940,C7916,C7892,C7868,C7844)/Hoja3!$D$20*100000</f>
        <v>231.34668953903778</v>
      </c>
      <c r="H8156" s="304">
        <f t="shared" si="657"/>
        <v>0.83641536273115225</v>
      </c>
      <c r="J8156" t="s">
        <v>43</v>
      </c>
      <c r="K8156">
        <v>3</v>
      </c>
      <c r="L8156" s="73">
        <v>19105</v>
      </c>
    </row>
    <row r="8157" spans="1:12" x14ac:dyDescent="0.25">
      <c r="A8157" s="50" t="s">
        <v>44</v>
      </c>
      <c r="B8157" s="23">
        <v>44232</v>
      </c>
      <c r="C8157" s="4">
        <v>185</v>
      </c>
      <c r="D8157" s="26">
        <f t="shared" si="655"/>
        <v>33623</v>
      </c>
      <c r="E8157" s="4">
        <v>1</v>
      </c>
      <c r="F8157" s="67">
        <f t="shared" si="656"/>
        <v>514</v>
      </c>
      <c r="G8157" s="285">
        <f>SUM(C8157,C8133,C8109,C8085,C8061,C8037,C8013,C7989,C7965,C7941,C7917,C7893,C7869,C7845)/Hoja3!$D$21*100000</f>
        <v>671.31895717231157</v>
      </c>
      <c r="H8157" s="304">
        <f t="shared" si="657"/>
        <v>0.53439268611232038</v>
      </c>
      <c r="J8157" t="s">
        <v>44</v>
      </c>
      <c r="K8157">
        <v>122</v>
      </c>
      <c r="L8157" s="73">
        <v>33745</v>
      </c>
    </row>
    <row r="8158" spans="1:12" x14ac:dyDescent="0.25">
      <c r="A8158" s="50" t="s">
        <v>29</v>
      </c>
      <c r="B8158" s="23">
        <v>44232</v>
      </c>
      <c r="C8158" s="4">
        <v>495</v>
      </c>
      <c r="D8158" s="26">
        <f t="shared" si="655"/>
        <v>208617</v>
      </c>
      <c r="E8158" s="4">
        <v>39</v>
      </c>
      <c r="F8158" s="67">
        <f t="shared" si="656"/>
        <v>3696</v>
      </c>
      <c r="G8158" s="285">
        <f>SUM(C8158,C8134,C8110,C8086,C8062,C8038,C8014,C7990,C7966,C7942,C7918,C7894,C7870,C7846)/Hoja3!$D$22*100000</f>
        <v>229.83708373840423</v>
      </c>
      <c r="H8158" s="304">
        <f t="shared" si="657"/>
        <v>0.51540900443880788</v>
      </c>
      <c r="J8158" t="s">
        <v>29</v>
      </c>
      <c r="K8158">
        <v>431</v>
      </c>
      <c r="L8158" s="73">
        <v>209048</v>
      </c>
    </row>
    <row r="8159" spans="1:12" x14ac:dyDescent="0.25">
      <c r="A8159" s="50" t="s">
        <v>45</v>
      </c>
      <c r="B8159" s="23">
        <v>44232</v>
      </c>
      <c r="C8159" s="4">
        <v>90</v>
      </c>
      <c r="D8159" s="26">
        <f t="shared" si="655"/>
        <v>21279</v>
      </c>
      <c r="E8159" s="4">
        <v>1</v>
      </c>
      <c r="F8159" s="67">
        <f t="shared" si="656"/>
        <v>247</v>
      </c>
      <c r="G8159" s="285">
        <f>SUM(C8159,C8135,C8111,C8087,C8063,C8039,C8015,C7991,C7967,C7943,C7919,C7895,C7871,C7847)/Hoja3!$D$23*100000</f>
        <v>114.58500500351114</v>
      </c>
      <c r="H8159" s="304">
        <f t="shared" si="657"/>
        <v>0.64760254188330446</v>
      </c>
      <c r="J8159" t="s">
        <v>45</v>
      </c>
      <c r="K8159">
        <v>70</v>
      </c>
      <c r="L8159" s="73">
        <v>21349</v>
      </c>
    </row>
    <row r="8160" spans="1:12" x14ac:dyDescent="0.25">
      <c r="A8160" s="50" t="s">
        <v>46</v>
      </c>
      <c r="B8160" s="23">
        <v>44232</v>
      </c>
      <c r="C8160" s="4">
        <v>49</v>
      </c>
      <c r="D8160" s="26">
        <f t="shared" si="655"/>
        <v>22045</v>
      </c>
      <c r="E8160" s="4">
        <v>2</v>
      </c>
      <c r="F8160" s="67">
        <f t="shared" si="656"/>
        <v>338</v>
      </c>
      <c r="G8160" s="285">
        <f>SUM(C8160,C8136,C8112,C8088,C8064,C8040,C8016,C7992,C7968,C7944,C7920,C7896,C7872,C7848)/Hoja3!$D$24*100000</f>
        <v>438.27404852117854</v>
      </c>
      <c r="H8160" s="304">
        <f t="shared" si="657"/>
        <v>0.63008130081300817</v>
      </c>
      <c r="J8160" t="s">
        <v>46</v>
      </c>
      <c r="K8160">
        <v>17</v>
      </c>
      <c r="L8160" s="73">
        <v>22062</v>
      </c>
    </row>
    <row r="8161" spans="1:12" ht="15.75" thickBot="1" x14ac:dyDescent="0.3">
      <c r="A8161" s="50" t="s">
        <v>47</v>
      </c>
      <c r="B8161" s="23">
        <v>44232</v>
      </c>
      <c r="C8161" s="4">
        <v>144</v>
      </c>
      <c r="D8161" s="115">
        <f t="shared" si="655"/>
        <v>77152</v>
      </c>
      <c r="E8161" s="4">
        <v>3</v>
      </c>
      <c r="F8161" s="307">
        <f t="shared" si="656"/>
        <v>1438</v>
      </c>
      <c r="G8161" s="308">
        <f>SUM(C8161,C8137,C8113,C8089,C8065,C8041,C8017,C7993,C7969,C7945,C7921,C7897,C7873,C7849)/Hoja3!$D$25*100000</f>
        <v>117.30994372899279</v>
      </c>
      <c r="H8161" s="309">
        <f t="shared" si="657"/>
        <v>0.77565353101833789</v>
      </c>
      <c r="J8161" t="s">
        <v>47</v>
      </c>
      <c r="K8161">
        <v>92</v>
      </c>
      <c r="L8161" s="73">
        <v>77244</v>
      </c>
    </row>
    <row r="8162" spans="1:12" x14ac:dyDescent="0.25">
      <c r="A8162" s="50" t="s">
        <v>22</v>
      </c>
      <c r="B8162" s="23">
        <v>44233</v>
      </c>
      <c r="C8162" s="4">
        <v>2946</v>
      </c>
      <c r="D8162" s="114">
        <f t="shared" si="655"/>
        <v>824983</v>
      </c>
      <c r="E8162" s="4">
        <v>77</v>
      </c>
      <c r="F8162" s="302">
        <f>E8162+F8138</f>
        <v>24985</v>
      </c>
      <c r="G8162" s="303">
        <f>SUM(C8162,C8138,C8114,C8090,C8066,C8042,C8018,C7994,C7970,C7946,C7922,C7898,C7874,C7850)/Hoja3!$D$2*100000</f>
        <v>276.17929757248976</v>
      </c>
      <c r="H8162" s="255">
        <f t="shared" si="657"/>
        <v>0.83700478584633464</v>
      </c>
      <c r="J8162" t="s">
        <v>22</v>
      </c>
      <c r="K8162">
        <v>1498</v>
      </c>
      <c r="L8162">
        <v>826481</v>
      </c>
    </row>
    <row r="8163" spans="1:12" x14ac:dyDescent="0.25">
      <c r="A8163" s="50" t="s">
        <v>51</v>
      </c>
      <c r="B8163" s="23">
        <v>44233</v>
      </c>
      <c r="C8163" s="4">
        <v>733</v>
      </c>
      <c r="D8163" s="26">
        <f t="shared" si="655"/>
        <v>216490</v>
      </c>
      <c r="E8163" s="4">
        <v>18</v>
      </c>
      <c r="F8163" s="67">
        <f t="shared" ref="F8163:F8185" si="658">E8163+F8139</f>
        <v>6142</v>
      </c>
      <c r="G8163" s="285">
        <f>SUM(C8163,C8139,C8115,C8091,C8067,C8043,C8019,C7995,C7971,C7947,C7923,C7899,C7875,C7851)/Hoja3!$D$3*100000</f>
        <v>474.14429358905414</v>
      </c>
      <c r="H8163" s="304">
        <f t="shared" si="657"/>
        <v>0.85196003972658763</v>
      </c>
      <c r="J8163" t="s">
        <v>51</v>
      </c>
      <c r="K8163">
        <v>577</v>
      </c>
      <c r="L8163">
        <v>217067</v>
      </c>
    </row>
    <row r="8164" spans="1:12" x14ac:dyDescent="0.25">
      <c r="A8164" s="50" t="s">
        <v>35</v>
      </c>
      <c r="B8164" s="23">
        <v>44233</v>
      </c>
      <c r="C8164" s="4">
        <v>77</v>
      </c>
      <c r="D8164" s="26">
        <f t="shared" si="655"/>
        <v>6128</v>
      </c>
      <c r="F8164" s="67">
        <f t="shared" si="658"/>
        <v>17</v>
      </c>
      <c r="G8164" s="285">
        <f>SUM(C8164,C8140,C8116,C8092,C8068,C8044,C8020,C7996,C7972,C7948,C7924,C7900,C7876,C7852)/Hoja3!$D$4*100000</f>
        <v>348.066378135847</v>
      </c>
      <c r="H8164" s="304">
        <f t="shared" si="657"/>
        <v>0.92692307692307696</v>
      </c>
      <c r="J8164" t="s">
        <v>35</v>
      </c>
      <c r="K8164">
        <v>63</v>
      </c>
      <c r="L8164">
        <v>6191</v>
      </c>
    </row>
    <row r="8165" spans="1:12" x14ac:dyDescent="0.25">
      <c r="A8165" s="50" t="s">
        <v>21</v>
      </c>
      <c r="B8165" s="23">
        <v>44233</v>
      </c>
      <c r="C8165" s="4">
        <v>144</v>
      </c>
      <c r="D8165" s="26">
        <f t="shared" si="655"/>
        <v>31561</v>
      </c>
      <c r="E8165" s="4">
        <v>2</v>
      </c>
      <c r="F8165" s="67">
        <f t="shared" si="658"/>
        <v>811</v>
      </c>
      <c r="G8165" s="285">
        <f>SUM(C8165,C8141,C8117,C8093,C8069,C8045,C8021,C7997,C7973,C7949,C7925,C7901,C7877,C7853)/Hoja3!$D$5*100000</f>
        <v>156.40812558476631</v>
      </c>
      <c r="H8165" s="304">
        <f t="shared" si="657"/>
        <v>0.64103436543041847</v>
      </c>
      <c r="J8165" t="s">
        <v>21</v>
      </c>
      <c r="K8165">
        <v>105</v>
      </c>
      <c r="L8165">
        <v>31666</v>
      </c>
    </row>
    <row r="8166" spans="1:12" x14ac:dyDescent="0.25">
      <c r="A8166" s="50" t="s">
        <v>36</v>
      </c>
      <c r="B8166" s="23">
        <v>44233</v>
      </c>
      <c r="C8166" s="4">
        <v>155</v>
      </c>
      <c r="D8166" s="26">
        <f t="shared" si="655"/>
        <v>43850</v>
      </c>
      <c r="F8166" s="67">
        <f t="shared" si="658"/>
        <v>670</v>
      </c>
      <c r="G8166" s="285">
        <f>SUM(C8166,C8142,C8118,C8094,C8070,C8046,C8022,C7998,C7974,C7950,C7926,C7902,C7878,C7854)/Hoja3!$D$6*100000</f>
        <v>598.06718643476347</v>
      </c>
      <c r="H8166" s="304">
        <f t="shared" si="657"/>
        <v>0.73715651135005977</v>
      </c>
      <c r="J8166" t="s">
        <v>36</v>
      </c>
      <c r="K8166">
        <v>62</v>
      </c>
      <c r="L8166">
        <v>43912</v>
      </c>
    </row>
    <row r="8167" spans="1:12" x14ac:dyDescent="0.25">
      <c r="A8167" s="50" t="s">
        <v>37</v>
      </c>
      <c r="B8167" s="23">
        <v>44233</v>
      </c>
      <c r="C8167" s="4">
        <v>297</v>
      </c>
      <c r="D8167" s="26">
        <f t="shared" si="655"/>
        <v>18719</v>
      </c>
      <c r="F8167" s="67">
        <f t="shared" si="658"/>
        <v>206</v>
      </c>
      <c r="G8167" s="285">
        <f>SUM(C8167,C8143,C8119,C8095,C8071,C8047,C8023,C7999,C7975,C7951,C7927,C7903,C7879,C7855)/Hoja3!$D$7*100000</f>
        <v>65.949553909771438</v>
      </c>
      <c r="H8167" s="304">
        <f>SUM(C8167,C8143,C8119,C8095,C8071,C8047,C8023,C7999,C7975,C7951,C7927,C7903,C7879,C7855)/SUM(C7831,C7807,C7783,C7759,C7736,C7712,C7688,C7664,C7640,C7616,C7592,C7568,C7544,C7520)</f>
        <v>0.72514619883040932</v>
      </c>
      <c r="J8167" t="s">
        <v>37</v>
      </c>
      <c r="K8167">
        <v>14</v>
      </c>
      <c r="L8167">
        <v>18733</v>
      </c>
    </row>
    <row r="8168" spans="1:12" x14ac:dyDescent="0.25">
      <c r="A8168" s="50" t="s">
        <v>27</v>
      </c>
      <c r="B8168" s="23">
        <v>44233</v>
      </c>
      <c r="C8168" s="4">
        <v>453</v>
      </c>
      <c r="D8168" s="26">
        <f t="shared" si="655"/>
        <v>148046</v>
      </c>
      <c r="E8168" s="4">
        <v>5</v>
      </c>
      <c r="F8168" s="67">
        <f t="shared" si="658"/>
        <v>2733</v>
      </c>
      <c r="G8168" s="285">
        <f>SUM(C8168,C8144,C8120,C8096,C8072,C8048,C8024,C8000,C7976,C7952,C7928,C7904,C7880,C7856)/Hoja3!$D$8*100000</f>
        <v>609.02872142333922</v>
      </c>
      <c r="H8168" s="304">
        <f>SUM(C8168,C8144,C8120,C8096,C8072,C8048,C8024,C8000,C7976,C7952,C7928,C7904,C7880,C7856)/SUM(C7832,C7808,C7784,C7760,C7735,C7711,C7687,C7663,C7639,C7615,C7591,C7567,C7543,C7519)</f>
        <v>0.93315105946684895</v>
      </c>
      <c r="J8168" t="s">
        <v>27</v>
      </c>
      <c r="K8168">
        <v>225</v>
      </c>
      <c r="L8168">
        <v>148271</v>
      </c>
    </row>
    <row r="8169" spans="1:12" x14ac:dyDescent="0.25">
      <c r="A8169" s="50" t="s">
        <v>38</v>
      </c>
      <c r="B8169" s="23">
        <v>44233</v>
      </c>
      <c r="C8169" s="4">
        <v>228</v>
      </c>
      <c r="D8169" s="26">
        <f t="shared" si="655"/>
        <v>42417</v>
      </c>
      <c r="E8169" s="4">
        <v>2</v>
      </c>
      <c r="F8169" s="67">
        <f t="shared" si="658"/>
        <v>760</v>
      </c>
      <c r="G8169" s="285">
        <f>SUM(C8169,C8145,C8121,C8097,C8073,C8049,C8025,C8001,C7977,C7953,C7929,C7905,C7881,C7857)/Hoja3!$D$9*100000</f>
        <v>257.07794086557988</v>
      </c>
      <c r="H8169" s="304">
        <f t="shared" ref="H8169:H8190" si="659">SUM(C8169,C8145,C8121,C8097,C8073,C8049,C8025,C8001,C7977,C7953,C7929,C7905,C7881,C7857)/SUM(C7833,C7809,C7785,C7761,C7737,C7713,C7689,C7665,C7641,C7617,C7593,C7569,C7545,C7521)</f>
        <v>0.62917181705809644</v>
      </c>
      <c r="J8169" t="s">
        <v>38</v>
      </c>
      <c r="K8169">
        <v>105</v>
      </c>
      <c r="L8169">
        <v>42522</v>
      </c>
    </row>
    <row r="8170" spans="1:12" x14ac:dyDescent="0.25">
      <c r="A8170" s="50" t="s">
        <v>48</v>
      </c>
      <c r="B8170" s="23">
        <v>44233</v>
      </c>
      <c r="C8170" s="4">
        <v>1</v>
      </c>
      <c r="D8170" s="26">
        <f t="shared" si="655"/>
        <v>868</v>
      </c>
      <c r="F8170" s="67">
        <f t="shared" si="658"/>
        <v>9</v>
      </c>
      <c r="G8170" s="285">
        <f>SUM(C8170,C8146,C8122,C8098,C8074,C8050,C8026,C8002,C7978,C7954,C7930,C7906,C7882,C7858)/Hoja3!$D$10*100000</f>
        <v>11.236085017506813</v>
      </c>
      <c r="H8170" s="304">
        <f t="shared" si="659"/>
        <v>0.1256931608133087</v>
      </c>
      <c r="J8170" t="s">
        <v>48</v>
      </c>
      <c r="K8170">
        <v>10</v>
      </c>
      <c r="L8170">
        <v>878</v>
      </c>
    </row>
    <row r="8171" spans="1:12" x14ac:dyDescent="0.25">
      <c r="A8171" s="50" t="s">
        <v>39</v>
      </c>
      <c r="B8171" s="23">
        <v>44233</v>
      </c>
      <c r="C8171" s="4">
        <v>27</v>
      </c>
      <c r="D8171" s="26">
        <f t="shared" si="655"/>
        <v>19503</v>
      </c>
      <c r="E8171" s="4">
        <v>3</v>
      </c>
      <c r="F8171" s="67">
        <f t="shared" si="658"/>
        <v>882</v>
      </c>
      <c r="G8171" s="285">
        <f>SUM(C8171,C8147,C8123,C8099,C8075,C8051,C8027,C8003,C7979,C7955,C7931,C7907,C7883,C7859)/Hoja3!$D$11*100000</f>
        <v>56.947829820685691</v>
      </c>
      <c r="H8171" s="304">
        <f t="shared" si="659"/>
        <v>1.1030150753768844</v>
      </c>
      <c r="J8171" t="s">
        <v>39</v>
      </c>
      <c r="K8171">
        <v>17</v>
      </c>
      <c r="L8171">
        <v>19520</v>
      </c>
    </row>
    <row r="8172" spans="1:12" x14ac:dyDescent="0.25">
      <c r="A8172" s="50" t="s">
        <v>40</v>
      </c>
      <c r="B8172" s="23">
        <v>44233</v>
      </c>
      <c r="C8172" s="4">
        <v>65</v>
      </c>
      <c r="D8172" s="26">
        <f t="shared" si="655"/>
        <v>17030</v>
      </c>
      <c r="E8172" s="4">
        <v>1</v>
      </c>
      <c r="F8172" s="67">
        <f t="shared" si="658"/>
        <v>260</v>
      </c>
      <c r="G8172" s="285">
        <f>SUM(C8172,C8148,C8124,C8100,C8076,C8052,C8028,C8004,C7980,C7956,C7932,C7908,C7884,C7860)/Hoja3!$D$12*100000</f>
        <v>357.11495753679958</v>
      </c>
      <c r="H8172" s="304">
        <f t="shared" si="659"/>
        <v>0.54421768707482998</v>
      </c>
      <c r="J8172" t="s">
        <v>40</v>
      </c>
      <c r="K8172">
        <v>58</v>
      </c>
      <c r="L8172">
        <v>17088</v>
      </c>
    </row>
    <row r="8173" spans="1:12" x14ac:dyDescent="0.25">
      <c r="A8173" s="50" t="s">
        <v>28</v>
      </c>
      <c r="B8173" s="23">
        <v>44233</v>
      </c>
      <c r="C8173" s="4">
        <v>31</v>
      </c>
      <c r="D8173" s="26">
        <f t="shared" si="655"/>
        <v>9653</v>
      </c>
      <c r="F8173" s="67">
        <f t="shared" si="658"/>
        <v>414</v>
      </c>
      <c r="G8173" s="285">
        <f>SUM(C8173,C8149,C8125,C8101,C8077,C8053,C8029,C8005,C7981,C7957,C7933,C7909,C7885,C7861)/Hoja3!$D$13*100000</f>
        <v>63.781506412455428</v>
      </c>
      <c r="H8173" s="304">
        <f t="shared" si="659"/>
        <v>1.2364532019704433</v>
      </c>
      <c r="J8173" t="s">
        <v>28</v>
      </c>
      <c r="K8173">
        <v>32</v>
      </c>
      <c r="L8173">
        <v>9685</v>
      </c>
    </row>
    <row r="8174" spans="1:12" x14ac:dyDescent="0.25">
      <c r="A8174" s="50" t="s">
        <v>24</v>
      </c>
      <c r="B8174" s="23">
        <v>44233</v>
      </c>
      <c r="C8174" s="4">
        <v>121</v>
      </c>
      <c r="D8174" s="26">
        <f t="shared" si="655"/>
        <v>64690</v>
      </c>
      <c r="E8174" s="4">
        <v>3</v>
      </c>
      <c r="F8174" s="67">
        <f t="shared" si="658"/>
        <v>1395</v>
      </c>
      <c r="G8174" s="285">
        <f>SUM(C8174,C8150,C8126,C8102,C8078,C8054,C8030,C8006,C7982,C7958,C7934,C7910,C7886,C7862)/Hoja3!$D$14*100000</f>
        <v>80.287870703367972</v>
      </c>
      <c r="H8174" s="304">
        <f t="shared" si="659"/>
        <v>0.85090521831735888</v>
      </c>
      <c r="J8174" t="s">
        <v>24</v>
      </c>
      <c r="K8174">
        <v>38</v>
      </c>
      <c r="L8174">
        <v>64728</v>
      </c>
    </row>
    <row r="8175" spans="1:12" x14ac:dyDescent="0.25">
      <c r="A8175" s="50" t="s">
        <v>30</v>
      </c>
      <c r="B8175" s="23">
        <v>44233</v>
      </c>
      <c r="C8175" s="4">
        <v>127</v>
      </c>
      <c r="D8175" s="26">
        <f t="shared" si="655"/>
        <v>5858</v>
      </c>
      <c r="E8175" s="4">
        <v>1</v>
      </c>
      <c r="F8175" s="67">
        <f t="shared" si="658"/>
        <v>103</v>
      </c>
      <c r="G8175" s="285">
        <f>SUM(C8175,C8151,C8127,C8103,C8079,C8055,C8031,C8007,C7983,C7959,C7935,C7911,C7887,C7863)/Hoja3!$D$15*100000</f>
        <v>202.17332358672917</v>
      </c>
      <c r="H8175" s="304">
        <f t="shared" si="659"/>
        <v>1.2924480486568677</v>
      </c>
      <c r="J8175" t="s">
        <v>30</v>
      </c>
      <c r="K8175">
        <v>204</v>
      </c>
      <c r="L8175">
        <v>6062</v>
      </c>
    </row>
    <row r="8176" spans="1:12" x14ac:dyDescent="0.25">
      <c r="A8176" s="50" t="s">
        <v>26</v>
      </c>
      <c r="B8176" s="23">
        <v>44233</v>
      </c>
      <c r="C8176" s="4">
        <v>300</v>
      </c>
      <c r="D8176" s="26">
        <f t="shared" si="655"/>
        <v>56493</v>
      </c>
      <c r="E8176" s="4">
        <v>2</v>
      </c>
      <c r="F8176" s="67">
        <f t="shared" si="658"/>
        <v>793</v>
      </c>
      <c r="G8176" s="285">
        <f>SUM(C8176,C8152,C8128,C8104,C8080,C8056,C8032,C8008,C7984,C7960,C7936,C7912,C7888,C7864)/Hoja3!$D$16*100000</f>
        <v>851.88470266859622</v>
      </c>
      <c r="H8176" s="304">
        <f t="shared" si="659"/>
        <v>0.95638207945900255</v>
      </c>
      <c r="J8176" t="s">
        <v>26</v>
      </c>
      <c r="K8176">
        <v>162</v>
      </c>
      <c r="L8176">
        <v>56655</v>
      </c>
    </row>
    <row r="8177" spans="1:12" x14ac:dyDescent="0.25">
      <c r="A8177" s="50" t="s">
        <v>25</v>
      </c>
      <c r="B8177" s="23">
        <v>44233</v>
      </c>
      <c r="C8177" s="4">
        <v>136</v>
      </c>
      <c r="D8177" s="26">
        <f t="shared" si="655"/>
        <v>49318</v>
      </c>
      <c r="E8177" s="4">
        <v>1</v>
      </c>
      <c r="F8177" s="67">
        <f t="shared" si="658"/>
        <v>1098</v>
      </c>
      <c r="G8177" s="285">
        <f>SUM(C8177,C8153,C8129,C8105,C8081,C8057,C8033,C8009,C7985,C7961,C7937,C7913,C7889,C7865)/Hoja3!$D$17*100000</f>
        <v>461.20303366728643</v>
      </c>
      <c r="H8177" s="304">
        <f t="shared" si="659"/>
        <v>0.75168955744495314</v>
      </c>
      <c r="J8177" t="s">
        <v>25</v>
      </c>
      <c r="K8177">
        <v>59</v>
      </c>
      <c r="L8177">
        <v>49377</v>
      </c>
    </row>
    <row r="8178" spans="1:12" x14ac:dyDescent="0.25">
      <c r="A8178" s="50" t="s">
        <v>41</v>
      </c>
      <c r="B8178" s="23">
        <v>44233</v>
      </c>
      <c r="C8178" s="4">
        <v>92</v>
      </c>
      <c r="D8178" s="26">
        <f t="shared" si="655"/>
        <v>24249</v>
      </c>
      <c r="E8178" s="4">
        <v>2</v>
      </c>
      <c r="F8178" s="67">
        <f t="shared" si="658"/>
        <v>1052</v>
      </c>
      <c r="G8178" s="285">
        <f>SUM(C8178,C8154,C8130,C8106,C8082,C8058,C8034,C8010,C7986,C7962,C7938,C7914,C7890,C7866)/Hoja3!$D$18*100000</f>
        <v>58.48088699990241</v>
      </c>
      <c r="H8178" s="304">
        <f t="shared" si="659"/>
        <v>1.1458046767537826</v>
      </c>
      <c r="J8178" t="s">
        <v>41</v>
      </c>
      <c r="K8178">
        <v>43</v>
      </c>
      <c r="L8178">
        <v>24292</v>
      </c>
    </row>
    <row r="8179" spans="1:12" x14ac:dyDescent="0.25">
      <c r="A8179" s="50" t="s">
        <v>42</v>
      </c>
      <c r="B8179" s="23">
        <v>44233</v>
      </c>
      <c r="C8179" s="4">
        <v>12</v>
      </c>
      <c r="D8179" s="26">
        <f t="shared" si="655"/>
        <v>14280</v>
      </c>
      <c r="F8179" s="67">
        <f t="shared" si="658"/>
        <v>202</v>
      </c>
      <c r="G8179" s="285">
        <f>SUM(C8179,C8155,C8131,C8107,C8083,C8059,C8035,C8011,C7987,C7963,C7939,C7915,C7891,C7867)/Hoja3!$D$19*100000</f>
        <v>95.236022769601789</v>
      </c>
      <c r="H8179" s="304">
        <f t="shared" si="659"/>
        <v>0.63211554800339842</v>
      </c>
      <c r="J8179" t="s">
        <v>42</v>
      </c>
      <c r="K8179">
        <v>9</v>
      </c>
      <c r="L8179">
        <v>14289</v>
      </c>
    </row>
    <row r="8180" spans="1:12" x14ac:dyDescent="0.25">
      <c r="A8180" s="50" t="s">
        <v>43</v>
      </c>
      <c r="B8180" s="23">
        <v>44233</v>
      </c>
      <c r="C8180" s="4">
        <v>3</v>
      </c>
      <c r="D8180" s="26">
        <f t="shared" si="655"/>
        <v>19105</v>
      </c>
      <c r="E8180" s="4">
        <v>1</v>
      </c>
      <c r="F8180" s="67">
        <f t="shared" si="658"/>
        <v>338</v>
      </c>
      <c r="G8180" s="285">
        <f>SUM(C8180,C8156,C8132,C8108,C8084,C8060,C8036,C8012,C7988,C7964,C7940,C7916,C7892,C7868)/Hoja3!$D$20*100000</f>
        <v>138.49325632268929</v>
      </c>
      <c r="H8180" s="304">
        <f t="shared" si="659"/>
        <v>0.3774798927613941</v>
      </c>
      <c r="J8180" t="s">
        <v>43</v>
      </c>
      <c r="K8180">
        <v>1</v>
      </c>
      <c r="L8180">
        <v>19106</v>
      </c>
    </row>
    <row r="8181" spans="1:12" x14ac:dyDescent="0.25">
      <c r="A8181" s="50" t="s">
        <v>44</v>
      </c>
      <c r="B8181" s="23">
        <v>44233</v>
      </c>
      <c r="C8181" s="4">
        <v>122</v>
      </c>
      <c r="D8181" s="26">
        <f t="shared" si="655"/>
        <v>33745</v>
      </c>
      <c r="E8181" s="4">
        <v>1</v>
      </c>
      <c r="F8181" s="67">
        <f t="shared" si="658"/>
        <v>515</v>
      </c>
      <c r="G8181" s="285">
        <f>SUM(C8181,C8157,C8133,C8109,C8085,C8061,C8037,C8013,C7989,C7965,C7941,C7917,C7893,C7869)/Hoja3!$D$21*100000</f>
        <v>655.73232558012342</v>
      </c>
      <c r="H8181" s="304">
        <f t="shared" si="659"/>
        <v>0.54401088929219599</v>
      </c>
      <c r="J8181" t="s">
        <v>44</v>
      </c>
      <c r="K8181">
        <v>49</v>
      </c>
      <c r="L8181">
        <v>33794</v>
      </c>
    </row>
    <row r="8182" spans="1:12" x14ac:dyDescent="0.25">
      <c r="A8182" s="50" t="s">
        <v>29</v>
      </c>
      <c r="B8182" s="23">
        <v>44233</v>
      </c>
      <c r="C8182" s="4">
        <v>431</v>
      </c>
      <c r="D8182" s="26">
        <f t="shared" si="655"/>
        <v>209048</v>
      </c>
      <c r="E8182" s="4">
        <v>6</v>
      </c>
      <c r="F8182" s="67">
        <f t="shared" si="658"/>
        <v>3702</v>
      </c>
      <c r="G8182" s="285">
        <f>SUM(C8182,C8158,C8134,C8110,C8086,C8062,C8038,C8014,C7990,C7966,C7942,C7918,C7894,C7870)/Hoja3!$D$22*100000</f>
        <v>222.28707126815891</v>
      </c>
      <c r="H8182" s="304">
        <f t="shared" si="659"/>
        <v>0.51389161273452311</v>
      </c>
      <c r="J8182" t="s">
        <v>29</v>
      </c>
      <c r="K8182">
        <v>157</v>
      </c>
      <c r="L8182">
        <v>209205</v>
      </c>
    </row>
    <row r="8183" spans="1:12" x14ac:dyDescent="0.25">
      <c r="A8183" s="50" t="s">
        <v>45</v>
      </c>
      <c r="B8183" s="23">
        <v>44233</v>
      </c>
      <c r="C8183" s="4">
        <v>70</v>
      </c>
      <c r="D8183" s="26">
        <f t="shared" si="655"/>
        <v>21349</v>
      </c>
      <c r="F8183" s="67">
        <f t="shared" si="658"/>
        <v>247</v>
      </c>
      <c r="G8183" s="285">
        <f>SUM(C8183,C8159,C8135,C8111,C8087,C8063,C8039,C8015,C7991,C7967,C7943,C7919,C7895,C7871)/Hoja3!$D$23*100000</f>
        <v>104.36332748312655</v>
      </c>
      <c r="H8183" s="304">
        <f t="shared" si="659"/>
        <v>0.57488738738738743</v>
      </c>
      <c r="J8183" t="s">
        <v>45</v>
      </c>
      <c r="K8183">
        <v>84</v>
      </c>
      <c r="L8183">
        <v>21433</v>
      </c>
    </row>
    <row r="8184" spans="1:12" x14ac:dyDescent="0.25">
      <c r="A8184" s="50" t="s">
        <v>46</v>
      </c>
      <c r="B8184" s="23">
        <v>44233</v>
      </c>
      <c r="C8184" s="4">
        <v>17</v>
      </c>
      <c r="D8184" s="26">
        <f t="shared" si="655"/>
        <v>22062</v>
      </c>
      <c r="F8184" s="67">
        <f t="shared" si="658"/>
        <v>338</v>
      </c>
      <c r="G8184" s="285">
        <f>SUM(C8184,C8160,C8136,C8112,C8088,C8064,C8040,C8016,C7992,C7968,C7944,C7920,C7896,C7872)/Hoja3!$D$24*100000</f>
        <v>406.03969914607251</v>
      </c>
      <c r="H8184" s="304">
        <f t="shared" si="659"/>
        <v>0.57578187650360868</v>
      </c>
      <c r="J8184" t="s">
        <v>46</v>
      </c>
      <c r="K8184">
        <v>20</v>
      </c>
      <c r="L8184">
        <v>22082</v>
      </c>
    </row>
    <row r="8185" spans="1:12" ht="15.75" thickBot="1" x14ac:dyDescent="0.3">
      <c r="A8185" s="50" t="s">
        <v>47</v>
      </c>
      <c r="B8185" s="23">
        <v>44233</v>
      </c>
      <c r="C8185" s="4">
        <v>92</v>
      </c>
      <c r="D8185" s="115">
        <f t="shared" si="655"/>
        <v>77244</v>
      </c>
      <c r="F8185" s="307">
        <f t="shared" si="658"/>
        <v>1438</v>
      </c>
      <c r="G8185" s="308">
        <f>SUM(C8185,C8161,C8137,C8113,C8089,C8065,C8041,C8017,C7993,C7969,C7945,C7921,C7897,C7873)/Hoja3!$D$25*100000</f>
        <v>117.90003398919899</v>
      </c>
      <c r="H8185" s="309">
        <f t="shared" si="659"/>
        <v>0.79160063391442159</v>
      </c>
      <c r="J8185" t="s">
        <v>47</v>
      </c>
      <c r="K8185">
        <v>66</v>
      </c>
      <c r="L8185">
        <v>77310</v>
      </c>
    </row>
    <row r="8186" spans="1:12" x14ac:dyDescent="0.25">
      <c r="A8186" s="50" t="s">
        <v>22</v>
      </c>
      <c r="B8186" s="23">
        <v>44234</v>
      </c>
      <c r="C8186" s="4">
        <v>1498</v>
      </c>
      <c r="D8186" s="114">
        <f t="shared" si="655"/>
        <v>826481</v>
      </c>
      <c r="E8186" s="4">
        <v>14</v>
      </c>
      <c r="F8186" s="302">
        <f>E8186+F8162</f>
        <v>24999</v>
      </c>
      <c r="G8186" s="303">
        <f>SUM(C8186,C8162,C8138,C8114,C8090,C8066,C8042,C8018,C7994,C7970,C7946,C7922,C7898,C7874)/Hoja3!$D$2*100000</f>
        <v>272.79867370087271</v>
      </c>
      <c r="H8186" s="255">
        <f t="shared" si="659"/>
        <v>0.84432289369210412</v>
      </c>
    </row>
    <row r="8187" spans="1:12" x14ac:dyDescent="0.25">
      <c r="A8187" s="50" t="s">
        <v>51</v>
      </c>
      <c r="B8187" s="23">
        <v>44234</v>
      </c>
      <c r="C8187" s="4">
        <v>577</v>
      </c>
      <c r="D8187" s="26">
        <f t="shared" si="655"/>
        <v>217067</v>
      </c>
      <c r="E8187" s="4">
        <v>26</v>
      </c>
      <c r="F8187" s="67">
        <f t="shared" ref="F8187:F8209" si="660">E8187+F8163</f>
        <v>6168</v>
      </c>
      <c r="G8187" s="285">
        <f>SUM(C8187,C8163,C8139,C8115,C8091,C8067,C8043,C8019,C7995,C7971,C7947,C7923,C7899,C7875)/Hoja3!$D$3*100000</f>
        <v>469.95005276940191</v>
      </c>
      <c r="H8187" s="304">
        <f t="shared" si="659"/>
        <v>0.87198359073359077</v>
      </c>
    </row>
    <row r="8188" spans="1:12" x14ac:dyDescent="0.25">
      <c r="A8188" s="50" t="s">
        <v>35</v>
      </c>
      <c r="B8188" s="23">
        <v>44234</v>
      </c>
      <c r="C8188" s="4">
        <v>63</v>
      </c>
      <c r="D8188" s="26">
        <f t="shared" si="655"/>
        <v>6191</v>
      </c>
      <c r="F8188" s="67">
        <f t="shared" si="660"/>
        <v>17</v>
      </c>
      <c r="G8188" s="285">
        <f>SUM(C8188,C8164,C8140,C8116,C8092,C8068,C8044,C8020,C7996,C7972,C7948,C7924,C7900,C7876)/Hoja3!$D$4*100000</f>
        <v>351.43631540687176</v>
      </c>
      <c r="H8188" s="304">
        <f t="shared" si="659"/>
        <v>0.93709884467265725</v>
      </c>
    </row>
    <row r="8189" spans="1:12" x14ac:dyDescent="0.25">
      <c r="A8189" s="50" t="s">
        <v>21</v>
      </c>
      <c r="B8189" s="23">
        <v>44234</v>
      </c>
      <c r="C8189" s="4">
        <v>105</v>
      </c>
      <c r="D8189" s="26">
        <f t="shared" si="655"/>
        <v>31666</v>
      </c>
      <c r="F8189" s="67">
        <f t="shared" si="660"/>
        <v>811</v>
      </c>
      <c r="G8189" s="285">
        <f>SUM(C8189,C8165,C8141,C8117,C8093,C8069,C8045,C8021,C7997,C7973,C7949,C7925,C7901,C7877)/Hoja3!$D$5*100000</f>
        <v>153.75151198672356</v>
      </c>
      <c r="H8189" s="304">
        <f t="shared" si="659"/>
        <v>0.64194107452339688</v>
      </c>
    </row>
    <row r="8190" spans="1:12" x14ac:dyDescent="0.25">
      <c r="A8190" s="50" t="s">
        <v>36</v>
      </c>
      <c r="B8190" s="23">
        <v>44234</v>
      </c>
      <c r="C8190" s="4">
        <v>62</v>
      </c>
      <c r="D8190" s="26">
        <f t="shared" si="655"/>
        <v>43912</v>
      </c>
      <c r="E8190" s="4">
        <v>1</v>
      </c>
      <c r="F8190" s="67">
        <f t="shared" si="660"/>
        <v>671</v>
      </c>
      <c r="G8190" s="285">
        <f>SUM(C8190,C8166,C8142,C8118,C8094,C8070,C8046,C8022,C7998,C7974,C7950,C7926,C7902,C7878)/Hoja3!$D$6*100000</f>
        <v>590.63577352930724</v>
      </c>
      <c r="H8190" s="304">
        <f t="shared" si="659"/>
        <v>0.74068071312803885</v>
      </c>
    </row>
    <row r="8191" spans="1:12" x14ac:dyDescent="0.25">
      <c r="A8191" s="50" t="s">
        <v>37</v>
      </c>
      <c r="B8191" s="23">
        <v>44234</v>
      </c>
      <c r="C8191" s="4">
        <v>14</v>
      </c>
      <c r="D8191" s="26">
        <f t="shared" si="655"/>
        <v>18733</v>
      </c>
      <c r="F8191" s="67">
        <f t="shared" si="660"/>
        <v>206</v>
      </c>
      <c r="G8191" s="285">
        <f>SUM(C8191,C8167,C8143,C8119,C8095,C8071,C8047,C8023,C7999,C7975,C7951,C7927,C7903,C7879)/Hoja3!$D$7*100000</f>
        <v>64.619925806751851</v>
      </c>
      <c r="H8191" s="304">
        <f>SUM(C8191,C8167,C8143,C8119,C8095,C8071,C8047,C8023,C7999,C7975,C7951,C7927,C7903,C7879)/SUM(C7855,C7831,C7807,C7783,C7760,C7736,C7712,C7688,C7664,C7640,C7616,C7592,C7568,C7544)</f>
        <v>0.61737804878048785</v>
      </c>
    </row>
    <row r="8192" spans="1:12" x14ac:dyDescent="0.25">
      <c r="A8192" s="50" t="s">
        <v>27</v>
      </c>
      <c r="B8192" s="23">
        <v>44234</v>
      </c>
      <c r="C8192" s="4">
        <v>225</v>
      </c>
      <c r="D8192" s="26">
        <f t="shared" si="655"/>
        <v>148271</v>
      </c>
      <c r="E8192" s="4">
        <v>3</v>
      </c>
      <c r="F8192" s="67">
        <f t="shared" si="660"/>
        <v>2736</v>
      </c>
      <c r="G8192" s="285">
        <f>SUM(C8192,C8168,C8144,C8120,C8096,C8072,C8048,C8024,C8000,C7976,C7952,C7928,C7904,C7880)/Hoja3!$D$8*100000</f>
        <v>605.54906714037543</v>
      </c>
      <c r="H8192" s="304">
        <f>SUM(C8192,C8168,C8144,C8120,C8096,C8072,C8048,C8024,C8000,C7976,C7952,C7928,C7904,C7880)/SUM(C7856,C7832,C7808,C7784,C7759,C7735,C7711,C7687,C7663,C7639,C7615,C7591,C7567,C7543)</f>
        <v>1.0374503210027515</v>
      </c>
    </row>
    <row r="8193" spans="1:8" x14ac:dyDescent="0.25">
      <c r="A8193" s="50" t="s">
        <v>38</v>
      </c>
      <c r="B8193" s="23">
        <v>44234</v>
      </c>
      <c r="C8193" s="4">
        <v>105</v>
      </c>
      <c r="D8193" s="26">
        <f t="shared" si="655"/>
        <v>42522</v>
      </c>
      <c r="E8193" s="4">
        <v>1</v>
      </c>
      <c r="F8193" s="67">
        <f t="shared" si="660"/>
        <v>761</v>
      </c>
      <c r="G8193" s="285">
        <f>SUM(C8193,C8169,C8145,C8121,C8097,C8073,C8049,C8025,C8001,C7977,C7953,C7929,C7905,C7881)/Hoja3!$D$9*100000</f>
        <v>248.8526011915198</v>
      </c>
      <c r="H8193" s="304">
        <f t="shared" ref="H8193:H8214" si="661">SUM(C8193,C8169,C8145,C8121,C8097,C8073,C8049,C8025,C8001,C7977,C7953,C7929,C7905,C7881)/SUM(C7857,C7833,C7809,C7785,C7761,C7737,C7713,C7689,C7665,C7641,C7617,C7593,C7569,C7545)</f>
        <v>0.62346348517715111</v>
      </c>
    </row>
    <row r="8194" spans="1:8" x14ac:dyDescent="0.25">
      <c r="A8194" s="50" t="s">
        <v>48</v>
      </c>
      <c r="B8194" s="23">
        <v>44234</v>
      </c>
      <c r="C8194" s="4">
        <v>10</v>
      </c>
      <c r="D8194" s="26">
        <f t="shared" si="655"/>
        <v>878</v>
      </c>
      <c r="F8194" s="67">
        <f t="shared" si="660"/>
        <v>9</v>
      </c>
      <c r="G8194" s="285">
        <f>SUM(C8194,C8170,C8146,C8122,C8098,C8074,C8050,C8026,C8002,C7978,C7954,C7930,C7906,C7882)/Hoja3!$D$10*100000</f>
        <v>11.897031195007214</v>
      </c>
      <c r="H8194" s="304">
        <f t="shared" si="661"/>
        <v>0.13980582524271845</v>
      </c>
    </row>
    <row r="8195" spans="1:8" x14ac:dyDescent="0.25">
      <c r="A8195" s="50" t="s">
        <v>39</v>
      </c>
      <c r="B8195" s="23">
        <v>44234</v>
      </c>
      <c r="C8195" s="4">
        <v>17</v>
      </c>
      <c r="D8195" s="26">
        <f t="shared" ref="D8195:D8258" si="662">C8195+D8171</f>
        <v>19520</v>
      </c>
      <c r="E8195" s="4">
        <v>3</v>
      </c>
      <c r="F8195" s="67">
        <f t="shared" si="660"/>
        <v>885</v>
      </c>
      <c r="G8195" s="285">
        <f>SUM(C8195,C8171,C8147,C8123,C8099,C8075,C8051,C8027,C8003,C7979,C7955,C7931,C7907,C7883)/Hoja3!$D$11*100000</f>
        <v>55.391169324448256</v>
      </c>
      <c r="H8195" s="304">
        <f t="shared" si="661"/>
        <v>1.0491400491400491</v>
      </c>
    </row>
    <row r="8196" spans="1:8" x14ac:dyDescent="0.25">
      <c r="A8196" s="50" t="s">
        <v>40</v>
      </c>
      <c r="B8196" s="23">
        <v>44234</v>
      </c>
      <c r="C8196" s="4">
        <v>58</v>
      </c>
      <c r="D8196" s="26">
        <f t="shared" si="662"/>
        <v>17088</v>
      </c>
      <c r="F8196" s="67">
        <f t="shared" si="660"/>
        <v>260</v>
      </c>
      <c r="G8196" s="285">
        <f>SUM(C8196,C8172,C8148,C8124,C8100,C8076,C8052,C8028,C8004,C7980,C7956,C7932,C7908,C7884)/Hoja3!$D$12*100000</f>
        <v>361.29989844543394</v>
      </c>
      <c r="H8196" s="304">
        <f t="shared" si="661"/>
        <v>0.56476232010466643</v>
      </c>
    </row>
    <row r="8197" spans="1:8" x14ac:dyDescent="0.25">
      <c r="A8197" s="50" t="s">
        <v>28</v>
      </c>
      <c r="B8197" s="23">
        <v>44234</v>
      </c>
      <c r="C8197" s="4">
        <v>32</v>
      </c>
      <c r="D8197" s="26">
        <f t="shared" si="662"/>
        <v>9685</v>
      </c>
      <c r="F8197" s="67">
        <f t="shared" si="660"/>
        <v>414</v>
      </c>
      <c r="G8197" s="285">
        <f>SUM(C8197,C8173,C8149,C8125,C8101,C8077,C8053,C8029,C8005,C7981,C7957,C7933,C7909,C7885)/Hoja3!$D$13*100000</f>
        <v>62.765068063252961</v>
      </c>
      <c r="H8197" s="304">
        <f t="shared" si="661"/>
        <v>1.1026785714285714</v>
      </c>
    </row>
    <row r="8198" spans="1:8" x14ac:dyDescent="0.25">
      <c r="A8198" s="50" t="s">
        <v>24</v>
      </c>
      <c r="B8198" s="23">
        <v>44234</v>
      </c>
      <c r="C8198" s="4">
        <v>38</v>
      </c>
      <c r="D8198" s="26">
        <f t="shared" si="662"/>
        <v>64728</v>
      </c>
      <c r="E8198" s="4">
        <v>3</v>
      </c>
      <c r="F8198" s="67">
        <f t="shared" si="660"/>
        <v>1398</v>
      </c>
      <c r="G8198" s="285">
        <f>SUM(C8198,C8174,C8150,C8126,C8102,C8078,C8054,C8030,C8006,C7982,C7958,C7934,C7910,C7886)/Hoja3!$D$14*100000</f>
        <v>79.031802638546822</v>
      </c>
      <c r="H8198" s="304">
        <f t="shared" si="661"/>
        <v>0.84343163538874</v>
      </c>
    </row>
    <row r="8199" spans="1:8" x14ac:dyDescent="0.25">
      <c r="A8199" s="50" t="s">
        <v>30</v>
      </c>
      <c r="B8199" s="23">
        <v>44234</v>
      </c>
      <c r="C8199" s="4">
        <v>204</v>
      </c>
      <c r="D8199" s="26">
        <f t="shared" si="662"/>
        <v>6062</v>
      </c>
      <c r="E8199" s="4">
        <v>2</v>
      </c>
      <c r="F8199" s="67">
        <f t="shared" si="660"/>
        <v>105</v>
      </c>
      <c r="G8199" s="285">
        <f>SUM(C8199,C8175,C8151,C8127,C8103,C8079,C8055,C8031,C8007,C7983,C7959,C7935,C7911,C7887)/Hoja3!$D$15*100000</f>
        <v>205.74108812061263</v>
      </c>
      <c r="H8199" s="304">
        <f t="shared" si="661"/>
        <v>1.2833827893175074</v>
      </c>
    </row>
    <row r="8200" spans="1:8" x14ac:dyDescent="0.25">
      <c r="A8200" s="50" t="s">
        <v>26</v>
      </c>
      <c r="B8200" s="23">
        <v>44234</v>
      </c>
      <c r="C8200" s="4">
        <v>162</v>
      </c>
      <c r="D8200" s="26">
        <f t="shared" si="662"/>
        <v>56655</v>
      </c>
      <c r="E8200" s="4">
        <v>1</v>
      </c>
      <c r="F8200" s="67">
        <f t="shared" si="660"/>
        <v>794</v>
      </c>
      <c r="G8200" s="285">
        <f>SUM(C8200,C8176,C8152,C8128,C8104,C8080,C8056,C8032,C8008,C7984,C7960,C7936,C7912,C7888)/Hoja3!$D$16*100000</f>
        <v>853.84236594147796</v>
      </c>
      <c r="H8200" s="304">
        <f t="shared" si="661"/>
        <v>0.97172236503856046</v>
      </c>
    </row>
    <row r="8201" spans="1:8" x14ac:dyDescent="0.25">
      <c r="A8201" s="50" t="s">
        <v>25</v>
      </c>
      <c r="B8201" s="23">
        <v>44234</v>
      </c>
      <c r="C8201" s="4">
        <v>59</v>
      </c>
      <c r="D8201" s="26">
        <f t="shared" si="662"/>
        <v>49377</v>
      </c>
      <c r="F8201" s="67">
        <f t="shared" si="660"/>
        <v>1098</v>
      </c>
      <c r="G8201" s="285">
        <f>SUM(C8201,C8177,C8153,C8129,C8105,C8081,C8057,C8033,C8009,C7985,C7961,C7937,C7913,C7889)/Hoja3!$D$17*100000</f>
        <v>454.64881422131862</v>
      </c>
      <c r="H8201" s="304">
        <f t="shared" si="661"/>
        <v>0.75634178905206939</v>
      </c>
    </row>
    <row r="8202" spans="1:8" x14ac:dyDescent="0.25">
      <c r="A8202" s="50" t="s">
        <v>41</v>
      </c>
      <c r="B8202" s="23">
        <v>44234</v>
      </c>
      <c r="C8202" s="4">
        <v>43</v>
      </c>
      <c r="D8202" s="26">
        <f t="shared" si="662"/>
        <v>24292</v>
      </c>
      <c r="E8202" s="4">
        <v>1</v>
      </c>
      <c r="F8202" s="67">
        <f t="shared" si="660"/>
        <v>1053</v>
      </c>
      <c r="G8202" s="285">
        <f>SUM(C8202,C8178,C8154,C8130,C8106,C8082,C8058,C8034,C8010,C7986,C7962,C7938,C7914,C7890)/Hoja3!$D$18*100000</f>
        <v>59.674374489696341</v>
      </c>
      <c r="H8202" s="304">
        <f t="shared" si="661"/>
        <v>1.1612021857923498</v>
      </c>
    </row>
    <row r="8203" spans="1:8" x14ac:dyDescent="0.25">
      <c r="A8203" s="50" t="s">
        <v>42</v>
      </c>
      <c r="B8203" s="23">
        <v>44234</v>
      </c>
      <c r="C8203" s="4">
        <v>9</v>
      </c>
      <c r="D8203" s="26">
        <f t="shared" si="662"/>
        <v>14289</v>
      </c>
      <c r="F8203" s="67">
        <f t="shared" si="660"/>
        <v>202</v>
      </c>
      <c r="G8203" s="285">
        <f>SUM(C8203,C8179,C8155,C8131,C8107,C8083,C8059,C8035,C8011,C7987,C7963,C7939,C7915,C7891)/Hoja3!$D$19*100000</f>
        <v>95.236022769601789</v>
      </c>
      <c r="H8203" s="304">
        <f t="shared" si="661"/>
        <v>0.63972484952708508</v>
      </c>
    </row>
    <row r="8204" spans="1:8" x14ac:dyDescent="0.25">
      <c r="A8204" s="50" t="s">
        <v>43</v>
      </c>
      <c r="B8204" s="23">
        <v>44234</v>
      </c>
      <c r="C8204" s="4">
        <v>1</v>
      </c>
      <c r="D8204" s="26">
        <f t="shared" si="662"/>
        <v>19106</v>
      </c>
      <c r="F8204" s="67">
        <f t="shared" si="660"/>
        <v>338</v>
      </c>
      <c r="G8204" s="285">
        <f>SUM(C8204,C8180,C8156,C8132,C8108,C8084,C8060,C8036,C8012,C7988,C7964,C7940,C7916,C7892)/Hoja3!$D$20*100000</f>
        <v>128.46036417431264</v>
      </c>
      <c r="H8204" s="304">
        <f t="shared" si="661"/>
        <v>0.34206390780513357</v>
      </c>
    </row>
    <row r="8205" spans="1:8" x14ac:dyDescent="0.25">
      <c r="A8205" s="50" t="s">
        <v>44</v>
      </c>
      <c r="B8205" s="23">
        <v>44234</v>
      </c>
      <c r="C8205" s="4">
        <v>49</v>
      </c>
      <c r="D8205" s="26">
        <f t="shared" si="662"/>
        <v>33794</v>
      </c>
      <c r="E8205" s="4">
        <v>1</v>
      </c>
      <c r="F8205" s="67">
        <f t="shared" si="660"/>
        <v>516</v>
      </c>
      <c r="G8205" s="285">
        <f>SUM(C8205,C8181,C8157,C8133,C8109,C8085,C8061,C8037,C8013,C7989,C7965,C7941,C7917,C7893)/Hoja3!$D$21*100000</f>
        <v>633.30945206153717</v>
      </c>
      <c r="H8205" s="304">
        <f t="shared" si="661"/>
        <v>0.54061624649859941</v>
      </c>
    </row>
    <row r="8206" spans="1:8" x14ac:dyDescent="0.25">
      <c r="A8206" s="50" t="s">
        <v>29</v>
      </c>
      <c r="B8206" s="23">
        <v>44234</v>
      </c>
      <c r="C8206" s="4">
        <v>157</v>
      </c>
      <c r="D8206" s="26">
        <f t="shared" si="662"/>
        <v>209205</v>
      </c>
      <c r="E8206" s="4">
        <v>3</v>
      </c>
      <c r="F8206" s="67">
        <f t="shared" si="660"/>
        <v>3705</v>
      </c>
      <c r="G8206" s="285">
        <f>SUM(C8206,C8182,C8158,C8134,C8110,C8086,C8062,C8038,C8014,C7990,C7966,C7942,C7918,C7894)/Hoja3!$D$22*100000</f>
        <v>214.34117799423029</v>
      </c>
      <c r="H8206" s="304">
        <f t="shared" si="661"/>
        <v>0.49911108184631592</v>
      </c>
    </row>
    <row r="8207" spans="1:8" x14ac:dyDescent="0.25">
      <c r="A8207" s="50" t="s">
        <v>45</v>
      </c>
      <c r="B8207" s="23">
        <v>44234</v>
      </c>
      <c r="C8207" s="4">
        <v>84</v>
      </c>
      <c r="D8207" s="26">
        <f t="shared" si="662"/>
        <v>21433</v>
      </c>
      <c r="F8207" s="67">
        <f t="shared" si="660"/>
        <v>247</v>
      </c>
      <c r="G8207" s="285">
        <f>SUM(C8207,C8183,C8159,C8135,C8111,C8087,C8063,C8039,C8015,C7991,C7967,C7943,C7919,C7895)/Hoja3!$D$23*100000</f>
        <v>106.81653008801887</v>
      </c>
      <c r="H8207" s="304">
        <f t="shared" si="661"/>
        <v>0.59006211180124224</v>
      </c>
    </row>
    <row r="8208" spans="1:8" x14ac:dyDescent="0.25">
      <c r="A8208" s="50" t="s">
        <v>46</v>
      </c>
      <c r="B8208" s="23">
        <v>44234</v>
      </c>
      <c r="C8208" s="4">
        <v>20</v>
      </c>
      <c r="D8208" s="26">
        <f t="shared" si="662"/>
        <v>22082</v>
      </c>
      <c r="E8208" s="4">
        <v>2</v>
      </c>
      <c r="F8208" s="67">
        <f t="shared" si="660"/>
        <v>340</v>
      </c>
      <c r="G8208" s="285">
        <f>SUM(C8208,C8184,C8160,C8136,C8112,C8088,C8064,C8040,C8016,C7992,C7968,C7944,C7920,C7896)/Hoja3!$D$24*100000</f>
        <v>391.33631171181361</v>
      </c>
      <c r="H8208" s="304">
        <f t="shared" si="661"/>
        <v>0.5676784249384742</v>
      </c>
    </row>
    <row r="8209" spans="1:8" ht="15.75" thickBot="1" x14ac:dyDescent="0.3">
      <c r="A8209" s="50" t="s">
        <v>47</v>
      </c>
      <c r="B8209" s="23">
        <v>44234</v>
      </c>
      <c r="C8209" s="4">
        <v>66</v>
      </c>
      <c r="D8209" s="115">
        <f t="shared" si="662"/>
        <v>77310</v>
      </c>
      <c r="F8209" s="307">
        <f t="shared" si="660"/>
        <v>1438</v>
      </c>
      <c r="G8209" s="308">
        <f>SUM(C8209,C8185,C8161,C8137,C8113,C8089,C8065,C8041,C8017,C7993,C7969,C7945,C7921,C7897)/Hoja3!$D$25*100000</f>
        <v>119.55228671777635</v>
      </c>
      <c r="H8209" s="309">
        <f t="shared" si="661"/>
        <v>0.8282910874897792</v>
      </c>
    </row>
    <row r="8210" spans="1:8" x14ac:dyDescent="0.25">
      <c r="A8210" s="50" t="s">
        <v>22</v>
      </c>
      <c r="B8210" s="23">
        <v>44235</v>
      </c>
      <c r="C8210" s="4">
        <v>2095</v>
      </c>
      <c r="D8210" s="114">
        <f t="shared" si="662"/>
        <v>828576</v>
      </c>
      <c r="E8210" s="4">
        <v>113</v>
      </c>
      <c r="F8210" s="302">
        <f>E8210+F8186</f>
        <v>25112</v>
      </c>
      <c r="G8210" s="303">
        <f>SUM(C8210,C8186,C8162,C8138,C8114,C8090,C8066,C8042,C8018,C7994,C7970,C7946,C7922,C7898)/Hoja3!$D$2*100000</f>
        <v>269.07029594026983</v>
      </c>
      <c r="H8210" s="255">
        <f t="shared" si="661"/>
        <v>0.83916506649598177</v>
      </c>
    </row>
    <row r="8211" spans="1:8" x14ac:dyDescent="0.25">
      <c r="A8211" s="50" t="s">
        <v>51</v>
      </c>
      <c r="B8211" s="23">
        <v>44235</v>
      </c>
      <c r="C8211" s="4">
        <v>699</v>
      </c>
      <c r="D8211" s="26">
        <f t="shared" si="662"/>
        <v>217766</v>
      </c>
      <c r="E8211" s="4">
        <v>29</v>
      </c>
      <c r="F8211" s="67">
        <f t="shared" ref="F8211:F8233" si="663">E8211+F8187</f>
        <v>6197</v>
      </c>
      <c r="G8211" s="285">
        <f>SUM(C8211,C8187,C8163,C8139,C8115,C8091,C8067,C8043,C8019,C7995,C7971,C7947,C7923,C7899)/Hoja3!$D$3*100000</f>
        <v>457.10722235263745</v>
      </c>
      <c r="H8211" s="304">
        <f t="shared" si="661"/>
        <v>0.83909280811698006</v>
      </c>
    </row>
    <row r="8212" spans="1:8" x14ac:dyDescent="0.25">
      <c r="A8212" s="50" t="s">
        <v>35</v>
      </c>
      <c r="B8212" s="23">
        <v>44235</v>
      </c>
      <c r="C8212" s="4">
        <v>133</v>
      </c>
      <c r="D8212" s="26">
        <f t="shared" si="662"/>
        <v>6324</v>
      </c>
      <c r="F8212" s="67">
        <f t="shared" si="663"/>
        <v>17</v>
      </c>
      <c r="G8212" s="285">
        <f>SUM(C8212,C8188,C8164,C8140,C8116,C8092,C8068,C8044,C8020,C7996,C7972,C7948,C7924,C7900)/Hoja3!$D$4*100000</f>
        <v>376.22942532941136</v>
      </c>
      <c r="H8212" s="304">
        <f t="shared" si="661"/>
        <v>1.0038535645472062</v>
      </c>
    </row>
    <row r="8213" spans="1:8" x14ac:dyDescent="0.25">
      <c r="A8213" s="50" t="s">
        <v>21</v>
      </c>
      <c r="B8213" s="23">
        <v>44235</v>
      </c>
      <c r="C8213" s="4">
        <v>64</v>
      </c>
      <c r="D8213" s="26">
        <f t="shared" si="662"/>
        <v>31730</v>
      </c>
      <c r="E8213" s="4">
        <v>12</v>
      </c>
      <c r="F8213" s="67">
        <f t="shared" si="663"/>
        <v>823</v>
      </c>
      <c r="G8213" s="285">
        <f>SUM(C8213,C8189,C8165,C8141,C8117,C8093,C8069,C8045,C8021,C7997,C7973,C7949,C7925,C7901)/Hoja3!$D$5*100000</f>
        <v>152.75528188745756</v>
      </c>
      <c r="H8213" s="304">
        <f t="shared" si="661"/>
        <v>0.65550409690060563</v>
      </c>
    </row>
    <row r="8214" spans="1:8" x14ac:dyDescent="0.25">
      <c r="A8214" s="50" t="s">
        <v>36</v>
      </c>
      <c r="B8214" s="23">
        <v>44235</v>
      </c>
      <c r="C8214" s="4">
        <v>238</v>
      </c>
      <c r="D8214" s="26">
        <f t="shared" si="662"/>
        <v>44150</v>
      </c>
      <c r="E8214" s="4">
        <v>4</v>
      </c>
      <c r="F8214" s="67">
        <f t="shared" si="663"/>
        <v>675</v>
      </c>
      <c r="G8214" s="285">
        <f>SUM(C8214,C8190,C8166,C8142,C8118,C8094,C8070,C8046,C8022,C7998,C7974,C7950,C7926,C7902)/Hoja3!$D$6*100000</f>
        <v>579.97331153452217</v>
      </c>
      <c r="H8214" s="304">
        <f t="shared" si="661"/>
        <v>0.7581837381203802</v>
      </c>
    </row>
    <row r="8215" spans="1:8" x14ac:dyDescent="0.25">
      <c r="A8215" s="50" t="s">
        <v>37</v>
      </c>
      <c r="B8215" s="23">
        <v>44235</v>
      </c>
      <c r="C8215" s="4">
        <v>82</v>
      </c>
      <c r="D8215" s="26">
        <f t="shared" si="662"/>
        <v>18815</v>
      </c>
      <c r="E8215" s="4">
        <v>2</v>
      </c>
      <c r="F8215" s="67">
        <f t="shared" si="663"/>
        <v>208</v>
      </c>
      <c r="G8215" s="285">
        <f>SUM(C8215,C8191,C8167,C8143,C8119,C8095,C8071,C8047,C8023,C7999,C7975,C7951,C7927,C7903)/Hoja3!$D$7*100000</f>
        <v>62.545705966041297</v>
      </c>
      <c r="H8215" s="304">
        <f>SUM(C8215,C8191,C8167,C8143,C8119,C8095,C8071,C8047,C8023,C7999,C7975,C7951,C7927,C7903)/SUM(C7879,C7855,C7831,C7807,C7784,C7760,C7736,C7712,C7688,C7664,C7640,C7616,C7592,C7568)</f>
        <v>0.52961044809727542</v>
      </c>
    </row>
    <row r="8216" spans="1:8" x14ac:dyDescent="0.25">
      <c r="A8216" s="50" t="s">
        <v>27</v>
      </c>
      <c r="B8216" s="23">
        <v>44235</v>
      </c>
      <c r="C8216" s="4">
        <v>198</v>
      </c>
      <c r="D8216" s="26">
        <f t="shared" si="662"/>
        <v>148469</v>
      </c>
      <c r="E8216" s="4">
        <v>4</v>
      </c>
      <c r="F8216" s="67">
        <f t="shared" si="663"/>
        <v>2740</v>
      </c>
      <c r="G8216" s="285">
        <f>SUM(C8216,C8192,C8168,C8144,C8120,C8096,C8072,C8048,C8024,C8000,C7976,C7952,C7928,C7904)/Hoja3!$D$8*100000</f>
        <v>592.87955667419999</v>
      </c>
      <c r="H8216" s="304">
        <f>SUM(C8216,C8192,C8168,C8144,C8120,C8096,C8072,C8048,C8024,C8000,C7976,C7952,C7928,C7904)/SUM(C7880,C7856,C7832,C7808,C7783,C7759,C7735,C7711,C7687,C7663,C7639,C7615,C7591,C7567)</f>
        <v>1.0945478504365014</v>
      </c>
    </row>
    <row r="8217" spans="1:8" x14ac:dyDescent="0.25">
      <c r="A8217" s="50" t="s">
        <v>38</v>
      </c>
      <c r="B8217" s="23">
        <v>44235</v>
      </c>
      <c r="C8217" s="4">
        <v>70</v>
      </c>
      <c r="D8217" s="26">
        <f t="shared" si="662"/>
        <v>42592</v>
      </c>
      <c r="E8217" s="4">
        <v>8</v>
      </c>
      <c r="F8217" s="67">
        <f t="shared" si="663"/>
        <v>769</v>
      </c>
      <c r="G8217" s="285">
        <f>SUM(C8217,C8193,C8169,C8145,C8121,C8097,C8073,C8049,C8025,C8001,C7977,C7953,C7929,C7905)/Hoja3!$D$9*100000</f>
        <v>232.1133134337835</v>
      </c>
      <c r="H8217" s="304">
        <f t="shared" ref="H8217:H8238" si="664">SUM(C8217,C8193,C8169,C8145,C8121,C8097,C8073,C8049,C8025,C8001,C7977,C7953,C7929,C7905)/SUM(C7881,C7857,C7833,C7809,C7785,C7761,C7737,C7713,C7689,C7665,C7641,C7617,C7593,C7569)</f>
        <v>0.56887709991158264</v>
      </c>
    </row>
    <row r="8218" spans="1:8" x14ac:dyDescent="0.25">
      <c r="A8218" s="50" t="s">
        <v>48</v>
      </c>
      <c r="B8218" s="23">
        <v>44235</v>
      </c>
      <c r="C8218" s="4">
        <v>7</v>
      </c>
      <c r="D8218" s="26">
        <f t="shared" si="662"/>
        <v>885</v>
      </c>
      <c r="F8218" s="67">
        <f t="shared" si="663"/>
        <v>9</v>
      </c>
      <c r="G8218" s="285">
        <f>SUM(C8218,C8194,C8170,C8146,C8122,C8098,C8074,C8050,C8026,C8002,C7978,C7954,C7930,C7906)/Hoja3!$D$10*100000</f>
        <v>12.888450461257813</v>
      </c>
      <c r="H8218" s="304">
        <f t="shared" si="664"/>
        <v>0.15757575757575756</v>
      </c>
    </row>
    <row r="8219" spans="1:8" x14ac:dyDescent="0.25">
      <c r="A8219" s="50" t="s">
        <v>39</v>
      </c>
      <c r="B8219" s="23">
        <v>44235</v>
      </c>
      <c r="C8219" s="4">
        <v>27</v>
      </c>
      <c r="D8219" s="26">
        <f t="shared" si="662"/>
        <v>19547</v>
      </c>
      <c r="F8219" s="67">
        <f t="shared" si="663"/>
        <v>885</v>
      </c>
      <c r="G8219" s="285">
        <f>SUM(C8219,C8195,C8171,C8147,C8123,C8099,C8075,C8051,C8027,C8003,C7979,C7955,C7931,C7907)/Hoja3!$D$11*100000</f>
        <v>57.985603484843971</v>
      </c>
      <c r="H8219" s="304">
        <f t="shared" si="664"/>
        <v>1.1259445843828715</v>
      </c>
    </row>
    <row r="8220" spans="1:8" x14ac:dyDescent="0.25">
      <c r="A8220" s="50" t="s">
        <v>40</v>
      </c>
      <c r="B8220" s="23">
        <v>44235</v>
      </c>
      <c r="C8220" s="4">
        <v>103</v>
      </c>
      <c r="D8220" s="26">
        <f t="shared" si="662"/>
        <v>17191</v>
      </c>
      <c r="E8220" s="4">
        <v>5</v>
      </c>
      <c r="F8220" s="67">
        <f t="shared" si="663"/>
        <v>265</v>
      </c>
      <c r="G8220" s="285">
        <f>SUM(C8220,C8196,C8172,C8148,C8124,C8100,C8076,C8052,C8028,C8004,C7980,C7956,C7932,C7908)/Hoja3!$D$12*100000</f>
        <v>361.85789056658518</v>
      </c>
      <c r="H8220" s="304">
        <f t="shared" si="664"/>
        <v>0.59196713829301684</v>
      </c>
    </row>
    <row r="8221" spans="1:8" x14ac:dyDescent="0.25">
      <c r="A8221" s="50" t="s">
        <v>28</v>
      </c>
      <c r="B8221" s="23">
        <v>44235</v>
      </c>
      <c r="C8221" s="4">
        <v>10</v>
      </c>
      <c r="D8221" s="26">
        <f t="shared" si="662"/>
        <v>9695</v>
      </c>
      <c r="E8221" s="4">
        <v>1</v>
      </c>
      <c r="F8221" s="67">
        <f t="shared" si="663"/>
        <v>415</v>
      </c>
      <c r="G8221" s="285">
        <f>SUM(C8221,C8197,C8173,C8149,C8125,C8101,C8077,C8053,C8029,C8005,C7981,C7957,C7933,C7909)/Hoja3!$D$13*100000</f>
        <v>64.543835174357298</v>
      </c>
      <c r="H8221" s="304">
        <f t="shared" si="664"/>
        <v>1.1869158878504673</v>
      </c>
    </row>
    <row r="8222" spans="1:8" x14ac:dyDescent="0.25">
      <c r="A8222" s="50" t="s">
        <v>24</v>
      </c>
      <c r="B8222" s="23">
        <v>44235</v>
      </c>
      <c r="C8222" s="4">
        <v>118</v>
      </c>
      <c r="D8222" s="26">
        <f t="shared" si="662"/>
        <v>64846</v>
      </c>
      <c r="E8222" s="4">
        <v>3</v>
      </c>
      <c r="F8222" s="67">
        <f t="shared" si="663"/>
        <v>1401</v>
      </c>
      <c r="G8222" s="285">
        <f>SUM(C8222,C8198,C8174,C8150,C8126,C8102,C8078,C8054,C8030,C8006,C7982,C7958,C7934,C7910)/Hoja3!$D$14*100000</f>
        <v>82.197094161896118</v>
      </c>
      <c r="H8222" s="304">
        <f t="shared" si="664"/>
        <v>0.90137741046831954</v>
      </c>
    </row>
    <row r="8223" spans="1:8" x14ac:dyDescent="0.25">
      <c r="A8223" s="50" t="s">
        <v>30</v>
      </c>
      <c r="B8223" s="23">
        <v>44235</v>
      </c>
      <c r="C8223" s="4">
        <v>56</v>
      </c>
      <c r="D8223" s="26">
        <f t="shared" si="662"/>
        <v>6118</v>
      </c>
      <c r="E8223" s="4">
        <v>2</v>
      </c>
      <c r="F8223" s="67">
        <f t="shared" si="663"/>
        <v>107</v>
      </c>
      <c r="G8223" s="285">
        <f>SUM(C8223,C8199,C8175,C8151,C8127,C8103,C8079,C8055,C8031,C8007,C7983,C7959,C7935,C7911)/Hoja3!$D$15*100000</f>
        <v>198.68484270915425</v>
      </c>
      <c r="H8223" s="304">
        <f t="shared" si="664"/>
        <v>1.1699346405228759</v>
      </c>
    </row>
    <row r="8224" spans="1:8" x14ac:dyDescent="0.25">
      <c r="A8224" s="50" t="s">
        <v>26</v>
      </c>
      <c r="B8224" s="23">
        <v>44235</v>
      </c>
      <c r="C8224" s="4">
        <v>272</v>
      </c>
      <c r="D8224" s="26">
        <f t="shared" si="662"/>
        <v>56927</v>
      </c>
      <c r="E8224" s="4">
        <v>1</v>
      </c>
      <c r="F8224" s="67">
        <f t="shared" si="663"/>
        <v>795</v>
      </c>
      <c r="G8224" s="285">
        <f>SUM(C8224,C8200,C8176,C8152,C8128,C8104,C8080,C8056,C8032,C8008,C7984,C7960,C7936,C7912)/Hoja3!$D$16*100000</f>
        <v>811.6773108332568</v>
      </c>
      <c r="H8224" s="304">
        <f t="shared" si="664"/>
        <v>0.90103644266131733</v>
      </c>
    </row>
    <row r="8225" spans="1:8" x14ac:dyDescent="0.25">
      <c r="A8225" s="50" t="s">
        <v>25</v>
      </c>
      <c r="B8225" s="23">
        <v>44235</v>
      </c>
      <c r="C8225" s="4">
        <v>213</v>
      </c>
      <c r="D8225" s="26">
        <f t="shared" si="662"/>
        <v>49590</v>
      </c>
      <c r="E8225" s="4">
        <v>4</v>
      </c>
      <c r="F8225" s="67">
        <f t="shared" si="663"/>
        <v>1102</v>
      </c>
      <c r="G8225" s="285">
        <f>SUM(C8225,C8201,C8177,C8153,C8129,C8105,C8081,C8057,C8033,C8009,C7985,C7961,C7937,C7913)/Hoja3!$D$17*100000</f>
        <v>449.03091183906054</v>
      </c>
      <c r="H8225" s="304">
        <f t="shared" si="664"/>
        <v>0.76312798363264378</v>
      </c>
    </row>
    <row r="8226" spans="1:8" x14ac:dyDescent="0.25">
      <c r="A8226" s="50" t="s">
        <v>41</v>
      </c>
      <c r="B8226" s="23">
        <v>44235</v>
      </c>
      <c r="C8226" s="4">
        <v>26</v>
      </c>
      <c r="D8226" s="26">
        <f t="shared" si="662"/>
        <v>24318</v>
      </c>
      <c r="F8226" s="67">
        <f t="shared" si="663"/>
        <v>1053</v>
      </c>
      <c r="G8226" s="285">
        <f>SUM(C8226,C8202,C8178,C8154,C8130,C8106,C8082,C8058,C8034,C8010,C7986,C7962,C7938,C7914)/Hoja3!$D$18*100000</f>
        <v>59.955195075530213</v>
      </c>
      <c r="H8226" s="304">
        <f t="shared" si="664"/>
        <v>1.2113475177304964</v>
      </c>
    </row>
    <row r="8227" spans="1:8" x14ac:dyDescent="0.25">
      <c r="A8227" s="50" t="s">
        <v>42</v>
      </c>
      <c r="B8227" s="23">
        <v>44235</v>
      </c>
      <c r="C8227" s="4">
        <v>48</v>
      </c>
      <c r="D8227" s="26">
        <f t="shared" si="662"/>
        <v>14337</v>
      </c>
      <c r="F8227" s="67">
        <f t="shared" si="663"/>
        <v>202</v>
      </c>
      <c r="G8227" s="285">
        <f>SUM(C8227,C8203,C8179,C8155,C8131,C8107,C8083,C8059,C8035,C8011,C7987,C7963,C7939,C7915)/Hoja3!$D$19*100000</f>
        <v>91.139849747253322</v>
      </c>
      <c r="H8227" s="304">
        <f t="shared" si="664"/>
        <v>0.61538461538461542</v>
      </c>
    </row>
    <row r="8228" spans="1:8" x14ac:dyDescent="0.25">
      <c r="A8228" s="50" t="s">
        <v>43</v>
      </c>
      <c r="B8228" s="23">
        <v>44235</v>
      </c>
      <c r="C8228" s="4">
        <v>6</v>
      </c>
      <c r="D8228" s="26">
        <f t="shared" si="662"/>
        <v>19112</v>
      </c>
      <c r="F8228" s="67">
        <f t="shared" si="663"/>
        <v>338</v>
      </c>
      <c r="G8228" s="285">
        <f>SUM(C8228,C8204,C8180,C8156,C8132,C8108,C8084,C8060,C8036,C8012,C7988,C7964,C7940,C7916)/Hoja3!$D$20*100000</f>
        <v>70.623691789553206</v>
      </c>
      <c r="H8228" s="304">
        <f t="shared" si="664"/>
        <v>0.16775700934579441</v>
      </c>
    </row>
    <row r="8229" spans="1:8" x14ac:dyDescent="0.25">
      <c r="A8229" s="50" t="s">
        <v>44</v>
      </c>
      <c r="B8229" s="23">
        <v>44235</v>
      </c>
      <c r="C8229" s="4">
        <v>133</v>
      </c>
      <c r="D8229" s="26">
        <f t="shared" si="662"/>
        <v>33927</v>
      </c>
      <c r="E8229" s="4">
        <v>1</v>
      </c>
      <c r="F8229" s="67">
        <f t="shared" si="663"/>
        <v>517</v>
      </c>
      <c r="G8229" s="285">
        <f>SUM(C8229,C8205,C8181,C8157,C8133,C8109,C8085,C8061,C8037,C8013,C7989,C7965,C7941,C7917)/Hoja3!$D$21*100000</f>
        <v>624.0121630416354</v>
      </c>
      <c r="H8229" s="304">
        <f t="shared" si="664"/>
        <v>0.55536626916524701</v>
      </c>
    </row>
    <row r="8230" spans="1:8" x14ac:dyDescent="0.25">
      <c r="A8230" s="50" t="s">
        <v>29</v>
      </c>
      <c r="B8230" s="23">
        <v>44235</v>
      </c>
      <c r="C8230" s="4">
        <v>297</v>
      </c>
      <c r="D8230" s="26">
        <f t="shared" si="662"/>
        <v>209502</v>
      </c>
      <c r="E8230" s="4">
        <v>32</v>
      </c>
      <c r="F8230" s="67">
        <f t="shared" si="663"/>
        <v>3737</v>
      </c>
      <c r="G8230" s="285">
        <f>SUM(C8230,C8206,C8182,C8158,C8134,C8110,C8086,C8062,C8038,C8014,C7990,C7966,C7942,C7918)/Hoja3!$D$22*100000</f>
        <v>209.10989594555849</v>
      </c>
      <c r="H8230" s="304">
        <f t="shared" si="664"/>
        <v>0.5066109474549565</v>
      </c>
    </row>
    <row r="8231" spans="1:8" x14ac:dyDescent="0.25">
      <c r="A8231" s="50" t="s">
        <v>45</v>
      </c>
      <c r="B8231" s="23">
        <v>44235</v>
      </c>
      <c r="C8231" s="4">
        <v>59</v>
      </c>
      <c r="D8231" s="26">
        <f t="shared" si="662"/>
        <v>21492</v>
      </c>
      <c r="E8231" s="4">
        <v>4</v>
      </c>
      <c r="F8231" s="67">
        <f t="shared" si="663"/>
        <v>251</v>
      </c>
      <c r="G8231" s="285">
        <f>SUM(C8231,C8207,C8183,C8159,C8135,C8111,C8087,C8063,C8039,C8015,C7991,C7967,C7943,C7919)/Hoja3!$D$23*100000</f>
        <v>104.26111070792271</v>
      </c>
      <c r="H8231" s="304">
        <f t="shared" si="664"/>
        <v>0.60570071258907365</v>
      </c>
    </row>
    <row r="8232" spans="1:8" x14ac:dyDescent="0.25">
      <c r="A8232" s="50" t="s">
        <v>46</v>
      </c>
      <c r="B8232" s="23">
        <v>44235</v>
      </c>
      <c r="C8232" s="4">
        <v>93</v>
      </c>
      <c r="D8232" s="26">
        <f t="shared" si="662"/>
        <v>22175</v>
      </c>
      <c r="E8232" s="4">
        <v>2</v>
      </c>
      <c r="F8232" s="67">
        <f t="shared" si="663"/>
        <v>342</v>
      </c>
      <c r="G8232" s="285">
        <f>SUM(C8232,C8208,C8184,C8160,C8136,C8112,C8088,C8064,C8040,C8016,C7992,C7968,C7944,C7920)/Hoja3!$D$24*100000</f>
        <v>370.41226036306057</v>
      </c>
      <c r="H8232" s="304">
        <f t="shared" si="664"/>
        <v>0.51819620253164556</v>
      </c>
    </row>
    <row r="8233" spans="1:8" ht="15.75" thickBot="1" x14ac:dyDescent="0.3">
      <c r="A8233" s="50" t="s">
        <v>47</v>
      </c>
      <c r="B8233" s="23">
        <v>44235</v>
      </c>
      <c r="C8233" s="4">
        <v>107</v>
      </c>
      <c r="D8233" s="115">
        <f t="shared" si="662"/>
        <v>77417</v>
      </c>
      <c r="F8233" s="307">
        <f t="shared" si="663"/>
        <v>1438</v>
      </c>
      <c r="G8233" s="308">
        <f>SUM(C8233,C8209,C8185,C8161,C8137,C8113,C8089,C8065,C8041,C8017,C7993,C7969,C7945,C7921)/Hoja3!$D$25*100000</f>
        <v>117.6639978851165</v>
      </c>
      <c r="H8233" s="309">
        <f t="shared" si="664"/>
        <v>0.85800344234079173</v>
      </c>
    </row>
    <row r="8234" spans="1:8" x14ac:dyDescent="0.25">
      <c r="A8234" s="50" t="s">
        <v>22</v>
      </c>
      <c r="B8234" s="23">
        <v>44236</v>
      </c>
      <c r="C8234" s="4">
        <v>3363</v>
      </c>
      <c r="D8234" s="114">
        <f t="shared" si="662"/>
        <v>831939</v>
      </c>
      <c r="E8234" s="4">
        <v>97</v>
      </c>
      <c r="F8234" s="302">
        <f>E8234+F8210</f>
        <v>25209</v>
      </c>
      <c r="G8234" s="303">
        <f>SUM(C8234,C8210,C8186,C8162,C8138,C8114,C8090,C8066,C8042,C8018,C7994,C7970,C7946,C7922)/Hoja3!$D$2*100000</f>
        <v>262.16652611138579</v>
      </c>
      <c r="H8234" s="255">
        <f t="shared" si="664"/>
        <v>0.82995542240430253</v>
      </c>
    </row>
    <row r="8235" spans="1:8" x14ac:dyDescent="0.25">
      <c r="A8235" s="50" t="s">
        <v>51</v>
      </c>
      <c r="B8235" s="23">
        <v>44236</v>
      </c>
      <c r="C8235" s="4">
        <v>986</v>
      </c>
      <c r="D8235" s="26">
        <f t="shared" si="662"/>
        <v>218752</v>
      </c>
      <c r="E8235" s="4">
        <v>3</v>
      </c>
      <c r="F8235" s="67">
        <f t="shared" ref="F8235:F8257" si="665">E8235+F8211</f>
        <v>6200</v>
      </c>
      <c r="G8235" s="285">
        <f>SUM(C8235,C8211,C8187,C8163,C8139,C8115,C8091,C8067,C8043,C8019,C7995,C7971,C7947,C7923)/Hoja3!$D$3*100000</f>
        <v>447.2231199559377</v>
      </c>
      <c r="H8235" s="304">
        <f t="shared" si="664"/>
        <v>0.83429368593437259</v>
      </c>
    </row>
    <row r="8236" spans="1:8" x14ac:dyDescent="0.25">
      <c r="A8236" s="50" t="s">
        <v>35</v>
      </c>
      <c r="B8236" s="23">
        <v>44236</v>
      </c>
      <c r="C8236" s="4">
        <v>83</v>
      </c>
      <c r="D8236" s="26">
        <f t="shared" si="662"/>
        <v>6407</v>
      </c>
      <c r="F8236" s="67">
        <f t="shared" si="665"/>
        <v>17</v>
      </c>
      <c r="G8236" s="285">
        <f>SUM(C8236,C8212,C8188,C8164,C8140,C8116,C8092,C8068,C8044,C8020,C7996,C7972,C7948,C7924)/Hoja3!$D$4*100000</f>
        <v>377.67368415985061</v>
      </c>
      <c r="H8236" s="304">
        <f t="shared" si="664"/>
        <v>1.0109536082474226</v>
      </c>
    </row>
    <row r="8237" spans="1:8" x14ac:dyDescent="0.25">
      <c r="A8237" s="50" t="s">
        <v>21</v>
      </c>
      <c r="B8237" s="23">
        <v>44236</v>
      </c>
      <c r="C8237" s="4">
        <v>161</v>
      </c>
      <c r="D8237" s="26">
        <f t="shared" si="662"/>
        <v>31891</v>
      </c>
      <c r="E8237" s="4">
        <v>2</v>
      </c>
      <c r="F8237" s="67">
        <f t="shared" si="665"/>
        <v>825</v>
      </c>
      <c r="G8237" s="285">
        <f>SUM(C8237,C8213,C8189,C8165,C8141,C8117,C8093,C8069,C8045,C8021,C7997,C7973,C7949,C7925)/Hoja3!$D$5*100000</f>
        <v>151.42697508843617</v>
      </c>
      <c r="H8237" s="304">
        <f t="shared" si="664"/>
        <v>0.67132867132867136</v>
      </c>
    </row>
    <row r="8238" spans="1:8" x14ac:dyDescent="0.25">
      <c r="A8238" s="50" t="s">
        <v>36</v>
      </c>
      <c r="B8238" s="23">
        <v>44236</v>
      </c>
      <c r="C8238" s="4">
        <v>251</v>
      </c>
      <c r="D8238" s="26">
        <f t="shared" si="662"/>
        <v>44401</v>
      </c>
      <c r="E8238" s="4">
        <v>2</v>
      </c>
      <c r="F8238" s="67">
        <f t="shared" si="665"/>
        <v>677</v>
      </c>
      <c r="G8238" s="285">
        <f>SUM(C8238,C8214,C8190,C8166,C8142,C8118,C8094,C8070,C8046,C8022,C7998,C7974,C7950,C7926)/Hoja3!$D$6*100000</f>
        <v>568.82619217633771</v>
      </c>
      <c r="H8238" s="304">
        <f t="shared" si="664"/>
        <v>0.79070289692342244</v>
      </c>
    </row>
    <row r="8239" spans="1:8" x14ac:dyDescent="0.25">
      <c r="A8239" s="50" t="s">
        <v>37</v>
      </c>
      <c r="B8239" s="23">
        <v>44236</v>
      </c>
      <c r="C8239" s="4">
        <v>159</v>
      </c>
      <c r="D8239" s="26">
        <f t="shared" si="662"/>
        <v>18974</v>
      </c>
      <c r="F8239" s="67">
        <f t="shared" si="665"/>
        <v>208</v>
      </c>
      <c r="G8239" s="285">
        <f>SUM(C8239,C8215,C8191,C8167,C8143,C8119,C8095,C8071,C8047,C8023,C7999,C7975,C7951,C7927)/Hoja3!$D$7*100000</f>
        <v>62.332965469558168</v>
      </c>
      <c r="H8239" s="304">
        <f>SUM(C8239,C8215,C8191,C8167,C8143,C8119,C8095,C8071,C8047,C8023,C7999,C7975,C7951,C7927)/SUM(C7903,C7879,C7855,C7831,C7808,C7784,C7760,C7736,C7712,C7688,C7664,C7640,C7616,C7592)</f>
        <v>0.49099287808965231</v>
      </c>
    </row>
    <row r="8240" spans="1:8" x14ac:dyDescent="0.25">
      <c r="A8240" s="50" t="s">
        <v>27</v>
      </c>
      <c r="B8240" s="23">
        <v>44236</v>
      </c>
      <c r="C8240" s="4">
        <v>680</v>
      </c>
      <c r="D8240" s="26">
        <f t="shared" si="662"/>
        <v>149149</v>
      </c>
      <c r="E8240" s="4">
        <v>5</v>
      </c>
      <c r="F8240" s="67">
        <f t="shared" si="665"/>
        <v>2745</v>
      </c>
      <c r="G8240" s="285">
        <f>SUM(C8240,C8216,C8192,C8168,C8144,C8120,C8096,C8072,C8048,C8024,C8000,C7976,C7952,C7928)/Hoja3!$D$8*100000</f>
        <v>594.48555095864469</v>
      </c>
      <c r="H8240" s="304">
        <f>SUM(C8240,C8216,C8192,C8168,C8144,C8120,C8096,C8072,C8048,C8024,C8000,C7976,C7952,C7928)/SUM(C7904,C7880,C7856,C7832,C7807,C7783,C7759,C7735,C7711,C7687,C7663,C7639,C7615,C7591)</f>
        <v>1.2051003798155182</v>
      </c>
    </row>
    <row r="8241" spans="1:8" x14ac:dyDescent="0.25">
      <c r="A8241" s="50" t="s">
        <v>38</v>
      </c>
      <c r="B8241" s="23">
        <v>44236</v>
      </c>
      <c r="C8241" s="4">
        <v>200</v>
      </c>
      <c r="D8241" s="26">
        <f t="shared" si="662"/>
        <v>42792</v>
      </c>
      <c r="E8241" s="4">
        <v>3</v>
      </c>
      <c r="F8241" s="67">
        <f t="shared" si="665"/>
        <v>772</v>
      </c>
      <c r="G8241" s="285">
        <f>SUM(C8241,C8217,C8193,C8169,C8145,C8121,C8097,C8073,C8049,C8025,C8001,C7977,C7953,C7929)/Hoja3!$D$9*100000</f>
        <v>222.58923591645072</v>
      </c>
      <c r="H8241" s="304">
        <f t="shared" ref="H8241:H8262" si="666">SUM(C8241,C8217,C8193,C8169,C8145,C8121,C8097,C8073,C8049,C8025,C8001,C7977,C7953,C7929)/SUM(C7905,C7881,C7857,C7833,C7809,C7785,C7761,C7737,C7713,C7689,C7665,C7641,C7617,C7593)</f>
        <v>0.56070519810977826</v>
      </c>
    </row>
    <row r="8242" spans="1:8" x14ac:dyDescent="0.25">
      <c r="A8242" s="50" t="s">
        <v>48</v>
      </c>
      <c r="B8242" s="23">
        <v>44236</v>
      </c>
      <c r="C8242" s="4">
        <v>3</v>
      </c>
      <c r="D8242" s="26">
        <f t="shared" si="662"/>
        <v>888</v>
      </c>
      <c r="F8242" s="67">
        <f t="shared" si="665"/>
        <v>9</v>
      </c>
      <c r="G8242" s="285">
        <f>SUM(C8242,C8218,C8194,C8170,C8146,C8122,C8098,C8074,C8050,C8026,C8002,C7978,C7954,C7930)/Hoja3!$D$10*100000</f>
        <v>12.227504283757412</v>
      </c>
      <c r="H8242" s="304">
        <f t="shared" si="666"/>
        <v>0.1670428893905192</v>
      </c>
    </row>
    <row r="8243" spans="1:8" x14ac:dyDescent="0.25">
      <c r="A8243" s="50" t="s">
        <v>39</v>
      </c>
      <c r="B8243" s="23">
        <v>44236</v>
      </c>
      <c r="C8243" s="4">
        <v>45</v>
      </c>
      <c r="D8243" s="26">
        <f t="shared" si="662"/>
        <v>19592</v>
      </c>
      <c r="E8243" s="4">
        <v>2</v>
      </c>
      <c r="F8243" s="67">
        <f t="shared" si="665"/>
        <v>887</v>
      </c>
      <c r="G8243" s="285">
        <f>SUM(C8243,C8219,C8195,C8171,C8147,C8123,C8099,C8075,C8051,C8027,C8003,C7979,C7955,C7931)/Hoja3!$D$11*100000</f>
        <v>56.428942988606536</v>
      </c>
      <c r="H8243" s="304">
        <f t="shared" si="666"/>
        <v>0.99315068493150682</v>
      </c>
    </row>
    <row r="8244" spans="1:8" x14ac:dyDescent="0.25">
      <c r="A8244" s="50" t="s">
        <v>40</v>
      </c>
      <c r="B8244" s="23">
        <v>44236</v>
      </c>
      <c r="C8244" s="4">
        <v>99</v>
      </c>
      <c r="D8244" s="26">
        <f t="shared" si="662"/>
        <v>17290</v>
      </c>
      <c r="F8244" s="67">
        <f t="shared" si="665"/>
        <v>265</v>
      </c>
      <c r="G8244" s="285">
        <f>SUM(C8244,C8220,C8196,C8172,C8148,C8124,C8100,C8076,C8052,C8028,C8004,C7980,C7956,C7932)/Hoja3!$D$12*100000</f>
        <v>362.69487874831208</v>
      </c>
      <c r="H8244" s="304">
        <f t="shared" si="666"/>
        <v>0.67183462532299743</v>
      </c>
    </row>
    <row r="8245" spans="1:8" x14ac:dyDescent="0.25">
      <c r="A8245" s="50" t="s">
        <v>28</v>
      </c>
      <c r="B8245" s="23">
        <v>44236</v>
      </c>
      <c r="C8245" s="4">
        <v>9</v>
      </c>
      <c r="D8245" s="26">
        <f t="shared" si="662"/>
        <v>9704</v>
      </c>
      <c r="F8245" s="67">
        <f t="shared" si="665"/>
        <v>415</v>
      </c>
      <c r="G8245" s="285">
        <f>SUM(C8245,C8221,C8197,C8173,C8149,C8125,C8101,C8077,C8053,C8029,C8005,C7981,C7957,C7933)/Hoja3!$D$13*100000</f>
        <v>64.035615999756061</v>
      </c>
      <c r="H8245" s="304">
        <f t="shared" si="666"/>
        <v>1.1666666666666667</v>
      </c>
    </row>
    <row r="8246" spans="1:8" x14ac:dyDescent="0.25">
      <c r="A8246" s="50" t="s">
        <v>24</v>
      </c>
      <c r="B8246" s="23">
        <v>44236</v>
      </c>
      <c r="C8246" s="4">
        <v>194</v>
      </c>
      <c r="D8246" s="26">
        <f t="shared" si="662"/>
        <v>65040</v>
      </c>
      <c r="E8246" s="4">
        <v>3</v>
      </c>
      <c r="F8246" s="67">
        <f t="shared" si="665"/>
        <v>1404</v>
      </c>
      <c r="G8246" s="285">
        <f>SUM(C8246,C8222,C8198,C8174,C8150,C8126,C8102,C8078,C8054,C8030,C8006,C7982,C7958,C7934)/Hoja3!$D$14*100000</f>
        <v>86.316997414509501</v>
      </c>
      <c r="H8246" s="304">
        <f t="shared" si="666"/>
        <v>0.9924898902368573</v>
      </c>
    </row>
    <row r="8247" spans="1:8" x14ac:dyDescent="0.25">
      <c r="A8247" s="50" t="s">
        <v>30</v>
      </c>
      <c r="B8247" s="23">
        <v>44236</v>
      </c>
      <c r="C8247" s="4">
        <v>97</v>
      </c>
      <c r="D8247" s="26">
        <f t="shared" si="662"/>
        <v>6215</v>
      </c>
      <c r="E8247" s="4">
        <v>2</v>
      </c>
      <c r="F8247" s="67">
        <f t="shared" si="665"/>
        <v>109</v>
      </c>
      <c r="G8247" s="285">
        <f>SUM(C8247,C8223,C8199,C8175,C8151,C8127,C8103,C8079,C8055,C8031,C8007,C7983,C7959,C7935)/Hoja3!$D$15*100000</f>
        <v>192.97641945494073</v>
      </c>
      <c r="H8247" s="304">
        <f t="shared" si="666"/>
        <v>1.076514816452897</v>
      </c>
    </row>
    <row r="8248" spans="1:8" x14ac:dyDescent="0.25">
      <c r="A8248" s="50" t="s">
        <v>26</v>
      </c>
      <c r="B8248" s="23">
        <v>44236</v>
      </c>
      <c r="C8248" s="4">
        <v>309</v>
      </c>
      <c r="D8248" s="26">
        <f t="shared" si="662"/>
        <v>57236</v>
      </c>
      <c r="E8248" s="4">
        <v>7</v>
      </c>
      <c r="F8248" s="67">
        <f t="shared" si="665"/>
        <v>802</v>
      </c>
      <c r="G8248" s="285">
        <f>SUM(C8248,C8224,C8200,C8176,C8152,C8128,C8104,C8080,C8056,C8032,C8008,C7984,C7960,C7936)/Hoja3!$D$16*100000</f>
        <v>782.01118277497255</v>
      </c>
      <c r="H8248" s="304">
        <f t="shared" si="666"/>
        <v>0.88906009244992301</v>
      </c>
    </row>
    <row r="8249" spans="1:8" x14ac:dyDescent="0.25">
      <c r="A8249" s="50" t="s">
        <v>25</v>
      </c>
      <c r="B8249" s="23">
        <v>44236</v>
      </c>
      <c r="C8249" s="4">
        <v>206</v>
      </c>
      <c r="D8249" s="26">
        <f t="shared" si="662"/>
        <v>49796</v>
      </c>
      <c r="E8249" s="4">
        <v>3</v>
      </c>
      <c r="F8249" s="67">
        <f t="shared" si="665"/>
        <v>1105</v>
      </c>
      <c r="G8249" s="285">
        <f>SUM(C8249,C8225,C8201,C8177,C8153,C8129,C8105,C8081,C8057,C8033,C8009,C7985,C7961,C7937)/Hoja3!$D$17*100000</f>
        <v>424.01787027995886</v>
      </c>
      <c r="H8249" s="304">
        <f t="shared" si="666"/>
        <v>0.72390956839461063</v>
      </c>
    </row>
    <row r="8250" spans="1:8" x14ac:dyDescent="0.25">
      <c r="A8250" s="50" t="s">
        <v>41</v>
      </c>
      <c r="B8250" s="23">
        <v>44236</v>
      </c>
      <c r="C8250" s="4">
        <v>95</v>
      </c>
      <c r="D8250" s="26">
        <f t="shared" si="662"/>
        <v>24413</v>
      </c>
      <c r="F8250" s="67">
        <f t="shared" si="665"/>
        <v>1053</v>
      </c>
      <c r="G8250" s="285">
        <f>SUM(C8250,C8226,C8202,C8178,C8154,C8130,C8106,C8082,C8058,C8034,C8010,C7986,C7962,C7938)/Hoja3!$D$18*100000</f>
        <v>61.991144322825726</v>
      </c>
      <c r="H8250" s="304">
        <f t="shared" si="666"/>
        <v>1.2029972752043596</v>
      </c>
    </row>
    <row r="8251" spans="1:8" x14ac:dyDescent="0.25">
      <c r="A8251" s="50" t="s">
        <v>42</v>
      </c>
      <c r="B8251" s="23">
        <v>44236</v>
      </c>
      <c r="C8251" s="4">
        <v>68</v>
      </c>
      <c r="D8251" s="26">
        <f t="shared" si="662"/>
        <v>14405</v>
      </c>
      <c r="E8251" s="4">
        <v>1</v>
      </c>
      <c r="F8251" s="67">
        <f t="shared" si="665"/>
        <v>203</v>
      </c>
      <c r="G8251" s="285">
        <f>SUM(C8251,C8227,C8203,C8179,C8155,C8131,C8107,C8083,C8059,C8035,C8011,C7987,C7963,C7939)/Hoja3!$D$19*100000</f>
        <v>89.859795677769426</v>
      </c>
      <c r="H8251" s="304">
        <f t="shared" si="666"/>
        <v>0.68354430379746833</v>
      </c>
    </row>
    <row r="8252" spans="1:8" x14ac:dyDescent="0.25">
      <c r="A8252" s="50" t="s">
        <v>43</v>
      </c>
      <c r="B8252" s="23">
        <v>44236</v>
      </c>
      <c r="C8252" s="4">
        <v>7</v>
      </c>
      <c r="D8252" s="26">
        <f t="shared" si="662"/>
        <v>19119</v>
      </c>
      <c r="F8252" s="67">
        <f t="shared" si="665"/>
        <v>338</v>
      </c>
      <c r="G8252" s="285">
        <f>SUM(C8252,C8228,C8204,C8180,C8156,C8132,C8108,C8084,C8060,C8036,C8012,C7988,C7964,C7940)/Hoja3!$D$20*100000</f>
        <v>63.148203522135312</v>
      </c>
      <c r="H8252" s="304">
        <f t="shared" si="666"/>
        <v>0.15042174320524837</v>
      </c>
    </row>
    <row r="8253" spans="1:8" x14ac:dyDescent="0.25">
      <c r="A8253" s="50" t="s">
        <v>44</v>
      </c>
      <c r="B8253" s="23">
        <v>44236</v>
      </c>
      <c r="C8253" s="4">
        <v>123</v>
      </c>
      <c r="D8253" s="26">
        <f t="shared" si="662"/>
        <v>34050</v>
      </c>
      <c r="E8253" s="4">
        <v>3</v>
      </c>
      <c r="F8253" s="67">
        <f t="shared" si="665"/>
        <v>520</v>
      </c>
      <c r="G8253" s="285">
        <f>SUM(C8253,C8229,C8205,C8181,C8157,C8133,C8109,C8085,C8061,C8037,C8013,C7989,C7965,C7941)/Hoja3!$D$21*100000</f>
        <v>608.15208177239151</v>
      </c>
      <c r="H8253" s="304">
        <f t="shared" si="666"/>
        <v>0.57069540672312036</v>
      </c>
    </row>
    <row r="8254" spans="1:8" x14ac:dyDescent="0.25">
      <c r="A8254" s="50" t="s">
        <v>29</v>
      </c>
      <c r="B8254" s="23">
        <v>44236</v>
      </c>
      <c r="C8254" s="4">
        <v>479</v>
      </c>
      <c r="D8254" s="26">
        <f t="shared" si="662"/>
        <v>209981</v>
      </c>
      <c r="E8254" s="4">
        <v>22</v>
      </c>
      <c r="F8254" s="67">
        <f t="shared" si="665"/>
        <v>3759</v>
      </c>
      <c r="G8254" s="285">
        <f>SUM(C8254,C8230,C8206,C8182,C8158,C8134,C8110,C8086,C8062,C8038,C8014,C7990,C7966,C7942)/Hoja3!$D$22*100000</f>
        <v>200.881230668999</v>
      </c>
      <c r="H8254" s="304">
        <f t="shared" si="666"/>
        <v>0.50986865714490781</v>
      </c>
    </row>
    <row r="8255" spans="1:8" x14ac:dyDescent="0.25">
      <c r="A8255" s="50" t="s">
        <v>45</v>
      </c>
      <c r="B8255" s="23">
        <v>44236</v>
      </c>
      <c r="C8255" s="4">
        <v>50</v>
      </c>
      <c r="D8255" s="26">
        <f t="shared" si="662"/>
        <v>21542</v>
      </c>
      <c r="E8255" s="4">
        <v>2</v>
      </c>
      <c r="F8255" s="67">
        <f t="shared" si="665"/>
        <v>253</v>
      </c>
      <c r="G8255" s="285">
        <f>SUM(C8255,C8231,C8207,C8183,C8159,C8135,C8111,C8087,C8063,C8039,C8015,C7991,C7967,C7943)/Hoja3!$D$23*100000</f>
        <v>101.29682422701119</v>
      </c>
      <c r="H8255" s="304">
        <f t="shared" si="666"/>
        <v>0.59555288461538458</v>
      </c>
    </row>
    <row r="8256" spans="1:8" x14ac:dyDescent="0.25">
      <c r="A8256" s="50" t="s">
        <v>46</v>
      </c>
      <c r="B8256" s="23">
        <v>44236</v>
      </c>
      <c r="C8256" s="4">
        <v>33</v>
      </c>
      <c r="D8256" s="26">
        <f t="shared" si="662"/>
        <v>22208</v>
      </c>
      <c r="F8256" s="67">
        <f t="shared" si="665"/>
        <v>342</v>
      </c>
      <c r="G8256" s="285">
        <f>SUM(C8256,C8232,C8208,C8184,C8160,C8136,C8112,C8088,C8064,C8040,C8016,C7992,C7968,C7944)/Hoja3!$D$24*100000</f>
        <v>359.66747723802524</v>
      </c>
      <c r="H8256" s="304">
        <f t="shared" si="666"/>
        <v>0.5412765957446809</v>
      </c>
    </row>
    <row r="8257" spans="1:8" ht="15.75" thickBot="1" x14ac:dyDescent="0.3">
      <c r="A8257" s="50" t="s">
        <v>47</v>
      </c>
      <c r="B8257" s="23">
        <v>44236</v>
      </c>
      <c r="C8257" s="4">
        <v>94</v>
      </c>
      <c r="D8257" s="115">
        <f t="shared" si="662"/>
        <v>77511</v>
      </c>
      <c r="E8257" s="4">
        <v>11</v>
      </c>
      <c r="F8257" s="307">
        <f t="shared" si="665"/>
        <v>1449</v>
      </c>
      <c r="G8257" s="308">
        <f>SUM(C8257,C8233,C8209,C8185,C8161,C8137,C8113,C8089,C8065,C8041,C8017,C7993,C7969,C7945)/Hoja3!$D$25*100000</f>
        <v>112.11714943917821</v>
      </c>
      <c r="H8257" s="309">
        <f t="shared" si="666"/>
        <v>0.8351648351648352</v>
      </c>
    </row>
    <row r="8258" spans="1:8" x14ac:dyDescent="0.25">
      <c r="A8258" s="50" t="s">
        <v>22</v>
      </c>
      <c r="B8258" s="23">
        <v>44237</v>
      </c>
      <c r="C8258" s="4">
        <v>3265</v>
      </c>
      <c r="D8258" s="114">
        <f t="shared" si="662"/>
        <v>835204</v>
      </c>
      <c r="E8258" s="4">
        <v>26</v>
      </c>
      <c r="F8258" s="302">
        <f>E8258+F8234</f>
        <v>25235</v>
      </c>
      <c r="G8258" s="303">
        <f>SUM(C8258,C8234,C8210,C8186,C8162,C8138,C8114,C8090,C8066,C8042,C8018,C7994,C7970,C7946)/Hoja3!$D$2*100000</f>
        <v>255.43948366870774</v>
      </c>
      <c r="H8258" s="255">
        <f t="shared" si="666"/>
        <v>0.8147467951631967</v>
      </c>
    </row>
    <row r="8259" spans="1:8" x14ac:dyDescent="0.25">
      <c r="A8259" s="50" t="s">
        <v>51</v>
      </c>
      <c r="B8259" s="23">
        <v>44237</v>
      </c>
      <c r="C8259" s="4">
        <v>915</v>
      </c>
      <c r="D8259" s="26">
        <f t="shared" ref="D8259:D8281" si="667">C8259+D8235</f>
        <v>219667</v>
      </c>
      <c r="E8259" s="4">
        <v>30</v>
      </c>
      <c r="F8259" s="67">
        <f t="shared" ref="F8259:F8281" si="668">E8259+F8235</f>
        <v>6230</v>
      </c>
      <c r="G8259" s="285">
        <f>SUM(C8259,C8235,C8211,C8187,C8163,C8139,C8115,C8091,C8067,C8043,C8019,C7995,C7971,C7947)/Hoja3!$D$3*100000</f>
        <v>436.42863970691036</v>
      </c>
      <c r="H8259" s="304">
        <f t="shared" si="666"/>
        <v>0.81203871748336354</v>
      </c>
    </row>
    <row r="8260" spans="1:8" x14ac:dyDescent="0.25">
      <c r="A8260" s="50" t="s">
        <v>35</v>
      </c>
      <c r="B8260" s="23">
        <v>44237</v>
      </c>
      <c r="C8260" s="4">
        <v>54</v>
      </c>
      <c r="D8260" s="26">
        <f t="shared" si="667"/>
        <v>6461</v>
      </c>
      <c r="F8260" s="67">
        <f t="shared" si="668"/>
        <v>17</v>
      </c>
      <c r="G8260" s="285">
        <f>SUM(C8260,C8236,C8212,C8188,C8164,C8140,C8116,C8092,C8068,C8044,C8020,C7996,C7972,C7948)/Hoja3!$D$4*100000</f>
        <v>362.74967624531217</v>
      </c>
      <c r="H8260" s="304">
        <f t="shared" si="666"/>
        <v>0.94305381727158943</v>
      </c>
    </row>
    <row r="8261" spans="1:8" x14ac:dyDescent="0.25">
      <c r="A8261" s="50" t="s">
        <v>21</v>
      </c>
      <c r="B8261" s="23">
        <v>44237</v>
      </c>
      <c r="C8261" s="4">
        <v>143</v>
      </c>
      <c r="D8261" s="26">
        <f t="shared" si="667"/>
        <v>32034</v>
      </c>
      <c r="E8261" s="4">
        <v>4</v>
      </c>
      <c r="F8261" s="67">
        <f t="shared" si="668"/>
        <v>829</v>
      </c>
      <c r="G8261" s="285">
        <f>SUM(C8261,C8237,C8213,C8189,C8165,C8141,C8117,C8093,C8069,C8045,C8021,C7997,C7973,C7949)/Hoja3!$D$5*100000</f>
        <v>151.17791756361967</v>
      </c>
      <c r="H8261" s="304">
        <f t="shared" si="666"/>
        <v>0.70718446601941742</v>
      </c>
    </row>
    <row r="8262" spans="1:8" x14ac:dyDescent="0.25">
      <c r="A8262" s="50" t="s">
        <v>36</v>
      </c>
      <c r="B8262" s="23">
        <v>44237</v>
      </c>
      <c r="C8262" s="4">
        <v>164</v>
      </c>
      <c r="D8262" s="26">
        <f t="shared" si="667"/>
        <v>44565</v>
      </c>
      <c r="E8262" s="4">
        <v>2</v>
      </c>
      <c r="F8262" s="67">
        <f t="shared" si="668"/>
        <v>679</v>
      </c>
      <c r="G8262" s="285">
        <f>SUM(C8262,C8238,C8214,C8190,C8166,C8142,C8118,C8094,C8070,C8046,C8022,C7998,C7974,C7950)/Hoja3!$D$6*100000</f>
        <v>531.50757519459</v>
      </c>
      <c r="H8262" s="304">
        <f t="shared" si="666"/>
        <v>0.76157407407407407</v>
      </c>
    </row>
    <row r="8263" spans="1:8" x14ac:dyDescent="0.25">
      <c r="A8263" s="50" t="s">
        <v>37</v>
      </c>
      <c r="B8263" s="23">
        <v>44237</v>
      </c>
      <c r="C8263" s="4">
        <v>109</v>
      </c>
      <c r="D8263" s="26">
        <f t="shared" si="667"/>
        <v>19083</v>
      </c>
      <c r="E8263" s="4">
        <v>3</v>
      </c>
      <c r="F8263" s="67">
        <f t="shared" si="668"/>
        <v>211</v>
      </c>
      <c r="G8263" s="285">
        <f>SUM(C8263,C8239,C8215,C8191,C8167,C8143,C8119,C8095,C8071,C8047,C8023,C7999,C7975,C7951)/Hoja3!$D$7*100000</f>
        <v>59.274820832613123</v>
      </c>
      <c r="H8263" s="304">
        <f>SUM(C8263,C8239,C8215,C8191,C8167,C8143,C8119,C8095,C8071,C8047,C8023,C7999,C7975,C7951)/SUM(C7927,C7903,C7879,C7855,C7832,C7808,C7784,C7760,C7736,C7712,C7688,C7664,C7640,C7616)</f>
        <v>0.44714142427281844</v>
      </c>
    </row>
    <row r="8264" spans="1:8" x14ac:dyDescent="0.25">
      <c r="A8264" s="50" t="s">
        <v>27</v>
      </c>
      <c r="B8264" s="23">
        <v>44237</v>
      </c>
      <c r="C8264" s="4">
        <v>759</v>
      </c>
      <c r="D8264" s="26">
        <f t="shared" si="667"/>
        <v>149908</v>
      </c>
      <c r="E8264" s="4">
        <v>12</v>
      </c>
      <c r="F8264" s="67">
        <f t="shared" si="668"/>
        <v>2757</v>
      </c>
      <c r="G8264" s="285">
        <f>SUM(C8264,C8240,C8216,C8192,C8168,C8144,C8120,C8096,C8072,C8048,C8024,C8000,C7976,C7952)/Hoja3!$D$8*100000</f>
        <v>600.90952809642386</v>
      </c>
      <c r="H8264" s="304">
        <f>SUM(C8264,C8240,C8216,C8192,C8168,C8144,C8120,C8096,C8072,C8048,C8024,C8000,C7976,C7952)/SUM(C7928,C7904,C7880,C7856,C7831,C7807,C7783,C7759,C7735,C7711,C7687,C7663,C7639,C7615)</f>
        <v>1.3427033492822966</v>
      </c>
    </row>
    <row r="8265" spans="1:8" x14ac:dyDescent="0.25">
      <c r="A8265" s="50" t="s">
        <v>38</v>
      </c>
      <c r="B8265" s="23">
        <v>44237</v>
      </c>
      <c r="C8265" s="4">
        <v>195</v>
      </c>
      <c r="D8265" s="26">
        <f t="shared" si="667"/>
        <v>42987</v>
      </c>
      <c r="E8265" s="4">
        <v>6</v>
      </c>
      <c r="F8265" s="67">
        <f t="shared" si="668"/>
        <v>778</v>
      </c>
      <c r="G8265" s="285">
        <f>SUM(C8265,C8241,C8217,C8193,C8169,C8145,C8121,C8097,C8073,C8049,C8025,C8001,C7977,C7953)/Hoja3!$D$9*100000</f>
        <v>215.51832988085522</v>
      </c>
      <c r="H8265" s="304">
        <f t="shared" ref="H8265:H8281" si="669">SUM(C8265,C8241,C8217,C8193,C8169,C8145,C8121,C8097,C8073,C8049,C8025,C8001,C7977,C7953)/SUM(C7929,C7905,C7881,C7857,C7833,C7809,C7785,C7761,C7737,C7713,C7689,C7665,C7641,C7617)</f>
        <v>0.57288070579209815</v>
      </c>
    </row>
    <row r="8266" spans="1:8" x14ac:dyDescent="0.25">
      <c r="A8266" s="50" t="s">
        <v>48</v>
      </c>
      <c r="B8266" s="23">
        <v>44237</v>
      </c>
      <c r="C8266" s="4">
        <v>5</v>
      </c>
      <c r="D8266" s="26">
        <f t="shared" si="667"/>
        <v>893</v>
      </c>
      <c r="F8266" s="67">
        <f t="shared" si="668"/>
        <v>9</v>
      </c>
      <c r="G8266" s="285">
        <f>SUM(C8266,C8242,C8218,C8194,C8170,C8146,C8122,C8098,C8074,C8050,C8026,C8002,C7978,C7954)/Hoja3!$D$10*100000</f>
        <v>10.740375384381512</v>
      </c>
      <c r="H8266" s="304">
        <f t="shared" si="669"/>
        <v>0.16129032258064516</v>
      </c>
    </row>
    <row r="8267" spans="1:8" x14ac:dyDescent="0.25">
      <c r="A8267" s="50" t="s">
        <v>39</v>
      </c>
      <c r="B8267" s="23">
        <v>44237</v>
      </c>
      <c r="C8267" s="4">
        <v>41</v>
      </c>
      <c r="D8267" s="26">
        <f t="shared" si="667"/>
        <v>19633</v>
      </c>
      <c r="F8267" s="67">
        <f t="shared" si="668"/>
        <v>887</v>
      </c>
      <c r="G8267" s="285">
        <f>SUM(C8267,C8243,C8219,C8195,C8171,C8147,C8123,C8099,C8075,C8051,C8027,C8003,C7979,C7955)/Hoja3!$D$11*100000</f>
        <v>55.391169324448256</v>
      </c>
      <c r="H8267" s="304">
        <f t="shared" si="669"/>
        <v>0.90851063829787237</v>
      </c>
    </row>
    <row r="8268" spans="1:8" x14ac:dyDescent="0.25">
      <c r="A8268" s="50" t="s">
        <v>40</v>
      </c>
      <c r="B8268" s="23">
        <v>44237</v>
      </c>
      <c r="C8268" s="4">
        <v>63</v>
      </c>
      <c r="D8268" s="26">
        <f t="shared" si="667"/>
        <v>17353</v>
      </c>
      <c r="F8268" s="67">
        <f t="shared" si="668"/>
        <v>265</v>
      </c>
      <c r="G8268" s="285">
        <f>SUM(C8268,C8244,C8220,C8196,C8172,C8148,C8124,C8100,C8076,C8052,C8028,C8004,C7980,C7956)/Hoja3!$D$12*100000</f>
        <v>344.00214268974526</v>
      </c>
      <c r="H8268" s="304">
        <f t="shared" si="669"/>
        <v>0.67156862745098034</v>
      </c>
    </row>
    <row r="8269" spans="1:8" x14ac:dyDescent="0.25">
      <c r="A8269" s="50" t="s">
        <v>28</v>
      </c>
      <c r="B8269" s="23">
        <v>44237</v>
      </c>
      <c r="C8269" s="4">
        <v>28</v>
      </c>
      <c r="D8269" s="26">
        <f t="shared" si="667"/>
        <v>9732</v>
      </c>
      <c r="F8269" s="67">
        <f t="shared" si="668"/>
        <v>415</v>
      </c>
      <c r="G8269" s="285">
        <f>SUM(C8269,C8245,C8221,C8197,C8173,C8149,C8125,C8101,C8077,C8053,C8029,C8005,C7981,C7957)/Hoja3!$D$13*100000</f>
        <v>62.002739301351106</v>
      </c>
      <c r="H8269" s="304">
        <f t="shared" si="669"/>
        <v>1.0124481327800829</v>
      </c>
    </row>
    <row r="8270" spans="1:8" x14ac:dyDescent="0.25">
      <c r="A8270" s="50" t="s">
        <v>24</v>
      </c>
      <c r="B8270" s="23">
        <v>44237</v>
      </c>
      <c r="C8270" s="4">
        <v>187</v>
      </c>
      <c r="D8270" s="26">
        <f t="shared" si="667"/>
        <v>65227</v>
      </c>
      <c r="E8270" s="4">
        <v>4</v>
      </c>
      <c r="F8270" s="67">
        <f t="shared" si="668"/>
        <v>1408</v>
      </c>
      <c r="G8270" s="285">
        <f>SUM(C8270,C8246,C8222,C8198,C8174,C8150,C8126,C8102,C8078,C8054,C8030,C8006,C7982,C7958)/Hoja3!$D$14*100000</f>
        <v>88.226220873037647</v>
      </c>
      <c r="H8270" s="304">
        <f t="shared" si="669"/>
        <v>1.0150289017341041</v>
      </c>
    </row>
    <row r="8271" spans="1:8" x14ac:dyDescent="0.25">
      <c r="A8271" s="50" t="s">
        <v>30</v>
      </c>
      <c r="B8271" s="23">
        <v>44237</v>
      </c>
      <c r="C8271" s="4">
        <v>78</v>
      </c>
      <c r="D8271" s="26">
        <f t="shared" si="667"/>
        <v>6293</v>
      </c>
      <c r="E8271" s="4">
        <v>3</v>
      </c>
      <c r="F8271" s="67">
        <f t="shared" si="668"/>
        <v>112</v>
      </c>
      <c r="G8271" s="285">
        <f>SUM(C8271,C8247,C8223,C8199,C8175,C8151,C8127,C8103,C8079,C8055,C8031,C8007,C7983,C7959)/Hoja3!$D$15*100000</f>
        <v>180.05318347665175</v>
      </c>
      <c r="H8271" s="304">
        <f t="shared" si="669"/>
        <v>0.9175757575757576</v>
      </c>
    </row>
    <row r="8272" spans="1:8" x14ac:dyDescent="0.25">
      <c r="A8272" s="50" t="s">
        <v>26</v>
      </c>
      <c r="B8272" s="23">
        <v>44237</v>
      </c>
      <c r="C8272" s="4">
        <v>386</v>
      </c>
      <c r="D8272" s="26">
        <f t="shared" si="667"/>
        <v>57622</v>
      </c>
      <c r="E8272" s="4">
        <v>4</v>
      </c>
      <c r="F8272" s="67">
        <f t="shared" si="668"/>
        <v>806</v>
      </c>
      <c r="G8272" s="285">
        <f>SUM(C8272,C8248,C8224,C8200,C8176,C8152,C8128,C8104,C8080,C8056,C8032,C8008,C7984,C7960)/Hoja3!$D$16*100000</f>
        <v>759.12158143050976</v>
      </c>
      <c r="H8272" s="304">
        <f t="shared" si="669"/>
        <v>0.85209601081812036</v>
      </c>
    </row>
    <row r="8273" spans="1:8" x14ac:dyDescent="0.25">
      <c r="A8273" s="50" t="s">
        <v>25</v>
      </c>
      <c r="B8273" s="23">
        <v>44237</v>
      </c>
      <c r="C8273" s="4">
        <v>221</v>
      </c>
      <c r="D8273" s="26">
        <f t="shared" si="667"/>
        <v>50017</v>
      </c>
      <c r="E8273" s="4">
        <v>3</v>
      </c>
      <c r="F8273" s="67">
        <f t="shared" si="668"/>
        <v>1108</v>
      </c>
      <c r="G8273" s="285">
        <f>SUM(C8273,C8249,C8225,C8201,C8177,C8153,C8129,C8105,C8081,C8057,C8033,C8009,C7985,C7961)/Hoja3!$D$17*100000</f>
        <v>404.75649068364521</v>
      </c>
      <c r="H8273" s="304">
        <f t="shared" si="669"/>
        <v>0.6954723052171915</v>
      </c>
    </row>
    <row r="8274" spans="1:8" x14ac:dyDescent="0.25">
      <c r="A8274" s="50" t="s">
        <v>41</v>
      </c>
      <c r="B8274" s="23">
        <v>44237</v>
      </c>
      <c r="C8274" s="4">
        <v>100</v>
      </c>
      <c r="D8274" s="26">
        <f t="shared" si="667"/>
        <v>24513</v>
      </c>
      <c r="E8274" s="4">
        <v>2</v>
      </c>
      <c r="F8274" s="67">
        <f t="shared" si="668"/>
        <v>1055</v>
      </c>
      <c r="G8274" s="285">
        <f>SUM(C8274,C8250,C8226,C8202,C8178,C8154,C8130,C8106,C8082,C8058,C8034,C8010,C7986,C7962)/Hoja3!$D$18*100000</f>
        <v>64.448324448872043</v>
      </c>
      <c r="H8274" s="304">
        <f t="shared" si="669"/>
        <v>1.2540983606557377</v>
      </c>
    </row>
    <row r="8275" spans="1:8" x14ac:dyDescent="0.25">
      <c r="A8275" s="50" t="s">
        <v>42</v>
      </c>
      <c r="B8275" s="23">
        <v>44237</v>
      </c>
      <c r="C8275" s="4">
        <v>52</v>
      </c>
      <c r="D8275" s="26">
        <f t="shared" si="667"/>
        <v>14457</v>
      </c>
      <c r="F8275" s="67">
        <f t="shared" si="668"/>
        <v>203</v>
      </c>
      <c r="G8275" s="285">
        <f>SUM(C8275,C8251,C8227,C8203,C8179,C8155,C8131,C8107,C8083,C8059,C8035,C8011,C7987,C7963)/Hoja3!$D$19*100000</f>
        <v>89.091763236079089</v>
      </c>
      <c r="H8275" s="304">
        <f t="shared" si="669"/>
        <v>0.75488069414316705</v>
      </c>
    </row>
    <row r="8276" spans="1:8" x14ac:dyDescent="0.25">
      <c r="A8276" s="50" t="s">
        <v>43</v>
      </c>
      <c r="B8276" s="23">
        <v>44237</v>
      </c>
      <c r="C8276" s="4">
        <v>5</v>
      </c>
      <c r="D8276" s="26">
        <f t="shared" si="667"/>
        <v>19124</v>
      </c>
      <c r="F8276" s="67">
        <f t="shared" si="668"/>
        <v>338</v>
      </c>
      <c r="G8276" s="285">
        <f>SUM(C8276,C8252,C8228,C8204,C8180,C8156,C8132,C8108,C8084,C8060,C8036,C8012,C7988,C7964)/Hoja3!$D$20*100000</f>
        <v>48.197226987299537</v>
      </c>
      <c r="H8276" s="304">
        <f t="shared" si="669"/>
        <v>0.11254019292604502</v>
      </c>
    </row>
    <row r="8277" spans="1:8" x14ac:dyDescent="0.25">
      <c r="A8277" s="50" t="s">
        <v>44</v>
      </c>
      <c r="B8277" s="23">
        <v>44237</v>
      </c>
      <c r="C8277" s="4">
        <v>127</v>
      </c>
      <c r="D8277" s="26">
        <f t="shared" si="667"/>
        <v>34177</v>
      </c>
      <c r="E8277" s="4">
        <v>3</v>
      </c>
      <c r="F8277" s="67">
        <f t="shared" si="668"/>
        <v>523</v>
      </c>
      <c r="G8277" s="285">
        <f>SUM(C8277,C8253,C8229,C8205,C8181,C8157,C8133,C8109,C8085,C8061,C8037,C8013,C7989,C7965)/Hoja3!$D$21*100000</f>
        <v>597.21409469015418</v>
      </c>
      <c r="H8277" s="304">
        <f t="shared" si="669"/>
        <v>0.58380112269446671</v>
      </c>
    </row>
    <row r="8278" spans="1:8" x14ac:dyDescent="0.25">
      <c r="A8278" s="50" t="s">
        <v>29</v>
      </c>
      <c r="B8278" s="23">
        <v>44237</v>
      </c>
      <c r="C8278" s="4">
        <v>533</v>
      </c>
      <c r="D8278" s="26">
        <f t="shared" si="667"/>
        <v>210514</v>
      </c>
      <c r="E8278" s="4">
        <v>3</v>
      </c>
      <c r="F8278" s="67">
        <f t="shared" si="668"/>
        <v>3762</v>
      </c>
      <c r="G8278" s="285">
        <f>SUM(C8278,C8254,C8230,C8206,C8182,C8158,C8134,C8110,C8086,C8062,C8038,C8014,C7990,C7966)/Hoja3!$D$22*100000</f>
        <v>189.82484536613035</v>
      </c>
      <c r="H8278" s="304">
        <f t="shared" si="669"/>
        <v>0.50265818045675781</v>
      </c>
    </row>
    <row r="8279" spans="1:8" x14ac:dyDescent="0.25">
      <c r="A8279" s="50" t="s">
        <v>45</v>
      </c>
      <c r="B8279" s="23">
        <v>44237</v>
      </c>
      <c r="C8279" s="4">
        <v>91</v>
      </c>
      <c r="D8279" s="26">
        <f t="shared" si="667"/>
        <v>21633</v>
      </c>
      <c r="E8279" s="4">
        <v>2</v>
      </c>
      <c r="F8279" s="67">
        <f t="shared" si="668"/>
        <v>255</v>
      </c>
      <c r="G8279" s="285">
        <f>SUM(C8279,C8255,C8231,C8207,C8183,C8159,C8135,C8111,C8087,C8063,C8039,C8015,C7991,C7967)/Hoja3!$D$23*100000</f>
        <v>100.27465647497273</v>
      </c>
      <c r="H8279" s="304">
        <f t="shared" si="669"/>
        <v>0.61312500000000003</v>
      </c>
    </row>
    <row r="8280" spans="1:8" x14ac:dyDescent="0.25">
      <c r="A8280" s="50" t="s">
        <v>46</v>
      </c>
      <c r="B8280" s="23">
        <v>44237</v>
      </c>
      <c r="C8280" s="4">
        <v>110</v>
      </c>
      <c r="D8280" s="26">
        <f t="shared" si="667"/>
        <v>22318</v>
      </c>
      <c r="F8280" s="67">
        <f t="shared" si="668"/>
        <v>342</v>
      </c>
      <c r="G8280" s="285">
        <f>SUM(C8280,C8256,C8232,C8208,C8184,C8160,C8136,C8112,C8088,C8064,C8040,C8016,C7992,C7968)/Hoja3!$D$24*100000</f>
        <v>373.80534977096647</v>
      </c>
      <c r="H8280" s="304">
        <f t="shared" si="669"/>
        <v>0.5703192407247627</v>
      </c>
    </row>
    <row r="8281" spans="1:8" ht="15.75" thickBot="1" x14ac:dyDescent="0.3">
      <c r="A8281" s="50" t="s">
        <v>47</v>
      </c>
      <c r="B8281" s="23">
        <v>44237</v>
      </c>
      <c r="C8281" s="4">
        <v>108</v>
      </c>
      <c r="D8281" s="115">
        <f t="shared" si="667"/>
        <v>77619</v>
      </c>
      <c r="E8281" s="4">
        <v>2</v>
      </c>
      <c r="F8281" s="307">
        <f t="shared" si="668"/>
        <v>1451</v>
      </c>
      <c r="G8281" s="308">
        <f>SUM(C8281,C8257,C8233,C8209,C8185,C8161,C8137,C8113,C8089,C8065,C8041,C8017,C7993,C7969)/Hoja3!$D$25*100000</f>
        <v>101.55453378148721</v>
      </c>
      <c r="H8281" s="309">
        <f t="shared" si="669"/>
        <v>0.75383267630310991</v>
      </c>
    </row>
  </sheetData>
  <autoFilter ref="A1:E772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50:G7897">
    <cfRule type="cellIs" dxfId="147" priority="209" operator="lessThan">
      <formula>150</formula>
    </cfRule>
    <cfRule type="cellIs" dxfId="146" priority="210" operator="greaterThanOrEqual">
      <formula>150</formula>
    </cfRule>
  </conditionalFormatting>
  <conditionalFormatting sqref="H7850">
    <cfRule type="cellIs" dxfId="145" priority="207" operator="lessThan">
      <formula>1.2</formula>
    </cfRule>
    <cfRule type="cellIs" dxfId="144" priority="208" operator="greaterThanOrEqual">
      <formula>1.2</formula>
    </cfRule>
  </conditionalFormatting>
  <conditionalFormatting sqref="H7851:H7873">
    <cfRule type="cellIs" dxfId="143" priority="205" operator="lessThan">
      <formula>1.2</formula>
    </cfRule>
    <cfRule type="cellIs" dxfId="142" priority="206" operator="greaterThanOrEqual">
      <formula>1.2</formula>
    </cfRule>
  </conditionalFormatting>
  <conditionalFormatting sqref="D7874:D789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141" priority="199" operator="lessThan">
      <formula>1.2</formula>
    </cfRule>
    <cfRule type="cellIs" dxfId="140" priority="200" operator="greaterThanOrEqual">
      <formula>1.2</formula>
    </cfRule>
  </conditionalFormatting>
  <conditionalFormatting sqref="H7875:H7897">
    <cfRule type="cellIs" dxfId="139" priority="197" operator="lessThan">
      <formula>1.2</formula>
    </cfRule>
    <cfRule type="cellIs" dxfId="138" priority="198" operator="greaterThanOrEqual">
      <formula>1.2</formula>
    </cfRule>
  </conditionalFormatting>
  <conditionalFormatting sqref="D7898:D792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26:G7849">
    <cfRule type="cellIs" dxfId="137" priority="145" operator="lessThan">
      <formula>150</formula>
    </cfRule>
    <cfRule type="cellIs" dxfId="136" priority="146" operator="greaterThanOrEqual">
      <formula>150</formula>
    </cfRule>
  </conditionalFormatting>
  <conditionalFormatting sqref="H7826">
    <cfRule type="cellIs" dxfId="135" priority="143" operator="lessThan">
      <formula>1.2</formula>
    </cfRule>
    <cfRule type="cellIs" dxfId="134" priority="144" operator="greaterThanOrEqual">
      <formula>1.2</formula>
    </cfRule>
  </conditionalFormatting>
  <conditionalFormatting sqref="H7827:H7849">
    <cfRule type="cellIs" dxfId="133" priority="141" operator="lessThan">
      <formula>1.2</formula>
    </cfRule>
    <cfRule type="cellIs" dxfId="132" priority="142" operator="greaterThanOrEqual">
      <formula>1.2</formula>
    </cfRule>
  </conditionalFormatting>
  <conditionalFormatting sqref="G7802:G7825">
    <cfRule type="cellIs" dxfId="131" priority="139" operator="lessThan">
      <formula>150</formula>
    </cfRule>
    <cfRule type="cellIs" dxfId="130" priority="140" operator="greaterThanOrEqual">
      <formula>150</formula>
    </cfRule>
  </conditionalFormatting>
  <conditionalFormatting sqref="H7802">
    <cfRule type="cellIs" dxfId="129" priority="137" operator="lessThan">
      <formula>1.2</formula>
    </cfRule>
    <cfRule type="cellIs" dxfId="128" priority="138" operator="greaterThanOrEqual">
      <formula>1.2</formula>
    </cfRule>
  </conditionalFormatting>
  <conditionalFormatting sqref="H7803:H7825">
    <cfRule type="cellIs" dxfId="127" priority="135" operator="lessThan">
      <formula>1.2</formula>
    </cfRule>
    <cfRule type="cellIs" dxfId="126" priority="136" operator="greaterThanOrEqual">
      <formula>1.2</formula>
    </cfRule>
  </conditionalFormatting>
  <conditionalFormatting sqref="D8042:D806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15:H8137">
    <cfRule type="cellIs" dxfId="125" priority="103" operator="lessThan">
      <formula>1.2</formula>
    </cfRule>
    <cfRule type="cellIs" dxfId="124" priority="104" operator="greaterThanOrEqual">
      <formula>1.2</formula>
    </cfRule>
  </conditionalFormatting>
  <conditionalFormatting sqref="G8114:G8137">
    <cfRule type="cellIs" dxfId="123" priority="108" operator="lessThan">
      <formula>150</formula>
    </cfRule>
    <cfRule type="cellIs" dxfId="122" priority="109" operator="greaterThanOrEqual">
      <formula>150</formula>
    </cfRule>
  </conditionalFormatting>
  <conditionalFormatting sqref="F8114:F813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14">
    <cfRule type="cellIs" dxfId="121" priority="105" operator="lessThan">
      <formula>1.2</formula>
    </cfRule>
    <cfRule type="cellIs" dxfId="120" priority="106" operator="greaterThanOrEqual">
      <formula>1.2</formula>
    </cfRule>
  </conditionalFormatting>
  <conditionalFormatting sqref="H8091:H8113">
    <cfRule type="cellIs" dxfId="119" priority="97" operator="lessThan">
      <formula>1.2</formula>
    </cfRule>
    <cfRule type="cellIs" dxfId="118" priority="98" operator="greaterThanOrEqual">
      <formula>1.2</formula>
    </cfRule>
  </conditionalFormatting>
  <conditionalFormatting sqref="G8090:G8113">
    <cfRule type="cellIs" dxfId="117" priority="101" operator="lessThan">
      <formula>150</formula>
    </cfRule>
    <cfRule type="cellIs" dxfId="116" priority="102" operator="greaterThanOrEqual">
      <formula>150</formula>
    </cfRule>
  </conditionalFormatting>
  <conditionalFormatting sqref="H8090">
    <cfRule type="cellIs" dxfId="115" priority="99" operator="lessThan">
      <formula>1.2</formula>
    </cfRule>
    <cfRule type="cellIs" dxfId="114" priority="100" operator="greaterThanOrEqual">
      <formula>1.2</formula>
    </cfRule>
  </conditionalFormatting>
  <conditionalFormatting sqref="H8067:H8089">
    <cfRule type="cellIs" dxfId="113" priority="91" operator="lessThan">
      <formula>1.2</formula>
    </cfRule>
    <cfRule type="cellIs" dxfId="112" priority="92" operator="greaterThanOrEqual">
      <formula>1.2</formula>
    </cfRule>
  </conditionalFormatting>
  <conditionalFormatting sqref="G8066:G8089">
    <cfRule type="cellIs" dxfId="111" priority="95" operator="lessThan">
      <formula>150</formula>
    </cfRule>
    <cfRule type="cellIs" dxfId="110" priority="96" operator="greaterThanOrEqual">
      <formula>150</formula>
    </cfRule>
  </conditionalFormatting>
  <conditionalFormatting sqref="H8066">
    <cfRule type="cellIs" dxfId="109" priority="93" operator="lessThan">
      <formula>1.2</formula>
    </cfRule>
    <cfRule type="cellIs" dxfId="108" priority="94" operator="greaterThanOrEqual">
      <formula>1.2</formula>
    </cfRule>
  </conditionalFormatting>
  <conditionalFormatting sqref="H8043:H8065">
    <cfRule type="cellIs" dxfId="107" priority="85" operator="lessThan">
      <formula>1.2</formula>
    </cfRule>
    <cfRule type="cellIs" dxfId="106" priority="86" operator="greaterThanOrEqual">
      <formula>1.2</formula>
    </cfRule>
  </conditionalFormatting>
  <conditionalFormatting sqref="G8042:G8065">
    <cfRule type="cellIs" dxfId="105" priority="89" operator="lessThan">
      <formula>150</formula>
    </cfRule>
    <cfRule type="cellIs" dxfId="104" priority="90" operator="greaterThanOrEqual">
      <formula>150</formula>
    </cfRule>
  </conditionalFormatting>
  <conditionalFormatting sqref="H8042">
    <cfRule type="cellIs" dxfId="103" priority="87" operator="lessThan">
      <formula>1.2</formula>
    </cfRule>
    <cfRule type="cellIs" dxfId="102" priority="88" operator="greaterThanOrEqual">
      <formula>1.2</formula>
    </cfRule>
  </conditionalFormatting>
  <conditionalFormatting sqref="H8019:H8041">
    <cfRule type="cellIs" dxfId="101" priority="79" operator="lessThan">
      <formula>1.2</formula>
    </cfRule>
    <cfRule type="cellIs" dxfId="100" priority="80" operator="greaterThanOrEqual">
      <formula>1.2</formula>
    </cfRule>
  </conditionalFormatting>
  <conditionalFormatting sqref="G8018:G8041">
    <cfRule type="cellIs" dxfId="99" priority="83" operator="lessThan">
      <formula>150</formula>
    </cfRule>
    <cfRule type="cellIs" dxfId="98" priority="84" operator="greaterThanOrEqual">
      <formula>150</formula>
    </cfRule>
  </conditionalFormatting>
  <conditionalFormatting sqref="H8018">
    <cfRule type="cellIs" dxfId="97" priority="81" operator="lessThan">
      <formula>1.2</formula>
    </cfRule>
    <cfRule type="cellIs" dxfId="96" priority="82" operator="greaterThanOrEqual">
      <formula>1.2</formula>
    </cfRule>
  </conditionalFormatting>
  <conditionalFormatting sqref="H7995:H8017">
    <cfRule type="cellIs" dxfId="95" priority="73" operator="lessThan">
      <formula>1.2</formula>
    </cfRule>
    <cfRule type="cellIs" dxfId="94" priority="74" operator="greaterThanOrEqual">
      <formula>1.2</formula>
    </cfRule>
  </conditionalFormatting>
  <conditionalFormatting sqref="G7994:G8017">
    <cfRule type="cellIs" dxfId="93" priority="77" operator="lessThan">
      <formula>150</formula>
    </cfRule>
    <cfRule type="cellIs" dxfId="92" priority="78" operator="greaterThanOrEqual">
      <formula>150</formula>
    </cfRule>
  </conditionalFormatting>
  <conditionalFormatting sqref="H7994">
    <cfRule type="cellIs" dxfId="91" priority="75" operator="lessThan">
      <formula>1.2</formula>
    </cfRule>
    <cfRule type="cellIs" dxfId="90" priority="76" operator="greaterThanOrEqual">
      <formula>1.2</formula>
    </cfRule>
  </conditionalFormatting>
  <conditionalFormatting sqref="H7971:H7993">
    <cfRule type="cellIs" dxfId="89" priority="67" operator="lessThan">
      <formula>1.2</formula>
    </cfRule>
    <cfRule type="cellIs" dxfId="88" priority="68" operator="greaterThanOrEqual">
      <formula>1.2</formula>
    </cfRule>
  </conditionalFormatting>
  <conditionalFormatting sqref="G7970:G7993">
    <cfRule type="cellIs" dxfId="87" priority="71" operator="lessThan">
      <formula>150</formula>
    </cfRule>
    <cfRule type="cellIs" dxfId="86" priority="72" operator="greaterThanOrEqual">
      <formula>150</formula>
    </cfRule>
  </conditionalFormatting>
  <conditionalFormatting sqref="H7970">
    <cfRule type="cellIs" dxfId="85" priority="69" operator="lessThan">
      <formula>1.2</formula>
    </cfRule>
    <cfRule type="cellIs" dxfId="84" priority="70" operator="greaterThanOrEqual">
      <formula>1.2</formula>
    </cfRule>
  </conditionalFormatting>
  <conditionalFormatting sqref="H7947:H7969">
    <cfRule type="cellIs" dxfId="83" priority="61" operator="lessThan">
      <formula>1.2</formula>
    </cfRule>
    <cfRule type="cellIs" dxfId="82" priority="62" operator="greaterThanOrEqual">
      <formula>1.2</formula>
    </cfRule>
  </conditionalFormatting>
  <conditionalFormatting sqref="G7946:G7969">
    <cfRule type="cellIs" dxfId="81" priority="65" operator="lessThan">
      <formula>150</formula>
    </cfRule>
    <cfRule type="cellIs" dxfId="80" priority="66" operator="greaterThanOrEqual">
      <formula>150</formula>
    </cfRule>
  </conditionalFormatting>
  <conditionalFormatting sqref="H7946">
    <cfRule type="cellIs" dxfId="79" priority="63" operator="lessThan">
      <formula>1.2</formula>
    </cfRule>
    <cfRule type="cellIs" dxfId="78" priority="64" operator="greaterThanOrEqual">
      <formula>1.2</formula>
    </cfRule>
  </conditionalFormatting>
  <conditionalFormatting sqref="H7923:H7945">
    <cfRule type="cellIs" dxfId="77" priority="55" operator="lessThan">
      <formula>1.2</formula>
    </cfRule>
    <cfRule type="cellIs" dxfId="76" priority="56" operator="greaterThanOrEqual">
      <formula>1.2</formula>
    </cfRule>
  </conditionalFormatting>
  <conditionalFormatting sqref="G7922:G7945">
    <cfRule type="cellIs" dxfId="75" priority="59" operator="lessThan">
      <formula>150</formula>
    </cfRule>
    <cfRule type="cellIs" dxfId="74" priority="60" operator="greaterThanOrEqual">
      <formula>150</formula>
    </cfRule>
  </conditionalFormatting>
  <conditionalFormatting sqref="H7922">
    <cfRule type="cellIs" dxfId="73" priority="57" operator="lessThan">
      <formula>1.2</formula>
    </cfRule>
    <cfRule type="cellIs" dxfId="72" priority="58" operator="greaterThanOrEqual">
      <formula>1.2</formula>
    </cfRule>
  </conditionalFormatting>
  <conditionalFormatting sqref="H7899:H7921">
    <cfRule type="cellIs" dxfId="71" priority="49" operator="lessThan">
      <formula>1.2</formula>
    </cfRule>
    <cfRule type="cellIs" dxfId="70" priority="50" operator="greaterThanOrEqual">
      <formula>1.2</formula>
    </cfRule>
  </conditionalFormatting>
  <conditionalFormatting sqref="G7898:G7921">
    <cfRule type="cellIs" dxfId="69" priority="53" operator="lessThan">
      <formula>150</formula>
    </cfRule>
    <cfRule type="cellIs" dxfId="68" priority="54" operator="greaterThanOrEqual">
      <formula>150</formula>
    </cfRule>
  </conditionalFormatting>
  <conditionalFormatting sqref="H7898">
    <cfRule type="cellIs" dxfId="67" priority="51" operator="lessThan">
      <formula>1.2</formula>
    </cfRule>
    <cfRule type="cellIs" dxfId="66" priority="52" operator="greaterThanOrEqual">
      <formula>1.2</formula>
    </cfRule>
  </conditionalFormatting>
  <conditionalFormatting sqref="D8138:D816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39:H8161">
    <cfRule type="cellIs" dxfId="65" priority="41" operator="lessThan">
      <formula>1.2</formula>
    </cfRule>
    <cfRule type="cellIs" dxfId="64" priority="42" operator="greaterThanOrEqual">
      <formula>1.2</formula>
    </cfRule>
  </conditionalFormatting>
  <conditionalFormatting sqref="G8138:G8161">
    <cfRule type="cellIs" dxfId="63" priority="46" operator="lessThan">
      <formula>150</formula>
    </cfRule>
    <cfRule type="cellIs" dxfId="62" priority="47" operator="greaterThanOrEqual">
      <formula>150</formula>
    </cfRule>
  </conditionalFormatting>
  <conditionalFormatting sqref="F8138:F81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38">
    <cfRule type="cellIs" dxfId="61" priority="43" operator="lessThan">
      <formula>1.2</formula>
    </cfRule>
    <cfRule type="cellIs" dxfId="60" priority="44" operator="greaterThanOrEqual">
      <formula>1.2</formula>
    </cfRule>
  </conditionalFormatting>
  <conditionalFormatting sqref="D8162:D818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63:H8185">
    <cfRule type="cellIs" dxfId="59" priority="33" operator="lessThan">
      <formula>1.2</formula>
    </cfRule>
    <cfRule type="cellIs" dxfId="58" priority="34" operator="greaterThanOrEqual">
      <formula>1.2</formula>
    </cfRule>
  </conditionalFormatting>
  <conditionalFormatting sqref="G8162:G8185">
    <cfRule type="cellIs" dxfId="57" priority="38" operator="lessThan">
      <formula>150</formula>
    </cfRule>
    <cfRule type="cellIs" dxfId="56" priority="39" operator="greaterThanOrEqual">
      <formula>150</formula>
    </cfRule>
  </conditionalFormatting>
  <conditionalFormatting sqref="F8162:F818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62">
    <cfRule type="cellIs" dxfId="55" priority="35" operator="lessThan">
      <formula>1.2</formula>
    </cfRule>
    <cfRule type="cellIs" dxfId="54" priority="36" operator="greaterThanOrEqual">
      <formula>1.2</formula>
    </cfRule>
  </conditionalFormatting>
  <conditionalFormatting sqref="D8186:D820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87:H8209">
    <cfRule type="cellIs" dxfId="53" priority="25" operator="lessThan">
      <formula>1.2</formula>
    </cfRule>
    <cfRule type="cellIs" dxfId="52" priority="26" operator="greaterThanOrEqual">
      <formula>1.2</formula>
    </cfRule>
  </conditionalFormatting>
  <conditionalFormatting sqref="G8186:G8209">
    <cfRule type="cellIs" dxfId="51" priority="30" operator="lessThan">
      <formula>150</formula>
    </cfRule>
    <cfRule type="cellIs" dxfId="50" priority="31" operator="greaterThanOrEqual">
      <formula>150</formula>
    </cfRule>
  </conditionalFormatting>
  <conditionalFormatting sqref="F8186:F820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86">
    <cfRule type="cellIs" dxfId="49" priority="27" operator="lessThan">
      <formula>1.2</formula>
    </cfRule>
    <cfRule type="cellIs" dxfId="48" priority="28" operator="greaterThanOrEqual">
      <formula>1.2</formula>
    </cfRule>
  </conditionalFormatting>
  <conditionalFormatting sqref="D8210:D82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11:H8233">
    <cfRule type="cellIs" dxfId="47" priority="17" operator="lessThan">
      <formula>1.2</formula>
    </cfRule>
    <cfRule type="cellIs" dxfId="46" priority="18" operator="greaterThanOrEqual">
      <formula>1.2</formula>
    </cfRule>
  </conditionalFormatting>
  <conditionalFormatting sqref="G8210:G8233">
    <cfRule type="cellIs" dxfId="45" priority="22" operator="lessThan">
      <formula>150</formula>
    </cfRule>
    <cfRule type="cellIs" dxfId="44" priority="23" operator="greaterThanOrEqual">
      <formula>150</formula>
    </cfRule>
  </conditionalFormatting>
  <conditionalFormatting sqref="F8210:F82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10">
    <cfRule type="cellIs" dxfId="43" priority="19" operator="lessThan">
      <formula>1.2</formula>
    </cfRule>
    <cfRule type="cellIs" dxfId="42" priority="20" operator="greaterThanOrEqual">
      <formula>1.2</formula>
    </cfRule>
  </conditionalFormatting>
  <conditionalFormatting sqref="D8234:D82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35:H8257">
    <cfRule type="cellIs" dxfId="41" priority="9" operator="lessThan">
      <formula>1.2</formula>
    </cfRule>
    <cfRule type="cellIs" dxfId="40" priority="10" operator="greaterThanOrEqual">
      <formula>1.2</formula>
    </cfRule>
  </conditionalFormatting>
  <conditionalFormatting sqref="G8234:G8257">
    <cfRule type="cellIs" dxfId="39" priority="14" operator="lessThan">
      <formula>150</formula>
    </cfRule>
    <cfRule type="cellIs" dxfId="38" priority="15" operator="greaterThanOrEqual">
      <formula>150</formula>
    </cfRule>
  </conditionalFormatting>
  <conditionalFormatting sqref="F8234:F82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34">
    <cfRule type="cellIs" dxfId="37" priority="11" operator="lessThan">
      <formula>1.2</formula>
    </cfRule>
    <cfRule type="cellIs" dxfId="36" priority="12" operator="greaterThanOrEqual">
      <formula>1.2</formula>
    </cfRule>
  </conditionalFormatting>
  <conditionalFormatting sqref="D8258:D82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59:H8281">
    <cfRule type="cellIs" dxfId="5" priority="1" operator="lessThan">
      <formula>1.2</formula>
    </cfRule>
    <cfRule type="cellIs" dxfId="4" priority="2" operator="greaterThanOrEqual">
      <formula>1.2</formula>
    </cfRule>
  </conditionalFormatting>
  <conditionalFormatting sqref="G8258:G8281">
    <cfRule type="cellIs" dxfId="3" priority="6" operator="lessThan">
      <formula>150</formula>
    </cfRule>
    <cfRule type="cellIs" dxfId="2" priority="7" operator="greaterThanOrEqual">
      <formula>150</formula>
    </cfRule>
  </conditionalFormatting>
  <conditionalFormatting sqref="F8258:F82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58">
    <cfRule type="cellIs" dxfId="1" priority="3" operator="lessThan">
      <formula>1.2</formula>
    </cfRule>
    <cfRule type="cellIs" dxfId="0" priority="4" operator="greaterThanOrEqual">
      <formula>1.2</formula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V40"/>
  <sheetViews>
    <sheetView topLeftCell="E18" zoomScale="85" zoomScaleNormal="85" workbookViewId="0">
      <selection activeCell="N1" sqref="M1:O26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5" style="100" customWidth="1"/>
    <col min="14" max="14" width="18.42578125" style="100" customWidth="1"/>
    <col min="15" max="15" width="18.28515625" style="100" customWidth="1"/>
    <col min="16" max="16" width="24.5703125" style="100" customWidth="1"/>
    <col min="17" max="17" width="13.140625" style="100" customWidth="1"/>
    <col min="18" max="18" width="24.5703125" style="84" customWidth="1"/>
    <col min="19" max="19" width="11.42578125" style="100" customWidth="1"/>
    <col min="20" max="20" width="11.42578125" style="84" customWidth="1"/>
    <col min="21" max="21" width="17.7109375" style="84" customWidth="1"/>
    <col min="22" max="22" width="19.7109375" style="84" customWidth="1"/>
    <col min="23" max="16384" width="11.42578125" style="84"/>
  </cols>
  <sheetData>
    <row r="1" spans="1:22" s="100" customFormat="1" ht="52.5" customHeight="1" thickBot="1" x14ac:dyDescent="0.3">
      <c r="C1" s="329" t="s">
        <v>143</v>
      </c>
      <c r="D1" s="329"/>
      <c r="E1" s="329"/>
      <c r="F1" s="329"/>
      <c r="G1" s="329"/>
      <c r="H1" s="329"/>
      <c r="K1" s="132">
        <v>547</v>
      </c>
      <c r="M1" s="290"/>
      <c r="N1" s="330" t="s">
        <v>162</v>
      </c>
      <c r="O1" s="330"/>
      <c r="P1" s="290"/>
      <c r="Q1" s="290"/>
      <c r="R1" s="290"/>
      <c r="S1" s="290"/>
      <c r="U1" s="330" t="s">
        <v>162</v>
      </c>
      <c r="V1" s="330"/>
    </row>
    <row r="2" spans="1:22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2">
        <v>1398</v>
      </c>
      <c r="M2" s="88" t="s">
        <v>31</v>
      </c>
      <c r="N2" s="89" t="s">
        <v>153</v>
      </c>
      <c r="O2" s="89" t="s">
        <v>154</v>
      </c>
      <c r="P2" s="90" t="s">
        <v>142</v>
      </c>
      <c r="Q2" s="91" t="s">
        <v>140</v>
      </c>
      <c r="R2" s="92" t="s">
        <v>144</v>
      </c>
      <c r="U2" s="89" t="s">
        <v>163</v>
      </c>
      <c r="V2" s="89" t="s">
        <v>164</v>
      </c>
    </row>
    <row r="3" spans="1:22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2">
        <v>1365</v>
      </c>
      <c r="L3" s="101"/>
      <c r="M3" s="93" t="s">
        <v>22</v>
      </c>
      <c r="N3" s="293">
        <v>255.43948366870774</v>
      </c>
      <c r="O3" s="294">
        <v>0.8147467951631967</v>
      </c>
      <c r="P3" s="291">
        <v>781378</v>
      </c>
      <c r="Q3" s="102">
        <v>81</v>
      </c>
      <c r="R3" s="103">
        <v>24194</v>
      </c>
      <c r="S3" s="85">
        <v>2749</v>
      </c>
      <c r="T3" s="73">
        <v>17541141</v>
      </c>
      <c r="U3" s="293">
        <v>153.54189331241338</v>
      </c>
      <c r="V3" s="293">
        <f>S3/T3*100000</f>
        <v>15.671728538069445</v>
      </c>
    </row>
    <row r="4" spans="1:22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2">
        <v>1195</v>
      </c>
      <c r="L4" s="101"/>
      <c r="M4" s="95" t="s">
        <v>51</v>
      </c>
      <c r="N4" s="293">
        <v>436.42863970691036</v>
      </c>
      <c r="O4" s="294">
        <v>0.81203871748336354</v>
      </c>
      <c r="P4" s="291">
        <v>203707</v>
      </c>
      <c r="Q4" s="102">
        <v>26</v>
      </c>
      <c r="R4" s="103">
        <v>5783</v>
      </c>
      <c r="S4" s="85">
        <v>1094</v>
      </c>
      <c r="T4" s="73">
        <v>3075646</v>
      </c>
      <c r="U4" s="293">
        <v>253.89788031522482</v>
      </c>
      <c r="V4" s="293">
        <f t="shared" ref="V4:V26" si="2">S4/T4*100000</f>
        <v>35.569763230228709</v>
      </c>
    </row>
    <row r="5" spans="1:22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2">
        <v>1478</v>
      </c>
      <c r="L5" s="101"/>
      <c r="M5" s="95" t="s">
        <v>35</v>
      </c>
      <c r="N5" s="293">
        <v>362.74967624531217</v>
      </c>
      <c r="O5" s="294">
        <v>0.94305381727158943</v>
      </c>
      <c r="P5" s="291">
        <v>4761</v>
      </c>
      <c r="Q5" s="102"/>
      <c r="R5" s="103">
        <v>17</v>
      </c>
      <c r="S5" s="85">
        <v>30</v>
      </c>
      <c r="T5" s="73">
        <v>415438</v>
      </c>
      <c r="U5" s="293">
        <v>125.40980844313714</v>
      </c>
      <c r="V5" s="293">
        <f t="shared" si="2"/>
        <v>7.2212941521959957</v>
      </c>
    </row>
    <row r="6" spans="1:22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2">
        <v>1359</v>
      </c>
      <c r="L6" s="101"/>
      <c r="M6" s="95" t="s">
        <v>21</v>
      </c>
      <c r="N6" s="293">
        <v>151.17791756361967</v>
      </c>
      <c r="O6" s="294">
        <v>0.70718446601941742</v>
      </c>
      <c r="P6" s="291">
        <v>29890</v>
      </c>
      <c r="Q6" s="102">
        <v>5</v>
      </c>
      <c r="R6" s="103">
        <v>777</v>
      </c>
      <c r="S6" s="85">
        <v>76</v>
      </c>
      <c r="T6" s="73">
        <v>1204541</v>
      </c>
      <c r="U6" s="293">
        <v>102.7777385742785</v>
      </c>
      <c r="V6" s="293">
        <f t="shared" si="2"/>
        <v>6.3094572953515078</v>
      </c>
    </row>
    <row r="7" spans="1:22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293">
        <v>531.50757519459</v>
      </c>
      <c r="O7" s="294">
        <v>0.76157407407407407</v>
      </c>
      <c r="P7" s="291">
        <v>40560</v>
      </c>
      <c r="Q7" s="102">
        <v>11</v>
      </c>
      <c r="R7" s="103">
        <v>605</v>
      </c>
      <c r="S7" s="85">
        <v>304</v>
      </c>
      <c r="T7" s="73">
        <v>618994</v>
      </c>
      <c r="U7" s="293">
        <v>345.56070010371667</v>
      </c>
      <c r="V7" s="293">
        <f t="shared" si="2"/>
        <v>49.111946157797973</v>
      </c>
    </row>
    <row r="8" spans="1:22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37</v>
      </c>
      <c r="N8" s="293">
        <v>59.274820832613123</v>
      </c>
      <c r="O8" s="294">
        <v>0.44714142427281844</v>
      </c>
      <c r="P8" s="291">
        <v>16463</v>
      </c>
      <c r="Q8" s="102">
        <v>1</v>
      </c>
      <c r="R8" s="103">
        <v>2566</v>
      </c>
      <c r="S8" s="85">
        <v>160</v>
      </c>
      <c r="T8" s="73">
        <v>3760450</v>
      </c>
      <c r="U8" s="293">
        <v>23.98649097847332</v>
      </c>
      <c r="V8" s="293">
        <f t="shared" si="2"/>
        <v>4.2548099296626738</v>
      </c>
    </row>
    <row r="9" spans="1:22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27</v>
      </c>
      <c r="N9" s="293">
        <v>600.90952809642386</v>
      </c>
      <c r="O9" s="294">
        <v>1.3427033492822966</v>
      </c>
      <c r="P9" s="291">
        <v>141824</v>
      </c>
      <c r="Q9" s="102">
        <v>9</v>
      </c>
      <c r="R9" s="103">
        <v>252</v>
      </c>
      <c r="S9" s="85">
        <v>340</v>
      </c>
      <c r="T9" s="73">
        <v>1120801</v>
      </c>
      <c r="U9" s="293">
        <v>333.77914545044126</v>
      </c>
      <c r="V9" s="293">
        <f t="shared" si="2"/>
        <v>30.335447595068167</v>
      </c>
    </row>
    <row r="10" spans="1:22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293">
        <v>215.51832988085522</v>
      </c>
      <c r="O10" s="294">
        <v>0.57288070579209815</v>
      </c>
      <c r="P10" s="291">
        <v>39375</v>
      </c>
      <c r="Q10" s="102">
        <v>10</v>
      </c>
      <c r="R10" s="103">
        <v>680</v>
      </c>
      <c r="S10" s="85">
        <v>302</v>
      </c>
      <c r="T10" s="73">
        <v>1385961</v>
      </c>
      <c r="U10" s="293">
        <v>190.69800665386688</v>
      </c>
      <c r="V10" s="293">
        <f t="shared" si="2"/>
        <v>21.789934926018841</v>
      </c>
    </row>
    <row r="11" spans="1:22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293">
        <v>10.740375384381512</v>
      </c>
      <c r="O11" s="294">
        <v>0.16129032258064516</v>
      </c>
      <c r="P11" s="291">
        <v>807</v>
      </c>
      <c r="Q11" s="102"/>
      <c r="R11" s="103">
        <v>6</v>
      </c>
      <c r="S11" s="85">
        <v>1</v>
      </c>
      <c r="T11" s="73">
        <v>605193</v>
      </c>
      <c r="U11" s="293">
        <v>21.645987313138122</v>
      </c>
      <c r="V11" s="293">
        <f t="shared" si="2"/>
        <v>0.16523654437510019</v>
      </c>
    </row>
    <row r="12" spans="1:22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293">
        <v>55.391169324448256</v>
      </c>
      <c r="O12" s="294">
        <v>0.90851063829787237</v>
      </c>
      <c r="P12" s="291">
        <v>19100</v>
      </c>
      <c r="Q12" s="102"/>
      <c r="R12" s="103">
        <v>866</v>
      </c>
      <c r="S12" s="85">
        <v>7</v>
      </c>
      <c r="T12" s="73">
        <v>770881</v>
      </c>
      <c r="U12" s="293">
        <v>23.739072567620685</v>
      </c>
      <c r="V12" s="293">
        <f t="shared" si="2"/>
        <v>0.9080519561384961</v>
      </c>
    </row>
    <row r="13" spans="1:22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293">
        <v>344.00214268974526</v>
      </c>
      <c r="O13" s="294">
        <v>0.67156862745098034</v>
      </c>
      <c r="P13" s="291">
        <v>15894</v>
      </c>
      <c r="Q13" s="102">
        <v>12</v>
      </c>
      <c r="R13" s="103">
        <v>223</v>
      </c>
      <c r="S13" s="85">
        <v>101</v>
      </c>
      <c r="T13" s="73">
        <v>358428</v>
      </c>
      <c r="U13" s="293">
        <v>213.71098240092851</v>
      </c>
      <c r="V13" s="293">
        <f t="shared" si="2"/>
        <v>28.178602118138095</v>
      </c>
    </row>
    <row r="14" spans="1:22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293">
        <v>62.002739301351106</v>
      </c>
      <c r="O14" s="294">
        <v>1.0124481327800829</v>
      </c>
      <c r="P14" s="291">
        <v>9441</v>
      </c>
      <c r="Q14" s="102">
        <v>1</v>
      </c>
      <c r="R14" s="103">
        <v>405</v>
      </c>
      <c r="S14" s="85">
        <v>3</v>
      </c>
      <c r="T14" s="73">
        <v>393531</v>
      </c>
      <c r="U14" s="293">
        <v>30.747260063374931</v>
      </c>
      <c r="V14" s="293">
        <f t="shared" si="2"/>
        <v>0.76232876190185772</v>
      </c>
    </row>
    <row r="15" spans="1:22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293">
        <v>88.226220873037647</v>
      </c>
      <c r="O15" s="294">
        <v>1.0150289017341041</v>
      </c>
      <c r="P15" s="291">
        <v>63210</v>
      </c>
      <c r="Q15" s="102">
        <v>3</v>
      </c>
      <c r="R15" s="103">
        <v>1321</v>
      </c>
      <c r="S15" s="85">
        <v>55</v>
      </c>
      <c r="T15" s="73">
        <v>1990338</v>
      </c>
      <c r="U15" s="293">
        <v>46.173062062825508</v>
      </c>
      <c r="V15" s="293">
        <f t="shared" si="2"/>
        <v>2.7633497426065321</v>
      </c>
    </row>
    <row r="16" spans="1:22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293">
        <v>180.05318347665175</v>
      </c>
      <c r="O16" s="294">
        <v>0.9175757575757576</v>
      </c>
      <c r="P16" s="291">
        <v>3612</v>
      </c>
      <c r="Q16" s="102"/>
      <c r="R16" s="103">
        <v>64</v>
      </c>
      <c r="S16" s="85">
        <v>145</v>
      </c>
      <c r="T16" s="73">
        <v>1261294</v>
      </c>
      <c r="U16" s="293">
        <v>101.80021470014128</v>
      </c>
      <c r="V16" s="293">
        <f t="shared" si="2"/>
        <v>11.496130164735581</v>
      </c>
    </row>
    <row r="17" spans="1:22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293">
        <v>759.12158143050976</v>
      </c>
      <c r="O17" s="294">
        <v>0.85209601081812036</v>
      </c>
      <c r="P17" s="291">
        <v>51537</v>
      </c>
      <c r="Q17" s="102">
        <v>2</v>
      </c>
      <c r="R17" s="103">
        <v>765</v>
      </c>
      <c r="S17" s="85">
        <v>552</v>
      </c>
      <c r="T17" s="73">
        <v>664057</v>
      </c>
      <c r="U17" s="293">
        <v>430.38474106891431</v>
      </c>
      <c r="V17" s="293">
        <f t="shared" si="2"/>
        <v>83.12539435620738</v>
      </c>
    </row>
    <row r="18" spans="1:22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293">
        <v>404.75649068364521</v>
      </c>
      <c r="O18" s="294">
        <v>0.6954723052171915</v>
      </c>
      <c r="P18" s="291">
        <v>46233</v>
      </c>
      <c r="Q18" s="102">
        <v>4</v>
      </c>
      <c r="R18" s="103">
        <v>1037</v>
      </c>
      <c r="S18" s="85">
        <v>255</v>
      </c>
      <c r="T18" s="73">
        <v>747610</v>
      </c>
      <c r="U18" s="293">
        <v>277.28361043859769</v>
      </c>
      <c r="V18" s="293">
        <f t="shared" si="2"/>
        <v>34.108693035138643</v>
      </c>
    </row>
    <row r="19" spans="1:22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293">
        <v>64.448324448872043</v>
      </c>
      <c r="O19" s="294">
        <v>1.2540983606557377</v>
      </c>
      <c r="P19" s="291">
        <v>23464</v>
      </c>
      <c r="Q19" s="102">
        <v>1</v>
      </c>
      <c r="R19" s="103">
        <v>1049</v>
      </c>
      <c r="S19" s="85">
        <v>22</v>
      </c>
      <c r="T19" s="73">
        <v>1424397</v>
      </c>
      <c r="U19" s="293">
        <v>25.063237285672464</v>
      </c>
      <c r="V19" s="293">
        <f t="shared" si="2"/>
        <v>1.5445132220862583</v>
      </c>
    </row>
    <row r="20" spans="1:22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293">
        <v>89.091763236079089</v>
      </c>
      <c r="O20" s="294">
        <v>0.75488069414316705</v>
      </c>
      <c r="P20" s="291">
        <v>13625</v>
      </c>
      <c r="Q20" s="102"/>
      <c r="R20" s="103">
        <v>217</v>
      </c>
      <c r="S20" s="85">
        <v>80</v>
      </c>
      <c r="T20" s="73">
        <v>781217</v>
      </c>
      <c r="U20" s="293">
        <v>58.370465568465612</v>
      </c>
      <c r="V20" s="293">
        <f t="shared" si="2"/>
        <v>10.240432555871159</v>
      </c>
    </row>
    <row r="21" spans="1:22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293">
        <v>48.197226987299537</v>
      </c>
      <c r="O21" s="294">
        <v>0.11254019292604502</v>
      </c>
      <c r="P21" s="291">
        <v>18753</v>
      </c>
      <c r="Q21" s="102">
        <v>7</v>
      </c>
      <c r="R21" s="103">
        <v>343</v>
      </c>
      <c r="S21" s="85">
        <v>300</v>
      </c>
      <c r="T21" s="73">
        <v>508328</v>
      </c>
      <c r="U21" s="293">
        <v>351.93811869501582</v>
      </c>
      <c r="V21" s="293">
        <f t="shared" si="2"/>
        <v>59.017012637509637</v>
      </c>
    </row>
    <row r="22" spans="1:22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293">
        <v>597.21409469015418</v>
      </c>
      <c r="O22" s="294">
        <v>0.58380112269446671</v>
      </c>
      <c r="P22" s="291">
        <v>31645</v>
      </c>
      <c r="Q22" s="102">
        <v>1</v>
      </c>
      <c r="R22" s="103">
        <v>484</v>
      </c>
      <c r="S22" s="85">
        <v>167</v>
      </c>
      <c r="T22" s="73">
        <v>365698</v>
      </c>
      <c r="U22" s="293">
        <v>537.87551476901706</v>
      </c>
      <c r="V22" s="293">
        <f t="shared" si="2"/>
        <v>45.666096068340543</v>
      </c>
    </row>
    <row r="23" spans="1:22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293">
        <v>189.82484536613035</v>
      </c>
      <c r="O23" s="294">
        <v>0.50265818045675781</v>
      </c>
      <c r="P23" s="291">
        <v>202107</v>
      </c>
      <c r="Q23" s="102">
        <v>32</v>
      </c>
      <c r="R23" s="103">
        <v>3338</v>
      </c>
      <c r="S23" s="85">
        <v>482</v>
      </c>
      <c r="T23" s="73">
        <v>3536418</v>
      </c>
      <c r="U23" s="293">
        <v>175.03586962853373</v>
      </c>
      <c r="V23" s="293">
        <f t="shared" si="2"/>
        <v>13.629610526809898</v>
      </c>
    </row>
    <row r="24" spans="1:22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45</v>
      </c>
      <c r="N24" s="293">
        <v>100.27465647497273</v>
      </c>
      <c r="O24" s="294">
        <v>0.61312500000000003</v>
      </c>
      <c r="P24" s="291">
        <v>20472</v>
      </c>
      <c r="Q24" s="102"/>
      <c r="R24" s="103">
        <v>246</v>
      </c>
      <c r="S24" s="85">
        <v>84</v>
      </c>
      <c r="T24" s="73">
        <v>978313</v>
      </c>
      <c r="U24" s="293">
        <v>78.809133682165111</v>
      </c>
      <c r="V24" s="293">
        <f t="shared" si="2"/>
        <v>8.5862091171230475</v>
      </c>
    </row>
    <row r="25" spans="1:22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293">
        <v>373.80534977096647</v>
      </c>
      <c r="O25" s="294">
        <v>0.5703192407247627</v>
      </c>
      <c r="P25" s="291">
        <v>21520</v>
      </c>
      <c r="Q25" s="102">
        <v>2</v>
      </c>
      <c r="R25" s="103">
        <v>324</v>
      </c>
      <c r="S25" s="85">
        <v>130</v>
      </c>
      <c r="T25" s="73">
        <v>176830</v>
      </c>
      <c r="U25" s="293">
        <v>359.10196233670757</v>
      </c>
      <c r="V25" s="293">
        <f t="shared" si="2"/>
        <v>73.516937171294458</v>
      </c>
    </row>
    <row r="26" spans="1:22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293">
        <v>101.55453378148721</v>
      </c>
      <c r="O26" s="294">
        <v>0.75383267630310991</v>
      </c>
      <c r="P26" s="292">
        <v>75423</v>
      </c>
      <c r="Q26" s="104"/>
      <c r="R26" s="105">
        <v>1418</v>
      </c>
      <c r="S26" s="85">
        <v>139</v>
      </c>
      <c r="T26" s="73">
        <v>1694656</v>
      </c>
      <c r="U26" s="293">
        <v>55.881547641527249</v>
      </c>
      <c r="V26" s="293">
        <f t="shared" si="2"/>
        <v>8.2022546168661954</v>
      </c>
    </row>
    <row r="27" spans="1:22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22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22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22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22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22" s="100" customFormat="1" x14ac:dyDescent="0.25">
      <c r="D32" s="101"/>
      <c r="E32" s="101"/>
      <c r="F32" s="101"/>
      <c r="G32" s="101"/>
      <c r="H32" s="101"/>
    </row>
    <row r="33" spans="3:8" s="100" customFormat="1" x14ac:dyDescent="0.25">
      <c r="D33" s="101"/>
      <c r="E33" s="101"/>
      <c r="F33" s="101"/>
      <c r="G33" s="101"/>
      <c r="H33" s="101"/>
    </row>
    <row r="34" spans="3:8" s="100" customFormat="1" x14ac:dyDescent="0.25">
      <c r="D34" s="101"/>
      <c r="E34" s="101"/>
      <c r="F34" s="101"/>
      <c r="G34" s="101"/>
      <c r="H34" s="101"/>
    </row>
    <row r="35" spans="3:8" s="100" customFormat="1" x14ac:dyDescent="0.25">
      <c r="C35" s="331">
        <f xml:space="preserve"> 0.0139*(23)^5 - 0.1948*(23)^4 - 12.841*(23)^3 + 330.39*(23)^2 - 2570*(23) + 14696</f>
        <v>9078.0039000000106</v>
      </c>
      <c r="D35" s="101"/>
      <c r="E35" s="101"/>
      <c r="F35" s="101"/>
      <c r="G35" s="101"/>
      <c r="H35" s="101"/>
    </row>
    <row r="36" spans="3:8" s="100" customFormat="1" x14ac:dyDescent="0.25">
      <c r="C36" s="331" t="s">
        <v>165</v>
      </c>
      <c r="D36" s="101"/>
      <c r="E36" s="101"/>
      <c r="F36" s="101"/>
      <c r="G36" s="101"/>
      <c r="H36" s="101"/>
    </row>
    <row r="37" spans="3:8" s="100" customFormat="1" x14ac:dyDescent="0.25">
      <c r="D37" s="101"/>
      <c r="E37" s="101"/>
      <c r="F37" s="101"/>
      <c r="G37" s="101"/>
      <c r="H37" s="101"/>
    </row>
    <row r="38" spans="3:8" s="100" customFormat="1" x14ac:dyDescent="0.25">
      <c r="D38" s="101"/>
      <c r="E38" s="101"/>
      <c r="F38" s="101"/>
      <c r="G38" s="101"/>
      <c r="H38" s="101"/>
    </row>
    <row r="39" spans="3:8" s="100" customFormat="1" x14ac:dyDescent="0.25">
      <c r="D39" s="101"/>
      <c r="E39" s="101"/>
      <c r="F39" s="101"/>
      <c r="G39" s="101"/>
      <c r="H39" s="101"/>
    </row>
    <row r="40" spans="3:8" s="100" customFormat="1" x14ac:dyDescent="0.25">
      <c r="D40" s="101"/>
      <c r="E40" s="101"/>
      <c r="F40" s="101"/>
      <c r="G40" s="101"/>
      <c r="H40" s="101"/>
    </row>
  </sheetData>
  <mergeCells count="3">
    <mergeCell ref="C1:H1"/>
    <mergeCell ref="N1:O1"/>
    <mergeCell ref="U1:V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35" priority="17" operator="lessThan">
      <formula>150</formula>
    </cfRule>
    <cfRule type="cellIs" dxfId="34" priority="18" operator="greaterThanOrEqual">
      <formula>150</formula>
    </cfRule>
  </conditionalFormatting>
  <conditionalFormatting sqref="O3:O26">
    <cfRule type="cellIs" dxfId="33" priority="15" operator="lessThan">
      <formula>1.2</formula>
    </cfRule>
    <cfRule type="cellIs" dxfId="32" priority="16" operator="greaterThanOrEqual">
      <formula>1.2</formula>
    </cfRule>
  </conditionalFormatting>
  <conditionalFormatting sqref="U3:U26">
    <cfRule type="cellIs" dxfId="31" priority="13" operator="lessThan">
      <formula>10</formula>
    </cfRule>
    <cfRule type="cellIs" dxfId="30" priority="14" operator="greaterThanOrEqual">
      <formula>200</formula>
    </cfRule>
  </conditionalFormatting>
  <conditionalFormatting sqref="U3">
    <cfRule type="cellIs" dxfId="29" priority="11" operator="between">
      <formula>70</formula>
      <formula>199.9</formula>
    </cfRule>
    <cfRule type="cellIs" dxfId="28" priority="12" operator="between">
      <formula>10</formula>
      <formula>69.9</formula>
    </cfRule>
  </conditionalFormatting>
  <conditionalFormatting sqref="U4:U26">
    <cfRule type="cellIs" dxfId="27" priority="9" operator="between">
      <formula>70</formula>
      <formula>199.9</formula>
    </cfRule>
    <cfRule type="cellIs" dxfId="26" priority="10" operator="between">
      <formula>10</formula>
      <formula>69.9</formula>
    </cfRule>
  </conditionalFormatting>
  <conditionalFormatting sqref="V3:V26">
    <cfRule type="cellIs" dxfId="25" priority="7" operator="lessThan">
      <formula>1</formula>
    </cfRule>
    <cfRule type="cellIs" dxfId="24" priority="8" operator="greaterThanOrEqual">
      <formula>25</formula>
    </cfRule>
  </conditionalFormatting>
  <conditionalFormatting sqref="V4:V26">
    <cfRule type="cellIs" dxfId="23" priority="3" operator="between">
      <formula>10</formula>
      <formula>25</formula>
    </cfRule>
    <cfRule type="cellIs" dxfId="22" priority="4" operator="between">
      <formula>1</formula>
      <formula>10</formula>
    </cfRule>
  </conditionalFormatting>
  <conditionalFormatting sqref="V3">
    <cfRule type="cellIs" dxfId="21" priority="1" operator="between">
      <formula>10</formula>
      <formula>25</formula>
    </cfRule>
    <cfRule type="cellIs" dxfId="20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zoomScale="55" zoomScaleNormal="55" workbookViewId="0">
      <selection activeCell="T22" sqref="T22"/>
    </sheetView>
  </sheetViews>
  <sheetFormatPr baseColWidth="10" defaultRowHeight="15" x14ac:dyDescent="0.25"/>
  <cols>
    <col min="1" max="1" width="23.5703125" customWidth="1"/>
    <col min="2" max="4" width="11.42578125" style="73" customWidth="1"/>
    <col min="5" max="5" width="16.140625" style="80" customWidth="1"/>
    <col min="6" max="6" width="13" style="80" customWidth="1"/>
    <col min="7" max="7" width="16.140625" style="80" customWidth="1"/>
    <col min="8" max="8" width="13" style="80" customWidth="1"/>
    <col min="9" max="9" width="11.42578125" customWidth="1"/>
    <col min="10" max="10" width="20.7109375" style="118" customWidth="1"/>
    <col min="11" max="11" width="23.28515625" bestFit="1" customWidth="1"/>
    <col min="12" max="12" width="13.7109375" style="248" customWidth="1"/>
    <col min="13" max="13" width="14.85546875" style="248" customWidth="1"/>
    <col min="14" max="14" width="13.7109375" style="259" hidden="1" customWidth="1"/>
    <col min="15" max="15" width="16.5703125" style="248" customWidth="1"/>
    <col min="16" max="16" width="12.28515625" bestFit="1" customWidth="1"/>
  </cols>
  <sheetData>
    <row r="1" spans="1:16" ht="45.75" customHeight="1" x14ac:dyDescent="0.25">
      <c r="A1" s="310" t="s">
        <v>31</v>
      </c>
      <c r="B1" s="311" t="s">
        <v>152</v>
      </c>
      <c r="C1" s="311"/>
      <c r="D1" s="311"/>
      <c r="E1" s="312" t="s">
        <v>153</v>
      </c>
      <c r="F1" s="313" t="s">
        <v>154</v>
      </c>
      <c r="G1" s="314" t="s">
        <v>153</v>
      </c>
      <c r="H1" s="315" t="s">
        <v>154</v>
      </c>
      <c r="J1" s="256" t="s">
        <v>155</v>
      </c>
      <c r="K1" s="252" t="s">
        <v>18</v>
      </c>
      <c r="L1" s="262" t="s">
        <v>157</v>
      </c>
      <c r="M1" s="262" t="s">
        <v>156</v>
      </c>
      <c r="N1" s="262" t="s">
        <v>158</v>
      </c>
      <c r="O1" s="262" t="s">
        <v>159</v>
      </c>
      <c r="P1" s="262" t="s">
        <v>161</v>
      </c>
    </row>
    <row r="2" spans="1:16" ht="24.95" customHeight="1" thickBot="1" x14ac:dyDescent="0.3">
      <c r="A2" s="316" t="s">
        <v>22</v>
      </c>
      <c r="B2" s="47">
        <v>53964</v>
      </c>
      <c r="C2" s="47">
        <v>56675</v>
      </c>
      <c r="D2" s="47">
        <v>17541141</v>
      </c>
      <c r="E2" s="253">
        <f t="shared" ref="E2:E24" si="0">C2/D2*100000</f>
        <v>323.09756816845606</v>
      </c>
      <c r="F2" s="254">
        <f t="shared" ref="F2:F24" si="1">C2/B2</f>
        <v>1.0502371951671485</v>
      </c>
      <c r="G2" s="285">
        <v>307.76219175252055</v>
      </c>
      <c r="H2" s="317">
        <v>0.96709182759485512</v>
      </c>
      <c r="I2">
        <v>5409</v>
      </c>
      <c r="J2" s="257">
        <f>I2/D2*100000</f>
        <v>30.836078451225038</v>
      </c>
      <c r="K2" s="260" t="s">
        <v>22</v>
      </c>
      <c r="L2" s="263">
        <v>38407</v>
      </c>
      <c r="M2" s="263">
        <v>55822</v>
      </c>
      <c r="N2" s="264">
        <v>1.4534329679485511</v>
      </c>
      <c r="O2" s="265">
        <v>0.45343296794855115</v>
      </c>
      <c r="P2" s="266">
        <f>M2/D2*100000</f>
        <v>318.23471460607948</v>
      </c>
    </row>
    <row r="3" spans="1:16" ht="24.95" customHeight="1" thickBot="1" x14ac:dyDescent="0.3">
      <c r="A3" s="318" t="s">
        <v>51</v>
      </c>
      <c r="B3" s="47">
        <v>15710</v>
      </c>
      <c r="C3" s="47">
        <v>16576</v>
      </c>
      <c r="D3" s="47">
        <v>3075646</v>
      </c>
      <c r="E3" s="251">
        <f t="shared" si="0"/>
        <v>538.94368857794427</v>
      </c>
      <c r="F3" s="250">
        <f t="shared" si="1"/>
        <v>1.0551241247612986</v>
      </c>
      <c r="G3" s="285">
        <v>528.79947822343661</v>
      </c>
      <c r="H3" s="317">
        <v>0.98677344982405046</v>
      </c>
      <c r="I3">
        <v>1558</v>
      </c>
      <c r="J3" s="257">
        <f t="shared" ref="J3:J25" si="2">I3/D3*100000</f>
        <v>50.656024783086224</v>
      </c>
      <c r="K3" s="261" t="s">
        <v>51</v>
      </c>
      <c r="L3" s="263">
        <v>9989</v>
      </c>
      <c r="M3" s="263">
        <v>16482</v>
      </c>
      <c r="N3" s="264">
        <v>1.65001501651817</v>
      </c>
      <c r="O3" s="265">
        <v>0.65001501651816995</v>
      </c>
      <c r="P3" s="266">
        <f t="shared" ref="P3:P25" si="3">M3/D3*100000</f>
        <v>535.88742007370161</v>
      </c>
    </row>
    <row r="4" spans="1:16" ht="24.95" customHeight="1" thickBot="1" x14ac:dyDescent="0.3">
      <c r="A4" s="318" t="s">
        <v>35</v>
      </c>
      <c r="B4" s="47">
        <v>597</v>
      </c>
      <c r="C4" s="47">
        <v>1558</v>
      </c>
      <c r="D4" s="47">
        <v>415438</v>
      </c>
      <c r="E4" s="251">
        <f t="shared" si="0"/>
        <v>375.02587630404537</v>
      </c>
      <c r="F4" s="250">
        <f t="shared" si="1"/>
        <v>2.6097152428810722</v>
      </c>
      <c r="G4" s="285">
        <v>386.57994694755894</v>
      </c>
      <c r="H4" s="317">
        <v>2.4077961019490255</v>
      </c>
      <c r="I4">
        <v>82</v>
      </c>
      <c r="J4" s="257">
        <f t="shared" si="2"/>
        <v>19.738204016002388</v>
      </c>
      <c r="K4" s="261" t="s">
        <v>35</v>
      </c>
      <c r="L4" s="263">
        <v>540</v>
      </c>
      <c r="M4" s="263">
        <v>667</v>
      </c>
      <c r="N4" s="264">
        <v>1.2351851851851852</v>
      </c>
      <c r="O4" s="265">
        <v>0.23518518518518516</v>
      </c>
      <c r="P4" s="266">
        <f t="shared" si="3"/>
        <v>160.55343998382432</v>
      </c>
    </row>
    <row r="5" spans="1:16" ht="24.95" customHeight="1" thickBot="1" x14ac:dyDescent="0.3">
      <c r="A5" s="318" t="s">
        <v>21</v>
      </c>
      <c r="B5" s="47">
        <v>3082</v>
      </c>
      <c r="C5" s="47">
        <v>2885</v>
      </c>
      <c r="D5" s="47">
        <v>1204541</v>
      </c>
      <c r="E5" s="251">
        <f t="shared" si="0"/>
        <v>239.51031969854077</v>
      </c>
      <c r="F5" s="250">
        <f t="shared" si="1"/>
        <v>0.93608046722907201</v>
      </c>
      <c r="G5" s="285">
        <v>199.91017325271619</v>
      </c>
      <c r="H5" s="317">
        <v>0.76202531645569616</v>
      </c>
      <c r="I5">
        <v>267</v>
      </c>
      <c r="J5" s="257">
        <f t="shared" si="2"/>
        <v>22.166119708669111</v>
      </c>
      <c r="K5" s="261" t="s">
        <v>21</v>
      </c>
      <c r="L5" s="263">
        <v>2371</v>
      </c>
      <c r="M5" s="263">
        <v>3160</v>
      </c>
      <c r="N5" s="264">
        <v>1.3327709827077183</v>
      </c>
      <c r="O5" s="265">
        <v>0.33277098270771832</v>
      </c>
      <c r="P5" s="266">
        <f t="shared" si="3"/>
        <v>262.34059280672057</v>
      </c>
    </row>
    <row r="6" spans="1:16" ht="24.95" customHeight="1" thickBot="1" x14ac:dyDescent="0.3">
      <c r="A6" s="318" t="s">
        <v>36</v>
      </c>
      <c r="B6" s="47">
        <v>5439</v>
      </c>
      <c r="C6" s="47">
        <v>4936</v>
      </c>
      <c r="D6" s="47">
        <v>618994</v>
      </c>
      <c r="E6" s="251">
        <f t="shared" si="0"/>
        <v>797.42291524635129</v>
      </c>
      <c r="F6" s="250">
        <f t="shared" si="1"/>
        <v>0.90751976466262185</v>
      </c>
      <c r="G6" s="285">
        <v>661.23419613114186</v>
      </c>
      <c r="H6" s="317">
        <v>0.73522543560265852</v>
      </c>
      <c r="I6">
        <v>602</v>
      </c>
      <c r="J6" s="257">
        <f t="shared" si="2"/>
        <v>97.254577588797304</v>
      </c>
      <c r="K6" s="261" t="s">
        <v>36</v>
      </c>
      <c r="L6" s="263">
        <v>4471</v>
      </c>
      <c r="M6" s="263">
        <v>5567</v>
      </c>
      <c r="N6" s="264">
        <v>1.245135316484008</v>
      </c>
      <c r="O6" s="265">
        <v>0.24513531648400799</v>
      </c>
      <c r="P6" s="266">
        <f t="shared" si="3"/>
        <v>899.3625140146753</v>
      </c>
    </row>
    <row r="7" spans="1:16" ht="24.95" customHeight="1" thickBot="1" x14ac:dyDescent="0.3">
      <c r="A7" s="318" t="s">
        <v>27</v>
      </c>
      <c r="B7" s="47">
        <v>8451</v>
      </c>
      <c r="C7" s="47">
        <v>7940</v>
      </c>
      <c r="D7" s="47">
        <v>3760450</v>
      </c>
      <c r="E7" s="251">
        <f t="shared" si="0"/>
        <v>211.14494275951017</v>
      </c>
      <c r="F7" s="250">
        <f t="shared" si="1"/>
        <v>0.93953378298426227</v>
      </c>
      <c r="G7" s="285">
        <v>80.203167174141399</v>
      </c>
      <c r="H7" s="317">
        <v>0.35390753344285381</v>
      </c>
      <c r="I7">
        <v>790</v>
      </c>
      <c r="J7" s="257">
        <f t="shared" si="2"/>
        <v>21.008124027709449</v>
      </c>
      <c r="K7" s="261" t="s">
        <v>27</v>
      </c>
      <c r="L7" s="263">
        <v>6063</v>
      </c>
      <c r="M7" s="263">
        <v>8522</v>
      </c>
      <c r="N7" s="264">
        <v>1.4055747979548079</v>
      </c>
      <c r="O7" s="265">
        <v>0.40557479795480789</v>
      </c>
      <c r="P7" s="266">
        <f t="shared" si="3"/>
        <v>226.62181387865814</v>
      </c>
    </row>
    <row r="8" spans="1:16" ht="24.95" customHeight="1" thickBot="1" x14ac:dyDescent="0.3">
      <c r="A8" s="318" t="s">
        <v>37</v>
      </c>
      <c r="B8" s="47">
        <v>2382</v>
      </c>
      <c r="C8" s="47">
        <v>2538</v>
      </c>
      <c r="D8" s="47">
        <v>1120801</v>
      </c>
      <c r="E8" s="251">
        <f t="shared" si="0"/>
        <v>226.44519410671475</v>
      </c>
      <c r="F8" s="250">
        <f t="shared" si="1"/>
        <v>1.0654911838790933</v>
      </c>
      <c r="G8" s="285">
        <v>587.61546429740872</v>
      </c>
      <c r="H8" s="317">
        <v>2.1829632084852504</v>
      </c>
      <c r="I8">
        <v>248</v>
      </c>
      <c r="J8" s="257">
        <f t="shared" si="2"/>
        <v>22.127032363461488</v>
      </c>
      <c r="K8" s="261" t="s">
        <v>37</v>
      </c>
      <c r="L8" s="263">
        <v>1950</v>
      </c>
      <c r="M8" s="263">
        <v>3017</v>
      </c>
      <c r="N8" s="264">
        <v>1.5471794871794873</v>
      </c>
      <c r="O8" s="265">
        <v>0.54717948717948728</v>
      </c>
      <c r="P8" s="266">
        <f t="shared" si="3"/>
        <v>269.18248645388428</v>
      </c>
    </row>
    <row r="9" spans="1:16" ht="24.95" customHeight="1" thickBot="1" x14ac:dyDescent="0.3">
      <c r="A9" s="318" t="s">
        <v>38</v>
      </c>
      <c r="B9" s="47">
        <v>5463</v>
      </c>
      <c r="C9" s="47">
        <v>5532</v>
      </c>
      <c r="D9" s="47">
        <v>1385961</v>
      </c>
      <c r="E9" s="251">
        <f t="shared" si="0"/>
        <v>399.14543049912658</v>
      </c>
      <c r="F9" s="250">
        <f t="shared" si="1"/>
        <v>1.0126304228445908</v>
      </c>
      <c r="G9" s="285">
        <v>360.11114309854321</v>
      </c>
      <c r="H9" s="317">
        <v>0.85579561042524011</v>
      </c>
      <c r="I9">
        <v>485</v>
      </c>
      <c r="J9" s="257">
        <f t="shared" si="2"/>
        <v>34.993769665957416</v>
      </c>
      <c r="K9" s="261" t="s">
        <v>38</v>
      </c>
      <c r="L9" s="263">
        <v>3072</v>
      </c>
      <c r="M9" s="263">
        <v>5832</v>
      </c>
      <c r="N9" s="264">
        <v>1.8984375</v>
      </c>
      <c r="O9" s="265">
        <v>0.8984375</v>
      </c>
      <c r="P9" s="266">
        <f t="shared" si="3"/>
        <v>420.79106122033733</v>
      </c>
    </row>
    <row r="10" spans="1:16" ht="24.95" customHeight="1" thickBot="1" x14ac:dyDescent="0.3">
      <c r="A10" s="318" t="s">
        <v>48</v>
      </c>
      <c r="B10" s="47">
        <v>77</v>
      </c>
      <c r="C10" s="47">
        <v>515</v>
      </c>
      <c r="D10" s="47">
        <v>605193</v>
      </c>
      <c r="E10" s="251">
        <f t="shared" si="0"/>
        <v>85.096820353176582</v>
      </c>
      <c r="F10" s="250">
        <f t="shared" si="1"/>
        <v>6.6883116883116882</v>
      </c>
      <c r="G10" s="285">
        <v>55.023769276908361</v>
      </c>
      <c r="H10" s="317">
        <v>1.1808510638297873</v>
      </c>
      <c r="I10">
        <v>59</v>
      </c>
      <c r="J10" s="257">
        <f t="shared" si="2"/>
        <v>9.748956118130911</v>
      </c>
      <c r="K10" s="261" t="s">
        <v>48</v>
      </c>
      <c r="L10" s="263">
        <v>15</v>
      </c>
      <c r="M10" s="263">
        <v>282</v>
      </c>
      <c r="N10" s="264">
        <v>18.8</v>
      </c>
      <c r="O10" s="265">
        <v>17.8</v>
      </c>
      <c r="P10" s="266">
        <f t="shared" si="3"/>
        <v>46.596705513778247</v>
      </c>
    </row>
    <row r="11" spans="1:16" ht="24.95" customHeight="1" thickBot="1" x14ac:dyDescent="0.3">
      <c r="A11" s="318" t="s">
        <v>39</v>
      </c>
      <c r="B11" s="47">
        <v>180</v>
      </c>
      <c r="C11" s="47">
        <v>407</v>
      </c>
      <c r="D11" s="47">
        <v>770881</v>
      </c>
      <c r="E11" s="251">
        <f t="shared" si="0"/>
        <v>52.796735164052556</v>
      </c>
      <c r="F11" s="250">
        <f t="shared" si="1"/>
        <v>2.2611111111111111</v>
      </c>
      <c r="G11" s="285">
        <v>63.17447180563537</v>
      </c>
      <c r="H11" s="317">
        <v>2.3413461538461537</v>
      </c>
      <c r="I11">
        <v>16</v>
      </c>
      <c r="J11" s="257">
        <f t="shared" si="2"/>
        <v>2.0755473283165626</v>
      </c>
      <c r="K11" s="261" t="s">
        <v>39</v>
      </c>
      <c r="L11" s="263">
        <v>86</v>
      </c>
      <c r="M11" s="263">
        <v>208</v>
      </c>
      <c r="N11" s="264">
        <v>2.4186046511627906</v>
      </c>
      <c r="O11" s="265">
        <v>1.4186046511627906</v>
      </c>
      <c r="P11" s="266">
        <f t="shared" si="3"/>
        <v>26.982115268115308</v>
      </c>
    </row>
    <row r="12" spans="1:16" ht="24.95" customHeight="1" thickBot="1" x14ac:dyDescent="0.3">
      <c r="A12" s="318" t="s">
        <v>40</v>
      </c>
      <c r="B12" s="47">
        <v>3794</v>
      </c>
      <c r="C12" s="47">
        <v>2293</v>
      </c>
      <c r="D12" s="47">
        <v>358428</v>
      </c>
      <c r="E12" s="251">
        <f t="shared" si="0"/>
        <v>639.73796689990741</v>
      </c>
      <c r="F12" s="250">
        <f t="shared" si="1"/>
        <v>0.60437532946758044</v>
      </c>
      <c r="G12" s="285">
        <v>474.01430691798629</v>
      </c>
      <c r="H12" s="317">
        <v>0.46068329718004336</v>
      </c>
      <c r="I12">
        <v>352</v>
      </c>
      <c r="J12" s="257">
        <f t="shared" si="2"/>
        <v>98.206613322619887</v>
      </c>
      <c r="K12" s="261" t="s">
        <v>40</v>
      </c>
      <c r="L12" s="263">
        <v>3146</v>
      </c>
      <c r="M12" s="263">
        <v>3688</v>
      </c>
      <c r="N12" s="264">
        <v>1.1722822631913541</v>
      </c>
      <c r="O12" s="265">
        <v>0.17228226319135409</v>
      </c>
      <c r="P12" s="266">
        <f t="shared" si="3"/>
        <v>1028.9374714029038</v>
      </c>
    </row>
    <row r="13" spans="1:16" ht="24.95" customHeight="1" thickBot="1" x14ac:dyDescent="0.3">
      <c r="A13" s="318" t="s">
        <v>28</v>
      </c>
      <c r="B13" s="47">
        <v>146</v>
      </c>
      <c r="C13" s="47">
        <v>224</v>
      </c>
      <c r="D13" s="47">
        <v>393531</v>
      </c>
      <c r="E13" s="251">
        <f t="shared" si="0"/>
        <v>56.920547555338715</v>
      </c>
      <c r="F13" s="250">
        <f t="shared" si="1"/>
        <v>1.5342465753424657</v>
      </c>
      <c r="G13" s="285">
        <v>60.732191364848006</v>
      </c>
      <c r="H13" s="317">
        <v>1.4484848484848485</v>
      </c>
      <c r="I13">
        <v>9</v>
      </c>
      <c r="J13" s="257">
        <f t="shared" si="2"/>
        <v>2.2869862857055736</v>
      </c>
      <c r="K13" s="261" t="s">
        <v>28</v>
      </c>
      <c r="L13" s="263">
        <v>117</v>
      </c>
      <c r="M13" s="263">
        <v>165</v>
      </c>
      <c r="N13" s="264">
        <v>1.4102564102564104</v>
      </c>
      <c r="O13" s="265">
        <v>0.41025641025641035</v>
      </c>
      <c r="P13" s="266">
        <f t="shared" si="3"/>
        <v>41.92808190460218</v>
      </c>
    </row>
    <row r="14" spans="1:16" ht="24.95" customHeight="1" thickBot="1" x14ac:dyDescent="0.3">
      <c r="A14" s="318" t="s">
        <v>24</v>
      </c>
      <c r="B14" s="47">
        <v>1681</v>
      </c>
      <c r="C14" s="47">
        <v>1865</v>
      </c>
      <c r="D14" s="47">
        <v>1990338</v>
      </c>
      <c r="E14" s="251">
        <f t="shared" si="0"/>
        <v>93.702677635657864</v>
      </c>
      <c r="F14" s="250">
        <f t="shared" si="1"/>
        <v>1.1094586555621653</v>
      </c>
      <c r="G14" s="285">
        <v>83.855104007460042</v>
      </c>
      <c r="H14" s="317">
        <v>0.95045558086560367</v>
      </c>
      <c r="I14">
        <v>196</v>
      </c>
      <c r="J14" s="257">
        <f t="shared" si="2"/>
        <v>9.8475736281978232</v>
      </c>
      <c r="K14" s="261" t="s">
        <v>24</v>
      </c>
      <c r="L14" s="263">
        <v>1370</v>
      </c>
      <c r="M14" s="263">
        <v>1756</v>
      </c>
      <c r="N14" s="264">
        <v>1.2817518248175181</v>
      </c>
      <c r="O14" s="265">
        <v>0.28175182481751815</v>
      </c>
      <c r="P14" s="266">
        <f t="shared" si="3"/>
        <v>88.226220873037647</v>
      </c>
    </row>
    <row r="15" spans="1:16" ht="24.95" customHeight="1" thickBot="1" x14ac:dyDescent="0.3">
      <c r="A15" s="318" t="s">
        <v>30</v>
      </c>
      <c r="B15" s="47">
        <v>434</v>
      </c>
      <c r="C15" s="47">
        <v>2022</v>
      </c>
      <c r="D15" s="47">
        <v>1261294</v>
      </c>
      <c r="E15" s="251">
        <f t="shared" si="0"/>
        <v>160.31155305582996</v>
      </c>
      <c r="F15" s="250">
        <f t="shared" si="1"/>
        <v>4.6589861751152073</v>
      </c>
      <c r="G15" s="285">
        <v>189.48793857736578</v>
      </c>
      <c r="H15" s="317">
        <v>3.5147058823529411</v>
      </c>
      <c r="I15">
        <v>50</v>
      </c>
      <c r="J15" s="257">
        <f t="shared" si="2"/>
        <v>3.9641828154260623</v>
      </c>
      <c r="K15" s="261" t="s">
        <v>30</v>
      </c>
      <c r="L15" s="263">
        <v>294</v>
      </c>
      <c r="M15" s="263">
        <v>680</v>
      </c>
      <c r="N15" s="264">
        <v>2.3129251700680271</v>
      </c>
      <c r="O15" s="265">
        <v>1.3129251700680271</v>
      </c>
      <c r="P15" s="266">
        <f t="shared" si="3"/>
        <v>53.912886289794443</v>
      </c>
    </row>
    <row r="16" spans="1:16" ht="24.95" customHeight="1" thickBot="1" x14ac:dyDescent="0.3">
      <c r="A16" s="318" t="s">
        <v>26</v>
      </c>
      <c r="B16" s="47">
        <v>5785</v>
      </c>
      <c r="C16" s="47">
        <v>5835</v>
      </c>
      <c r="D16" s="47">
        <v>664057</v>
      </c>
      <c r="E16" s="251">
        <f t="shared" si="0"/>
        <v>878.6896305588225</v>
      </c>
      <c r="F16" s="250">
        <f t="shared" si="1"/>
        <v>1.0086430423509076</v>
      </c>
      <c r="G16" s="285">
        <v>880.49670434917482</v>
      </c>
      <c r="H16" s="317">
        <v>0.95119570522205954</v>
      </c>
      <c r="I16">
        <v>647</v>
      </c>
      <c r="J16" s="257">
        <f t="shared" si="2"/>
        <v>97.431395196496695</v>
      </c>
      <c r="K16" s="261" t="s">
        <v>26</v>
      </c>
      <c r="L16" s="263">
        <v>3531</v>
      </c>
      <c r="M16" s="263">
        <v>6147</v>
      </c>
      <c r="N16" s="264">
        <v>1.7408666100254886</v>
      </c>
      <c r="O16" s="265">
        <v>0.74086661002548859</v>
      </c>
      <c r="P16" s="266">
        <f t="shared" si="3"/>
        <v>925.67354910798315</v>
      </c>
    </row>
    <row r="17" spans="1:16" ht="24.95" customHeight="1" thickBot="1" x14ac:dyDescent="0.3">
      <c r="A17" s="318" t="s">
        <v>25</v>
      </c>
      <c r="B17" s="47">
        <v>4207</v>
      </c>
      <c r="C17" s="47">
        <v>4494</v>
      </c>
      <c r="D17" s="47">
        <v>747610</v>
      </c>
      <c r="E17" s="251">
        <f t="shared" si="0"/>
        <v>601.11555490161982</v>
      </c>
      <c r="F17" s="250">
        <f t="shared" si="1"/>
        <v>1.0682196339434276</v>
      </c>
      <c r="G17" s="285">
        <v>565.13422773906188</v>
      </c>
      <c r="H17" s="317">
        <v>0.94077042974838565</v>
      </c>
      <c r="I17">
        <v>413</v>
      </c>
      <c r="J17" s="257">
        <f t="shared" si="2"/>
        <v>55.242706758871606</v>
      </c>
      <c r="K17" s="261" t="s">
        <v>25</v>
      </c>
      <c r="L17" s="263">
        <v>3426</v>
      </c>
      <c r="M17" s="263">
        <v>4491</v>
      </c>
      <c r="N17" s="264">
        <v>1.3108581436077058</v>
      </c>
      <c r="O17" s="265">
        <v>0.31085814360770581</v>
      </c>
      <c r="P17" s="266">
        <f t="shared" si="3"/>
        <v>600.71427616002995</v>
      </c>
    </row>
    <row r="18" spans="1:16" ht="24.95" customHeight="1" thickBot="1" x14ac:dyDescent="0.3">
      <c r="A18" s="318" t="s">
        <v>41</v>
      </c>
      <c r="B18" s="47">
        <v>502</v>
      </c>
      <c r="C18" s="47">
        <v>732</v>
      </c>
      <c r="D18" s="47">
        <v>1424397</v>
      </c>
      <c r="E18" s="251">
        <f t="shared" si="0"/>
        <v>51.390167207597322</v>
      </c>
      <c r="F18" s="250">
        <f t="shared" si="1"/>
        <v>1.4581673306772909</v>
      </c>
      <c r="G18" s="285">
        <v>53.355911308434372</v>
      </c>
      <c r="H18" s="317">
        <v>1.4048059149722736</v>
      </c>
      <c r="I18">
        <v>37</v>
      </c>
      <c r="J18" s="257">
        <f t="shared" si="2"/>
        <v>2.5975904189632524</v>
      </c>
      <c r="K18" s="261" t="s">
        <v>41</v>
      </c>
      <c r="L18" s="263">
        <v>595</v>
      </c>
      <c r="M18" s="263">
        <v>541</v>
      </c>
      <c r="N18" s="264">
        <v>0.90924369747899159</v>
      </c>
      <c r="O18" s="265">
        <v>-9.0756302521008414E-2</v>
      </c>
      <c r="P18" s="266">
        <f t="shared" si="3"/>
        <v>37.980984234030259</v>
      </c>
    </row>
    <row r="19" spans="1:16" ht="24.95" customHeight="1" thickBot="1" x14ac:dyDescent="0.3">
      <c r="A19" s="318" t="s">
        <v>42</v>
      </c>
      <c r="B19" s="47">
        <v>1482</v>
      </c>
      <c r="C19" s="47">
        <v>1163</v>
      </c>
      <c r="D19" s="47">
        <v>781217</v>
      </c>
      <c r="E19" s="251">
        <f t="shared" si="0"/>
        <v>148.87028828097698</v>
      </c>
      <c r="F19" s="250">
        <f t="shared" si="1"/>
        <v>0.78475033738191635</v>
      </c>
      <c r="G19" s="285">
        <v>117.50896357862156</v>
      </c>
      <c r="H19" s="317">
        <v>0.67056245434623818</v>
      </c>
      <c r="I19">
        <v>208</v>
      </c>
      <c r="J19" s="257">
        <f t="shared" si="2"/>
        <v>26.625124645265018</v>
      </c>
      <c r="K19" s="261" t="s">
        <v>42</v>
      </c>
      <c r="L19" s="263">
        <v>1486</v>
      </c>
      <c r="M19" s="263">
        <v>1369</v>
      </c>
      <c r="N19" s="264">
        <v>0.92126514131897708</v>
      </c>
      <c r="O19" s="265">
        <v>-7.8734858681022923E-2</v>
      </c>
      <c r="P19" s="266">
        <f t="shared" si="3"/>
        <v>175.2394021123452</v>
      </c>
    </row>
    <row r="20" spans="1:16" ht="24.95" customHeight="1" thickBot="1" x14ac:dyDescent="0.3">
      <c r="A20" s="318" t="s">
        <v>43</v>
      </c>
      <c r="B20" s="47">
        <v>512</v>
      </c>
      <c r="C20" s="47">
        <v>1909</v>
      </c>
      <c r="D20" s="47">
        <v>508328</v>
      </c>
      <c r="E20" s="251">
        <f t="shared" si="0"/>
        <v>375.54492375001968</v>
      </c>
      <c r="F20" s="250">
        <f t="shared" si="1"/>
        <v>3.728515625</v>
      </c>
      <c r="G20" s="285">
        <v>430.23402212744526</v>
      </c>
      <c r="H20" s="317">
        <v>3.8435852372583481</v>
      </c>
      <c r="I20">
        <v>51</v>
      </c>
      <c r="J20" s="257">
        <f t="shared" si="2"/>
        <v>10.032892148376639</v>
      </c>
      <c r="K20" s="261" t="s">
        <v>43</v>
      </c>
      <c r="L20" s="263">
        <v>425</v>
      </c>
      <c r="M20" s="263">
        <v>569</v>
      </c>
      <c r="N20" s="264">
        <v>1.3388235294117647</v>
      </c>
      <c r="O20" s="265">
        <v>0.33882352941176475</v>
      </c>
      <c r="P20" s="266">
        <f t="shared" si="3"/>
        <v>111.93560063580995</v>
      </c>
    </row>
    <row r="21" spans="1:16" ht="24.95" customHeight="1" thickBot="1" x14ac:dyDescent="0.3">
      <c r="A21" s="318" t="s">
        <v>44</v>
      </c>
      <c r="B21" s="47">
        <v>4955</v>
      </c>
      <c r="C21" s="47">
        <v>4284</v>
      </c>
      <c r="D21" s="47">
        <v>365698</v>
      </c>
      <c r="E21" s="251">
        <f t="shared" si="0"/>
        <v>1171.4584165076101</v>
      </c>
      <c r="F21" s="250">
        <f t="shared" si="1"/>
        <v>0.8645812310797174</v>
      </c>
      <c r="G21" s="285">
        <v>985.23918643252091</v>
      </c>
      <c r="H21" s="317">
        <v>0.75345043914680054</v>
      </c>
      <c r="I21">
        <v>393</v>
      </c>
      <c r="J21" s="257">
        <f t="shared" si="2"/>
        <v>107.46572308298104</v>
      </c>
      <c r="K21" s="261" t="s">
        <v>44</v>
      </c>
      <c r="L21" s="263">
        <v>3820</v>
      </c>
      <c r="M21" s="263">
        <v>4782</v>
      </c>
      <c r="N21" s="264">
        <v>1.2518324607329843</v>
      </c>
      <c r="O21" s="265">
        <v>0.25183246073298426</v>
      </c>
      <c r="P21" s="266">
        <f t="shared" si="3"/>
        <v>1307.636355681464</v>
      </c>
    </row>
    <row r="22" spans="1:16" ht="24.95" customHeight="1" thickBot="1" x14ac:dyDescent="0.3">
      <c r="A22" s="318" t="s">
        <v>29</v>
      </c>
      <c r="B22" s="47">
        <v>14668</v>
      </c>
      <c r="C22" s="47">
        <v>15187</v>
      </c>
      <c r="D22" s="47">
        <v>3536418</v>
      </c>
      <c r="E22" s="251">
        <f t="shared" si="0"/>
        <v>429.44584039556406</v>
      </c>
      <c r="F22" s="250">
        <f t="shared" si="1"/>
        <v>1.0353831469866375</v>
      </c>
      <c r="G22" s="285">
        <v>356.91482172073546</v>
      </c>
      <c r="H22" s="317">
        <v>0.81611276348118456</v>
      </c>
      <c r="I22">
        <v>1434</v>
      </c>
      <c r="J22" s="257">
        <f t="shared" si="2"/>
        <v>40.549505177272593</v>
      </c>
      <c r="K22" s="261" t="s">
        <v>29</v>
      </c>
      <c r="L22" s="263">
        <v>12179</v>
      </c>
      <c r="M22" s="263">
        <v>15466</v>
      </c>
      <c r="N22" s="264">
        <v>1.2698907956318253</v>
      </c>
      <c r="O22" s="265">
        <v>0.26989079563182528</v>
      </c>
      <c r="P22" s="266">
        <f t="shared" si="3"/>
        <v>437.3351792689665</v>
      </c>
    </row>
    <row r="23" spans="1:16" ht="24.95" customHeight="1" thickBot="1" x14ac:dyDescent="0.3">
      <c r="A23" s="318" t="s">
        <v>45</v>
      </c>
      <c r="B23" s="47">
        <v>1546</v>
      </c>
      <c r="C23" s="47">
        <v>1771</v>
      </c>
      <c r="D23" s="47">
        <v>978313</v>
      </c>
      <c r="E23" s="251">
        <f t="shared" si="0"/>
        <v>181.02590888601091</v>
      </c>
      <c r="F23" s="250">
        <f t="shared" si="1"/>
        <v>1.1455368693402328</v>
      </c>
      <c r="G23" s="285">
        <v>150.56530987526486</v>
      </c>
      <c r="H23" s="317">
        <v>0.80934065934065935</v>
      </c>
      <c r="I23">
        <v>99</v>
      </c>
      <c r="J23" s="257">
        <f t="shared" si="2"/>
        <v>10.119460745180733</v>
      </c>
      <c r="K23" s="261" t="s">
        <v>45</v>
      </c>
      <c r="L23" s="263">
        <v>739</v>
      </c>
      <c r="M23" s="263">
        <v>1820</v>
      </c>
      <c r="N23" s="264">
        <v>2.4627875507442489</v>
      </c>
      <c r="O23" s="265">
        <v>1.4627875507442489</v>
      </c>
      <c r="P23" s="266">
        <f t="shared" si="3"/>
        <v>186.03453087099936</v>
      </c>
    </row>
    <row r="24" spans="1:16" ht="24.95" customHeight="1" thickBot="1" x14ac:dyDescent="0.3">
      <c r="A24" s="318" t="s">
        <v>46</v>
      </c>
      <c r="B24" s="47">
        <v>1432</v>
      </c>
      <c r="C24" s="47">
        <v>1219</v>
      </c>
      <c r="D24" s="47">
        <v>176830</v>
      </c>
      <c r="E24" s="251">
        <f t="shared" si="0"/>
        <v>689.36266470621501</v>
      </c>
      <c r="F24" s="250">
        <f t="shared" si="1"/>
        <v>0.85125698324022347</v>
      </c>
      <c r="G24" s="285">
        <v>635.63874908103821</v>
      </c>
      <c r="H24" s="317">
        <v>0.78546470999301188</v>
      </c>
      <c r="I24">
        <v>141</v>
      </c>
      <c r="J24" s="257">
        <f t="shared" si="2"/>
        <v>79.737601085788611</v>
      </c>
      <c r="K24" s="261" t="s">
        <v>46</v>
      </c>
      <c r="L24" s="263">
        <v>1235</v>
      </c>
      <c r="M24" s="263">
        <v>1431</v>
      </c>
      <c r="N24" s="264">
        <v>1.1587044534412956</v>
      </c>
      <c r="O24" s="265">
        <v>0.15870445344129558</v>
      </c>
      <c r="P24" s="266">
        <f t="shared" si="3"/>
        <v>809.25182378555667</v>
      </c>
    </row>
    <row r="25" spans="1:16" ht="24.95" customHeight="1" thickBot="1" x14ac:dyDescent="0.3">
      <c r="A25" s="319" t="s">
        <v>47</v>
      </c>
      <c r="B25" s="320">
        <v>2431</v>
      </c>
      <c r="C25" s="320">
        <v>2446</v>
      </c>
      <c r="D25" s="320">
        <v>1694656</v>
      </c>
      <c r="E25" s="321">
        <f t="shared" ref="E25" si="4">C25/D25*100000</f>
        <v>144.33607764643679</v>
      </c>
      <c r="F25" s="322">
        <f t="shared" ref="F25" si="5">C25/B25</f>
        <v>1.0061703002879474</v>
      </c>
      <c r="G25" s="308">
        <v>134.77661543109633</v>
      </c>
      <c r="H25" s="323">
        <v>0.83479532163742687</v>
      </c>
      <c r="I25">
        <v>237</v>
      </c>
      <c r="J25" s="257">
        <f t="shared" si="2"/>
        <v>13.985139166886967</v>
      </c>
      <c r="K25" s="267" t="s">
        <v>47</v>
      </c>
      <c r="L25" s="268">
        <v>1816</v>
      </c>
      <c r="M25" s="268">
        <v>2736</v>
      </c>
      <c r="N25" s="269">
        <v>1.5066079295154184</v>
      </c>
      <c r="O25" s="270">
        <v>0.50660792951541844</v>
      </c>
      <c r="P25" s="271">
        <f t="shared" si="3"/>
        <v>161.44869519241664</v>
      </c>
    </row>
    <row r="26" spans="1:16" ht="32.25" customHeight="1" thickBot="1" x14ac:dyDescent="0.3">
      <c r="B26" s="73">
        <v>2431</v>
      </c>
      <c r="C26" s="73">
        <v>2446</v>
      </c>
      <c r="K26" s="273" t="s">
        <v>160</v>
      </c>
      <c r="L26" s="274">
        <f>SUM(L2:L25)</f>
        <v>101143</v>
      </c>
      <c r="M26" s="274">
        <f>SUM(M2:M25)</f>
        <v>145200</v>
      </c>
      <c r="N26" s="275">
        <f>M26/L26</f>
        <v>1.4355911926678069</v>
      </c>
      <c r="O26" s="276">
        <f>N26-1</f>
        <v>0.43559119266780688</v>
      </c>
      <c r="P26" s="277" t="e">
        <f>M26/argentina_gral!U319*100000</f>
        <v>#DIV/0!</v>
      </c>
    </row>
    <row r="27" spans="1:16" ht="15.75" x14ac:dyDescent="0.25">
      <c r="P27" s="272"/>
    </row>
    <row r="28" spans="1:16" ht="15.75" x14ac:dyDescent="0.25">
      <c r="P28" s="266"/>
    </row>
  </sheetData>
  <sortState xmlns:xlrd2="http://schemas.microsoft.com/office/spreadsheetml/2017/richdata2" ref="K2:O25">
    <sortCondition ref="K2:K25"/>
  </sortState>
  <conditionalFormatting sqref="F2">
    <cfRule type="cellIs" dxfId="19" priority="37" operator="lessThan">
      <formula>1.2</formula>
    </cfRule>
    <cfRule type="cellIs" dxfId="18" priority="38" operator="greaterThanOrEqual">
      <formula>1.2</formula>
    </cfRule>
  </conditionalFormatting>
  <conditionalFormatting sqref="F3:F25">
    <cfRule type="cellIs" dxfId="17" priority="35" operator="lessThan">
      <formula>1.2</formula>
    </cfRule>
    <cfRule type="cellIs" dxfId="16" priority="36" operator="greaterThanOrEqual">
      <formula>1.2</formula>
    </cfRule>
  </conditionalFormatting>
  <conditionalFormatting sqref="E2:E25">
    <cfRule type="cellIs" dxfId="15" priority="31" operator="lessThan">
      <formula>150</formula>
    </cfRule>
    <cfRule type="cellIs" dxfId="14" priority="32" operator="greaterThanOrEqual">
      <formula>150</formula>
    </cfRule>
  </conditionalFormatting>
  <conditionalFormatting sqref="G2">
    <cfRule type="cellIs" dxfId="13" priority="21" operator="lessThan">
      <formula>150</formula>
    </cfRule>
    <cfRule type="cellIs" dxfId="12" priority="22" operator="greaterThanOrEqual">
      <formula>150</formula>
    </cfRule>
  </conditionalFormatting>
  <conditionalFormatting sqref="G3:G25">
    <cfRule type="cellIs" dxfId="11" priority="19" operator="lessThan">
      <formula>150</formula>
    </cfRule>
    <cfRule type="cellIs" dxfId="10" priority="20" operator="greaterThanOrEqual">
      <formula>150</formula>
    </cfRule>
  </conditionalFormatting>
  <conditionalFormatting sqref="H2">
    <cfRule type="cellIs" dxfId="9" priority="17" operator="lessThan">
      <formula>1.2</formula>
    </cfRule>
    <cfRule type="cellIs" dxfId="8" priority="18" operator="greaterThanOrEqual">
      <formula>1.2</formula>
    </cfRule>
  </conditionalFormatting>
  <conditionalFormatting sqref="H3:H25">
    <cfRule type="cellIs" dxfId="7" priority="15" operator="lessThan">
      <formula>1.2</formula>
    </cfRule>
    <cfRule type="cellIs" dxfId="6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4" t="s">
        <v>32</v>
      </c>
      <c r="I162" s="134" t="s">
        <v>31</v>
      </c>
      <c r="J162" s="134" t="s">
        <v>147</v>
      </c>
      <c r="K162" s="134" t="s">
        <v>145</v>
      </c>
      <c r="L162" s="134" t="s">
        <v>146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09">
        <v>61.1</v>
      </c>
      <c r="E171" s="107">
        <f t="shared" si="0"/>
        <v>3860.8837970540098</v>
      </c>
      <c r="F171" s="108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6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0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0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0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0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0">
        <v>0.42</v>
      </c>
      <c r="K178">
        <f>139+39+8</f>
        <v>186</v>
      </c>
      <c r="L178" s="135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B49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Hoja1</vt:lpstr>
      <vt:lpstr>Hoja3</vt:lpstr>
      <vt:lpstr>POBLAC_AMBA</vt:lpstr>
      <vt:lpstr>UTI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2021-02-11T09:59:24Z</dcterms:modified>
</cp:coreProperties>
</file>