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8B79559E-2A2A-4E2C-91EE-C374637AEB8C}" xr6:coauthVersionLast="45" xr6:coauthVersionMax="45" xr10:uidLastSave="{00000000-0000-0000-0000-000000000000}"/>
  <bookViews>
    <workbookView xWindow="900" yWindow="405" windowWidth="11025" windowHeight="10695" tabRatio="72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</sheets>
  <definedNames>
    <definedName name="_xlnm._FilterDatabase" localSheetId="5" hidden="1">argentina_fallecidos!$A$1:$D$930</definedName>
    <definedName name="_xlnm._FilterDatabase" localSheetId="0" hidden="1">argentina_gral!$A$1:$Q$183</definedName>
    <definedName name="_xlnm._FilterDatabase" localSheetId="1" hidden="1">casos_provincias!$A$1:$E$6409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01" i="3" l="1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D6601" i="3"/>
  <c r="D6600" i="3"/>
  <c r="D6599" i="3"/>
  <c r="D6598" i="3"/>
  <c r="D6597" i="3"/>
  <c r="D6596" i="3"/>
  <c r="D6595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Q276" i="1"/>
  <c r="R276" i="1"/>
  <c r="I276" i="1"/>
  <c r="E276" i="1"/>
  <c r="C276" i="1"/>
  <c r="F6577" i="3" l="1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Q275" i="1"/>
  <c r="R275" i="1"/>
  <c r="I275" i="1"/>
  <c r="E275" i="1"/>
  <c r="C275" i="1"/>
  <c r="L273" i="1"/>
  <c r="P268" i="1"/>
  <c r="P269" i="1"/>
  <c r="P270" i="1"/>
  <c r="P271" i="1"/>
  <c r="P272" i="1"/>
  <c r="P273" i="1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D6553" i="3"/>
  <c r="D6552" i="3"/>
  <c r="D6551" i="3"/>
  <c r="D6550" i="3"/>
  <c r="D6549" i="3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Q274" i="1"/>
  <c r="R274" i="1"/>
  <c r="I274" i="1"/>
  <c r="E274" i="1"/>
  <c r="C274" i="1"/>
  <c r="L268" i="1" l="1"/>
  <c r="L269" i="1"/>
  <c r="L270" i="1"/>
  <c r="L271" i="1"/>
  <c r="L272" i="1"/>
  <c r="I273" i="1"/>
  <c r="E6529" i="3"/>
  <c r="E6526" i="3"/>
  <c r="E6524" i="3"/>
  <c r="F6524" i="3" s="1"/>
  <c r="E6521" i="3"/>
  <c r="E6520" i="3"/>
  <c r="E6513" i="3"/>
  <c r="E6511" i="3"/>
  <c r="E6510" i="3"/>
  <c r="E6509" i="3"/>
  <c r="E6507" i="3"/>
  <c r="E6506" i="3"/>
  <c r="F6506" i="3" s="1"/>
  <c r="E6525" i="3"/>
  <c r="E6518" i="3"/>
  <c r="F6518" i="3" s="1"/>
  <c r="F6529" i="3"/>
  <c r="F6528" i="3"/>
  <c r="F6527" i="3"/>
  <c r="F6526" i="3"/>
  <c r="F6525" i="3"/>
  <c r="F6523" i="3"/>
  <c r="F6522" i="3"/>
  <c r="F6521" i="3"/>
  <c r="F6520" i="3"/>
  <c r="F6519" i="3"/>
  <c r="F6517" i="3"/>
  <c r="F6516" i="3"/>
  <c r="F6515" i="3"/>
  <c r="F6514" i="3"/>
  <c r="F6513" i="3"/>
  <c r="F6512" i="3"/>
  <c r="F6511" i="3"/>
  <c r="F6510" i="3"/>
  <c r="F6509" i="3"/>
  <c r="F6508" i="3"/>
  <c r="F6507" i="3"/>
  <c r="D6529" i="3"/>
  <c r="D6528" i="3"/>
  <c r="D6527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Q273" i="1"/>
  <c r="R273" i="1"/>
  <c r="E273" i="1"/>
  <c r="C273" i="1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Q272" i="1"/>
  <c r="R272" i="1"/>
  <c r="I272" i="1"/>
  <c r="E272" i="1"/>
  <c r="C272" i="1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Q271" i="1"/>
  <c r="R271" i="1"/>
  <c r="I271" i="1"/>
  <c r="E271" i="1"/>
  <c r="C271" i="1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D6457" i="3"/>
  <c r="D6456" i="3"/>
  <c r="D6455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Q270" i="1"/>
  <c r="R270" i="1"/>
  <c r="I270" i="1"/>
  <c r="E270" i="1"/>
  <c r="C270" i="1"/>
  <c r="I269" i="1"/>
  <c r="C269" i="1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6" i="3"/>
  <c r="F6415" i="3"/>
  <c r="F6414" i="3"/>
  <c r="F6413" i="3"/>
  <c r="F6412" i="3"/>
  <c r="F6411" i="3"/>
  <c r="F6410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Q269" i="1"/>
  <c r="R269" i="1"/>
  <c r="P264" i="1"/>
  <c r="P265" i="1"/>
  <c r="P266" i="1"/>
  <c r="P267" i="1"/>
  <c r="L264" i="1"/>
  <c r="L265" i="1"/>
  <c r="L266" i="1"/>
  <c r="L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Q268" i="1"/>
  <c r="R268" i="1"/>
  <c r="I268" i="1"/>
  <c r="C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I267" i="1"/>
  <c r="Q267" i="1"/>
  <c r="R267" i="1"/>
  <c r="C267" i="1"/>
  <c r="E6338" i="3"/>
  <c r="E6358" i="3"/>
  <c r="E6352" i="3"/>
  <c r="E6343" i="3"/>
  <c r="E6341" i="3"/>
  <c r="E6339" i="3"/>
  <c r="E6354" i="3"/>
  <c r="E6350" i="3"/>
  <c r="E6349" i="3"/>
  <c r="E6345" i="3"/>
  <c r="Q266" i="1"/>
  <c r="R266" i="1"/>
  <c r="C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Q265" i="1"/>
  <c r="R265" i="1"/>
  <c r="C265" i="1"/>
  <c r="Q264" i="1"/>
  <c r="R264" i="1"/>
  <c r="I264" i="1"/>
  <c r="C264" i="1"/>
  <c r="P260" i="1" l="1"/>
  <c r="P261" i="1"/>
  <c r="P262" i="1"/>
  <c r="P263" i="1"/>
  <c r="L260" i="1"/>
  <c r="L261" i="1"/>
  <c r="L262" i="1"/>
  <c r="L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Q263" i="1"/>
  <c r="R263" i="1"/>
  <c r="I263" i="1"/>
  <c r="C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I262" i="1"/>
  <c r="C262" i="1"/>
  <c r="Q262" i="1"/>
  <c r="R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Q261" i="1"/>
  <c r="R261" i="1"/>
  <c r="I261" i="1"/>
  <c r="C261" i="1"/>
  <c r="P258" i="1" l="1"/>
  <c r="P259" i="1"/>
  <c r="L258" i="1"/>
  <c r="L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Q260" i="1"/>
  <c r="R260" i="1"/>
  <c r="I260" i="1"/>
  <c r="C260" i="1"/>
  <c r="E6190" i="3"/>
  <c r="E6189" i="3"/>
  <c r="E6185" i="3"/>
  <c r="E6177" i="3"/>
  <c r="E6175" i="3"/>
  <c r="E6173" i="3"/>
  <c r="E6171" i="3"/>
  <c r="E6170" i="3"/>
  <c r="E6192" i="3"/>
  <c r="E6182" i="3"/>
  <c r="Q259" i="1"/>
  <c r="R259" i="1"/>
  <c r="I259" i="1"/>
  <c r="C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Q258" i="1"/>
  <c r="R258" i="1"/>
  <c r="I258" i="1"/>
  <c r="C258" i="1"/>
  <c r="P257" i="1"/>
  <c r="L257" i="1"/>
  <c r="Q257" i="1"/>
  <c r="R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I257" i="1"/>
  <c r="C257" i="1"/>
  <c r="P254" i="1" l="1"/>
  <c r="P255" i="1"/>
  <c r="P256" i="1"/>
  <c r="L254" i="1"/>
  <c r="L255" i="1"/>
  <c r="L256" i="1"/>
  <c r="Q256" i="1" l="1"/>
  <c r="R256" i="1"/>
  <c r="I256" i="1"/>
  <c r="C256" i="1"/>
  <c r="Q255" i="1" l="1"/>
  <c r="R255" i="1" l="1"/>
  <c r="I255" i="1"/>
  <c r="C255" i="1"/>
  <c r="Q254" i="1" l="1"/>
  <c r="R254" i="1"/>
  <c r="I254" i="1"/>
  <c r="C254" i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40" i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43" i="1"/>
  <c r="L252" i="1"/>
  <c r="L253" i="1"/>
  <c r="L250" i="1"/>
  <c r="L251" i="1"/>
  <c r="Q253" i="1"/>
  <c r="R253" i="1"/>
  <c r="I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I252" i="1"/>
  <c r="Q252" i="1"/>
  <c r="R252" i="1"/>
  <c r="Q251" i="1"/>
  <c r="R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I251" i="1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L248" i="1"/>
  <c r="L249" i="1"/>
  <c r="Q250" i="1"/>
  <c r="R250" i="1"/>
  <c r="I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I249" i="1"/>
  <c r="I248" i="1" l="1"/>
  <c r="L247" i="1"/>
  <c r="R248" i="1"/>
  <c r="I247" i="1" l="1"/>
  <c r="R247" i="1"/>
  <c r="L246" i="1"/>
  <c r="I246" i="1" l="1"/>
  <c r="R246" i="1"/>
  <c r="S243" i="1"/>
  <c r="L244" i="1"/>
  <c r="L245" i="1"/>
  <c r="I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I244" i="1"/>
  <c r="E5546" i="3"/>
  <c r="F5569" i="3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567" i="3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5566" i="3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5565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5564" i="3"/>
  <c r="F5588" i="3" s="1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5563" i="3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5562" i="3"/>
  <c r="F5586" i="3" s="1"/>
  <c r="F5610" i="3" s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5561" i="3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5560" i="3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5558" i="3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5557" i="3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556" i="3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5555" i="3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5553" i="3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5552" i="3"/>
  <c r="F5576" i="3" s="1"/>
  <c r="F5600" i="3" s="1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5551" i="3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5550" i="3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5549" i="3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5547" i="3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546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I243" i="1"/>
  <c r="F5821" i="3" l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5833" i="3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5811" i="3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L242" i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L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I241" i="1"/>
  <c r="E5714" i="3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L239" i="1"/>
  <c r="I239" i="1"/>
  <c r="E5671" i="3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I238" i="1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I237" i="1"/>
  <c r="E5641" i="3"/>
  <c r="E5640" i="3"/>
  <c r="E5638" i="3"/>
  <c r="E5637" i="3"/>
  <c r="E5634" i="3"/>
  <c r="E5633" i="3"/>
  <c r="E5632" i="3"/>
  <c r="E5630" i="3"/>
  <c r="E5627" i="3"/>
  <c r="E5625" i="3"/>
  <c r="E5624" i="3"/>
  <c r="E5623" i="3"/>
  <c r="E5622" i="3"/>
  <c r="E5621" i="3"/>
  <c r="E5619" i="3"/>
  <c r="E5614" i="3"/>
  <c r="E5618" i="3"/>
  <c r="E5629" i="3"/>
  <c r="E5628" i="3"/>
  <c r="I236" i="1"/>
  <c r="L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E5608" i="3"/>
  <c r="E5604" i="3"/>
  <c r="L234" i="1"/>
  <c r="I235" i="1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S215" i="1" l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E5561" i="3"/>
  <c r="E5560" i="3"/>
  <c r="E5558" i="3"/>
  <c r="E5557" i="3"/>
  <c r="E5556" i="3"/>
  <c r="E5555" i="3"/>
  <c r="E5553" i="3"/>
  <c r="E5551" i="3"/>
  <c r="E5550" i="3"/>
  <c r="E5549" i="3"/>
  <c r="E5563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E232" i="1"/>
  <c r="E233" i="1" s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E230" i="1"/>
  <c r="E231" i="1" s="1"/>
  <c r="E228" i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E226" i="1"/>
  <c r="E227" i="1" s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S234" i="1" l="1"/>
  <c r="E235" i="1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E236" i="1" l="1"/>
  <c r="S235" i="1"/>
  <c r="P225" i="1"/>
  <c r="C226" i="1"/>
  <c r="R225" i="1"/>
  <c r="E217" i="1"/>
  <c r="R216" i="1"/>
  <c r="E218" i="1"/>
  <c r="S236" i="1" l="1"/>
  <c r="E237" i="1"/>
  <c r="P226" i="1"/>
  <c r="C227" i="1"/>
  <c r="R226" i="1"/>
  <c r="R217" i="1"/>
  <c r="E219" i="1"/>
  <c r="R218" i="1"/>
  <c r="E238" i="1" l="1"/>
  <c r="S237" i="1"/>
  <c r="P227" i="1"/>
  <c r="C228" i="1"/>
  <c r="R227" i="1"/>
  <c r="E220" i="1"/>
  <c r="R219" i="1"/>
  <c r="E239" i="1" l="1"/>
  <c r="S238" i="1"/>
  <c r="C229" i="1"/>
  <c r="R228" i="1"/>
  <c r="P228" i="1"/>
  <c r="E221" i="1"/>
  <c r="R220" i="1"/>
  <c r="S239" i="1" l="1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S240" i="1" l="1"/>
  <c r="P230" i="1"/>
  <c r="R230" i="1"/>
  <c r="C231" i="1"/>
  <c r="L211" i="1"/>
  <c r="S241" i="1" l="1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S242" i="1" l="1"/>
  <c r="R232" i="1"/>
  <c r="C233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R233" i="1" l="1"/>
  <c r="C234" i="1"/>
  <c r="P23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35" i="1" l="1"/>
  <c r="P234" i="1"/>
  <c r="R234" i="1"/>
  <c r="S244" i="1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C236" i="1" l="1"/>
  <c r="P235" i="1"/>
  <c r="R235" i="1"/>
  <c r="S24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P236" i="1" l="1"/>
  <c r="C237" i="1"/>
  <c r="R23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238" i="1" l="1"/>
  <c r="P237" i="1"/>
  <c r="R237" i="1"/>
  <c r="E204" i="1"/>
  <c r="C239" i="1" l="1"/>
  <c r="P238" i="1"/>
  <c r="R238" i="1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P239" i="1" l="1"/>
  <c r="C240" i="1"/>
  <c r="R239" i="1"/>
  <c r="R205" i="1"/>
  <c r="E206" i="1"/>
  <c r="E207" i="1"/>
  <c r="E198" i="1"/>
  <c r="E4643" i="3"/>
  <c r="C241" i="1" l="1"/>
  <c r="P240" i="1"/>
  <c r="R240" i="1"/>
  <c r="E208" i="1"/>
  <c r="E209" i="1" s="1"/>
  <c r="E210" i="1" s="1"/>
  <c r="E199" i="1"/>
  <c r="P194" i="1"/>
  <c r="I194" i="1"/>
  <c r="K194" i="1"/>
  <c r="J194" i="1" s="1"/>
  <c r="C242" i="1" l="1"/>
  <c r="P241" i="1"/>
  <c r="R241" i="1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P242" i="1" l="1"/>
  <c r="R242" i="1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R243" i="1" l="1"/>
  <c r="P243" i="1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P244" i="1" l="1"/>
  <c r="R244" i="1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P245" i="1" l="1"/>
  <c r="R24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P246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P247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P248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P249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P250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P251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P253" i="1" l="1"/>
  <c r="P252" i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F1546" i="3" l="1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F1570" i="3" l="1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F1690" i="3" l="1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F1714" i="3" l="1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F1738" i="3" l="1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F1786" i="3" l="1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F1810" i="3" l="1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F1834" i="3" l="1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F1906" i="3" l="1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F1930" i="3" l="1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F4223" i="3" l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<sst xmlns="http://schemas.openxmlformats.org/spreadsheetml/2006/main" count="11735" uniqueCount="152">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</sst>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76"/>
  <sheetViews>
    <sheetView zoomScale="85" zoomScaleNormal="85" workbookViewId="0">
      <pane ySplit="1" topLeftCell="A260" activePane="bottomLeft" state="frozen"/>
      <selection pane="bottomLeft" activeCell="D270" sqref="D270:D276"/>
    </sheetView>
  </sheetViews>
  <sheetFormatPr baseColWidth="10" defaultRowHeight="15" x14ac:dyDescent="0.25"/>
  <cols>
    <col min="1" max="1" width="10.5703125" style="74" bestFit="1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12.5703125" style="95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151</v>
      </c>
      <c r="R1" s="1" t="s">
        <v>131</v>
      </c>
      <c r="S1" s="4" t="s">
        <v>130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94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194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94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94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194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94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194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94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194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94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194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194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194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194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194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94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94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194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94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94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94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94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94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94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94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194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19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94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9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19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194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194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19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19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19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19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19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194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194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194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19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194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194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194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19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19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194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19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194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194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194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19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194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194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194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19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194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194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194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194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194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194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194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194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194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19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19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194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194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194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194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194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194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194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194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194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194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194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194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194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194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194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194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194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194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194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194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194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194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194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194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194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85">
        <f t="shared" si="22"/>
        <v>2.7190181184494677E-2</v>
      </c>
      <c r="S203" s="186">
        <f t="shared" si="37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194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87">
        <v>6401</v>
      </c>
      <c r="N204" s="187">
        <v>138272</v>
      </c>
      <c r="O204" s="204">
        <v>417376</v>
      </c>
      <c r="P204" s="167">
        <f t="shared" ref="P204:P231" si="41">C204-O204-N204-M204</f>
        <v>78098</v>
      </c>
      <c r="Q204" s="29">
        <f t="shared" si="38"/>
        <v>10184</v>
      </c>
      <c r="R204" s="185">
        <f t="shared" si="22"/>
        <v>2.8678114204429995E-2</v>
      </c>
      <c r="S204" s="186">
        <f t="shared" si="37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194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88">
        <v>6521</v>
      </c>
      <c r="N205" s="188">
        <v>140870</v>
      </c>
      <c r="O205" s="188">
        <v>425218</v>
      </c>
      <c r="P205" s="167">
        <f t="shared" si="41"/>
        <v>79565</v>
      </c>
      <c r="Q205" s="29">
        <f t="shared" si="38"/>
        <v>8665</v>
      </c>
      <c r="R205" s="185">
        <f t="shared" si="22"/>
        <v>2.7785812871393506E-2</v>
      </c>
      <c r="S205" s="186">
        <f t="shared" si="37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194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88">
        <v>6647</v>
      </c>
      <c r="N206" s="188">
        <v>143597</v>
      </c>
      <c r="O206" s="188">
        <v>433450</v>
      </c>
      <c r="P206" s="167">
        <f t="shared" si="41"/>
        <v>81105</v>
      </c>
      <c r="Q206" s="29">
        <f t="shared" si="38"/>
        <v>8258</v>
      </c>
      <c r="R206" s="185">
        <f t="shared" ref="R206:R211" si="42">G206/(C206-E206-F206)</f>
        <v>2.8101263796511955E-2</v>
      </c>
      <c r="S206" s="186">
        <f t="shared" si="37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194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88">
        <v>6740</v>
      </c>
      <c r="N207" s="188">
        <v>143045</v>
      </c>
      <c r="O207" s="188">
        <v>449054</v>
      </c>
      <c r="P207" s="167">
        <f t="shared" si="41"/>
        <v>79427</v>
      </c>
      <c r="Q207" s="29">
        <f t="shared" si="38"/>
        <v>11103</v>
      </c>
      <c r="R207" s="185">
        <f t="shared" si="42"/>
        <v>2.7790472288321225E-2</v>
      </c>
      <c r="S207" s="186">
        <f t="shared" si="37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194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88">
        <v>6798</v>
      </c>
      <c r="N208" s="188">
        <v>145075</v>
      </c>
      <c r="O208" s="188">
        <v>458440</v>
      </c>
      <c r="P208" s="167">
        <f t="shared" si="41"/>
        <v>80922</v>
      </c>
      <c r="Q208" s="29">
        <f t="shared" si="38"/>
        <v>10335</v>
      </c>
      <c r="R208" s="185">
        <f t="shared" si="42"/>
        <v>2.7845336390252971E-2</v>
      </c>
      <c r="S208" s="186">
        <f t="shared" si="37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194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88">
        <v>6835</v>
      </c>
      <c r="N209" s="188">
        <v>146416</v>
      </c>
      <c r="O209" s="188">
        <v>464913</v>
      </c>
      <c r="P209" s="167">
        <f t="shared" si="41"/>
        <v>84320</v>
      </c>
      <c r="Q209" s="29">
        <f t="shared" si="38"/>
        <v>9565</v>
      </c>
      <c r="R209" s="185">
        <f t="shared" si="42"/>
        <v>2.7849110407579741E-2</v>
      </c>
      <c r="S209" s="186">
        <f t="shared" si="37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194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88">
        <v>6874</v>
      </c>
      <c r="N210" s="188">
        <v>147538</v>
      </c>
      <c r="O210" s="188">
        <v>469799</v>
      </c>
      <c r="P210" s="167">
        <f t="shared" si="41"/>
        <v>87114</v>
      </c>
      <c r="Q210" s="29">
        <f t="shared" si="38"/>
        <v>9446</v>
      </c>
      <c r="R210" s="185">
        <f t="shared" si="42"/>
        <v>2.779963283503803E-2</v>
      </c>
      <c r="S210" s="186">
        <f t="shared" si="37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194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88">
        <v>6984</v>
      </c>
      <c r="N211" s="188">
        <v>149538</v>
      </c>
      <c r="O211" s="188">
        <v>478119</v>
      </c>
      <c r="P211" s="167">
        <f t="shared" si="41"/>
        <v>88491</v>
      </c>
      <c r="Q211" s="29">
        <f t="shared" si="38"/>
        <v>10780</v>
      </c>
      <c r="R211" s="185">
        <f t="shared" si="42"/>
        <v>2.8226301571709234E-2</v>
      </c>
      <c r="S211" s="186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194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88">
        <v>7083</v>
      </c>
      <c r="N212" s="188">
        <v>151787</v>
      </c>
      <c r="O212" s="188">
        <v>487971</v>
      </c>
      <c r="P212" s="167">
        <f t="shared" si="41"/>
        <v>89768</v>
      </c>
      <c r="Q212" s="29">
        <f t="shared" si="38"/>
        <v>9142</v>
      </c>
      <c r="R212" s="185">
        <f t="shared" ref="R212:R220" si="45">G212/(C212-E212-F212)</f>
        <v>2.8070384552348882E-2</v>
      </c>
      <c r="S212" s="186">
        <f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194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2">
        <f t="shared" si="39"/>
        <v>1057787</v>
      </c>
      <c r="M213" s="188">
        <v>7162</v>
      </c>
      <c r="N213" s="188">
        <v>153949</v>
      </c>
      <c r="O213" s="188">
        <v>498519</v>
      </c>
      <c r="P213" s="167">
        <f t="shared" si="41"/>
        <v>91371</v>
      </c>
      <c r="Q213" s="29">
        <f t="shared" si="38"/>
        <v>8788</v>
      </c>
      <c r="R213" s="185">
        <f t="shared" si="45"/>
        <v>2.7198393343853107E-2</v>
      </c>
      <c r="S213" s="186">
        <f>E213/C203</f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194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2">
        <f t="shared" ref="L214:L225" si="46">K214+J214</f>
        <v>1070187</v>
      </c>
      <c r="M214" s="188">
        <v>7226</v>
      </c>
      <c r="N214" s="188">
        <v>155848</v>
      </c>
      <c r="O214" s="188">
        <v>508945</v>
      </c>
      <c r="P214" s="167">
        <f t="shared" si="41"/>
        <v>92983</v>
      </c>
      <c r="Q214" s="29">
        <f t="shared" si="38"/>
        <v>8495</v>
      </c>
      <c r="R214" s="185">
        <f t="shared" si="45"/>
        <v>2.6834023196349612E-2</v>
      </c>
      <c r="S214" s="186">
        <f>E214/C204</f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194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6"/>
        <v>1084221</v>
      </c>
      <c r="M215" s="188">
        <v>7323</v>
      </c>
      <c r="N215" s="188">
        <v>158001</v>
      </c>
      <c r="O215" s="188">
        <v>520163</v>
      </c>
      <c r="P215" s="167">
        <f t="shared" si="41"/>
        <v>94202</v>
      </c>
      <c r="Q215" s="29">
        <f t="shared" si="38"/>
        <v>11375</v>
      </c>
      <c r="R215" s="185">
        <f t="shared" si="45"/>
        <v>2.6477240501601221E-2</v>
      </c>
      <c r="S215" s="62">
        <f t="shared" ref="S215:S232" si="47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194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3">
        <f t="shared" si="46"/>
        <v>1097194</v>
      </c>
      <c r="M216" s="188">
        <v>7387</v>
      </c>
      <c r="N216" s="188">
        <v>159347</v>
      </c>
      <c r="O216" s="188">
        <v>527803</v>
      </c>
      <c r="P216" s="167">
        <f t="shared" si="41"/>
        <v>96281</v>
      </c>
      <c r="Q216" s="29">
        <f t="shared" si="38"/>
        <v>11599</v>
      </c>
      <c r="R216" s="185">
        <f t="shared" si="45"/>
        <v>2.6543999110567568E-2</v>
      </c>
      <c r="S216" s="62">
        <f t="shared" si="47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194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6"/>
        <v>1104572</v>
      </c>
      <c r="M217" s="188">
        <v>7425</v>
      </c>
      <c r="N217" s="188">
        <v>160401</v>
      </c>
      <c r="O217" s="188">
        <v>533573</v>
      </c>
      <c r="P217" s="167">
        <f t="shared" si="41"/>
        <v>97087</v>
      </c>
      <c r="Q217" s="29">
        <f t="shared" si="38"/>
        <v>10558</v>
      </c>
      <c r="R217" s="185">
        <f t="shared" si="45"/>
        <v>2.8053977272727272E-2</v>
      </c>
      <c r="S217" s="62">
        <f t="shared" si="47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194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6"/>
        <v>1114977</v>
      </c>
      <c r="M218" s="188">
        <v>7503</v>
      </c>
      <c r="N218" s="188">
        <v>162682</v>
      </c>
      <c r="O218" s="188">
        <v>544916</v>
      </c>
      <c r="P218" s="167">
        <f t="shared" si="41"/>
        <v>94627</v>
      </c>
      <c r="Q218" s="29">
        <f t="shared" si="38"/>
        <v>12345</v>
      </c>
      <c r="R218" s="185">
        <f t="shared" si="45"/>
        <v>2.856814558407423E-2</v>
      </c>
      <c r="S218" s="62">
        <f t="shared" si="47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194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6"/>
        <v>1128945</v>
      </c>
      <c r="M219" s="188">
        <v>7581</v>
      </c>
      <c r="N219" s="188">
        <v>165737</v>
      </c>
      <c r="O219" s="188">
        <v>556132</v>
      </c>
      <c r="P219" s="167">
        <f t="shared" si="41"/>
        <v>95018</v>
      </c>
      <c r="Q219" s="29">
        <f t="shared" si="38"/>
        <v>11255</v>
      </c>
      <c r="R219" s="185">
        <f t="shared" si="45"/>
        <v>2.8144578990250892E-2</v>
      </c>
      <c r="S219" s="62">
        <f t="shared" si="47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194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6"/>
        <v>1144203</v>
      </c>
      <c r="M220" s="188">
        <v>7669</v>
      </c>
      <c r="N220" s="188">
        <v>168593</v>
      </c>
      <c r="O220" s="188">
        <v>568246</v>
      </c>
      <c r="P220" s="167">
        <f t="shared" si="41"/>
        <v>96407</v>
      </c>
      <c r="Q220" s="29">
        <f t="shared" si="38"/>
        <v>10453</v>
      </c>
      <c r="R220" s="185">
        <f t="shared" si="45"/>
        <v>2.7013145000506878E-2</v>
      </c>
      <c r="S220" s="62">
        <f t="shared" si="47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194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6"/>
        <v>1157212</v>
      </c>
      <c r="M221" s="188">
        <v>7761</v>
      </c>
      <c r="N221" s="188">
        <v>171322</v>
      </c>
      <c r="O221" s="188">
        <v>578517</v>
      </c>
      <c r="P221" s="167">
        <f t="shared" si="41"/>
        <v>98769</v>
      </c>
      <c r="Q221" s="29">
        <f t="shared" si="38"/>
        <v>14119</v>
      </c>
      <c r="R221" s="185">
        <f t="shared" ref="R221:R227" si="48">G221/(C221-E221-F221)</f>
        <v>2.7167960219063939E-2</v>
      </c>
      <c r="S221" s="62">
        <f t="shared" si="47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194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3">
        <f t="shared" si="46"/>
        <v>1173663</v>
      </c>
      <c r="M222" s="188">
        <v>7817</v>
      </c>
      <c r="N222" s="188">
        <v>174267</v>
      </c>
      <c r="O222" s="188">
        <v>588788</v>
      </c>
      <c r="P222" s="167">
        <f t="shared" si="41"/>
        <v>100596</v>
      </c>
      <c r="Q222" s="29">
        <f t="shared" si="38"/>
        <v>12297</v>
      </c>
      <c r="R222" s="185">
        <f t="shared" si="48"/>
        <v>2.7080865369979418E-2</v>
      </c>
      <c r="S222" s="62">
        <f t="shared" si="47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194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4">
        <f t="shared" si="46"/>
        <v>1184318</v>
      </c>
      <c r="M223" s="188">
        <v>7886</v>
      </c>
      <c r="N223" s="188">
        <v>176230</v>
      </c>
      <c r="O223" s="188">
        <v>594738</v>
      </c>
      <c r="P223" s="167">
        <f t="shared" si="41"/>
        <v>105028</v>
      </c>
      <c r="Q223" s="29">
        <f t="shared" si="38"/>
        <v>12323</v>
      </c>
      <c r="R223" s="185">
        <f t="shared" si="48"/>
        <v>2.7844626981443545E-2</v>
      </c>
      <c r="S223" s="62">
        <f t="shared" si="47"/>
        <v>3.7349235386820619E-2</v>
      </c>
    </row>
    <row r="224" spans="1:20" x14ac:dyDescent="0.25">
      <c r="A224" s="191">
        <v>44115</v>
      </c>
      <c r="B224" s="192">
        <v>10324</v>
      </c>
      <c r="C224" s="199">
        <f t="shared" si="44"/>
        <v>894206</v>
      </c>
      <c r="D224" s="192">
        <v>287</v>
      </c>
      <c r="E224" s="193">
        <f t="shared" si="43"/>
        <v>23868</v>
      </c>
      <c r="F224" s="194">
        <v>721380</v>
      </c>
      <c r="G224" s="195">
        <v>4237</v>
      </c>
      <c r="H224" s="192">
        <v>14237</v>
      </c>
      <c r="I224" s="199">
        <v>2225558</v>
      </c>
      <c r="J224" s="193">
        <v>1567</v>
      </c>
      <c r="K224" s="193">
        <v>1189378</v>
      </c>
      <c r="L224" s="200">
        <f t="shared" si="46"/>
        <v>1190945</v>
      </c>
      <c r="M224" s="196">
        <v>7932</v>
      </c>
      <c r="N224" s="196">
        <v>177557</v>
      </c>
      <c r="O224" s="196">
        <v>599352</v>
      </c>
      <c r="P224" s="192">
        <f t="shared" si="41"/>
        <v>109365</v>
      </c>
      <c r="Q224" s="29">
        <f t="shared" si="38"/>
        <v>11916</v>
      </c>
      <c r="R224" s="197">
        <f t="shared" si="48"/>
        <v>2.8444259455685496E-2</v>
      </c>
      <c r="S224" s="156">
        <f t="shared" si="47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198">
        <v>732582</v>
      </c>
      <c r="G225" s="16">
        <v>4287</v>
      </c>
      <c r="H225" s="4">
        <v>13956</v>
      </c>
      <c r="I225" s="16">
        <f t="shared" ref="I225:I231" si="49">I224+H225</f>
        <v>2239514</v>
      </c>
      <c r="J225" s="7">
        <v>1567</v>
      </c>
      <c r="K225" s="7">
        <v>1196534</v>
      </c>
      <c r="L225" s="12">
        <f t="shared" si="46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8"/>
        <v>2.9170806058709055E-2</v>
      </c>
      <c r="S225" s="62">
        <f t="shared" si="47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198">
        <v>742235</v>
      </c>
      <c r="G226" s="16">
        <v>4294</v>
      </c>
      <c r="H226" s="16">
        <v>20544</v>
      </c>
      <c r="I226" s="16">
        <f t="shared" si="49"/>
        <v>2260058</v>
      </c>
      <c r="J226" s="7">
        <v>1574</v>
      </c>
      <c r="K226" s="7">
        <v>1207475</v>
      </c>
      <c r="L226" s="7">
        <f t="shared" ref="L226:L231" si="50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8"/>
        <v>2.8583029907674282E-2</v>
      </c>
      <c r="S226" s="62">
        <f t="shared" si="47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198">
        <v>751146</v>
      </c>
      <c r="G227" s="16">
        <v>4316</v>
      </c>
      <c r="H227" s="4">
        <v>23519</v>
      </c>
      <c r="I227" s="16">
        <f t="shared" si="49"/>
        <v>2283577</v>
      </c>
      <c r="J227" s="7">
        <v>1574</v>
      </c>
      <c r="K227" s="7">
        <v>1219715</v>
      </c>
      <c r="L227" s="7">
        <f t="shared" si="50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8"/>
        <v>2.7684413085311096E-2</v>
      </c>
      <c r="S227" s="62">
        <f t="shared" si="47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198">
        <v>764859</v>
      </c>
      <c r="G228" s="16">
        <v>4278</v>
      </c>
      <c r="H228" s="4">
        <v>27662</v>
      </c>
      <c r="I228" s="16">
        <f t="shared" si="49"/>
        <v>2311239</v>
      </c>
      <c r="J228" s="7">
        <v>1575</v>
      </c>
      <c r="K228" s="7">
        <v>1234321</v>
      </c>
      <c r="L228" s="7">
        <f t="shared" si="50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45" si="51">G228/(C228-E228-F228)</f>
        <v>2.692903274540167E-2</v>
      </c>
      <c r="S228" s="62">
        <f t="shared" si="47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198">
        <v>778501</v>
      </c>
      <c r="G229" s="16">
        <v>4346</v>
      </c>
      <c r="H229" s="4">
        <v>27412</v>
      </c>
      <c r="I229" s="16">
        <f t="shared" si="49"/>
        <v>2338651</v>
      </c>
      <c r="J229" s="7">
        <v>1597</v>
      </c>
      <c r="K229" s="7">
        <v>1248101</v>
      </c>
      <c r="L229" s="7">
        <f t="shared" si="50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1"/>
        <v>2.6929058722201912E-2</v>
      </c>
      <c r="S229" s="62">
        <f t="shared" si="47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198">
        <v>791174</v>
      </c>
      <c r="G230" s="16">
        <v>4386</v>
      </c>
      <c r="H230" s="4">
        <v>20955</v>
      </c>
      <c r="I230" s="16">
        <f t="shared" si="49"/>
        <v>2359606</v>
      </c>
      <c r="J230" s="7">
        <v>1611</v>
      </c>
      <c r="K230" s="7">
        <v>1260920</v>
      </c>
      <c r="L230" s="7">
        <f t="shared" si="50"/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1"/>
        <v>2.7100672882644075E-2</v>
      </c>
      <c r="S230" s="62">
        <f t="shared" si="47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2">C230+B231</f>
        <v>989680</v>
      </c>
      <c r="D231" s="4">
        <v>161</v>
      </c>
      <c r="E231" s="7">
        <f t="shared" ref="E231:E239" si="53">E230+D231</f>
        <v>26265</v>
      </c>
      <c r="F231" s="198">
        <v>803965</v>
      </c>
      <c r="G231" s="16">
        <v>4387</v>
      </c>
      <c r="H231" s="4">
        <v>13890</v>
      </c>
      <c r="I231" s="16">
        <f t="shared" si="49"/>
        <v>2373496</v>
      </c>
      <c r="J231" s="7">
        <v>1617</v>
      </c>
      <c r="K231" s="7">
        <v>1269203</v>
      </c>
      <c r="L231" s="4">
        <f t="shared" si="50"/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1"/>
        <v>2.751332706177485E-2</v>
      </c>
      <c r="S231" s="62">
        <f t="shared" si="47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2"/>
        <v>1002662</v>
      </c>
      <c r="D232" s="4">
        <v>448</v>
      </c>
      <c r="E232" s="7">
        <f t="shared" si="53"/>
        <v>26713</v>
      </c>
      <c r="F232" s="198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1"/>
        <v>2.7501221024157495E-2</v>
      </c>
      <c r="S232" s="62">
        <f t="shared" si="47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2"/>
        <v>1018999</v>
      </c>
      <c r="D233" s="4">
        <v>382</v>
      </c>
      <c r="E233" s="7">
        <f t="shared" si="53"/>
        <v>27095</v>
      </c>
      <c r="F233" s="198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si="51"/>
        <v>2.7431790307968225E-2</v>
      </c>
      <c r="S233" s="62">
        <f t="shared" ref="S233:S245" si="54">E233/C213</f>
        <v>3.6078513876812414E-2</v>
      </c>
    </row>
    <row r="234" spans="1:19" x14ac:dyDescent="0.25">
      <c r="A234" s="158">
        <v>44125</v>
      </c>
      <c r="B234" s="201">
        <v>18326</v>
      </c>
      <c r="C234" s="16">
        <f t="shared" si="52"/>
        <v>1037325</v>
      </c>
      <c r="D234" s="4">
        <v>423</v>
      </c>
      <c r="E234" s="7">
        <f t="shared" si="53"/>
        <v>27518</v>
      </c>
      <c r="F234" s="198">
        <v>840520</v>
      </c>
      <c r="G234" s="16">
        <v>4573</v>
      </c>
      <c r="H234" s="16">
        <v>38340</v>
      </c>
      <c r="I234" s="16">
        <f t="shared" ref="I234:I239" si="55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si="51"/>
        <v>2.7013296945424044E-2</v>
      </c>
      <c r="S234" s="62">
        <f t="shared" si="54"/>
        <v>3.597114778784892E-2</v>
      </c>
    </row>
    <row r="235" spans="1:19" x14ac:dyDescent="0.25">
      <c r="A235" s="158">
        <v>44126</v>
      </c>
      <c r="B235" s="16">
        <v>16325</v>
      </c>
      <c r="C235" s="16">
        <f t="shared" si="52"/>
        <v>1053650</v>
      </c>
      <c r="D235" s="205">
        <v>437</v>
      </c>
      <c r="E235" s="206">
        <f t="shared" si="53"/>
        <v>27955</v>
      </c>
      <c r="F235" s="207">
        <v>851854</v>
      </c>
      <c r="G235" s="206">
        <v>4611</v>
      </c>
      <c r="H235" s="206">
        <v>39196</v>
      </c>
      <c r="I235" s="206">
        <f t="shared" si="55"/>
        <v>2741416</v>
      </c>
      <c r="J235" s="206">
        <v>1832</v>
      </c>
      <c r="K235" s="206">
        <v>1332741</v>
      </c>
      <c r="L235" s="206">
        <f>K235+J235</f>
        <v>1334573</v>
      </c>
      <c r="M235" s="206">
        <v>8614</v>
      </c>
      <c r="N235" s="206">
        <v>205085</v>
      </c>
      <c r="O235" s="206">
        <v>714929</v>
      </c>
      <c r="P235" s="206">
        <f>C235-M235-N235-O235</f>
        <v>125022</v>
      </c>
      <c r="Q235" s="207">
        <f t="shared" si="38"/>
        <v>11334</v>
      </c>
      <c r="R235" s="72">
        <f t="shared" si="51"/>
        <v>2.6524237665452914E-2</v>
      </c>
      <c r="S235" s="62">
        <f t="shared" si="54"/>
        <v>3.5854039238722109E-2</v>
      </c>
    </row>
    <row r="236" spans="1:19" x14ac:dyDescent="0.25">
      <c r="A236" s="158">
        <v>44127</v>
      </c>
      <c r="B236" s="16">
        <v>15718</v>
      </c>
      <c r="C236" s="16">
        <f t="shared" si="52"/>
        <v>1069368</v>
      </c>
      <c r="D236" s="205">
        <v>382</v>
      </c>
      <c r="E236" s="206">
        <f t="shared" si="53"/>
        <v>28337</v>
      </c>
      <c r="F236" s="207">
        <v>866695</v>
      </c>
      <c r="G236" s="206">
        <v>4696</v>
      </c>
      <c r="H236" s="206">
        <v>35671</v>
      </c>
      <c r="I236" s="206">
        <f t="shared" si="55"/>
        <v>2777087</v>
      </c>
      <c r="J236" s="206">
        <v>1839</v>
      </c>
      <c r="K236" s="206">
        <v>1348372</v>
      </c>
      <c r="L236" s="206">
        <f t="shared" ref="L236:L273" si="56">K236+J236</f>
        <v>1350211</v>
      </c>
      <c r="M236" s="206">
        <v>8671</v>
      </c>
      <c r="N236" s="208">
        <v>208116</v>
      </c>
      <c r="O236" s="208">
        <v>727467</v>
      </c>
      <c r="P236" s="206">
        <f t="shared" ref="P236:P273" si="57">C236-M236-N236-O236</f>
        <v>125114</v>
      </c>
      <c r="Q236" s="207">
        <f t="shared" si="38"/>
        <v>14841</v>
      </c>
      <c r="R236" s="72">
        <f t="shared" si="51"/>
        <v>2.6936490455212923E-2</v>
      </c>
      <c r="S236" s="62">
        <f t="shared" si="54"/>
        <v>3.5832517722156045E-2</v>
      </c>
    </row>
    <row r="237" spans="1:19" x14ac:dyDescent="0.25">
      <c r="A237" s="158">
        <v>44128</v>
      </c>
      <c r="B237" s="16">
        <v>11968</v>
      </c>
      <c r="C237" s="16">
        <f t="shared" si="52"/>
        <v>1081336</v>
      </c>
      <c r="D237" s="205">
        <v>274</v>
      </c>
      <c r="E237" s="206">
        <f t="shared" si="53"/>
        <v>28611</v>
      </c>
      <c r="F237" s="207">
        <v>881113</v>
      </c>
      <c r="G237" s="206">
        <v>4850</v>
      </c>
      <c r="H237" s="206">
        <v>27027</v>
      </c>
      <c r="I237" s="206">
        <f t="shared" si="55"/>
        <v>2804114</v>
      </c>
      <c r="J237" s="206">
        <v>1868</v>
      </c>
      <c r="K237" s="206">
        <v>1359984</v>
      </c>
      <c r="L237" s="206">
        <f t="shared" si="56"/>
        <v>1361852</v>
      </c>
      <c r="M237" s="206">
        <v>8708</v>
      </c>
      <c r="N237" s="208">
        <v>210053</v>
      </c>
      <c r="O237" s="208">
        <v>735763</v>
      </c>
      <c r="P237" s="206">
        <f t="shared" si="57"/>
        <v>126812</v>
      </c>
      <c r="Q237" s="207">
        <f t="shared" si="38"/>
        <v>14418</v>
      </c>
      <c r="R237" s="72">
        <f t="shared" si="51"/>
        <v>2.8261426939841038E-2</v>
      </c>
      <c r="S237" s="62">
        <f t="shared" si="54"/>
        <v>3.5831561229627072E-2</v>
      </c>
    </row>
    <row r="238" spans="1:19" x14ac:dyDescent="0.25">
      <c r="A238" s="158">
        <v>44129</v>
      </c>
      <c r="B238" s="16">
        <v>9253</v>
      </c>
      <c r="C238" s="16">
        <f t="shared" si="52"/>
        <v>1090589</v>
      </c>
      <c r="D238" s="205">
        <v>283</v>
      </c>
      <c r="E238" s="206">
        <f t="shared" si="53"/>
        <v>28894</v>
      </c>
      <c r="F238" s="207">
        <v>894819</v>
      </c>
      <c r="G238" s="206">
        <v>4863</v>
      </c>
      <c r="H238" s="206">
        <v>20303</v>
      </c>
      <c r="I238" s="206">
        <f t="shared" si="55"/>
        <v>2824417</v>
      </c>
      <c r="J238" s="206">
        <v>1904</v>
      </c>
      <c r="K238" s="206">
        <v>1367953</v>
      </c>
      <c r="L238" s="206">
        <f t="shared" si="56"/>
        <v>1369857</v>
      </c>
      <c r="M238" s="206">
        <v>8749</v>
      </c>
      <c r="N238" s="206">
        <v>211123</v>
      </c>
      <c r="O238" s="206">
        <v>741313</v>
      </c>
      <c r="P238" s="206">
        <f t="shared" si="57"/>
        <v>129404</v>
      </c>
      <c r="Q238" s="207">
        <f t="shared" si="38"/>
        <v>13706</v>
      </c>
      <c r="R238" s="72">
        <f t="shared" si="51"/>
        <v>2.9141398403605072E-2</v>
      </c>
      <c r="S238" s="62">
        <f t="shared" si="54"/>
        <v>3.5683587575086946E-2</v>
      </c>
    </row>
    <row r="239" spans="1:19" x14ac:dyDescent="0.25">
      <c r="A239" s="158">
        <v>44130</v>
      </c>
      <c r="B239" s="16">
        <v>11712</v>
      </c>
      <c r="C239" s="16">
        <f t="shared" si="52"/>
        <v>1102301</v>
      </c>
      <c r="D239" s="205">
        <v>405</v>
      </c>
      <c r="E239" s="206">
        <f t="shared" si="53"/>
        <v>29299</v>
      </c>
      <c r="F239" s="207">
        <v>909586</v>
      </c>
      <c r="G239" s="206">
        <v>5038</v>
      </c>
      <c r="H239" s="206">
        <v>26448</v>
      </c>
      <c r="I239" s="206">
        <f t="shared" si="55"/>
        <v>2850865</v>
      </c>
      <c r="J239" s="206">
        <v>1956</v>
      </c>
      <c r="K239" s="206">
        <v>1378916</v>
      </c>
      <c r="L239" s="206">
        <f t="shared" si="56"/>
        <v>1380872</v>
      </c>
      <c r="M239" s="208">
        <v>8816</v>
      </c>
      <c r="N239" s="208">
        <v>213578</v>
      </c>
      <c r="O239" s="208">
        <v>753406</v>
      </c>
      <c r="P239" s="206">
        <f t="shared" si="57"/>
        <v>126501</v>
      </c>
      <c r="Q239" s="207">
        <f t="shared" si="38"/>
        <v>14767</v>
      </c>
      <c r="R239" s="72">
        <f t="shared" si="51"/>
        <v>3.0829294561120085E-2</v>
      </c>
      <c r="S239" s="62">
        <f t="shared" si="54"/>
        <v>3.5536855281223773E-2</v>
      </c>
    </row>
    <row r="240" spans="1:19" x14ac:dyDescent="0.25">
      <c r="A240" s="158">
        <v>44131</v>
      </c>
      <c r="B240" s="16">
        <v>14308</v>
      </c>
      <c r="C240" s="16">
        <f t="shared" si="52"/>
        <v>1116609</v>
      </c>
      <c r="D240" s="205">
        <v>425</v>
      </c>
      <c r="E240" s="206">
        <f>E239+D240</f>
        <v>29724</v>
      </c>
      <c r="F240" s="207">
        <v>921344</v>
      </c>
      <c r="G240" s="206">
        <v>4952</v>
      </c>
      <c r="H240" s="206">
        <v>32847</v>
      </c>
      <c r="I240" s="206">
        <v>2882949</v>
      </c>
      <c r="J240" s="206">
        <v>2043</v>
      </c>
      <c r="K240" s="206">
        <v>1392805</v>
      </c>
      <c r="L240" s="206">
        <f t="shared" si="56"/>
        <v>1394848</v>
      </c>
      <c r="M240" s="206">
        <v>8868</v>
      </c>
      <c r="N240" s="206">
        <v>216480</v>
      </c>
      <c r="O240" s="206">
        <v>765831</v>
      </c>
      <c r="P240" s="206">
        <f t="shared" si="57"/>
        <v>125430</v>
      </c>
      <c r="Q240" s="207">
        <f t="shared" si="38"/>
        <v>11758</v>
      </c>
      <c r="R240" s="72">
        <f t="shared" si="51"/>
        <v>2.991403942225793E-2</v>
      </c>
      <c r="S240" s="62">
        <f t="shared" si="54"/>
        <v>3.5347211073651914E-2</v>
      </c>
    </row>
    <row r="241" spans="1:19" x14ac:dyDescent="0.25">
      <c r="A241" s="158">
        <v>44132</v>
      </c>
      <c r="B241" s="16">
        <v>13924</v>
      </c>
      <c r="C241" s="16">
        <f t="shared" si="52"/>
        <v>1130533</v>
      </c>
      <c r="D241" s="205">
        <v>345</v>
      </c>
      <c r="E241" s="206">
        <f t="shared" ref="E241:E256" si="58">E240+D241</f>
        <v>30069</v>
      </c>
      <c r="F241" s="207">
        <v>931147</v>
      </c>
      <c r="G241" s="206">
        <v>5037</v>
      </c>
      <c r="H241" s="206">
        <v>32827</v>
      </c>
      <c r="I241" s="206">
        <f t="shared" ref="I241:I246" si="59">I240+H241</f>
        <v>2915776</v>
      </c>
      <c r="J241" s="206">
        <v>2109</v>
      </c>
      <c r="K241" s="206">
        <v>1406416</v>
      </c>
      <c r="L241" s="206">
        <f t="shared" si="56"/>
        <v>1408525</v>
      </c>
      <c r="M241" s="208">
        <v>8959</v>
      </c>
      <c r="N241" s="208">
        <v>219233</v>
      </c>
      <c r="O241" s="208">
        <v>777424</v>
      </c>
      <c r="P241" s="206">
        <f t="shared" si="57"/>
        <v>124917</v>
      </c>
      <c r="Q241" s="207">
        <f t="shared" si="38"/>
        <v>9803</v>
      </c>
      <c r="R241" s="72">
        <f t="shared" si="51"/>
        <v>2.97489324757703E-2</v>
      </c>
      <c r="S241" s="62">
        <f t="shared" si="54"/>
        <v>3.5112200464986469E-2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205">
        <v>372</v>
      </c>
      <c r="E242" s="206">
        <f t="shared" si="58"/>
        <v>30441</v>
      </c>
      <c r="F242" s="207">
        <v>946134</v>
      </c>
      <c r="G242" s="206">
        <v>4981</v>
      </c>
      <c r="H242" s="206">
        <v>31568</v>
      </c>
      <c r="I242" s="206">
        <f t="shared" si="59"/>
        <v>2947344</v>
      </c>
      <c r="J242" s="206">
        <v>2160</v>
      </c>
      <c r="K242" s="206">
        <v>1420288</v>
      </c>
      <c r="L242" s="206">
        <f t="shared" si="56"/>
        <v>1422448</v>
      </c>
      <c r="M242" s="206">
        <v>9010</v>
      </c>
      <c r="N242" s="206">
        <v>221851</v>
      </c>
      <c r="O242" s="206">
        <v>788337</v>
      </c>
      <c r="P242" s="206">
        <f t="shared" si="57"/>
        <v>124602</v>
      </c>
      <c r="Q242" s="207">
        <f t="shared" si="38"/>
        <v>14987</v>
      </c>
      <c r="R242" s="72">
        <f t="shared" si="51"/>
        <v>2.9786216175811033E-2</v>
      </c>
      <c r="S242" s="62">
        <f t="shared" si="54"/>
        <v>3.4930714610289765E-2</v>
      </c>
    </row>
    <row r="243" spans="1:19" x14ac:dyDescent="0.25">
      <c r="A243" s="158">
        <v>44134</v>
      </c>
      <c r="B243" s="16">
        <v>13379</v>
      </c>
      <c r="C243" s="16">
        <f>C242+B243</f>
        <v>1157179</v>
      </c>
      <c r="D243" s="205">
        <v>349</v>
      </c>
      <c r="E243" s="206">
        <f t="shared" si="58"/>
        <v>30790</v>
      </c>
      <c r="F243" s="207">
        <v>961101</v>
      </c>
      <c r="G243" s="206">
        <v>4981</v>
      </c>
      <c r="H243" s="206">
        <v>32761</v>
      </c>
      <c r="I243" s="206">
        <f t="shared" si="59"/>
        <v>2980105</v>
      </c>
      <c r="J243" s="206">
        <v>2198</v>
      </c>
      <c r="K243" s="206">
        <v>1435121</v>
      </c>
      <c r="L243" s="206">
        <f t="shared" si="56"/>
        <v>1437319</v>
      </c>
      <c r="M243" s="206">
        <v>9073</v>
      </c>
      <c r="N243" s="206">
        <v>224367</v>
      </c>
      <c r="O243" s="206">
        <v>799735</v>
      </c>
      <c r="P243" s="206">
        <f t="shared" si="57"/>
        <v>124004</v>
      </c>
      <c r="Q243" s="207">
        <f t="shared" si="38"/>
        <v>14967</v>
      </c>
      <c r="R243" s="72">
        <f t="shared" si="51"/>
        <v>3.0135279028120614E-2</v>
      </c>
      <c r="S243" s="62">
        <f t="shared" si="54"/>
        <v>3.4834966658445356E-2</v>
      </c>
    </row>
    <row r="244" spans="1:19" x14ac:dyDescent="0.25">
      <c r="A244" s="158">
        <v>44135</v>
      </c>
      <c r="B244" s="16">
        <v>9745</v>
      </c>
      <c r="C244" s="16">
        <f t="shared" ref="C244:C256" si="60">C243+B244</f>
        <v>1166924</v>
      </c>
      <c r="D244" s="205">
        <v>210</v>
      </c>
      <c r="E244" s="206">
        <f t="shared" si="58"/>
        <v>31000</v>
      </c>
      <c r="F244" s="207">
        <v>973939</v>
      </c>
      <c r="G244" s="206">
        <v>4969</v>
      </c>
      <c r="H244" s="206">
        <v>26699</v>
      </c>
      <c r="I244" s="206">
        <f t="shared" si="59"/>
        <v>3006804</v>
      </c>
      <c r="J244" s="208">
        <v>2357</v>
      </c>
      <c r="K244" s="209">
        <v>1447945</v>
      </c>
      <c r="L244" s="206">
        <f t="shared" si="56"/>
        <v>1450302</v>
      </c>
      <c r="M244" s="208">
        <v>9103</v>
      </c>
      <c r="N244" s="208">
        <v>225845</v>
      </c>
      <c r="O244" s="208">
        <v>808139</v>
      </c>
      <c r="P244" s="206">
        <f t="shared" si="57"/>
        <v>123837</v>
      </c>
      <c r="Q244" s="207">
        <f t="shared" si="38"/>
        <v>12838</v>
      </c>
      <c r="R244" s="72">
        <f t="shared" si="51"/>
        <v>3.0675679846899406E-2</v>
      </c>
      <c r="S244" s="62">
        <f t="shared" si="54"/>
        <v>3.4667626922655403E-2</v>
      </c>
    </row>
    <row r="245" spans="1:19" x14ac:dyDescent="0.25">
      <c r="A245" s="158">
        <v>44136</v>
      </c>
      <c r="B245" s="16">
        <v>6609</v>
      </c>
      <c r="C245" s="16">
        <f t="shared" si="60"/>
        <v>1173533</v>
      </c>
      <c r="D245" s="205">
        <v>136</v>
      </c>
      <c r="E245" s="206">
        <f t="shared" si="58"/>
        <v>31136</v>
      </c>
      <c r="F245" s="207">
        <v>985316</v>
      </c>
      <c r="G245" s="206">
        <v>5119</v>
      </c>
      <c r="H245" s="206">
        <v>15645</v>
      </c>
      <c r="I245" s="206">
        <f t="shared" si="59"/>
        <v>3022449</v>
      </c>
      <c r="J245" s="208">
        <v>2393</v>
      </c>
      <c r="K245" s="208">
        <v>1455146</v>
      </c>
      <c r="L245" s="206">
        <f t="shared" si="56"/>
        <v>1457539</v>
      </c>
      <c r="M245" s="208">
        <v>9123</v>
      </c>
      <c r="N245" s="208">
        <v>226864</v>
      </c>
      <c r="O245" s="208">
        <v>813376</v>
      </c>
      <c r="P245" s="206">
        <f t="shared" si="57"/>
        <v>124170</v>
      </c>
      <c r="Q245" s="207">
        <f t="shared" si="38"/>
        <v>11377</v>
      </c>
      <c r="R245" s="72">
        <f t="shared" si="51"/>
        <v>3.2588282478466526E-2</v>
      </c>
      <c r="S245" s="62">
        <f t="shared" si="54"/>
        <v>3.4452767972735221E-2</v>
      </c>
    </row>
    <row r="246" spans="1:19" x14ac:dyDescent="0.25">
      <c r="A246" s="158">
        <v>44137</v>
      </c>
      <c r="B246" s="16">
        <v>9598</v>
      </c>
      <c r="C246" s="16">
        <f t="shared" si="60"/>
        <v>1183131</v>
      </c>
      <c r="D246" s="205">
        <v>482</v>
      </c>
      <c r="E246" s="206">
        <f t="shared" si="58"/>
        <v>31618</v>
      </c>
      <c r="F246" s="207">
        <v>998016</v>
      </c>
      <c r="G246" s="206">
        <v>4992</v>
      </c>
      <c r="H246" s="206">
        <v>249864</v>
      </c>
      <c r="I246" s="206">
        <f t="shared" si="59"/>
        <v>3272313</v>
      </c>
      <c r="J246" s="208">
        <v>2514</v>
      </c>
      <c r="K246" s="208">
        <v>1467420</v>
      </c>
      <c r="L246" s="206">
        <f t="shared" si="56"/>
        <v>1469934</v>
      </c>
      <c r="M246" s="208">
        <v>9159</v>
      </c>
      <c r="N246" s="208">
        <v>229301</v>
      </c>
      <c r="O246" s="208">
        <v>822808</v>
      </c>
      <c r="P246" s="206">
        <f t="shared" si="57"/>
        <v>121863</v>
      </c>
      <c r="Q246" s="207">
        <f t="shared" si="38"/>
        <v>12700</v>
      </c>
      <c r="R246" s="9">
        <f t="shared" ref="R246:R252" si="61">G246-G245</f>
        <v>-127</v>
      </c>
      <c r="S246" s="4"/>
    </row>
    <row r="247" spans="1:19" x14ac:dyDescent="0.25">
      <c r="A247" s="158">
        <v>44138</v>
      </c>
      <c r="B247" s="16">
        <v>12145</v>
      </c>
      <c r="C247" s="16">
        <f t="shared" si="60"/>
        <v>1195276</v>
      </c>
      <c r="D247" s="205">
        <v>430</v>
      </c>
      <c r="E247" s="206">
        <f t="shared" si="58"/>
        <v>32048</v>
      </c>
      <c r="F247" s="207">
        <v>1009278</v>
      </c>
      <c r="G247" s="206">
        <v>4854</v>
      </c>
      <c r="H247" s="206">
        <v>30999</v>
      </c>
      <c r="I247" s="206">
        <f t="shared" ref="I247:I256" si="62">I246+H247</f>
        <v>3303312</v>
      </c>
      <c r="J247" s="208">
        <v>2583</v>
      </c>
      <c r="K247" s="208">
        <v>1482833</v>
      </c>
      <c r="L247" s="206">
        <f t="shared" si="56"/>
        <v>1485416</v>
      </c>
      <c r="M247" s="208">
        <v>9211</v>
      </c>
      <c r="N247" s="208">
        <v>232229</v>
      </c>
      <c r="O247" s="208">
        <v>832741</v>
      </c>
      <c r="P247" s="206">
        <f t="shared" si="57"/>
        <v>121095</v>
      </c>
      <c r="Q247" s="207">
        <f t="shared" si="38"/>
        <v>11262</v>
      </c>
      <c r="R247" s="9">
        <f t="shared" si="61"/>
        <v>-138</v>
      </c>
      <c r="S247" s="4"/>
    </row>
    <row r="248" spans="1:19" x14ac:dyDescent="0.25">
      <c r="A248" s="158">
        <v>44139</v>
      </c>
      <c r="B248" s="16">
        <v>10652</v>
      </c>
      <c r="C248" s="16">
        <f t="shared" si="60"/>
        <v>1205928</v>
      </c>
      <c r="D248" s="205">
        <v>465</v>
      </c>
      <c r="E248" s="206">
        <f t="shared" si="58"/>
        <v>32513</v>
      </c>
      <c r="F248" s="207">
        <v>1017647</v>
      </c>
      <c r="G248" s="206">
        <v>4816</v>
      </c>
      <c r="H248" s="206">
        <v>36435</v>
      </c>
      <c r="I248" s="206">
        <f t="shared" si="62"/>
        <v>3339747</v>
      </c>
      <c r="J248" s="208">
        <v>2640</v>
      </c>
      <c r="K248" s="208">
        <v>1503103</v>
      </c>
      <c r="L248" s="206">
        <f t="shared" si="56"/>
        <v>1505743</v>
      </c>
      <c r="M248" s="208">
        <v>9251</v>
      </c>
      <c r="N248" s="208">
        <v>234718</v>
      </c>
      <c r="O248" s="208">
        <v>842950</v>
      </c>
      <c r="P248" s="206">
        <f t="shared" si="57"/>
        <v>119009</v>
      </c>
      <c r="Q248" s="207">
        <f t="shared" si="38"/>
        <v>8369</v>
      </c>
      <c r="R248" s="79">
        <f t="shared" si="61"/>
        <v>-38</v>
      </c>
      <c r="S248" s="4"/>
    </row>
    <row r="249" spans="1:19" x14ac:dyDescent="0.25">
      <c r="A249" s="158">
        <v>44140</v>
      </c>
      <c r="B249" s="16">
        <v>11100</v>
      </c>
      <c r="C249" s="16">
        <f t="shared" si="60"/>
        <v>1217028</v>
      </c>
      <c r="D249" s="205">
        <v>247</v>
      </c>
      <c r="E249" s="206">
        <f t="shared" si="58"/>
        <v>32760</v>
      </c>
      <c r="F249" s="207">
        <v>1030137</v>
      </c>
      <c r="G249" s="206">
        <v>4713</v>
      </c>
      <c r="H249" s="206">
        <v>28900</v>
      </c>
      <c r="I249" s="206">
        <f t="shared" si="62"/>
        <v>3368647</v>
      </c>
      <c r="J249" s="208">
        <v>2667</v>
      </c>
      <c r="K249" s="208">
        <v>1516132</v>
      </c>
      <c r="L249" s="206">
        <f t="shared" si="56"/>
        <v>1518799</v>
      </c>
      <c r="M249" s="208">
        <v>9294</v>
      </c>
      <c r="N249" s="208">
        <v>237018</v>
      </c>
      <c r="O249" s="208">
        <v>851916</v>
      </c>
      <c r="P249" s="206">
        <f t="shared" si="57"/>
        <v>118800</v>
      </c>
      <c r="Q249" s="207">
        <f t="shared" ref="Q249:Q255" si="63">F249-F248</f>
        <v>12490</v>
      </c>
      <c r="R249" s="79">
        <f t="shared" si="61"/>
        <v>-103</v>
      </c>
      <c r="S249" s="4"/>
    </row>
    <row r="250" spans="1:19" x14ac:dyDescent="0.25">
      <c r="A250" s="158">
        <v>44141</v>
      </c>
      <c r="B250" s="16">
        <v>11786</v>
      </c>
      <c r="C250" s="16">
        <f t="shared" si="60"/>
        <v>1228814</v>
      </c>
      <c r="D250" s="205">
        <v>370</v>
      </c>
      <c r="E250" s="206">
        <f t="shared" si="58"/>
        <v>33130</v>
      </c>
      <c r="F250" s="207">
        <v>1042237</v>
      </c>
      <c r="G250" s="206">
        <v>4666</v>
      </c>
      <c r="H250" s="206">
        <v>34727</v>
      </c>
      <c r="I250" s="206">
        <f t="shared" si="62"/>
        <v>3403374</v>
      </c>
      <c r="J250" s="208">
        <v>2702</v>
      </c>
      <c r="K250" s="208">
        <v>1534460</v>
      </c>
      <c r="L250" s="206">
        <f t="shared" si="56"/>
        <v>1537162</v>
      </c>
      <c r="M250" s="208">
        <v>9349</v>
      </c>
      <c r="N250" s="208">
        <v>239488</v>
      </c>
      <c r="O250" s="208">
        <v>861070</v>
      </c>
      <c r="P250" s="206">
        <f t="shared" si="57"/>
        <v>118907</v>
      </c>
      <c r="Q250" s="207">
        <f t="shared" si="63"/>
        <v>12100</v>
      </c>
      <c r="R250" s="79">
        <f t="shared" si="61"/>
        <v>-47</v>
      </c>
      <c r="S250" s="4"/>
    </row>
    <row r="251" spans="1:19" x14ac:dyDescent="0.25">
      <c r="A251" s="158">
        <v>44142</v>
      </c>
      <c r="B251" s="16">
        <v>8037</v>
      </c>
      <c r="C251" s="16">
        <f t="shared" si="60"/>
        <v>1236851</v>
      </c>
      <c r="D251" s="205">
        <v>212</v>
      </c>
      <c r="E251" s="206">
        <f t="shared" si="58"/>
        <v>33342</v>
      </c>
      <c r="F251" s="207">
        <v>1053313</v>
      </c>
      <c r="G251" s="206">
        <v>4593</v>
      </c>
      <c r="H251" s="206">
        <v>37062</v>
      </c>
      <c r="I251" s="206">
        <f t="shared" si="62"/>
        <v>3440436</v>
      </c>
      <c r="J251" s="208">
        <v>2727</v>
      </c>
      <c r="K251" s="208">
        <v>1559126</v>
      </c>
      <c r="L251" s="206">
        <f t="shared" si="56"/>
        <v>1561853</v>
      </c>
      <c r="M251" s="208">
        <v>9387</v>
      </c>
      <c r="N251" s="208">
        <v>240865</v>
      </c>
      <c r="O251" s="208">
        <v>866690</v>
      </c>
      <c r="P251" s="206">
        <f t="shared" si="57"/>
        <v>119909</v>
      </c>
      <c r="Q251" s="207">
        <f t="shared" si="63"/>
        <v>11076</v>
      </c>
      <c r="R251" s="79">
        <f t="shared" si="61"/>
        <v>-73</v>
      </c>
      <c r="S251" s="4"/>
    </row>
    <row r="252" spans="1:19" x14ac:dyDescent="0.25">
      <c r="A252" s="158">
        <v>44143</v>
      </c>
      <c r="B252" s="16">
        <v>5331</v>
      </c>
      <c r="C252" s="16">
        <f t="shared" si="60"/>
        <v>1242182</v>
      </c>
      <c r="D252" s="205">
        <v>211</v>
      </c>
      <c r="E252" s="206">
        <f t="shared" si="58"/>
        <v>33553</v>
      </c>
      <c r="F252" s="207">
        <v>1062911</v>
      </c>
      <c r="G252" s="206">
        <v>4608</v>
      </c>
      <c r="H252" s="206">
        <v>14025</v>
      </c>
      <c r="I252" s="206">
        <f t="shared" si="62"/>
        <v>3454461</v>
      </c>
      <c r="J252" s="208">
        <v>2760</v>
      </c>
      <c r="K252" s="208">
        <v>1566231</v>
      </c>
      <c r="L252" s="206">
        <f t="shared" si="56"/>
        <v>1568991</v>
      </c>
      <c r="M252" s="208">
        <v>9403</v>
      </c>
      <c r="N252" s="208">
        <v>241673</v>
      </c>
      <c r="O252" s="208">
        <v>871132</v>
      </c>
      <c r="P252" s="206">
        <f t="shared" si="57"/>
        <v>119974</v>
      </c>
      <c r="Q252" s="207">
        <f t="shared" si="63"/>
        <v>9598</v>
      </c>
      <c r="R252" s="79">
        <f t="shared" si="61"/>
        <v>15</v>
      </c>
      <c r="S252" s="4"/>
    </row>
    <row r="253" spans="1:19" x14ac:dyDescent="0.25">
      <c r="A253" s="158">
        <v>44144</v>
      </c>
      <c r="B253" s="16">
        <v>8317</v>
      </c>
      <c r="C253" s="16">
        <f t="shared" si="60"/>
        <v>1250499</v>
      </c>
      <c r="D253" s="205">
        <v>348</v>
      </c>
      <c r="E253" s="206">
        <f t="shared" si="58"/>
        <v>33901</v>
      </c>
      <c r="F253" s="207">
        <v>1073577</v>
      </c>
      <c r="G253" s="206">
        <v>4577</v>
      </c>
      <c r="H253" s="206">
        <v>29570</v>
      </c>
      <c r="I253" s="206">
        <f t="shared" si="62"/>
        <v>3484031</v>
      </c>
      <c r="J253" s="208">
        <v>2798</v>
      </c>
      <c r="K253" s="208">
        <v>1581460</v>
      </c>
      <c r="L253" s="206">
        <f t="shared" si="56"/>
        <v>1584258</v>
      </c>
      <c r="M253" s="208">
        <v>9444</v>
      </c>
      <c r="N253" s="208">
        <v>243982</v>
      </c>
      <c r="O253" s="208">
        <v>878724</v>
      </c>
      <c r="P253" s="206">
        <f t="shared" si="57"/>
        <v>118349</v>
      </c>
      <c r="Q253" s="207">
        <f t="shared" si="63"/>
        <v>10666</v>
      </c>
      <c r="R253" s="79">
        <f t="shared" ref="R253:R261" si="64">G253-G252</f>
        <v>-31</v>
      </c>
      <c r="S253" s="4"/>
    </row>
    <row r="254" spans="1:19" x14ac:dyDescent="0.25">
      <c r="A254" s="158">
        <v>44145</v>
      </c>
      <c r="B254" s="4">
        <v>11977</v>
      </c>
      <c r="C254" s="16">
        <f t="shared" si="60"/>
        <v>1262476</v>
      </c>
      <c r="D254" s="4">
        <v>279</v>
      </c>
      <c r="E254" s="206">
        <f t="shared" si="58"/>
        <v>34180</v>
      </c>
      <c r="F254" s="207">
        <v>1081897</v>
      </c>
      <c r="G254" s="4">
        <v>4494</v>
      </c>
      <c r="H254" s="4">
        <v>31535</v>
      </c>
      <c r="I254" s="206">
        <f t="shared" si="62"/>
        <v>3515566</v>
      </c>
      <c r="J254" s="7">
        <v>2879</v>
      </c>
      <c r="K254" s="7">
        <v>1599337</v>
      </c>
      <c r="L254" s="211">
        <f t="shared" si="56"/>
        <v>1602216</v>
      </c>
      <c r="M254" s="47">
        <v>9481</v>
      </c>
      <c r="N254" s="47">
        <v>246898</v>
      </c>
      <c r="O254" s="47">
        <v>885833</v>
      </c>
      <c r="P254" s="211">
        <f t="shared" si="57"/>
        <v>120264</v>
      </c>
      <c r="Q254" s="212">
        <f t="shared" si="63"/>
        <v>8320</v>
      </c>
      <c r="R254" s="134">
        <f t="shared" si="64"/>
        <v>-83</v>
      </c>
      <c r="S254" s="4"/>
    </row>
    <row r="255" spans="1:19" x14ac:dyDescent="0.25">
      <c r="A255" s="158">
        <v>44146</v>
      </c>
      <c r="B255" s="4">
        <v>10880</v>
      </c>
      <c r="C255" s="16">
        <f t="shared" si="60"/>
        <v>1273356</v>
      </c>
      <c r="D255" s="4">
        <v>348</v>
      </c>
      <c r="E255" s="206">
        <f t="shared" si="58"/>
        <v>34528</v>
      </c>
      <c r="F255" s="198">
        <v>1089529</v>
      </c>
      <c r="G255" s="4">
        <v>4418</v>
      </c>
      <c r="H255" s="4">
        <v>56473</v>
      </c>
      <c r="I255" s="206">
        <f t="shared" si="62"/>
        <v>3572039</v>
      </c>
      <c r="J255" s="7">
        <v>2939</v>
      </c>
      <c r="K255" s="7">
        <v>1635003</v>
      </c>
      <c r="L255" s="206">
        <f t="shared" si="56"/>
        <v>1637942</v>
      </c>
      <c r="M255" s="4">
        <v>9521</v>
      </c>
      <c r="N255" s="4">
        <v>249148</v>
      </c>
      <c r="O255" s="4">
        <v>892532</v>
      </c>
      <c r="P255" s="206">
        <f t="shared" si="57"/>
        <v>122155</v>
      </c>
      <c r="Q255" s="207">
        <f t="shared" si="63"/>
        <v>7632</v>
      </c>
      <c r="R255" s="79">
        <f t="shared" si="64"/>
        <v>-76</v>
      </c>
      <c r="S255" s="4"/>
    </row>
    <row r="256" spans="1:19" x14ac:dyDescent="0.25">
      <c r="A256" s="158">
        <v>44147</v>
      </c>
      <c r="B256" s="4">
        <v>11163</v>
      </c>
      <c r="C256" s="16">
        <f t="shared" si="60"/>
        <v>1284519</v>
      </c>
      <c r="D256" s="4">
        <v>250</v>
      </c>
      <c r="E256" s="206">
        <f t="shared" si="58"/>
        <v>34778</v>
      </c>
      <c r="F256" s="29">
        <v>1100180</v>
      </c>
      <c r="G256" s="4">
        <v>4397</v>
      </c>
      <c r="H256" s="4">
        <v>31520</v>
      </c>
      <c r="I256" s="206">
        <f t="shared" si="62"/>
        <v>3603559</v>
      </c>
      <c r="J256" s="7">
        <v>2991</v>
      </c>
      <c r="K256" s="7">
        <v>1655824</v>
      </c>
      <c r="L256" s="206">
        <f t="shared" si="56"/>
        <v>1658815</v>
      </c>
      <c r="M256" s="4">
        <v>9553</v>
      </c>
      <c r="N256" s="4">
        <v>251515</v>
      </c>
      <c r="O256" s="4">
        <v>901700</v>
      </c>
      <c r="P256" s="206">
        <f t="shared" si="57"/>
        <v>121751</v>
      </c>
      <c r="Q256" s="207">
        <f t="shared" ref="Q256:Q261" si="65">F256-F255</f>
        <v>10651</v>
      </c>
      <c r="R256" s="79">
        <f t="shared" si="64"/>
        <v>-21</v>
      </c>
      <c r="S256" s="4"/>
    </row>
    <row r="257" spans="1:19" x14ac:dyDescent="0.25">
      <c r="A257" s="158">
        <v>44148</v>
      </c>
      <c r="B257" s="4">
        <v>11859</v>
      </c>
      <c r="C257" s="16">
        <f>C256+B257</f>
        <v>1296378</v>
      </c>
      <c r="D257" s="4">
        <v>264</v>
      </c>
      <c r="E257" s="16">
        <f>E256+D257</f>
        <v>35042</v>
      </c>
      <c r="F257" s="29">
        <v>1110477</v>
      </c>
      <c r="G257" s="4">
        <v>4381</v>
      </c>
      <c r="H257" s="4">
        <v>31738</v>
      </c>
      <c r="I257" s="16">
        <f>I256+H257</f>
        <v>3635297</v>
      </c>
      <c r="J257" s="210">
        <v>3104</v>
      </c>
      <c r="K257" s="210">
        <v>1671421</v>
      </c>
      <c r="L257" s="206">
        <f t="shared" si="56"/>
        <v>1674525</v>
      </c>
      <c r="M257" s="9">
        <v>9613</v>
      </c>
      <c r="N257" s="9">
        <v>253981</v>
      </c>
      <c r="O257" s="9">
        <v>910204</v>
      </c>
      <c r="P257" s="206">
        <f t="shared" si="57"/>
        <v>122580</v>
      </c>
      <c r="Q257" s="207">
        <f t="shared" si="65"/>
        <v>10297</v>
      </c>
      <c r="R257" s="79">
        <f t="shared" si="64"/>
        <v>-16</v>
      </c>
      <c r="S257" s="4"/>
    </row>
    <row r="258" spans="1:19" x14ac:dyDescent="0.25">
      <c r="A258" s="158">
        <v>44149</v>
      </c>
      <c r="B258" s="4">
        <v>8468</v>
      </c>
      <c r="C258" s="16">
        <f>C257+B258</f>
        <v>1304846</v>
      </c>
      <c r="D258" s="4">
        <v>262</v>
      </c>
      <c r="E258" s="16">
        <f>E257+D258</f>
        <v>35304</v>
      </c>
      <c r="F258" s="29">
        <v>1119366</v>
      </c>
      <c r="G258" s="4">
        <v>4346</v>
      </c>
      <c r="H258" s="4">
        <v>25314</v>
      </c>
      <c r="I258" s="16">
        <f>I257+H258</f>
        <v>3660611</v>
      </c>
      <c r="J258" s="9">
        <v>3156</v>
      </c>
      <c r="K258" s="9">
        <v>1683861</v>
      </c>
      <c r="L258" s="206">
        <f t="shared" si="56"/>
        <v>1687017</v>
      </c>
      <c r="M258" s="9">
        <v>9646</v>
      </c>
      <c r="N258" s="9">
        <v>255493</v>
      </c>
      <c r="O258" s="9">
        <v>915339</v>
      </c>
      <c r="P258" s="206">
        <f t="shared" si="57"/>
        <v>124368</v>
      </c>
      <c r="Q258" s="207">
        <f t="shared" si="65"/>
        <v>8889</v>
      </c>
      <c r="R258" s="79">
        <f t="shared" si="64"/>
        <v>-35</v>
      </c>
      <c r="S258" s="4"/>
    </row>
    <row r="259" spans="1:19" x14ac:dyDescent="0.25">
      <c r="A259" s="158">
        <v>44150</v>
      </c>
      <c r="B259" s="16">
        <v>5645</v>
      </c>
      <c r="C259" s="16">
        <f>C258+B259</f>
        <v>1310491</v>
      </c>
      <c r="D259" s="4">
        <v>128</v>
      </c>
      <c r="E259" s="16">
        <f>E258+D259</f>
        <v>35432</v>
      </c>
      <c r="F259" s="29">
        <v>1129102</v>
      </c>
      <c r="G259" s="4">
        <v>4365</v>
      </c>
      <c r="H259" s="4">
        <v>17718</v>
      </c>
      <c r="I259" s="16">
        <f>I258+H259</f>
        <v>3678329</v>
      </c>
      <c r="J259" s="9">
        <v>3168</v>
      </c>
      <c r="K259" s="9">
        <v>1693448</v>
      </c>
      <c r="L259" s="206">
        <f t="shared" si="56"/>
        <v>1696616</v>
      </c>
      <c r="M259" s="9">
        <v>9672</v>
      </c>
      <c r="N259" s="9">
        <v>256696</v>
      </c>
      <c r="O259" s="9">
        <v>918729</v>
      </c>
      <c r="P259" s="206">
        <f t="shared" si="57"/>
        <v>125394</v>
      </c>
      <c r="Q259" s="207">
        <f t="shared" si="65"/>
        <v>9736</v>
      </c>
      <c r="R259" s="79">
        <f t="shared" si="64"/>
        <v>19</v>
      </c>
      <c r="S259" s="4"/>
    </row>
    <row r="260" spans="1:19" x14ac:dyDescent="0.25">
      <c r="A260" s="158">
        <v>44151</v>
      </c>
      <c r="B260" s="4">
        <v>7893</v>
      </c>
      <c r="C260" s="16">
        <f>C259+B260</f>
        <v>1318384</v>
      </c>
      <c r="D260" s="4">
        <v>292</v>
      </c>
      <c r="E260" s="16">
        <f>E259+D260</f>
        <v>35724</v>
      </c>
      <c r="F260" s="29">
        <v>1140196</v>
      </c>
      <c r="G260" s="4">
        <v>4322</v>
      </c>
      <c r="H260" s="4">
        <v>21572</v>
      </c>
      <c r="I260" s="16">
        <f>I259+H260</f>
        <v>3699901</v>
      </c>
      <c r="J260" s="7">
        <v>3225</v>
      </c>
      <c r="K260" s="7">
        <v>1704129</v>
      </c>
      <c r="L260" s="206">
        <f t="shared" si="56"/>
        <v>1707354</v>
      </c>
      <c r="M260" s="4">
        <v>9692</v>
      </c>
      <c r="N260" s="4">
        <v>258870</v>
      </c>
      <c r="O260" s="4">
        <v>926820</v>
      </c>
      <c r="P260" s="206">
        <f t="shared" si="57"/>
        <v>123002</v>
      </c>
      <c r="Q260" s="207">
        <f t="shared" si="65"/>
        <v>11094</v>
      </c>
      <c r="R260" s="79">
        <f t="shared" si="64"/>
        <v>-43</v>
      </c>
      <c r="S260" s="4"/>
    </row>
    <row r="261" spans="1:19" x14ac:dyDescent="0.25">
      <c r="A261" s="158">
        <v>44152</v>
      </c>
      <c r="B261" s="4">
        <v>10621</v>
      </c>
      <c r="C261" s="16">
        <f>C260+B261</f>
        <v>1329005</v>
      </c>
      <c r="D261" s="4">
        <v>379</v>
      </c>
      <c r="E261" s="16">
        <f>E260+D261</f>
        <v>36103</v>
      </c>
      <c r="F261" s="29">
        <v>1148833</v>
      </c>
      <c r="G261" s="4">
        <v>4379</v>
      </c>
      <c r="H261" s="4">
        <v>34573</v>
      </c>
      <c r="I261" s="16">
        <f>I260+H261</f>
        <v>3734474</v>
      </c>
      <c r="J261" s="7">
        <v>3279</v>
      </c>
      <c r="K261" s="7">
        <v>1716729</v>
      </c>
      <c r="L261" s="206">
        <f t="shared" si="56"/>
        <v>1720008</v>
      </c>
      <c r="M261" s="4">
        <v>9722</v>
      </c>
      <c r="N261" s="4">
        <v>261348</v>
      </c>
      <c r="O261" s="4">
        <v>934997</v>
      </c>
      <c r="P261" s="206">
        <f t="shared" si="57"/>
        <v>122938</v>
      </c>
      <c r="Q261" s="207">
        <f t="shared" si="65"/>
        <v>8637</v>
      </c>
      <c r="R261" s="79">
        <f t="shared" si="64"/>
        <v>57</v>
      </c>
      <c r="S261" s="4"/>
    </row>
    <row r="262" spans="1:19" x14ac:dyDescent="0.25">
      <c r="A262" s="158">
        <v>44153</v>
      </c>
      <c r="B262" s="4">
        <v>10332</v>
      </c>
      <c r="C262" s="16">
        <f>C261+B262</f>
        <v>1339337</v>
      </c>
      <c r="D262" s="4">
        <v>241</v>
      </c>
      <c r="E262" s="16">
        <f>E261+D262</f>
        <v>36344</v>
      </c>
      <c r="F262" s="29">
        <v>1156474</v>
      </c>
      <c r="G262" s="4">
        <v>4267</v>
      </c>
      <c r="H262" s="4">
        <v>34573</v>
      </c>
      <c r="I262" s="16">
        <f>I261+H262</f>
        <v>3769047</v>
      </c>
      <c r="J262" s="7">
        <v>3346</v>
      </c>
      <c r="K262" s="7">
        <v>1734731</v>
      </c>
      <c r="L262" s="206">
        <f t="shared" si="56"/>
        <v>1738077</v>
      </c>
      <c r="M262" s="4">
        <v>9766</v>
      </c>
      <c r="N262" s="4">
        <v>264014</v>
      </c>
      <c r="O262" s="4">
        <v>943339</v>
      </c>
      <c r="P262" s="206">
        <f t="shared" si="57"/>
        <v>122218</v>
      </c>
      <c r="Q262" s="207">
        <f t="shared" ref="Q262" si="66">F262-F261</f>
        <v>7641</v>
      </c>
      <c r="R262" s="79">
        <f t="shared" ref="R262" si="67">G262-G261</f>
        <v>-112</v>
      </c>
      <c r="S262" s="4"/>
    </row>
    <row r="263" spans="1:19" x14ac:dyDescent="0.25">
      <c r="A263" s="158">
        <v>44154</v>
      </c>
      <c r="B263" s="4">
        <v>10097</v>
      </c>
      <c r="C263" s="16">
        <f>C262+B263</f>
        <v>1349434</v>
      </c>
      <c r="D263" s="4">
        <v>184</v>
      </c>
      <c r="E263" s="16">
        <f>E262+D263</f>
        <v>36528</v>
      </c>
      <c r="F263" s="29">
        <v>1167514</v>
      </c>
      <c r="G263" s="4">
        <v>4292</v>
      </c>
      <c r="H263" s="4">
        <v>48691</v>
      </c>
      <c r="I263" s="16">
        <f>I262+H263</f>
        <v>3817738</v>
      </c>
      <c r="J263" s="7">
        <v>3474</v>
      </c>
      <c r="K263" s="7">
        <v>1767560</v>
      </c>
      <c r="L263" s="206">
        <f t="shared" si="56"/>
        <v>1771034</v>
      </c>
      <c r="M263" s="4">
        <v>9802</v>
      </c>
      <c r="N263" s="4">
        <v>266642</v>
      </c>
      <c r="O263" s="4">
        <v>951081</v>
      </c>
      <c r="P263" s="206">
        <f t="shared" si="57"/>
        <v>121909</v>
      </c>
      <c r="Q263" s="207">
        <f t="shared" ref="Q263" si="68">F263-F262</f>
        <v>11040</v>
      </c>
      <c r="R263" s="79">
        <f t="shared" ref="R263" si="69">G263-G262</f>
        <v>25</v>
      </c>
      <c r="S263" s="4"/>
    </row>
    <row r="264" spans="1:19" x14ac:dyDescent="0.25">
      <c r="A264" s="158">
        <v>44155</v>
      </c>
      <c r="B264" s="4">
        <v>9608</v>
      </c>
      <c r="C264" s="16">
        <f>C263+B264</f>
        <v>1359042</v>
      </c>
      <c r="D264" s="4">
        <v>261</v>
      </c>
      <c r="E264" s="16">
        <f>E263+D264</f>
        <v>36789</v>
      </c>
      <c r="F264" s="29">
        <v>1177819</v>
      </c>
      <c r="G264" s="4">
        <v>4187</v>
      </c>
      <c r="H264" s="4">
        <v>37816</v>
      </c>
      <c r="I264" s="16">
        <f>I263+H264</f>
        <v>3855554</v>
      </c>
      <c r="J264" s="7">
        <v>3601</v>
      </c>
      <c r="K264" s="7">
        <v>1789964</v>
      </c>
      <c r="L264" s="206">
        <f t="shared" si="56"/>
        <v>1793565</v>
      </c>
      <c r="M264" s="4">
        <v>9840</v>
      </c>
      <c r="N264" s="4">
        <v>268940</v>
      </c>
      <c r="O264" s="4">
        <v>957937</v>
      </c>
      <c r="P264" s="206">
        <f t="shared" si="57"/>
        <v>122325</v>
      </c>
      <c r="Q264" s="207">
        <f t="shared" ref="Q264" si="70">F264-F263</f>
        <v>10305</v>
      </c>
      <c r="R264" s="79">
        <f t="shared" ref="R264" si="71">G264-G263</f>
        <v>-105</v>
      </c>
      <c r="S264" s="4"/>
    </row>
    <row r="265" spans="1:19" x14ac:dyDescent="0.25">
      <c r="A265" s="158">
        <v>44156</v>
      </c>
      <c r="B265" s="4">
        <v>7140</v>
      </c>
      <c r="C265" s="16">
        <f>C264+B265</f>
        <v>1366182</v>
      </c>
      <c r="D265" s="4">
        <v>112</v>
      </c>
      <c r="E265" s="16">
        <f>E264+D265</f>
        <v>36901</v>
      </c>
      <c r="F265" s="29">
        <v>1187053</v>
      </c>
      <c r="G265" s="4">
        <v>4132</v>
      </c>
      <c r="H265" s="4">
        <v>39055</v>
      </c>
      <c r="I265" s="16">
        <v>3661948</v>
      </c>
      <c r="J265" s="7">
        <v>3625</v>
      </c>
      <c r="K265" s="7">
        <v>1815364</v>
      </c>
      <c r="L265" s="206">
        <f t="shared" si="56"/>
        <v>1818989</v>
      </c>
      <c r="M265" s="4">
        <v>9862</v>
      </c>
      <c r="N265" s="4">
        <v>270149</v>
      </c>
      <c r="O265" s="4">
        <v>962192</v>
      </c>
      <c r="P265" s="206">
        <f t="shared" si="57"/>
        <v>123979</v>
      </c>
      <c r="Q265" s="207">
        <f t="shared" ref="Q265" si="72">F265-F264</f>
        <v>9234</v>
      </c>
      <c r="R265" s="79">
        <f t="shared" ref="R265" si="73">G265-G264</f>
        <v>-55</v>
      </c>
      <c r="S265" s="4"/>
    </row>
    <row r="266" spans="1:19" x14ac:dyDescent="0.25">
      <c r="A266" s="158">
        <v>44157</v>
      </c>
      <c r="B266" s="4">
        <v>4184</v>
      </c>
      <c r="C266" s="16">
        <f>C265+B266</f>
        <v>1370366</v>
      </c>
      <c r="D266" s="4">
        <v>100</v>
      </c>
      <c r="E266" s="16">
        <f>E265+D266</f>
        <v>37001</v>
      </c>
      <c r="F266" s="29">
        <v>1195492</v>
      </c>
      <c r="G266" s="4">
        <v>4245</v>
      </c>
      <c r="H266" s="4">
        <v>15740</v>
      </c>
      <c r="I266" s="4">
        <v>3677688</v>
      </c>
      <c r="J266" s="7">
        <v>3691</v>
      </c>
      <c r="K266" s="7">
        <v>1823849</v>
      </c>
      <c r="L266" s="206">
        <f t="shared" si="56"/>
        <v>1827540</v>
      </c>
      <c r="M266" s="4">
        <v>9876</v>
      </c>
      <c r="N266" s="4">
        <v>270893</v>
      </c>
      <c r="O266" s="4">
        <v>965274</v>
      </c>
      <c r="P266" s="206">
        <f t="shared" si="57"/>
        <v>124323</v>
      </c>
      <c r="Q266" s="207">
        <f t="shared" ref="Q266" si="74">F266-F265</f>
        <v>8439</v>
      </c>
      <c r="R266" s="79">
        <f t="shared" ref="R266" si="75">G266-G265</f>
        <v>113</v>
      </c>
      <c r="S266" s="4"/>
    </row>
    <row r="267" spans="1:19" x14ac:dyDescent="0.25">
      <c r="A267" s="158">
        <v>44158</v>
      </c>
      <c r="B267" s="4">
        <v>4265</v>
      </c>
      <c r="C267" s="16">
        <f>C266+B267</f>
        <v>1374631</v>
      </c>
      <c r="D267" s="4">
        <v>119</v>
      </c>
      <c r="E267" s="16">
        <f>E266+D267</f>
        <v>37120</v>
      </c>
      <c r="F267" s="198">
        <v>1203800</v>
      </c>
      <c r="G267" s="4">
        <v>4165</v>
      </c>
      <c r="H267" s="4">
        <v>13149</v>
      </c>
      <c r="I267" s="4">
        <f>I266+H267</f>
        <v>3690837</v>
      </c>
      <c r="J267" s="7">
        <v>3798</v>
      </c>
      <c r="K267" s="7">
        <v>1830584</v>
      </c>
      <c r="L267" s="206">
        <f t="shared" si="56"/>
        <v>1834382</v>
      </c>
      <c r="M267" s="4">
        <v>9894</v>
      </c>
      <c r="N267" s="4">
        <v>272054</v>
      </c>
      <c r="O267" s="4">
        <v>972396</v>
      </c>
      <c r="P267" s="206">
        <f t="shared" si="57"/>
        <v>120287</v>
      </c>
      <c r="Q267" s="207">
        <f t="shared" ref="Q267" si="76">F267-F266</f>
        <v>8308</v>
      </c>
      <c r="R267" s="79">
        <f t="shared" ref="R267" si="77">G267-G266</f>
        <v>-80</v>
      </c>
      <c r="S267" s="4"/>
    </row>
    <row r="268" spans="1:19" x14ac:dyDescent="0.25">
      <c r="A268" s="158">
        <v>44159</v>
      </c>
      <c r="B268" s="4">
        <v>7164</v>
      </c>
      <c r="C268" s="16">
        <f>C267+B268</f>
        <v>1381795</v>
      </c>
      <c r="D268" s="4">
        <v>311</v>
      </c>
      <c r="E268" s="16">
        <f>E267+D268</f>
        <v>37431</v>
      </c>
      <c r="F268" s="29">
        <v>1210634</v>
      </c>
      <c r="G268" s="4">
        <v>4148</v>
      </c>
      <c r="H268" s="4">
        <v>22043</v>
      </c>
      <c r="I268" s="4">
        <f>I267+H268</f>
        <v>3712880</v>
      </c>
      <c r="J268" s="9">
        <v>3828</v>
      </c>
      <c r="K268" s="9">
        <v>1842058</v>
      </c>
      <c r="L268" s="206">
        <f t="shared" si="56"/>
        <v>1845886</v>
      </c>
      <c r="M268" s="4">
        <v>9912</v>
      </c>
      <c r="N268" s="4">
        <v>273939</v>
      </c>
      <c r="O268" s="4">
        <v>979797</v>
      </c>
      <c r="P268" s="206">
        <f t="shared" si="57"/>
        <v>118147</v>
      </c>
      <c r="Q268" s="207">
        <f t="shared" ref="Q268" si="78">F268-F267</f>
        <v>6834</v>
      </c>
      <c r="R268" s="79">
        <f t="shared" ref="R268" si="79">G268-G267</f>
        <v>-17</v>
      </c>
      <c r="S268" s="4"/>
    </row>
    <row r="269" spans="1:19" x14ac:dyDescent="0.25">
      <c r="A269" s="158">
        <v>44160</v>
      </c>
      <c r="B269" s="4">
        <v>8593</v>
      </c>
      <c r="C269" s="16">
        <f>C268+B269</f>
        <v>1390388</v>
      </c>
      <c r="D269" s="4">
        <v>281</v>
      </c>
      <c r="E269" s="16">
        <f>E268+D269</f>
        <v>37712</v>
      </c>
      <c r="F269" s="29">
        <v>1217284</v>
      </c>
      <c r="G269" s="4">
        <v>4039</v>
      </c>
      <c r="H269" s="4">
        <v>29437</v>
      </c>
      <c r="I269" s="4">
        <f>I268+H269</f>
        <v>3742317</v>
      </c>
      <c r="J269" s="9">
        <v>3872</v>
      </c>
      <c r="K269" s="9">
        <v>1855809</v>
      </c>
      <c r="L269" s="206">
        <f t="shared" si="56"/>
        <v>1859681</v>
      </c>
      <c r="M269" s="4">
        <v>9949</v>
      </c>
      <c r="N269" s="4">
        <v>275968</v>
      </c>
      <c r="O269" s="4">
        <v>986401</v>
      </c>
      <c r="P269" s="206">
        <f t="shared" si="57"/>
        <v>118070</v>
      </c>
      <c r="Q269" s="207">
        <f t="shared" ref="Q269" si="80">F269-F268</f>
        <v>6650</v>
      </c>
      <c r="R269" s="79">
        <f t="shared" ref="R269" si="81">G269-G268</f>
        <v>-109</v>
      </c>
      <c r="S269" s="4"/>
    </row>
    <row r="270" spans="1:19" x14ac:dyDescent="0.25">
      <c r="A270" s="158">
        <v>44161</v>
      </c>
      <c r="B270" s="4">
        <v>9043</v>
      </c>
      <c r="C270" s="16">
        <f>C269+B270</f>
        <v>1399431</v>
      </c>
      <c r="D270" s="4">
        <v>229</v>
      </c>
      <c r="E270" s="16">
        <f>E269+D270</f>
        <v>37941</v>
      </c>
      <c r="F270" s="29">
        <v>1226662</v>
      </c>
      <c r="G270" s="4">
        <v>3960</v>
      </c>
      <c r="H270" s="4">
        <v>32781</v>
      </c>
      <c r="I270" s="4">
        <f>I269+H270</f>
        <v>3775098</v>
      </c>
      <c r="J270" s="9">
        <v>3941</v>
      </c>
      <c r="K270" s="9">
        <v>1871509</v>
      </c>
      <c r="L270" s="206">
        <f t="shared" si="56"/>
        <v>1875450</v>
      </c>
      <c r="M270" s="4">
        <v>9979</v>
      </c>
      <c r="N270" s="4">
        <v>278371</v>
      </c>
      <c r="O270" s="4">
        <v>992925</v>
      </c>
      <c r="P270" s="206">
        <f t="shared" si="57"/>
        <v>118156</v>
      </c>
      <c r="Q270" s="207">
        <f t="shared" ref="Q270" si="82">F270-F269</f>
        <v>9378</v>
      </c>
      <c r="R270" s="79">
        <f t="shared" ref="R270" si="83">G270-G269</f>
        <v>-79</v>
      </c>
      <c r="S270" s="4"/>
    </row>
    <row r="271" spans="1:19" x14ac:dyDescent="0.25">
      <c r="A271" s="158">
        <v>44162</v>
      </c>
      <c r="B271" s="4">
        <v>7846</v>
      </c>
      <c r="C271" s="16">
        <f>C270+B271</f>
        <v>1407277</v>
      </c>
      <c r="D271" s="4">
        <v>275</v>
      </c>
      <c r="E271" s="16">
        <f>E270+D271</f>
        <v>38216</v>
      </c>
      <c r="F271" s="29">
        <v>1235257</v>
      </c>
      <c r="G271" s="4">
        <v>4120</v>
      </c>
      <c r="H271" s="4">
        <v>55323</v>
      </c>
      <c r="I271" s="4">
        <f>I270+H271</f>
        <v>3830421</v>
      </c>
      <c r="J271" s="9">
        <v>4020</v>
      </c>
      <c r="K271" s="9">
        <v>1912056</v>
      </c>
      <c r="L271" s="206">
        <f t="shared" si="56"/>
        <v>1916076</v>
      </c>
      <c r="M271" s="4">
        <v>10016</v>
      </c>
      <c r="N271" s="4">
        <v>280344</v>
      </c>
      <c r="O271" s="4">
        <v>999456</v>
      </c>
      <c r="P271" s="206">
        <f t="shared" si="57"/>
        <v>117461</v>
      </c>
      <c r="Q271" s="207">
        <f t="shared" ref="Q271" si="84">F271-F270</f>
        <v>8595</v>
      </c>
      <c r="R271" s="79">
        <f t="shared" ref="R271" si="85">G271-G270</f>
        <v>160</v>
      </c>
      <c r="S271" s="4"/>
    </row>
    <row r="272" spans="1:19" x14ac:dyDescent="0.25">
      <c r="A272" s="158">
        <v>44163</v>
      </c>
      <c r="B272" s="4">
        <v>6098</v>
      </c>
      <c r="C272" s="16">
        <f>C271+B272</f>
        <v>1413375</v>
      </c>
      <c r="D272" s="4">
        <v>106</v>
      </c>
      <c r="E272" s="16">
        <f>E271+D272</f>
        <v>38322</v>
      </c>
      <c r="F272" s="29">
        <v>1242877</v>
      </c>
      <c r="G272" s="4">
        <v>4021</v>
      </c>
      <c r="H272" s="4">
        <v>25472</v>
      </c>
      <c r="I272" s="4">
        <f>I271+H272</f>
        <v>3855893</v>
      </c>
      <c r="J272" s="9">
        <v>4105</v>
      </c>
      <c r="K272" s="9">
        <v>1926130</v>
      </c>
      <c r="L272" s="206">
        <f t="shared" si="56"/>
        <v>1930235</v>
      </c>
      <c r="M272" s="4">
        <v>10046</v>
      </c>
      <c r="N272" s="4">
        <v>281257</v>
      </c>
      <c r="O272" s="4">
        <v>1003512</v>
      </c>
      <c r="P272" s="206">
        <f t="shared" si="57"/>
        <v>118560</v>
      </c>
      <c r="Q272" s="207">
        <f t="shared" ref="Q272" si="86">F272-F271</f>
        <v>7620</v>
      </c>
      <c r="R272" s="79">
        <f t="shared" ref="R272" si="87">G272-G271</f>
        <v>-99</v>
      </c>
      <c r="S272" s="4"/>
    </row>
    <row r="273" spans="1:19" x14ac:dyDescent="0.25">
      <c r="A273" s="158">
        <v>44164</v>
      </c>
      <c r="B273" s="4">
        <v>5432</v>
      </c>
      <c r="C273" s="16">
        <f>C272+B273</f>
        <v>1418807</v>
      </c>
      <c r="D273" s="16">
        <v>151</v>
      </c>
      <c r="E273" s="16">
        <f>E272+D273</f>
        <v>38473</v>
      </c>
      <c r="F273" s="29">
        <v>1249843</v>
      </c>
      <c r="G273" s="4">
        <v>4013</v>
      </c>
      <c r="H273" s="4">
        <v>17338</v>
      </c>
      <c r="I273" s="4">
        <f>I272+H273</f>
        <v>3873231</v>
      </c>
      <c r="J273" s="9">
        <v>4139</v>
      </c>
      <c r="K273" s="7">
        <v>1935553</v>
      </c>
      <c r="L273" s="206">
        <f t="shared" si="56"/>
        <v>1939692</v>
      </c>
      <c r="M273" s="4">
        <v>10067</v>
      </c>
      <c r="N273" s="4">
        <v>281995</v>
      </c>
      <c r="O273" s="4">
        <v>1006055</v>
      </c>
      <c r="P273" s="206">
        <f t="shared" si="57"/>
        <v>120690</v>
      </c>
      <c r="Q273" s="207">
        <f t="shared" ref="Q273" si="88">F273-F272</f>
        <v>6966</v>
      </c>
      <c r="R273" s="79">
        <f t="shared" ref="R273" si="89">G273-G272</f>
        <v>-8</v>
      </c>
      <c r="S273" s="4"/>
    </row>
    <row r="274" spans="1:19" x14ac:dyDescent="0.25">
      <c r="A274" s="158">
        <v>44165</v>
      </c>
      <c r="B274" s="4">
        <v>5726</v>
      </c>
      <c r="C274" s="16">
        <f>C273+B274</f>
        <v>1424533</v>
      </c>
      <c r="D274" s="4">
        <v>257</v>
      </c>
      <c r="E274" s="16">
        <f>E273+D274</f>
        <v>38730</v>
      </c>
      <c r="F274" s="29">
        <v>1257227</v>
      </c>
      <c r="G274" s="4">
        <v>4062</v>
      </c>
      <c r="H274" s="4">
        <v>19291</v>
      </c>
      <c r="I274" s="4">
        <f>I273+H274</f>
        <v>3892522</v>
      </c>
      <c r="J274" s="7"/>
      <c r="K274" s="7"/>
      <c r="L274" s="4"/>
      <c r="M274" s="4"/>
      <c r="N274" s="4"/>
      <c r="O274" s="4"/>
      <c r="P274" s="4"/>
      <c r="Q274" s="207">
        <f t="shared" ref="Q274" si="90">F274-F273</f>
        <v>7384</v>
      </c>
      <c r="R274" s="79">
        <f t="shared" ref="R274" si="91">G274-G273</f>
        <v>49</v>
      </c>
      <c r="S274" s="4"/>
    </row>
    <row r="275" spans="1:19" x14ac:dyDescent="0.25">
      <c r="A275" s="158">
        <v>44166</v>
      </c>
      <c r="B275" s="95">
        <v>8037</v>
      </c>
      <c r="C275" s="213">
        <f>C274+B275</f>
        <v>1432570</v>
      </c>
      <c r="D275" s="95">
        <v>198</v>
      </c>
      <c r="E275" s="213">
        <f>E274+D275</f>
        <v>38928</v>
      </c>
      <c r="F275" s="216">
        <v>1263251</v>
      </c>
      <c r="G275" s="95">
        <v>3946</v>
      </c>
      <c r="H275" s="95">
        <v>33764</v>
      </c>
      <c r="I275" s="95">
        <f>I274+H275</f>
        <v>3926286</v>
      </c>
      <c r="Q275" s="207">
        <f t="shared" ref="Q275" si="92">F275-F274</f>
        <v>6024</v>
      </c>
      <c r="R275" s="79">
        <f t="shared" ref="R275" si="93">G275-G274</f>
        <v>-116</v>
      </c>
    </row>
    <row r="276" spans="1:19" x14ac:dyDescent="0.25">
      <c r="A276" s="158">
        <v>44167</v>
      </c>
      <c r="B276" s="95">
        <v>7533</v>
      </c>
      <c r="C276" s="213">
        <f>C275+B276</f>
        <v>1440103</v>
      </c>
      <c r="D276" s="95">
        <v>228</v>
      </c>
      <c r="E276" s="213">
        <f>E275+D276</f>
        <v>39156</v>
      </c>
      <c r="F276" s="83">
        <v>1268358</v>
      </c>
      <c r="G276" s="95">
        <v>3983</v>
      </c>
      <c r="H276" s="95">
        <v>49474</v>
      </c>
      <c r="I276" s="95">
        <f>I275+H276</f>
        <v>3975760</v>
      </c>
      <c r="Q276" s="207">
        <f t="shared" ref="Q276" si="94">F276-F275</f>
        <v>5107</v>
      </c>
      <c r="R276" s="79">
        <f t="shared" ref="R276" si="95">G276-G275</f>
        <v>37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6601"/>
  <sheetViews>
    <sheetView tabSelected="1" zoomScale="70" zoomScaleNormal="70" workbookViewId="0">
      <pane ySplit="1" topLeftCell="A6583" activePane="bottomLeft" state="frozen"/>
      <selection activeCell="D2374" sqref="A1:D2374"/>
      <selection pane="bottomLeft" activeCell="E6603" sqref="E6603"/>
    </sheetView>
  </sheetViews>
  <sheetFormatPr baseColWidth="10" defaultRowHeight="15" x14ac:dyDescent="0.25"/>
  <cols>
    <col min="1" max="1" width="17.42578125" style="61" customWidth="1"/>
    <col min="2" max="2" width="13.85546875" style="4" customWidth="1"/>
    <col min="3" max="3" width="8.42578125" style="4" customWidth="1"/>
    <col min="4" max="4" width="11.42578125" style="29" customWidth="1"/>
    <col min="5" max="5" width="6.42578125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140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0" t="s">
        <v>22</v>
      </c>
      <c r="B5498" s="171">
        <v>44122</v>
      </c>
      <c r="C5498" s="172">
        <v>2383</v>
      </c>
      <c r="D5498" s="144">
        <f t="shared" si="502"/>
        <v>498224</v>
      </c>
      <c r="E5498" s="172">
        <f>8+7</f>
        <v>15</v>
      </c>
      <c r="F5498" s="173">
        <f t="shared" ref="F5498:F5519" si="503">E5498+F5474</f>
        <v>15832</v>
      </c>
    </row>
    <row r="5499" spans="1:6" x14ac:dyDescent="0.25">
      <c r="A5499" s="174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5">
        <f t="shared" si="503"/>
        <v>4250</v>
      </c>
    </row>
    <row r="5500" spans="1:6" x14ac:dyDescent="0.25">
      <c r="A5500" s="174" t="s">
        <v>35</v>
      </c>
      <c r="B5500" s="136">
        <v>44122</v>
      </c>
      <c r="C5500" s="4">
        <v>27</v>
      </c>
      <c r="D5500" s="29">
        <f t="shared" si="502"/>
        <v>480</v>
      </c>
      <c r="F5500" s="175">
        <f t="shared" si="503"/>
        <v>0</v>
      </c>
    </row>
    <row r="5501" spans="1:6" x14ac:dyDescent="0.25">
      <c r="A5501" s="174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5">
        <f t="shared" si="503"/>
        <v>359</v>
      </c>
    </row>
    <row r="5502" spans="1:6" x14ac:dyDescent="0.25">
      <c r="A5502" s="174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5">
        <f t="shared" si="503"/>
        <v>122</v>
      </c>
    </row>
    <row r="5503" spans="1:6" x14ac:dyDescent="0.25">
      <c r="A5503" s="174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5">
        <f t="shared" si="503"/>
        <v>850</v>
      </c>
    </row>
    <row r="5504" spans="1:6" x14ac:dyDescent="0.25">
      <c r="A5504" s="174" t="s">
        <v>37</v>
      </c>
      <c r="B5504" s="136">
        <v>44122</v>
      </c>
      <c r="C5504" s="4">
        <v>41</v>
      </c>
      <c r="D5504" s="29">
        <f t="shared" si="502"/>
        <v>1978</v>
      </c>
      <c r="F5504" s="175">
        <f t="shared" si="503"/>
        <v>32</v>
      </c>
    </row>
    <row r="5505" spans="1:6" x14ac:dyDescent="0.25">
      <c r="A5505" s="174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5">
        <f t="shared" si="503"/>
        <v>207</v>
      </c>
    </row>
    <row r="5506" spans="1:6" x14ac:dyDescent="0.25">
      <c r="A5506" s="174" t="s">
        <v>48</v>
      </c>
      <c r="B5506" s="136">
        <v>44122</v>
      </c>
      <c r="C5506" s="4">
        <v>-2</v>
      </c>
      <c r="D5506" s="29">
        <f t="shared" si="502"/>
        <v>138</v>
      </c>
      <c r="F5506" s="175">
        <f t="shared" si="503"/>
        <v>1</v>
      </c>
    </row>
    <row r="5507" spans="1:6" x14ac:dyDescent="0.25">
      <c r="A5507" s="174" t="s">
        <v>39</v>
      </c>
      <c r="B5507" s="136">
        <v>44122</v>
      </c>
      <c r="C5507" s="4">
        <v>45</v>
      </c>
      <c r="D5507" s="29">
        <f t="shared" si="502"/>
        <v>17234</v>
      </c>
      <c r="F5507" s="175">
        <f t="shared" si="503"/>
        <v>675</v>
      </c>
    </row>
    <row r="5508" spans="1:6" x14ac:dyDescent="0.25">
      <c r="A5508" s="174" t="s">
        <v>40</v>
      </c>
      <c r="B5508" s="136">
        <v>44122</v>
      </c>
      <c r="C5508" s="4">
        <v>87</v>
      </c>
      <c r="D5508" s="29">
        <f t="shared" si="502"/>
        <v>1618</v>
      </c>
      <c r="F5508" s="175">
        <f t="shared" si="503"/>
        <v>17</v>
      </c>
    </row>
    <row r="5509" spans="1:6" x14ac:dyDescent="0.25">
      <c r="A5509" s="174" t="s">
        <v>28</v>
      </c>
      <c r="B5509" s="136">
        <v>44122</v>
      </c>
      <c r="C5509" s="4">
        <v>181</v>
      </c>
      <c r="D5509" s="29">
        <f t="shared" si="502"/>
        <v>6559</v>
      </c>
      <c r="F5509" s="175">
        <f t="shared" si="503"/>
        <v>202</v>
      </c>
    </row>
    <row r="5510" spans="1:6" x14ac:dyDescent="0.25">
      <c r="A5510" s="174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5">
        <f t="shared" si="503"/>
        <v>555</v>
      </c>
    </row>
    <row r="5511" spans="1:6" x14ac:dyDescent="0.25">
      <c r="A5511" s="174" t="s">
        <v>30</v>
      </c>
      <c r="B5511" s="136">
        <v>44122</v>
      </c>
      <c r="C5511" s="4">
        <v>4</v>
      </c>
      <c r="D5511" s="29">
        <f t="shared" si="502"/>
        <v>203</v>
      </c>
      <c r="F5511" s="175">
        <f t="shared" si="503"/>
        <v>4</v>
      </c>
    </row>
    <row r="5512" spans="1:6" x14ac:dyDescent="0.25">
      <c r="A5512" s="174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5">
        <f t="shared" si="503"/>
        <v>242</v>
      </c>
    </row>
    <row r="5513" spans="1:6" x14ac:dyDescent="0.25">
      <c r="A5513" s="174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5">
        <f t="shared" si="503"/>
        <v>408</v>
      </c>
    </row>
    <row r="5514" spans="1:6" x14ac:dyDescent="0.25">
      <c r="A5514" s="174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5">
        <f>E5514+F5490</f>
        <v>604</v>
      </c>
    </row>
    <row r="5515" spans="1:6" x14ac:dyDescent="0.25">
      <c r="A5515" s="174" t="s">
        <v>42</v>
      </c>
      <c r="B5515" s="136">
        <v>44122</v>
      </c>
      <c r="C5515" s="4">
        <v>1</v>
      </c>
      <c r="D5515" s="29">
        <f t="shared" si="502"/>
        <v>1292</v>
      </c>
      <c r="F5515" s="175">
        <f>E5515+F5491</f>
        <v>51</v>
      </c>
    </row>
    <row r="5516" spans="1:6" x14ac:dyDescent="0.25">
      <c r="A5516" s="174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5">
        <f t="shared" si="503"/>
        <v>36</v>
      </c>
    </row>
    <row r="5517" spans="1:6" x14ac:dyDescent="0.25">
      <c r="A5517" s="174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5">
        <f>E5517+F5493</f>
        <v>100</v>
      </c>
    </row>
    <row r="5518" spans="1:6" x14ac:dyDescent="0.25">
      <c r="A5518" s="174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5">
        <f>E5518+F5494</f>
        <v>849</v>
      </c>
    </row>
    <row r="5519" spans="1:6" x14ac:dyDescent="0.25">
      <c r="A5519" s="174" t="s">
        <v>45</v>
      </c>
      <c r="B5519" s="136">
        <v>44122</v>
      </c>
      <c r="C5519" s="4">
        <v>262</v>
      </c>
      <c r="D5519" s="29">
        <f>C5519+D5495</f>
        <v>6815</v>
      </c>
      <c r="F5519" s="175">
        <f t="shared" si="503"/>
        <v>97</v>
      </c>
    </row>
    <row r="5520" spans="1:6" x14ac:dyDescent="0.25">
      <c r="A5520" s="174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5">
        <f>E5520+F5496</f>
        <v>102</v>
      </c>
    </row>
    <row r="5521" spans="1:6" ht="15.75" thickBot="1" x14ac:dyDescent="0.3">
      <c r="A5521" s="176" t="s">
        <v>47</v>
      </c>
      <c r="B5521" s="177">
        <v>44122</v>
      </c>
      <c r="C5521" s="178">
        <v>772</v>
      </c>
      <c r="D5521" s="29">
        <f t="shared" ref="D5521:D5542" si="504">C5521+D5497</f>
        <v>34737</v>
      </c>
      <c r="E5521" s="178"/>
      <c r="F5521" s="179">
        <f>E5521+F5497</f>
        <v>454</v>
      </c>
    </row>
    <row r="5522" spans="1:6" x14ac:dyDescent="0.25">
      <c r="A5522" s="170" t="s">
        <v>22</v>
      </c>
      <c r="B5522" s="171">
        <v>44123</v>
      </c>
      <c r="C5522" s="172">
        <v>4206</v>
      </c>
      <c r="D5522" s="144">
        <f t="shared" si="504"/>
        <v>502430</v>
      </c>
      <c r="E5522" s="172">
        <v>197</v>
      </c>
      <c r="F5522" s="180">
        <v>16032</v>
      </c>
    </row>
    <row r="5523" spans="1:6" x14ac:dyDescent="0.25">
      <c r="A5523" s="174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1">
        <v>4227</v>
      </c>
    </row>
    <row r="5524" spans="1:6" x14ac:dyDescent="0.25">
      <c r="A5524" s="174" t="s">
        <v>35</v>
      </c>
      <c r="B5524" s="136">
        <v>44123</v>
      </c>
      <c r="C5524" s="4">
        <v>12</v>
      </c>
      <c r="D5524" s="29">
        <f t="shared" si="504"/>
        <v>492</v>
      </c>
      <c r="F5524" s="181">
        <f>E5524+F5500</f>
        <v>0</v>
      </c>
    </row>
    <row r="5525" spans="1:6" x14ac:dyDescent="0.25">
      <c r="A5525" s="174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1">
        <v>373</v>
      </c>
    </row>
    <row r="5526" spans="1:6" x14ac:dyDescent="0.25">
      <c r="A5526" s="174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1">
        <v>185</v>
      </c>
    </row>
    <row r="5527" spans="1:6" x14ac:dyDescent="0.25">
      <c r="A5527" s="174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1">
        <v>871</v>
      </c>
    </row>
    <row r="5528" spans="1:6" x14ac:dyDescent="0.25">
      <c r="A5528" s="174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1">
        <v>36</v>
      </c>
    </row>
    <row r="5529" spans="1:6" x14ac:dyDescent="0.25">
      <c r="A5529" s="174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1">
        <v>210</v>
      </c>
    </row>
    <row r="5530" spans="1:6" x14ac:dyDescent="0.25">
      <c r="A5530" s="174" t="s">
        <v>48</v>
      </c>
      <c r="B5530" s="136">
        <v>44123</v>
      </c>
      <c r="C5530" s="4">
        <v>6</v>
      </c>
      <c r="D5530" s="29">
        <f t="shared" si="504"/>
        <v>144</v>
      </c>
      <c r="F5530" s="181">
        <f>E5530+F5506</f>
        <v>1</v>
      </c>
    </row>
    <row r="5531" spans="1:6" x14ac:dyDescent="0.25">
      <c r="A5531" s="174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1">
        <v>734</v>
      </c>
    </row>
    <row r="5532" spans="1:6" x14ac:dyDescent="0.25">
      <c r="A5532" s="174" t="s">
        <v>40</v>
      </c>
      <c r="B5532" s="136">
        <v>44123</v>
      </c>
      <c r="C5532" s="4">
        <v>92</v>
      </c>
      <c r="D5532" s="29">
        <f t="shared" si="504"/>
        <v>1710</v>
      </c>
      <c r="F5532" s="181">
        <v>16</v>
      </c>
    </row>
    <row r="5533" spans="1:6" x14ac:dyDescent="0.25">
      <c r="A5533" s="174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1">
        <v>226</v>
      </c>
    </row>
    <row r="5534" spans="1:6" x14ac:dyDescent="0.25">
      <c r="A5534" s="174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1">
        <v>625</v>
      </c>
    </row>
    <row r="5535" spans="1:6" x14ac:dyDescent="0.25">
      <c r="A5535" s="174" t="s">
        <v>30</v>
      </c>
      <c r="B5535" s="136">
        <v>44123</v>
      </c>
      <c r="C5535" s="4">
        <v>-6</v>
      </c>
      <c r="D5535" s="29">
        <f t="shared" si="504"/>
        <v>197</v>
      </c>
      <c r="F5535" s="181">
        <f>E5535+F5511</f>
        <v>4</v>
      </c>
    </row>
    <row r="5536" spans="1:6" x14ac:dyDescent="0.25">
      <c r="A5536" s="174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1">
        <v>282</v>
      </c>
    </row>
    <row r="5537" spans="1:6" x14ac:dyDescent="0.25">
      <c r="A5537" s="174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1">
        <v>505</v>
      </c>
    </row>
    <row r="5538" spans="1:6" x14ac:dyDescent="0.25">
      <c r="A5538" s="174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1">
        <v>632</v>
      </c>
    </row>
    <row r="5539" spans="1:6" x14ac:dyDescent="0.25">
      <c r="A5539" s="174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1">
        <v>75</v>
      </c>
    </row>
    <row r="5540" spans="1:6" x14ac:dyDescent="0.25">
      <c r="A5540" s="174" t="s">
        <v>43</v>
      </c>
      <c r="B5540" s="136">
        <v>44123</v>
      </c>
      <c r="C5540" s="4">
        <v>277</v>
      </c>
      <c r="D5540" s="29">
        <f t="shared" si="504"/>
        <v>3604</v>
      </c>
      <c r="F5540" s="181">
        <v>51</v>
      </c>
    </row>
    <row r="5541" spans="1:6" x14ac:dyDescent="0.25">
      <c r="A5541" s="174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1">
        <v>99</v>
      </c>
    </row>
    <row r="5542" spans="1:6" x14ac:dyDescent="0.25">
      <c r="A5542" s="174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1">
        <v>857</v>
      </c>
    </row>
    <row r="5543" spans="1:6" x14ac:dyDescent="0.25">
      <c r="A5543" s="174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1">
        <v>100</v>
      </c>
    </row>
    <row r="5544" spans="1:6" x14ac:dyDescent="0.25">
      <c r="A5544" s="174" t="s">
        <v>46</v>
      </c>
      <c r="B5544" s="136">
        <v>44123</v>
      </c>
      <c r="C5544" s="4">
        <v>238</v>
      </c>
      <c r="D5544" s="29">
        <f>C5544+D5520</f>
        <v>8386</v>
      </c>
      <c r="F5544" s="181">
        <f>E5544+F5520</f>
        <v>102</v>
      </c>
    </row>
    <row r="5545" spans="1:6" ht="15.75" thickBot="1" x14ac:dyDescent="0.3">
      <c r="A5545" s="190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1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02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03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03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03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03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03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19</v>
      </c>
      <c r="F5839" s="129">
        <f t="shared" si="519"/>
        <v>1310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1</v>
      </c>
      <c r="F5841" s="129">
        <f t="shared" si="519"/>
        <v>278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1337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287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1359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294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1396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301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1415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306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1443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317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1454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325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1477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328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1503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336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1530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345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1558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349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69</v>
      </c>
      <c r="F6098" s="128">
        <f t="shared" si="531"/>
        <v>19063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1584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358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85" si="533">C6122+D6098</f>
        <v>585508</v>
      </c>
      <c r="E6122" s="4">
        <f>53+34</f>
        <v>87</v>
      </c>
      <c r="F6122" s="128">
        <f t="shared" si="531"/>
        <v>19150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86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1613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363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19327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1632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370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ht="15.75" thickBot="1" x14ac:dyDescent="0.3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  <row r="6170" spans="1:6" x14ac:dyDescent="0.25">
      <c r="A6170" s="64" t="s">
        <v>22</v>
      </c>
      <c r="B6170" s="46">
        <v>44150</v>
      </c>
      <c r="C6170" s="4">
        <v>1446</v>
      </c>
      <c r="D6170" s="131">
        <f t="shared" si="533"/>
        <v>589254</v>
      </c>
      <c r="E6170" s="4">
        <f>37+32</f>
        <v>69</v>
      </c>
      <c r="F6170" s="128">
        <f t="shared" si="534"/>
        <v>19396</v>
      </c>
    </row>
    <row r="6171" spans="1:6" x14ac:dyDescent="0.25">
      <c r="A6171" s="140" t="s">
        <v>20</v>
      </c>
      <c r="B6171" s="46">
        <v>44150</v>
      </c>
      <c r="C6171" s="4">
        <v>297</v>
      </c>
      <c r="D6171" s="29">
        <f t="shared" si="533"/>
        <v>153785</v>
      </c>
      <c r="E6171" s="4">
        <f>3+2</f>
        <v>5</v>
      </c>
      <c r="F6171" s="129">
        <f t="shared" si="534"/>
        <v>5054</v>
      </c>
    </row>
    <row r="6172" spans="1:6" x14ac:dyDescent="0.25">
      <c r="A6172" s="140" t="s">
        <v>35</v>
      </c>
      <c r="B6172" s="46">
        <v>44150</v>
      </c>
      <c r="C6172" s="4">
        <v>45</v>
      </c>
      <c r="D6172" s="29">
        <f t="shared" si="533"/>
        <v>1466</v>
      </c>
      <c r="F6172" s="129">
        <f t="shared" si="534"/>
        <v>7</v>
      </c>
    </row>
    <row r="6173" spans="1:6" x14ac:dyDescent="0.25">
      <c r="A6173" s="140" t="s">
        <v>21</v>
      </c>
      <c r="B6173" s="46">
        <v>44150</v>
      </c>
      <c r="C6173" s="4">
        <v>130</v>
      </c>
      <c r="D6173" s="29">
        <f t="shared" si="533"/>
        <v>16318</v>
      </c>
      <c r="E6173" s="4">
        <f>2+2</f>
        <v>4</v>
      </c>
      <c r="F6173" s="129">
        <f t="shared" si="534"/>
        <v>490</v>
      </c>
    </row>
    <row r="6174" spans="1:6" x14ac:dyDescent="0.25">
      <c r="A6174" s="140" t="s">
        <v>36</v>
      </c>
      <c r="B6174" s="46">
        <v>44150</v>
      </c>
      <c r="C6174" s="4">
        <v>159</v>
      </c>
      <c r="D6174" s="29">
        <f t="shared" si="533"/>
        <v>19191</v>
      </c>
      <c r="E6174" s="4">
        <v>2</v>
      </c>
      <c r="F6174" s="129">
        <f t="shared" si="534"/>
        <v>322</v>
      </c>
    </row>
    <row r="6175" spans="1:6" x14ac:dyDescent="0.25">
      <c r="A6175" s="140" t="s">
        <v>27</v>
      </c>
      <c r="B6175" s="46">
        <v>44150</v>
      </c>
      <c r="C6175" s="4">
        <v>832</v>
      </c>
      <c r="D6175" s="29">
        <f t="shared" si="533"/>
        <v>102462</v>
      </c>
      <c r="E6175" s="4">
        <f>9+5</f>
        <v>14</v>
      </c>
      <c r="F6175" s="129">
        <f t="shared" si="534"/>
        <v>1646</v>
      </c>
    </row>
    <row r="6176" spans="1:6" x14ac:dyDescent="0.25">
      <c r="A6176" s="140" t="s">
        <v>37</v>
      </c>
      <c r="B6176" s="46">
        <v>44150</v>
      </c>
      <c r="C6176" s="4">
        <v>93</v>
      </c>
      <c r="D6176" s="29">
        <f t="shared" si="533"/>
        <v>3716</v>
      </c>
      <c r="F6176" s="129">
        <f t="shared" si="534"/>
        <v>69</v>
      </c>
    </row>
    <row r="6177" spans="1:6" x14ac:dyDescent="0.25">
      <c r="A6177" s="140" t="s">
        <v>38</v>
      </c>
      <c r="B6177" s="46">
        <v>44150</v>
      </c>
      <c r="C6177" s="4">
        <v>180</v>
      </c>
      <c r="D6177" s="29">
        <f t="shared" si="533"/>
        <v>20046</v>
      </c>
      <c r="E6177" s="4">
        <f>1+2</f>
        <v>3</v>
      </c>
      <c r="F6177" s="129">
        <f t="shared" si="534"/>
        <v>373</v>
      </c>
    </row>
    <row r="6178" spans="1:6" x14ac:dyDescent="0.25">
      <c r="A6178" s="140" t="s">
        <v>48</v>
      </c>
      <c r="B6178" s="46">
        <v>44150</v>
      </c>
      <c r="C6178" s="4">
        <v>0</v>
      </c>
      <c r="D6178" s="29">
        <f t="shared" si="533"/>
        <v>168</v>
      </c>
      <c r="F6178" s="129">
        <f t="shared" si="534"/>
        <v>3</v>
      </c>
    </row>
    <row r="6179" spans="1:6" x14ac:dyDescent="0.25">
      <c r="A6179" s="140" t="s">
        <v>39</v>
      </c>
      <c r="B6179" s="46">
        <v>44150</v>
      </c>
      <c r="C6179" s="4">
        <v>21</v>
      </c>
      <c r="D6179" s="29">
        <f t="shared" si="533"/>
        <v>18168</v>
      </c>
      <c r="F6179" s="129">
        <f t="shared" si="534"/>
        <v>838</v>
      </c>
    </row>
    <row r="6180" spans="1:6" x14ac:dyDescent="0.25">
      <c r="A6180" s="140" t="s">
        <v>40</v>
      </c>
      <c r="B6180" s="46">
        <v>44150</v>
      </c>
      <c r="C6180" s="4">
        <v>65</v>
      </c>
      <c r="D6180" s="29">
        <f t="shared" si="533"/>
        <v>4708</v>
      </c>
      <c r="F6180" s="129">
        <f t="shared" si="534"/>
        <v>49</v>
      </c>
    </row>
    <row r="6181" spans="1:6" x14ac:dyDescent="0.25">
      <c r="A6181" s="140" t="s">
        <v>28</v>
      </c>
      <c r="B6181" s="46">
        <v>44150</v>
      </c>
      <c r="C6181" s="4">
        <v>24</v>
      </c>
      <c r="D6181" s="29">
        <f t="shared" si="533"/>
        <v>8180</v>
      </c>
      <c r="F6181" s="129">
        <f t="shared" si="534"/>
        <v>298</v>
      </c>
    </row>
    <row r="6182" spans="1:6" x14ac:dyDescent="0.25">
      <c r="A6182" s="140" t="s">
        <v>24</v>
      </c>
      <c r="B6182" s="46">
        <v>44150</v>
      </c>
      <c r="C6182" s="4">
        <v>94</v>
      </c>
      <c r="D6182" s="29">
        <f t="shared" si="533"/>
        <v>53087</v>
      </c>
      <c r="E6182" s="4">
        <f>2</f>
        <v>2</v>
      </c>
      <c r="F6182" s="129">
        <f t="shared" si="534"/>
        <v>1012</v>
      </c>
    </row>
    <row r="6183" spans="1:6" x14ac:dyDescent="0.25">
      <c r="A6183" s="140" t="s">
        <v>30</v>
      </c>
      <c r="B6183" s="46">
        <v>44150</v>
      </c>
      <c r="C6183" s="4">
        <v>3</v>
      </c>
      <c r="D6183" s="29">
        <f t="shared" si="533"/>
        <v>375</v>
      </c>
      <c r="F6183" s="129">
        <f t="shared" si="534"/>
        <v>7</v>
      </c>
    </row>
    <row r="6184" spans="1:6" x14ac:dyDescent="0.25">
      <c r="A6184" s="140" t="s">
        <v>26</v>
      </c>
      <c r="B6184" s="46">
        <v>44150</v>
      </c>
      <c r="C6184" s="4">
        <v>234</v>
      </c>
      <c r="D6184" s="29">
        <f t="shared" si="533"/>
        <v>26908</v>
      </c>
      <c r="E6184" s="4">
        <v>2</v>
      </c>
      <c r="F6184" s="129">
        <f t="shared" si="534"/>
        <v>518</v>
      </c>
    </row>
    <row r="6185" spans="1:6" x14ac:dyDescent="0.25">
      <c r="A6185" s="140" t="s">
        <v>25</v>
      </c>
      <c r="B6185" s="46">
        <v>44150</v>
      </c>
      <c r="C6185" s="4">
        <v>132</v>
      </c>
      <c r="D6185" s="29">
        <f t="shared" si="533"/>
        <v>28444</v>
      </c>
      <c r="E6185" s="4">
        <f>4+2</f>
        <v>6</v>
      </c>
      <c r="F6185" s="129">
        <f t="shared" si="534"/>
        <v>717</v>
      </c>
    </row>
    <row r="6186" spans="1:6" x14ac:dyDescent="0.25">
      <c r="A6186" s="140" t="s">
        <v>41</v>
      </c>
      <c r="B6186" s="46">
        <v>44150</v>
      </c>
      <c r="C6186" s="4">
        <v>67</v>
      </c>
      <c r="D6186" s="29">
        <f t="shared" ref="D6186:D6192" si="535">C6186+D6162</f>
        <v>20192</v>
      </c>
      <c r="F6186" s="129">
        <f t="shared" si="534"/>
        <v>934</v>
      </c>
    </row>
    <row r="6187" spans="1:6" x14ac:dyDescent="0.25">
      <c r="A6187" s="140" t="s">
        <v>42</v>
      </c>
      <c r="B6187" s="46">
        <v>44150</v>
      </c>
      <c r="C6187" s="4">
        <v>29</v>
      </c>
      <c r="D6187" s="29">
        <f t="shared" si="535"/>
        <v>4449</v>
      </c>
      <c r="F6187" s="129">
        <f t="shared" ref="F6187:F6250" si="536">E6187+F6163</f>
        <v>136</v>
      </c>
    </row>
    <row r="6188" spans="1:6" x14ac:dyDescent="0.25">
      <c r="A6188" s="140" t="s">
        <v>43</v>
      </c>
      <c r="B6188" s="46">
        <v>44150</v>
      </c>
      <c r="C6188" s="4">
        <v>180</v>
      </c>
      <c r="D6188" s="29">
        <f t="shared" si="535"/>
        <v>11374</v>
      </c>
      <c r="F6188" s="129">
        <f t="shared" si="536"/>
        <v>152</v>
      </c>
    </row>
    <row r="6189" spans="1:6" x14ac:dyDescent="0.25">
      <c r="A6189" s="140" t="s">
        <v>44</v>
      </c>
      <c r="B6189" s="46">
        <v>44150</v>
      </c>
      <c r="C6189" s="4">
        <v>186</v>
      </c>
      <c r="D6189" s="29">
        <f t="shared" si="535"/>
        <v>12655</v>
      </c>
      <c r="E6189" s="4">
        <f>3+1</f>
        <v>4</v>
      </c>
      <c r="F6189" s="129">
        <f t="shared" si="536"/>
        <v>191</v>
      </c>
    </row>
    <row r="6190" spans="1:6" x14ac:dyDescent="0.25">
      <c r="A6190" s="140" t="s">
        <v>29</v>
      </c>
      <c r="B6190" s="46">
        <v>44150</v>
      </c>
      <c r="C6190" s="4">
        <v>685</v>
      </c>
      <c r="D6190" s="29">
        <f t="shared" si="535"/>
        <v>128133</v>
      </c>
      <c r="E6190" s="4">
        <f>4+5</f>
        <v>9</v>
      </c>
      <c r="F6190" s="129">
        <f t="shared" si="536"/>
        <v>1878</v>
      </c>
    </row>
    <row r="6191" spans="1:6" x14ac:dyDescent="0.25">
      <c r="A6191" s="140" t="s">
        <v>45</v>
      </c>
      <c r="B6191" s="46">
        <v>44150</v>
      </c>
      <c r="C6191" s="4">
        <v>251</v>
      </c>
      <c r="D6191" s="29">
        <f t="shared" si="535"/>
        <v>13119</v>
      </c>
      <c r="F6191" s="129">
        <f t="shared" si="536"/>
        <v>157</v>
      </c>
    </row>
    <row r="6192" spans="1:6" x14ac:dyDescent="0.25">
      <c r="A6192" s="140" t="s">
        <v>46</v>
      </c>
      <c r="B6192" s="46">
        <v>44150</v>
      </c>
      <c r="C6192" s="4">
        <v>89</v>
      </c>
      <c r="D6192" s="29">
        <f t="shared" si="535"/>
        <v>14261</v>
      </c>
      <c r="E6192" s="4">
        <f>1</f>
        <v>1</v>
      </c>
      <c r="F6192" s="129">
        <f t="shared" si="536"/>
        <v>196</v>
      </c>
    </row>
    <row r="6193" spans="1:6" ht="15.75" thickBot="1" x14ac:dyDescent="0.3">
      <c r="A6193" s="142" t="s">
        <v>47</v>
      </c>
      <c r="B6193" s="46">
        <v>44150</v>
      </c>
      <c r="C6193" s="4">
        <v>403</v>
      </c>
      <c r="D6193" s="85">
        <f>C6193+D6169</f>
        <v>60032</v>
      </c>
      <c r="F6193" s="139">
        <f t="shared" si="536"/>
        <v>979</v>
      </c>
    </row>
    <row r="6194" spans="1:6" x14ac:dyDescent="0.25">
      <c r="A6194" s="64" t="s">
        <v>22</v>
      </c>
      <c r="B6194" s="46">
        <v>44151</v>
      </c>
      <c r="C6194" s="4">
        <v>2190</v>
      </c>
      <c r="D6194" s="131">
        <f t="shared" ref="D6194:D6257" si="537">C6194+D6170</f>
        <v>591444</v>
      </c>
      <c r="E6194" s="4">
        <f>65+40</f>
        <v>105</v>
      </c>
      <c r="F6194" s="128">
        <f t="shared" si="536"/>
        <v>19501</v>
      </c>
    </row>
    <row r="6195" spans="1:6" x14ac:dyDescent="0.25">
      <c r="A6195" s="140" t="s">
        <v>20</v>
      </c>
      <c r="B6195" s="46">
        <v>44151</v>
      </c>
      <c r="C6195" s="4">
        <v>383</v>
      </c>
      <c r="D6195" s="29">
        <f t="shared" si="537"/>
        <v>154168</v>
      </c>
      <c r="E6195" s="4">
        <f>11+8</f>
        <v>19</v>
      </c>
      <c r="F6195" s="129">
        <f t="shared" si="536"/>
        <v>5073</v>
      </c>
    </row>
    <row r="6196" spans="1:6" x14ac:dyDescent="0.25">
      <c r="A6196" s="140" t="s">
        <v>35</v>
      </c>
      <c r="B6196" s="46">
        <v>44151</v>
      </c>
      <c r="C6196" s="4">
        <v>98</v>
      </c>
      <c r="D6196" s="29">
        <f t="shared" si="537"/>
        <v>1564</v>
      </c>
      <c r="F6196" s="129">
        <f t="shared" si="536"/>
        <v>7</v>
      </c>
    </row>
    <row r="6197" spans="1:6" x14ac:dyDescent="0.25">
      <c r="A6197" s="140" t="s">
        <v>21</v>
      </c>
      <c r="B6197" s="46">
        <v>44151</v>
      </c>
      <c r="C6197" s="4">
        <v>150</v>
      </c>
      <c r="D6197" s="29">
        <f t="shared" si="537"/>
        <v>16468</v>
      </c>
      <c r="E6197" s="4">
        <f>10+3</f>
        <v>13</v>
      </c>
      <c r="F6197" s="129">
        <f t="shared" si="536"/>
        <v>503</v>
      </c>
    </row>
    <row r="6198" spans="1:6" x14ac:dyDescent="0.25">
      <c r="A6198" s="140" t="s">
        <v>36</v>
      </c>
      <c r="B6198" s="46">
        <v>44151</v>
      </c>
      <c r="C6198" s="4">
        <v>212</v>
      </c>
      <c r="D6198" s="29">
        <f t="shared" si="537"/>
        <v>19403</v>
      </c>
      <c r="E6198" s="4">
        <f>1+1</f>
        <v>2</v>
      </c>
      <c r="F6198" s="129">
        <f t="shared" si="536"/>
        <v>324</v>
      </c>
    </row>
    <row r="6199" spans="1:6" x14ac:dyDescent="0.25">
      <c r="A6199" s="140" t="s">
        <v>27</v>
      </c>
      <c r="B6199" s="46">
        <v>44151</v>
      </c>
      <c r="C6199" s="4">
        <v>701</v>
      </c>
      <c r="D6199" s="29">
        <f t="shared" si="537"/>
        <v>103163</v>
      </c>
      <c r="E6199" s="4">
        <f>19+8</f>
        <v>27</v>
      </c>
      <c r="F6199" s="129">
        <f t="shared" si="536"/>
        <v>1673</v>
      </c>
    </row>
    <row r="6200" spans="1:6" x14ac:dyDescent="0.25">
      <c r="A6200" s="140" t="s">
        <v>37</v>
      </c>
      <c r="B6200" s="46">
        <v>44151</v>
      </c>
      <c r="C6200" s="4">
        <v>122</v>
      </c>
      <c r="D6200" s="29">
        <f t="shared" si="537"/>
        <v>3838</v>
      </c>
      <c r="F6200" s="129">
        <f t="shared" si="536"/>
        <v>69</v>
      </c>
    </row>
    <row r="6201" spans="1:6" x14ac:dyDescent="0.25">
      <c r="A6201" s="140" t="s">
        <v>38</v>
      </c>
      <c r="B6201" s="46">
        <v>44151</v>
      </c>
      <c r="C6201" s="4">
        <v>157</v>
      </c>
      <c r="D6201" s="29">
        <f t="shared" si="537"/>
        <v>20203</v>
      </c>
      <c r="E6201" s="4">
        <f>6+5</f>
        <v>11</v>
      </c>
      <c r="F6201" s="129">
        <f t="shared" si="536"/>
        <v>384</v>
      </c>
    </row>
    <row r="6202" spans="1:6" x14ac:dyDescent="0.25">
      <c r="A6202" s="140" t="s">
        <v>48</v>
      </c>
      <c r="B6202" s="46">
        <v>44151</v>
      </c>
      <c r="C6202" s="4">
        <v>2</v>
      </c>
      <c r="D6202" s="29">
        <f t="shared" si="537"/>
        <v>170</v>
      </c>
      <c r="F6202" s="129">
        <f t="shared" si="536"/>
        <v>3</v>
      </c>
    </row>
    <row r="6203" spans="1:6" x14ac:dyDescent="0.25">
      <c r="A6203" s="140" t="s">
        <v>39</v>
      </c>
      <c r="B6203" s="46">
        <v>44151</v>
      </c>
      <c r="C6203" s="4">
        <v>24</v>
      </c>
      <c r="D6203" s="29">
        <f t="shared" si="537"/>
        <v>18192</v>
      </c>
      <c r="F6203" s="129">
        <f t="shared" si="536"/>
        <v>838</v>
      </c>
    </row>
    <row r="6204" spans="1:6" x14ac:dyDescent="0.25">
      <c r="A6204" s="140" t="s">
        <v>40</v>
      </c>
      <c r="B6204" s="46">
        <v>44151</v>
      </c>
      <c r="C6204" s="4">
        <v>61</v>
      </c>
      <c r="D6204" s="29">
        <f t="shared" si="537"/>
        <v>4769</v>
      </c>
      <c r="E6204" s="4">
        <f>1+1</f>
        <v>2</v>
      </c>
      <c r="F6204" s="129">
        <f t="shared" si="536"/>
        <v>51</v>
      </c>
    </row>
    <row r="6205" spans="1:6" x14ac:dyDescent="0.25">
      <c r="A6205" s="140" t="s">
        <v>28</v>
      </c>
      <c r="B6205" s="46">
        <v>44151</v>
      </c>
      <c r="C6205" s="4">
        <v>45</v>
      </c>
      <c r="D6205" s="29">
        <f t="shared" si="537"/>
        <v>8225</v>
      </c>
      <c r="E6205" s="4">
        <f>1</f>
        <v>1</v>
      </c>
      <c r="F6205" s="129">
        <f t="shared" si="536"/>
        <v>299</v>
      </c>
    </row>
    <row r="6206" spans="1:6" x14ac:dyDescent="0.25">
      <c r="A6206" s="140" t="s">
        <v>24</v>
      </c>
      <c r="B6206" s="46">
        <v>44151</v>
      </c>
      <c r="C6206" s="4">
        <v>429</v>
      </c>
      <c r="D6206" s="29">
        <f t="shared" si="537"/>
        <v>53516</v>
      </c>
      <c r="E6206" s="4">
        <f>1+3+6</f>
        <v>10</v>
      </c>
      <c r="F6206" s="129">
        <f t="shared" si="536"/>
        <v>1022</v>
      </c>
    </row>
    <row r="6207" spans="1:6" x14ac:dyDescent="0.25">
      <c r="A6207" s="140" t="s">
        <v>30</v>
      </c>
      <c r="B6207" s="46">
        <v>44151</v>
      </c>
      <c r="C6207" s="4">
        <v>16</v>
      </c>
      <c r="D6207" s="29">
        <f t="shared" si="537"/>
        <v>391</v>
      </c>
      <c r="F6207" s="129">
        <f t="shared" si="536"/>
        <v>7</v>
      </c>
    </row>
    <row r="6208" spans="1:6" x14ac:dyDescent="0.25">
      <c r="A6208" s="140" t="s">
        <v>26</v>
      </c>
      <c r="B6208" s="46">
        <v>44151</v>
      </c>
      <c r="C6208" s="4">
        <v>403</v>
      </c>
      <c r="D6208" s="29">
        <f t="shared" si="537"/>
        <v>27311</v>
      </c>
      <c r="E6208" s="4">
        <f>4+1</f>
        <v>5</v>
      </c>
      <c r="F6208" s="129">
        <f t="shared" si="536"/>
        <v>523</v>
      </c>
    </row>
    <row r="6209" spans="1:6" x14ac:dyDescent="0.25">
      <c r="A6209" s="140" t="s">
        <v>25</v>
      </c>
      <c r="B6209" s="46">
        <v>44151</v>
      </c>
      <c r="C6209" s="4">
        <v>198</v>
      </c>
      <c r="D6209" s="29">
        <f t="shared" si="537"/>
        <v>28642</v>
      </c>
      <c r="E6209" s="4">
        <f>2+7</f>
        <v>9</v>
      </c>
      <c r="F6209" s="129">
        <f t="shared" si="536"/>
        <v>726</v>
      </c>
    </row>
    <row r="6210" spans="1:6" x14ac:dyDescent="0.25">
      <c r="A6210" s="140" t="s">
        <v>41</v>
      </c>
      <c r="B6210" s="46">
        <v>44151</v>
      </c>
      <c r="C6210" s="4">
        <v>43</v>
      </c>
      <c r="D6210" s="29">
        <f t="shared" si="537"/>
        <v>20235</v>
      </c>
      <c r="E6210" s="4">
        <f>3+2</f>
        <v>5</v>
      </c>
      <c r="F6210" s="129">
        <f t="shared" si="536"/>
        <v>939</v>
      </c>
    </row>
    <row r="6211" spans="1:6" x14ac:dyDescent="0.25">
      <c r="A6211" s="140" t="s">
        <v>42</v>
      </c>
      <c r="B6211" s="46">
        <v>44151</v>
      </c>
      <c r="C6211" s="4">
        <v>67</v>
      </c>
      <c r="D6211" s="29">
        <f t="shared" si="537"/>
        <v>4516</v>
      </c>
      <c r="E6211" s="4">
        <f>4+3</f>
        <v>7</v>
      </c>
      <c r="F6211" s="129">
        <f t="shared" si="536"/>
        <v>143</v>
      </c>
    </row>
    <row r="6212" spans="1:6" x14ac:dyDescent="0.25">
      <c r="A6212" s="140" t="s">
        <v>43</v>
      </c>
      <c r="B6212" s="46">
        <v>44151</v>
      </c>
      <c r="C6212" s="4">
        <v>234</v>
      </c>
      <c r="D6212" s="29">
        <f t="shared" si="537"/>
        <v>11608</v>
      </c>
      <c r="F6212" s="129">
        <f t="shared" si="536"/>
        <v>152</v>
      </c>
    </row>
    <row r="6213" spans="1:6" x14ac:dyDescent="0.25">
      <c r="A6213" s="140" t="s">
        <v>44</v>
      </c>
      <c r="B6213" s="46">
        <v>44151</v>
      </c>
      <c r="C6213" s="4">
        <v>123</v>
      </c>
      <c r="D6213" s="29">
        <f t="shared" si="537"/>
        <v>12778</v>
      </c>
      <c r="E6213" s="4">
        <f>1+1</f>
        <v>2</v>
      </c>
      <c r="F6213" s="129">
        <f t="shared" si="536"/>
        <v>193</v>
      </c>
    </row>
    <row r="6214" spans="1:6" x14ac:dyDescent="0.25">
      <c r="A6214" s="140" t="s">
        <v>29</v>
      </c>
      <c r="B6214" s="46">
        <v>44151</v>
      </c>
      <c r="C6214" s="4">
        <v>1319</v>
      </c>
      <c r="D6214" s="29">
        <f t="shared" si="537"/>
        <v>129452</v>
      </c>
      <c r="E6214" s="4">
        <f>11+25</f>
        <v>36</v>
      </c>
      <c r="F6214" s="129">
        <f t="shared" si="536"/>
        <v>1914</v>
      </c>
    </row>
    <row r="6215" spans="1:6" x14ac:dyDescent="0.25">
      <c r="A6215" s="140" t="s">
        <v>45</v>
      </c>
      <c r="B6215" s="46">
        <v>44151</v>
      </c>
      <c r="C6215" s="4">
        <v>192</v>
      </c>
      <c r="D6215" s="29">
        <f t="shared" si="537"/>
        <v>13311</v>
      </c>
      <c r="E6215" s="4">
        <f>2+1</f>
        <v>3</v>
      </c>
      <c r="F6215" s="129">
        <f t="shared" si="536"/>
        <v>160</v>
      </c>
    </row>
    <row r="6216" spans="1:6" x14ac:dyDescent="0.25">
      <c r="A6216" s="140" t="s">
        <v>46</v>
      </c>
      <c r="B6216" s="46">
        <v>44151</v>
      </c>
      <c r="C6216" s="4">
        <v>144</v>
      </c>
      <c r="D6216" s="29">
        <f t="shared" si="537"/>
        <v>14405</v>
      </c>
      <c r="E6216" s="4">
        <f>3+6</f>
        <v>9</v>
      </c>
      <c r="F6216" s="129">
        <f t="shared" si="536"/>
        <v>205</v>
      </c>
    </row>
    <row r="6217" spans="1:6" ht="15.75" thickBot="1" x14ac:dyDescent="0.3">
      <c r="A6217" s="142" t="s">
        <v>47</v>
      </c>
      <c r="B6217" s="46">
        <v>44151</v>
      </c>
      <c r="C6217" s="4">
        <v>580</v>
      </c>
      <c r="D6217" s="85">
        <f>C6217+D6193</f>
        <v>60612</v>
      </c>
      <c r="E6217" s="4">
        <f>17+9</f>
        <v>26</v>
      </c>
      <c r="F6217" s="139">
        <f t="shared" si="536"/>
        <v>1005</v>
      </c>
    </row>
    <row r="6218" spans="1:6" x14ac:dyDescent="0.25">
      <c r="A6218" s="64" t="s">
        <v>22</v>
      </c>
      <c r="B6218" s="46">
        <v>44152</v>
      </c>
      <c r="C6218" s="4">
        <v>2804</v>
      </c>
      <c r="D6218" s="131">
        <f t="shared" si="537"/>
        <v>594248</v>
      </c>
      <c r="E6218" s="4">
        <f>3+91+73</f>
        <v>167</v>
      </c>
      <c r="F6218" s="128">
        <f t="shared" si="536"/>
        <v>19668</v>
      </c>
    </row>
    <row r="6219" spans="1:6" x14ac:dyDescent="0.25">
      <c r="A6219" s="140" t="s">
        <v>20</v>
      </c>
      <c r="B6219" s="46">
        <v>44152</v>
      </c>
      <c r="C6219" s="4">
        <v>428</v>
      </c>
      <c r="D6219" s="29">
        <f t="shared" si="537"/>
        <v>154596</v>
      </c>
      <c r="E6219" s="4">
        <f>5+6</f>
        <v>11</v>
      </c>
      <c r="F6219" s="129">
        <f t="shared" si="536"/>
        <v>5084</v>
      </c>
    </row>
    <row r="6220" spans="1:6" x14ac:dyDescent="0.25">
      <c r="A6220" s="140" t="s">
        <v>35</v>
      </c>
      <c r="B6220" s="46">
        <v>44152</v>
      </c>
      <c r="C6220" s="4">
        <v>17</v>
      </c>
      <c r="D6220" s="29">
        <f t="shared" si="537"/>
        <v>1581</v>
      </c>
      <c r="F6220" s="129">
        <f t="shared" si="536"/>
        <v>7</v>
      </c>
    </row>
    <row r="6221" spans="1:6" x14ac:dyDescent="0.25">
      <c r="A6221" s="140" t="s">
        <v>21</v>
      </c>
      <c r="B6221" s="46">
        <v>44152</v>
      </c>
      <c r="C6221" s="4">
        <v>259</v>
      </c>
      <c r="D6221" s="29">
        <f t="shared" si="537"/>
        <v>16727</v>
      </c>
      <c r="E6221" s="4">
        <f>8+5</f>
        <v>13</v>
      </c>
      <c r="F6221" s="129">
        <f t="shared" si="536"/>
        <v>516</v>
      </c>
    </row>
    <row r="6222" spans="1:6" x14ac:dyDescent="0.25">
      <c r="A6222" s="140" t="s">
        <v>36</v>
      </c>
      <c r="B6222" s="46">
        <v>44152</v>
      </c>
      <c r="C6222" s="4">
        <v>344</v>
      </c>
      <c r="D6222" s="29">
        <f t="shared" si="537"/>
        <v>19747</v>
      </c>
      <c r="E6222" s="4">
        <f>6+2</f>
        <v>8</v>
      </c>
      <c r="F6222" s="129">
        <f t="shared" si="536"/>
        <v>332</v>
      </c>
    </row>
    <row r="6223" spans="1:6" x14ac:dyDescent="0.25">
      <c r="A6223" s="140" t="s">
        <v>27</v>
      </c>
      <c r="B6223" s="46">
        <v>44152</v>
      </c>
      <c r="C6223" s="4">
        <v>1309</v>
      </c>
      <c r="D6223" s="29">
        <f t="shared" si="537"/>
        <v>104472</v>
      </c>
      <c r="E6223" s="4">
        <f>21+6</f>
        <v>27</v>
      </c>
      <c r="F6223" s="129">
        <f t="shared" si="536"/>
        <v>1700</v>
      </c>
    </row>
    <row r="6224" spans="1:6" x14ac:dyDescent="0.25">
      <c r="A6224" s="140" t="s">
        <v>37</v>
      </c>
      <c r="B6224" s="46">
        <v>44152</v>
      </c>
      <c r="C6224" s="4">
        <v>138</v>
      </c>
      <c r="D6224" s="29">
        <f t="shared" si="537"/>
        <v>3976</v>
      </c>
      <c r="E6224" s="4">
        <f>8+3</f>
        <v>11</v>
      </c>
      <c r="F6224" s="129">
        <f t="shared" si="536"/>
        <v>80</v>
      </c>
    </row>
    <row r="6225" spans="1:6" x14ac:dyDescent="0.25">
      <c r="A6225" s="140" t="s">
        <v>38</v>
      </c>
      <c r="B6225" s="46">
        <v>44152</v>
      </c>
      <c r="C6225" s="4">
        <v>348</v>
      </c>
      <c r="D6225" s="29">
        <f t="shared" si="537"/>
        <v>20551</v>
      </c>
      <c r="E6225" s="4">
        <f>4+4</f>
        <v>8</v>
      </c>
      <c r="F6225" s="129">
        <f t="shared" si="536"/>
        <v>392</v>
      </c>
    </row>
    <row r="6226" spans="1:6" x14ac:dyDescent="0.25">
      <c r="A6226" s="140" t="s">
        <v>48</v>
      </c>
      <c r="B6226" s="46">
        <v>44152</v>
      </c>
      <c r="C6226" s="4">
        <v>0</v>
      </c>
      <c r="D6226" s="29">
        <f t="shared" si="537"/>
        <v>170</v>
      </c>
      <c r="F6226" s="129">
        <f t="shared" si="536"/>
        <v>3</v>
      </c>
    </row>
    <row r="6227" spans="1:6" x14ac:dyDescent="0.25">
      <c r="A6227" s="140" t="s">
        <v>39</v>
      </c>
      <c r="B6227" s="46">
        <v>44152</v>
      </c>
      <c r="C6227" s="4">
        <v>21</v>
      </c>
      <c r="D6227" s="29">
        <f t="shared" si="537"/>
        <v>18213</v>
      </c>
      <c r="E6227" s="4">
        <f>1</f>
        <v>1</v>
      </c>
      <c r="F6227" s="129">
        <f t="shared" si="536"/>
        <v>839</v>
      </c>
    </row>
    <row r="6228" spans="1:6" x14ac:dyDescent="0.25">
      <c r="A6228" s="140" t="s">
        <v>40</v>
      </c>
      <c r="B6228" s="46">
        <v>44152</v>
      </c>
      <c r="C6228" s="4">
        <v>65</v>
      </c>
      <c r="D6228" s="29">
        <f t="shared" si="537"/>
        <v>4834</v>
      </c>
      <c r="E6228" s="4">
        <f>5+6</f>
        <v>11</v>
      </c>
      <c r="F6228" s="129">
        <f t="shared" si="536"/>
        <v>62</v>
      </c>
    </row>
    <row r="6229" spans="1:6" x14ac:dyDescent="0.25">
      <c r="A6229" s="140" t="s">
        <v>28</v>
      </c>
      <c r="B6229" s="46">
        <v>44152</v>
      </c>
      <c r="C6229" s="4">
        <v>18</v>
      </c>
      <c r="D6229" s="29">
        <f t="shared" si="537"/>
        <v>8243</v>
      </c>
      <c r="E6229" s="4">
        <f>1</f>
        <v>1</v>
      </c>
      <c r="F6229" s="129">
        <f t="shared" si="536"/>
        <v>300</v>
      </c>
    </row>
    <row r="6230" spans="1:6" x14ac:dyDescent="0.25">
      <c r="A6230" s="140" t="s">
        <v>24</v>
      </c>
      <c r="B6230" s="46">
        <v>44152</v>
      </c>
      <c r="C6230" s="4">
        <v>396</v>
      </c>
      <c r="D6230" s="29">
        <f t="shared" si="537"/>
        <v>53912</v>
      </c>
      <c r="E6230" s="4">
        <f>4+3</f>
        <v>7</v>
      </c>
      <c r="F6230" s="129">
        <f t="shared" si="536"/>
        <v>1029</v>
      </c>
    </row>
    <row r="6231" spans="1:6" x14ac:dyDescent="0.25">
      <c r="A6231" s="140" t="s">
        <v>30</v>
      </c>
      <c r="B6231" s="46">
        <v>44152</v>
      </c>
      <c r="C6231" s="4">
        <v>6</v>
      </c>
      <c r="D6231" s="29">
        <f t="shared" si="537"/>
        <v>397</v>
      </c>
      <c r="F6231" s="129">
        <f t="shared" si="536"/>
        <v>7</v>
      </c>
    </row>
    <row r="6232" spans="1:6" x14ac:dyDescent="0.25">
      <c r="A6232" s="140" t="s">
        <v>26</v>
      </c>
      <c r="B6232" s="46">
        <v>44152</v>
      </c>
      <c r="C6232" s="4">
        <v>999</v>
      </c>
      <c r="D6232" s="29">
        <f t="shared" si="537"/>
        <v>28310</v>
      </c>
      <c r="E6232" s="4">
        <f>18+11</f>
        <v>29</v>
      </c>
      <c r="F6232" s="129">
        <f t="shared" si="536"/>
        <v>552</v>
      </c>
    </row>
    <row r="6233" spans="1:6" x14ac:dyDescent="0.25">
      <c r="A6233" s="140" t="s">
        <v>25</v>
      </c>
      <c r="B6233" s="46">
        <v>44152</v>
      </c>
      <c r="C6233" s="4">
        <v>295</v>
      </c>
      <c r="D6233" s="29">
        <f t="shared" si="537"/>
        <v>28937</v>
      </c>
      <c r="E6233" s="4">
        <f>2+3</f>
        <v>5</v>
      </c>
      <c r="F6233" s="129">
        <f t="shared" si="536"/>
        <v>731</v>
      </c>
    </row>
    <row r="6234" spans="1:6" x14ac:dyDescent="0.25">
      <c r="A6234" s="140" t="s">
        <v>41</v>
      </c>
      <c r="B6234" s="46">
        <v>44152</v>
      </c>
      <c r="C6234" s="4">
        <v>92</v>
      </c>
      <c r="D6234" s="29">
        <f t="shared" si="537"/>
        <v>20327</v>
      </c>
      <c r="E6234" s="4">
        <f>3+1</f>
        <v>4</v>
      </c>
      <c r="F6234" s="129">
        <f t="shared" si="536"/>
        <v>943</v>
      </c>
    </row>
    <row r="6235" spans="1:6" x14ac:dyDescent="0.25">
      <c r="A6235" s="140" t="s">
        <v>42</v>
      </c>
      <c r="B6235" s="46">
        <v>44152</v>
      </c>
      <c r="C6235" s="4">
        <v>172</v>
      </c>
      <c r="D6235" s="29">
        <f t="shared" si="537"/>
        <v>4688</v>
      </c>
      <c r="F6235" s="129">
        <f t="shared" si="536"/>
        <v>143</v>
      </c>
    </row>
    <row r="6236" spans="1:6" x14ac:dyDescent="0.25">
      <c r="A6236" s="140" t="s">
        <v>43</v>
      </c>
      <c r="B6236" s="46">
        <v>44152</v>
      </c>
      <c r="C6236" s="4">
        <v>233</v>
      </c>
      <c r="D6236" s="29">
        <f t="shared" si="537"/>
        <v>11841</v>
      </c>
      <c r="E6236" s="4">
        <f>3+2</f>
        <v>5</v>
      </c>
      <c r="F6236" s="129">
        <f t="shared" si="536"/>
        <v>157</v>
      </c>
    </row>
    <row r="6237" spans="1:6" x14ac:dyDescent="0.25">
      <c r="A6237" s="140" t="s">
        <v>44</v>
      </c>
      <c r="B6237" s="46">
        <v>44152</v>
      </c>
      <c r="C6237" s="4">
        <v>267</v>
      </c>
      <c r="D6237" s="29">
        <f t="shared" si="537"/>
        <v>13045</v>
      </c>
      <c r="E6237" s="4">
        <f>13+5</f>
        <v>18</v>
      </c>
      <c r="F6237" s="129">
        <f t="shared" si="536"/>
        <v>211</v>
      </c>
    </row>
    <row r="6238" spans="1:6" x14ac:dyDescent="0.25">
      <c r="A6238" s="140" t="s">
        <v>29</v>
      </c>
      <c r="B6238" s="46">
        <v>44152</v>
      </c>
      <c r="C6238" s="4">
        <v>1477</v>
      </c>
      <c r="D6238" s="29">
        <f t="shared" si="537"/>
        <v>130929</v>
      </c>
      <c r="E6238" s="4">
        <f>14+19</f>
        <v>33</v>
      </c>
      <c r="F6238" s="129">
        <f t="shared" si="536"/>
        <v>1947</v>
      </c>
    </row>
    <row r="6239" spans="1:6" x14ac:dyDescent="0.25">
      <c r="A6239" s="140" t="s">
        <v>45</v>
      </c>
      <c r="B6239" s="46">
        <v>44152</v>
      </c>
      <c r="C6239" s="4">
        <v>113</v>
      </c>
      <c r="D6239" s="29">
        <f t="shared" si="537"/>
        <v>13424</v>
      </c>
      <c r="E6239" s="4">
        <f>3</f>
        <v>3</v>
      </c>
      <c r="F6239" s="129">
        <f t="shared" si="536"/>
        <v>163</v>
      </c>
    </row>
    <row r="6240" spans="1:6" x14ac:dyDescent="0.25">
      <c r="A6240" s="140" t="s">
        <v>46</v>
      </c>
      <c r="B6240" s="46">
        <v>44152</v>
      </c>
      <c r="C6240" s="4">
        <v>132</v>
      </c>
      <c r="D6240" s="29">
        <f t="shared" si="537"/>
        <v>14537</v>
      </c>
      <c r="E6240" s="4">
        <f>2</f>
        <v>2</v>
      </c>
      <c r="F6240" s="129">
        <f t="shared" si="536"/>
        <v>207</v>
      </c>
    </row>
    <row r="6241" spans="1:6" ht="15.75" thickBot="1" x14ac:dyDescent="0.3">
      <c r="A6241" s="142" t="s">
        <v>47</v>
      </c>
      <c r="B6241" s="46">
        <v>44152</v>
      </c>
      <c r="C6241" s="4">
        <v>688</v>
      </c>
      <c r="D6241" s="85">
        <f>C6241+D6217</f>
        <v>61300</v>
      </c>
      <c r="E6241" s="4">
        <f>9+6</f>
        <v>15</v>
      </c>
      <c r="F6241" s="139">
        <f t="shared" si="536"/>
        <v>1020</v>
      </c>
    </row>
    <row r="6242" spans="1:6" x14ac:dyDescent="0.25">
      <c r="A6242" s="64" t="s">
        <v>22</v>
      </c>
      <c r="B6242" s="46">
        <v>44153</v>
      </c>
      <c r="C6242" s="4">
        <v>2826</v>
      </c>
      <c r="D6242" s="131">
        <f t="shared" si="537"/>
        <v>597074</v>
      </c>
      <c r="E6242" s="4">
        <f>39+29</f>
        <v>68</v>
      </c>
      <c r="F6242" s="128">
        <f t="shared" si="536"/>
        <v>19736</v>
      </c>
    </row>
    <row r="6243" spans="1:6" x14ac:dyDescent="0.25">
      <c r="A6243" s="140" t="s">
        <v>20</v>
      </c>
      <c r="B6243" s="46">
        <v>44153</v>
      </c>
      <c r="C6243" s="4">
        <v>384</v>
      </c>
      <c r="D6243" s="29">
        <f t="shared" si="537"/>
        <v>154980</v>
      </c>
      <c r="E6243" s="4">
        <f>8+13</f>
        <v>21</v>
      </c>
      <c r="F6243" s="129">
        <f t="shared" si="536"/>
        <v>5105</v>
      </c>
    </row>
    <row r="6244" spans="1:6" x14ac:dyDescent="0.25">
      <c r="A6244" s="140" t="s">
        <v>35</v>
      </c>
      <c r="B6244" s="46">
        <v>44153</v>
      </c>
      <c r="C6244" s="4">
        <v>23</v>
      </c>
      <c r="D6244" s="29">
        <f t="shared" si="537"/>
        <v>1604</v>
      </c>
      <c r="E6244" s="4">
        <v>1</v>
      </c>
      <c r="F6244" s="129">
        <f t="shared" si="536"/>
        <v>8</v>
      </c>
    </row>
    <row r="6245" spans="1:6" x14ac:dyDescent="0.25">
      <c r="A6245" s="140" t="s">
        <v>21</v>
      </c>
      <c r="B6245" s="46">
        <v>44153</v>
      </c>
      <c r="C6245" s="4">
        <v>230</v>
      </c>
      <c r="D6245" s="29">
        <f t="shared" si="537"/>
        <v>16957</v>
      </c>
      <c r="E6245" s="4">
        <f>2+1</f>
        <v>3</v>
      </c>
      <c r="F6245" s="129">
        <f t="shared" si="536"/>
        <v>519</v>
      </c>
    </row>
    <row r="6246" spans="1:6" x14ac:dyDescent="0.25">
      <c r="A6246" s="140" t="s">
        <v>36</v>
      </c>
      <c r="B6246" s="46">
        <v>44153</v>
      </c>
      <c r="C6246" s="4">
        <v>366</v>
      </c>
      <c r="D6246" s="29">
        <f t="shared" si="537"/>
        <v>20113</v>
      </c>
      <c r="E6246" s="4">
        <f>5+2</f>
        <v>7</v>
      </c>
      <c r="F6246" s="129">
        <f t="shared" si="536"/>
        <v>339</v>
      </c>
    </row>
    <row r="6247" spans="1:6" x14ac:dyDescent="0.25">
      <c r="A6247" s="140" t="s">
        <v>27</v>
      </c>
      <c r="B6247" s="46">
        <v>44153</v>
      </c>
      <c r="C6247" s="4">
        <v>1381</v>
      </c>
      <c r="D6247" s="29">
        <f t="shared" si="537"/>
        <v>105853</v>
      </c>
      <c r="E6247" s="4">
        <f>19+12</f>
        <v>31</v>
      </c>
      <c r="F6247" s="129">
        <f t="shared" si="536"/>
        <v>1731</v>
      </c>
    </row>
    <row r="6248" spans="1:6" x14ac:dyDescent="0.25">
      <c r="A6248" s="140" t="s">
        <v>37</v>
      </c>
      <c r="B6248" s="46">
        <v>44153</v>
      </c>
      <c r="C6248" s="4">
        <v>272</v>
      </c>
      <c r="D6248" s="29">
        <f t="shared" si="537"/>
        <v>4248</v>
      </c>
      <c r="E6248" s="4">
        <f>3+3</f>
        <v>6</v>
      </c>
      <c r="F6248" s="129">
        <f t="shared" si="536"/>
        <v>86</v>
      </c>
    </row>
    <row r="6249" spans="1:6" x14ac:dyDescent="0.25">
      <c r="A6249" s="140" t="s">
        <v>38</v>
      </c>
      <c r="B6249" s="46">
        <v>44153</v>
      </c>
      <c r="C6249" s="4">
        <v>374</v>
      </c>
      <c r="D6249" s="29">
        <f t="shared" si="537"/>
        <v>20925</v>
      </c>
      <c r="E6249" s="4">
        <v>4</v>
      </c>
      <c r="F6249" s="129">
        <f t="shared" si="536"/>
        <v>396</v>
      </c>
    </row>
    <row r="6250" spans="1:6" x14ac:dyDescent="0.25">
      <c r="A6250" s="140" t="s">
        <v>48</v>
      </c>
      <c r="B6250" s="46">
        <v>44153</v>
      </c>
      <c r="C6250" s="4">
        <v>3</v>
      </c>
      <c r="D6250" s="29">
        <f t="shared" si="537"/>
        <v>173</v>
      </c>
      <c r="F6250" s="129">
        <f t="shared" si="536"/>
        <v>3</v>
      </c>
    </row>
    <row r="6251" spans="1:6" x14ac:dyDescent="0.25">
      <c r="A6251" s="140" t="s">
        <v>39</v>
      </c>
      <c r="B6251" s="46">
        <v>44153</v>
      </c>
      <c r="C6251" s="4">
        <v>27</v>
      </c>
      <c r="D6251" s="29">
        <f t="shared" si="537"/>
        <v>18240</v>
      </c>
      <c r="E6251" s="4">
        <f>1</f>
        <v>1</v>
      </c>
      <c r="F6251" s="129">
        <f t="shared" ref="F6251:F6314" si="538">E6251+F6227</f>
        <v>840</v>
      </c>
    </row>
    <row r="6252" spans="1:6" x14ac:dyDescent="0.25">
      <c r="A6252" s="140" t="s">
        <v>40</v>
      </c>
      <c r="B6252" s="46">
        <v>44153</v>
      </c>
      <c r="C6252" s="4">
        <v>75</v>
      </c>
      <c r="D6252" s="29">
        <f t="shared" si="537"/>
        <v>4909</v>
      </c>
      <c r="E6252" s="4">
        <f>2</f>
        <v>2</v>
      </c>
      <c r="F6252" s="129">
        <f t="shared" si="538"/>
        <v>64</v>
      </c>
    </row>
    <row r="6253" spans="1:6" x14ac:dyDescent="0.25">
      <c r="A6253" s="140" t="s">
        <v>28</v>
      </c>
      <c r="B6253" s="46">
        <v>44153</v>
      </c>
      <c r="C6253" s="4">
        <v>51</v>
      </c>
      <c r="D6253" s="29">
        <f t="shared" si="537"/>
        <v>8294</v>
      </c>
      <c r="E6253" s="4">
        <f>1</f>
        <v>1</v>
      </c>
      <c r="F6253" s="129">
        <f t="shared" si="538"/>
        <v>301</v>
      </c>
    </row>
    <row r="6254" spans="1:6" x14ac:dyDescent="0.25">
      <c r="A6254" s="140" t="s">
        <v>24</v>
      </c>
      <c r="B6254" s="46">
        <v>44153</v>
      </c>
      <c r="C6254" s="4">
        <v>339</v>
      </c>
      <c r="D6254" s="29">
        <f t="shared" si="537"/>
        <v>54251</v>
      </c>
      <c r="E6254" s="4">
        <f>15+9</f>
        <v>24</v>
      </c>
      <c r="F6254" s="129">
        <f t="shared" si="538"/>
        <v>1053</v>
      </c>
    </row>
    <row r="6255" spans="1:6" x14ac:dyDescent="0.25">
      <c r="A6255" s="140" t="s">
        <v>30</v>
      </c>
      <c r="B6255" s="46">
        <v>44153</v>
      </c>
      <c r="C6255" s="4">
        <v>10</v>
      </c>
      <c r="D6255" s="29">
        <f t="shared" si="537"/>
        <v>407</v>
      </c>
      <c r="F6255" s="129">
        <f t="shared" si="538"/>
        <v>7</v>
      </c>
    </row>
    <row r="6256" spans="1:6" x14ac:dyDescent="0.25">
      <c r="A6256" s="140" t="s">
        <v>26</v>
      </c>
      <c r="B6256" s="46">
        <v>44153</v>
      </c>
      <c r="C6256" s="4">
        <v>348</v>
      </c>
      <c r="D6256" s="29">
        <f t="shared" si="537"/>
        <v>28658</v>
      </c>
      <c r="E6256" s="4">
        <f>7+7</f>
        <v>14</v>
      </c>
      <c r="F6256" s="129">
        <f t="shared" si="538"/>
        <v>566</v>
      </c>
    </row>
    <row r="6257" spans="1:6" x14ac:dyDescent="0.25">
      <c r="A6257" s="140" t="s">
        <v>25</v>
      </c>
      <c r="B6257" s="46">
        <v>44153</v>
      </c>
      <c r="C6257" s="4">
        <v>299</v>
      </c>
      <c r="D6257" s="29">
        <f t="shared" si="537"/>
        <v>29236</v>
      </c>
      <c r="E6257" s="4">
        <f>4+4</f>
        <v>8</v>
      </c>
      <c r="F6257" s="129">
        <f t="shared" si="538"/>
        <v>739</v>
      </c>
    </row>
    <row r="6258" spans="1:6" x14ac:dyDescent="0.25">
      <c r="A6258" s="140" t="s">
        <v>41</v>
      </c>
      <c r="B6258" s="46">
        <v>44153</v>
      </c>
      <c r="C6258" s="4">
        <v>112</v>
      </c>
      <c r="D6258" s="29">
        <f t="shared" ref="D6258:D6264" si="539">C6258+D6234</f>
        <v>20439</v>
      </c>
      <c r="E6258" s="4">
        <f>5+4</f>
        <v>9</v>
      </c>
      <c r="F6258" s="129">
        <f t="shared" si="538"/>
        <v>952</v>
      </c>
    </row>
    <row r="6259" spans="1:6" x14ac:dyDescent="0.25">
      <c r="A6259" s="140" t="s">
        <v>42</v>
      </c>
      <c r="B6259" s="46">
        <v>44153</v>
      </c>
      <c r="C6259" s="4">
        <v>174</v>
      </c>
      <c r="D6259" s="29">
        <f t="shared" si="539"/>
        <v>4862</v>
      </c>
      <c r="F6259" s="129">
        <f t="shared" si="538"/>
        <v>143</v>
      </c>
    </row>
    <row r="6260" spans="1:6" x14ac:dyDescent="0.25">
      <c r="A6260" s="140" t="s">
        <v>43</v>
      </c>
      <c r="B6260" s="46">
        <v>44153</v>
      </c>
      <c r="C6260" s="4">
        <v>219</v>
      </c>
      <c r="D6260" s="29">
        <f t="shared" si="539"/>
        <v>12060</v>
      </c>
      <c r="E6260" s="4">
        <f>4+2</f>
        <v>6</v>
      </c>
      <c r="F6260" s="129">
        <f t="shared" si="538"/>
        <v>163</v>
      </c>
    </row>
    <row r="6261" spans="1:6" x14ac:dyDescent="0.25">
      <c r="A6261" s="140" t="s">
        <v>44</v>
      </c>
      <c r="B6261" s="46">
        <v>44153</v>
      </c>
      <c r="C6261" s="4">
        <v>268</v>
      </c>
      <c r="D6261" s="29">
        <f t="shared" si="539"/>
        <v>13313</v>
      </c>
      <c r="E6261" s="4">
        <f>4+2</f>
        <v>6</v>
      </c>
      <c r="F6261" s="129">
        <f t="shared" si="538"/>
        <v>217</v>
      </c>
    </row>
    <row r="6262" spans="1:6" x14ac:dyDescent="0.25">
      <c r="A6262" s="140" t="s">
        <v>29</v>
      </c>
      <c r="B6262" s="46">
        <v>44153</v>
      </c>
      <c r="C6262" s="4">
        <v>1657</v>
      </c>
      <c r="D6262" s="29">
        <f t="shared" si="539"/>
        <v>132586</v>
      </c>
      <c r="E6262" s="4">
        <f>13+10</f>
        <v>23</v>
      </c>
      <c r="F6262" s="129">
        <f t="shared" si="538"/>
        <v>1970</v>
      </c>
    </row>
    <row r="6263" spans="1:6" x14ac:dyDescent="0.25">
      <c r="A6263" s="140" t="s">
        <v>45</v>
      </c>
      <c r="B6263" s="46">
        <v>44153</v>
      </c>
      <c r="C6263" s="4">
        <v>229</v>
      </c>
      <c r="D6263" s="29">
        <f t="shared" si="539"/>
        <v>13653</v>
      </c>
      <c r="F6263" s="129">
        <f t="shared" si="538"/>
        <v>163</v>
      </c>
    </row>
    <row r="6264" spans="1:6" x14ac:dyDescent="0.25">
      <c r="A6264" s="140" t="s">
        <v>46</v>
      </c>
      <c r="B6264" s="46">
        <v>44153</v>
      </c>
      <c r="C6264" s="4">
        <v>132</v>
      </c>
      <c r="D6264" s="29">
        <f t="shared" si="539"/>
        <v>14669</v>
      </c>
      <c r="E6264" s="4">
        <f>2+2</f>
        <v>4</v>
      </c>
      <c r="F6264" s="129">
        <f t="shared" si="538"/>
        <v>211</v>
      </c>
    </row>
    <row r="6265" spans="1:6" ht="15.75" thickBot="1" x14ac:dyDescent="0.3">
      <c r="A6265" s="142" t="s">
        <v>47</v>
      </c>
      <c r="B6265" s="46">
        <v>44153</v>
      </c>
      <c r="C6265" s="47">
        <v>533</v>
      </c>
      <c r="D6265" s="85">
        <f>C6265+D6241</f>
        <v>61833</v>
      </c>
      <c r="E6265" s="47">
        <v>1</v>
      </c>
      <c r="F6265" s="139">
        <f t="shared" si="538"/>
        <v>1021</v>
      </c>
    </row>
    <row r="6266" spans="1:6" x14ac:dyDescent="0.25">
      <c r="A6266" s="64" t="s">
        <v>22</v>
      </c>
      <c r="B6266" s="202">
        <v>44154</v>
      </c>
      <c r="C6266" s="50">
        <v>2743</v>
      </c>
      <c r="D6266" s="131">
        <f t="shared" ref="D6266:D6329" si="540">C6266+D6242</f>
        <v>599817</v>
      </c>
      <c r="E6266" s="50">
        <f>29+18</f>
        <v>47</v>
      </c>
      <c r="F6266" s="128">
        <f t="shared" si="538"/>
        <v>19783</v>
      </c>
    </row>
    <row r="6267" spans="1:6" x14ac:dyDescent="0.25">
      <c r="A6267" s="140" t="s">
        <v>20</v>
      </c>
      <c r="B6267" s="46">
        <v>44154</v>
      </c>
      <c r="C6267" s="4">
        <v>479</v>
      </c>
      <c r="D6267" s="29">
        <f t="shared" si="540"/>
        <v>155459</v>
      </c>
      <c r="E6267" s="4">
        <f>1+3</f>
        <v>4</v>
      </c>
      <c r="F6267" s="129">
        <f t="shared" si="538"/>
        <v>5109</v>
      </c>
    </row>
    <row r="6268" spans="1:6" x14ac:dyDescent="0.25">
      <c r="A6268" s="140" t="s">
        <v>35</v>
      </c>
      <c r="B6268" s="46">
        <v>44154</v>
      </c>
      <c r="C6268" s="4">
        <v>30</v>
      </c>
      <c r="D6268" s="29">
        <f t="shared" si="540"/>
        <v>1634</v>
      </c>
      <c r="F6268" s="129">
        <f t="shared" si="538"/>
        <v>8</v>
      </c>
    </row>
    <row r="6269" spans="1:6" x14ac:dyDescent="0.25">
      <c r="A6269" s="140" t="s">
        <v>21</v>
      </c>
      <c r="B6269" s="46">
        <v>44154</v>
      </c>
      <c r="C6269" s="4">
        <v>290</v>
      </c>
      <c r="D6269" s="29">
        <f t="shared" si="540"/>
        <v>17247</v>
      </c>
      <c r="E6269" s="4">
        <v>1</v>
      </c>
      <c r="F6269" s="129">
        <f t="shared" si="538"/>
        <v>520</v>
      </c>
    </row>
    <row r="6270" spans="1:6" x14ac:dyDescent="0.25">
      <c r="A6270" s="140" t="s">
        <v>36</v>
      </c>
      <c r="B6270" s="46">
        <v>44154</v>
      </c>
      <c r="C6270" s="4">
        <v>324</v>
      </c>
      <c r="D6270" s="29">
        <f t="shared" si="540"/>
        <v>20437</v>
      </c>
      <c r="E6270" s="4">
        <f>7+5</f>
        <v>12</v>
      </c>
      <c r="F6270" s="129">
        <f t="shared" si="538"/>
        <v>351</v>
      </c>
    </row>
    <row r="6271" spans="1:6" x14ac:dyDescent="0.25">
      <c r="A6271" s="140" t="s">
        <v>27</v>
      </c>
      <c r="B6271" s="46">
        <v>44154</v>
      </c>
      <c r="C6271" s="4">
        <v>1051</v>
      </c>
      <c r="D6271" s="29">
        <f t="shared" si="540"/>
        <v>106904</v>
      </c>
      <c r="E6271" s="4">
        <f>10+6</f>
        <v>16</v>
      </c>
      <c r="F6271" s="129">
        <f t="shared" si="538"/>
        <v>1747</v>
      </c>
    </row>
    <row r="6272" spans="1:6" x14ac:dyDescent="0.25">
      <c r="A6272" s="140" t="s">
        <v>37</v>
      </c>
      <c r="B6272" s="46">
        <v>44154</v>
      </c>
      <c r="C6272" s="4">
        <v>261</v>
      </c>
      <c r="D6272" s="29">
        <f t="shared" si="540"/>
        <v>4509</v>
      </c>
      <c r="F6272" s="129">
        <f t="shared" si="538"/>
        <v>86</v>
      </c>
    </row>
    <row r="6273" spans="1:6" x14ac:dyDescent="0.25">
      <c r="A6273" s="140" t="s">
        <v>38</v>
      </c>
      <c r="B6273" s="46">
        <v>44154</v>
      </c>
      <c r="C6273" s="4">
        <v>324</v>
      </c>
      <c r="D6273" s="29">
        <f t="shared" si="540"/>
        <v>21249</v>
      </c>
      <c r="E6273" s="4">
        <f>5+1</f>
        <v>6</v>
      </c>
      <c r="F6273" s="129">
        <f t="shared" si="538"/>
        <v>402</v>
      </c>
    </row>
    <row r="6274" spans="1:6" x14ac:dyDescent="0.25">
      <c r="A6274" s="140" t="s">
        <v>48</v>
      </c>
      <c r="B6274" s="46">
        <v>44154</v>
      </c>
      <c r="C6274" s="4">
        <v>1</v>
      </c>
      <c r="D6274" s="29">
        <f t="shared" si="540"/>
        <v>174</v>
      </c>
      <c r="F6274" s="129">
        <f t="shared" si="538"/>
        <v>3</v>
      </c>
    </row>
    <row r="6275" spans="1:6" x14ac:dyDescent="0.25">
      <c r="A6275" s="140" t="s">
        <v>39</v>
      </c>
      <c r="B6275" s="46">
        <v>44154</v>
      </c>
      <c r="C6275" s="4">
        <v>12</v>
      </c>
      <c r="D6275" s="29">
        <f t="shared" si="540"/>
        <v>18252</v>
      </c>
      <c r="F6275" s="129">
        <f t="shared" si="538"/>
        <v>840</v>
      </c>
    </row>
    <row r="6276" spans="1:6" x14ac:dyDescent="0.25">
      <c r="A6276" s="140" t="s">
        <v>40</v>
      </c>
      <c r="B6276" s="46">
        <v>44154</v>
      </c>
      <c r="C6276" s="4">
        <v>63</v>
      </c>
      <c r="D6276" s="29">
        <f t="shared" si="540"/>
        <v>4972</v>
      </c>
      <c r="F6276" s="129">
        <f t="shared" si="538"/>
        <v>64</v>
      </c>
    </row>
    <row r="6277" spans="1:6" x14ac:dyDescent="0.25">
      <c r="A6277" s="140" t="s">
        <v>28</v>
      </c>
      <c r="B6277" s="46">
        <v>44154</v>
      </c>
      <c r="C6277" s="4">
        <v>68</v>
      </c>
      <c r="D6277" s="29">
        <f t="shared" si="540"/>
        <v>8362</v>
      </c>
      <c r="E6277" s="4">
        <f>2+1</f>
        <v>3</v>
      </c>
      <c r="F6277" s="129">
        <f t="shared" si="538"/>
        <v>304</v>
      </c>
    </row>
    <row r="6278" spans="1:6" x14ac:dyDescent="0.25">
      <c r="A6278" s="140" t="s">
        <v>24</v>
      </c>
      <c r="B6278" s="46">
        <v>44154</v>
      </c>
      <c r="C6278" s="4">
        <v>243</v>
      </c>
      <c r="D6278" s="29">
        <f t="shared" si="540"/>
        <v>54494</v>
      </c>
      <c r="E6278" s="4">
        <f>3+2</f>
        <v>5</v>
      </c>
      <c r="F6278" s="129">
        <f t="shared" si="538"/>
        <v>1058</v>
      </c>
    </row>
    <row r="6279" spans="1:6" x14ac:dyDescent="0.25">
      <c r="A6279" s="140" t="s">
        <v>30</v>
      </c>
      <c r="B6279" s="46">
        <v>44154</v>
      </c>
      <c r="C6279" s="4">
        <v>24</v>
      </c>
      <c r="D6279" s="29">
        <f t="shared" si="540"/>
        <v>431</v>
      </c>
      <c r="F6279" s="129">
        <f t="shared" si="538"/>
        <v>7</v>
      </c>
    </row>
    <row r="6280" spans="1:6" x14ac:dyDescent="0.25">
      <c r="A6280" s="140" t="s">
        <v>26</v>
      </c>
      <c r="B6280" s="46">
        <v>44154</v>
      </c>
      <c r="C6280" s="4">
        <v>280</v>
      </c>
      <c r="D6280" s="29">
        <f t="shared" si="540"/>
        <v>28938</v>
      </c>
      <c r="E6280" s="4">
        <f>6+1</f>
        <v>7</v>
      </c>
      <c r="F6280" s="129">
        <f t="shared" si="538"/>
        <v>573</v>
      </c>
    </row>
    <row r="6281" spans="1:6" x14ac:dyDescent="0.25">
      <c r="A6281" s="140" t="s">
        <v>25</v>
      </c>
      <c r="B6281" s="46">
        <v>44154</v>
      </c>
      <c r="C6281" s="4">
        <v>309</v>
      </c>
      <c r="D6281" s="29">
        <f t="shared" si="540"/>
        <v>29545</v>
      </c>
      <c r="E6281" s="4">
        <f>7+3</f>
        <v>10</v>
      </c>
      <c r="F6281" s="129">
        <f t="shared" si="538"/>
        <v>749</v>
      </c>
    </row>
    <row r="6282" spans="1:6" x14ac:dyDescent="0.25">
      <c r="A6282" s="140" t="s">
        <v>41</v>
      </c>
      <c r="B6282" s="46">
        <v>44154</v>
      </c>
      <c r="C6282" s="4">
        <v>73</v>
      </c>
      <c r="D6282" s="29">
        <f t="shared" si="540"/>
        <v>20512</v>
      </c>
      <c r="E6282" s="4">
        <f>5+1</f>
        <v>6</v>
      </c>
      <c r="F6282" s="129">
        <f t="shared" si="538"/>
        <v>958</v>
      </c>
    </row>
    <row r="6283" spans="1:6" x14ac:dyDescent="0.25">
      <c r="A6283" s="140" t="s">
        <v>42</v>
      </c>
      <c r="B6283" s="46">
        <v>44154</v>
      </c>
      <c r="C6283" s="4">
        <v>220</v>
      </c>
      <c r="D6283" s="29">
        <f t="shared" si="540"/>
        <v>5082</v>
      </c>
      <c r="F6283" s="129">
        <f t="shared" si="538"/>
        <v>143</v>
      </c>
    </row>
    <row r="6284" spans="1:6" x14ac:dyDescent="0.25">
      <c r="A6284" s="140" t="s">
        <v>43</v>
      </c>
      <c r="B6284" s="46">
        <v>44154</v>
      </c>
      <c r="C6284" s="4">
        <v>349</v>
      </c>
      <c r="D6284" s="29">
        <f t="shared" si="540"/>
        <v>12409</v>
      </c>
      <c r="E6284" s="4">
        <f>3+3</f>
        <v>6</v>
      </c>
      <c r="F6284" s="129">
        <f t="shared" si="538"/>
        <v>169</v>
      </c>
    </row>
    <row r="6285" spans="1:6" x14ac:dyDescent="0.25">
      <c r="A6285" s="140" t="s">
        <v>44</v>
      </c>
      <c r="B6285" s="46">
        <v>44154</v>
      </c>
      <c r="C6285" s="4">
        <v>286</v>
      </c>
      <c r="D6285" s="29">
        <f t="shared" si="540"/>
        <v>13599</v>
      </c>
      <c r="E6285" s="4">
        <f>4+1</f>
        <v>5</v>
      </c>
      <c r="F6285" s="129">
        <f t="shared" si="538"/>
        <v>222</v>
      </c>
    </row>
    <row r="6286" spans="1:6" x14ac:dyDescent="0.25">
      <c r="A6286" s="140" t="s">
        <v>29</v>
      </c>
      <c r="B6286" s="46">
        <v>44154</v>
      </c>
      <c r="C6286" s="4">
        <v>1666</v>
      </c>
      <c r="D6286" s="29">
        <f t="shared" si="540"/>
        <v>134252</v>
      </c>
      <c r="E6286" s="4">
        <f>21+13</f>
        <v>34</v>
      </c>
      <c r="F6286" s="129">
        <f t="shared" si="538"/>
        <v>2004</v>
      </c>
    </row>
    <row r="6287" spans="1:6" x14ac:dyDescent="0.25">
      <c r="A6287" s="140" t="s">
        <v>45</v>
      </c>
      <c r="B6287" s="46">
        <v>44154</v>
      </c>
      <c r="C6287" s="4">
        <v>258</v>
      </c>
      <c r="D6287" s="29">
        <f t="shared" si="540"/>
        <v>13911</v>
      </c>
      <c r="E6287" s="4">
        <f>5+5</f>
        <v>10</v>
      </c>
      <c r="F6287" s="129">
        <f t="shared" si="538"/>
        <v>173</v>
      </c>
    </row>
    <row r="6288" spans="1:6" x14ac:dyDescent="0.25">
      <c r="A6288" s="140" t="s">
        <v>46</v>
      </c>
      <c r="B6288" s="46">
        <v>44154</v>
      </c>
      <c r="C6288" s="4">
        <v>169</v>
      </c>
      <c r="D6288" s="29">
        <f t="shared" si="540"/>
        <v>14838</v>
      </c>
      <c r="E6288" s="4">
        <f>2+2</f>
        <v>4</v>
      </c>
      <c r="F6288" s="129">
        <f t="shared" si="538"/>
        <v>215</v>
      </c>
    </row>
    <row r="6289" spans="1:6" ht="15.75" thickBot="1" x14ac:dyDescent="0.3">
      <c r="A6289" s="141" t="s">
        <v>47</v>
      </c>
      <c r="B6289" s="53">
        <v>44154</v>
      </c>
      <c r="C6289" s="54">
        <v>574</v>
      </c>
      <c r="D6289" s="132">
        <f>C6289+D6265</f>
        <v>62407</v>
      </c>
      <c r="E6289" s="54">
        <f>7+4</f>
        <v>11</v>
      </c>
      <c r="F6289" s="130">
        <f t="shared" si="538"/>
        <v>1032</v>
      </c>
    </row>
    <row r="6290" spans="1:6" x14ac:dyDescent="0.25">
      <c r="A6290" s="64" t="s">
        <v>22</v>
      </c>
      <c r="B6290" s="136">
        <v>44155</v>
      </c>
      <c r="C6290" s="48">
        <v>2305</v>
      </c>
      <c r="D6290" s="131">
        <f t="shared" si="540"/>
        <v>602122</v>
      </c>
      <c r="E6290" s="48">
        <v>134</v>
      </c>
      <c r="F6290" s="128">
        <f t="shared" si="538"/>
        <v>19917</v>
      </c>
    </row>
    <row r="6291" spans="1:6" x14ac:dyDescent="0.25">
      <c r="A6291" s="140" t="s">
        <v>20</v>
      </c>
      <c r="B6291" s="136">
        <v>44155</v>
      </c>
      <c r="C6291" s="4">
        <v>410</v>
      </c>
      <c r="D6291" s="29">
        <f t="shared" si="540"/>
        <v>155869</v>
      </c>
      <c r="E6291" s="4">
        <v>22</v>
      </c>
      <c r="F6291" s="129">
        <f t="shared" si="538"/>
        <v>5131</v>
      </c>
    </row>
    <row r="6292" spans="1:6" x14ac:dyDescent="0.25">
      <c r="A6292" s="140" t="s">
        <v>35</v>
      </c>
      <c r="B6292" s="136">
        <v>44155</v>
      </c>
      <c r="C6292" s="4">
        <v>12</v>
      </c>
      <c r="D6292" s="29">
        <f t="shared" si="540"/>
        <v>1646</v>
      </c>
      <c r="F6292" s="129">
        <f t="shared" si="538"/>
        <v>8</v>
      </c>
    </row>
    <row r="6293" spans="1:6" x14ac:dyDescent="0.25">
      <c r="A6293" s="140" t="s">
        <v>21</v>
      </c>
      <c r="B6293" s="136">
        <v>44155</v>
      </c>
      <c r="C6293" s="4">
        <v>256</v>
      </c>
      <c r="D6293" s="29">
        <f t="shared" si="540"/>
        <v>17503</v>
      </c>
      <c r="E6293" s="4">
        <v>5</v>
      </c>
      <c r="F6293" s="129">
        <f t="shared" si="538"/>
        <v>525</v>
      </c>
    </row>
    <row r="6294" spans="1:6" x14ac:dyDescent="0.25">
      <c r="A6294" s="140" t="s">
        <v>36</v>
      </c>
      <c r="B6294" s="136">
        <v>44155</v>
      </c>
      <c r="C6294" s="4">
        <v>343</v>
      </c>
      <c r="D6294" s="29">
        <f t="shared" si="540"/>
        <v>20780</v>
      </c>
      <c r="E6294" s="4">
        <v>5</v>
      </c>
      <c r="F6294" s="129">
        <f t="shared" si="538"/>
        <v>356</v>
      </c>
    </row>
    <row r="6295" spans="1:6" x14ac:dyDescent="0.25">
      <c r="A6295" s="140" t="s">
        <v>27</v>
      </c>
      <c r="B6295" s="136">
        <v>44155</v>
      </c>
      <c r="C6295" s="4">
        <v>982</v>
      </c>
      <c r="D6295" s="29">
        <f t="shared" si="540"/>
        <v>107886</v>
      </c>
      <c r="E6295" s="4">
        <v>15</v>
      </c>
      <c r="F6295" s="129">
        <f t="shared" si="538"/>
        <v>1762</v>
      </c>
    </row>
    <row r="6296" spans="1:6" x14ac:dyDescent="0.25">
      <c r="A6296" s="140" t="s">
        <v>37</v>
      </c>
      <c r="B6296" s="136">
        <v>44155</v>
      </c>
      <c r="C6296" s="4">
        <v>164</v>
      </c>
      <c r="D6296" s="29">
        <f t="shared" si="540"/>
        <v>4673</v>
      </c>
      <c r="F6296" s="129">
        <f t="shared" si="538"/>
        <v>86</v>
      </c>
    </row>
    <row r="6297" spans="1:6" x14ac:dyDescent="0.25">
      <c r="A6297" s="140" t="s">
        <v>38</v>
      </c>
      <c r="B6297" s="136">
        <v>44155</v>
      </c>
      <c r="C6297" s="4">
        <v>253</v>
      </c>
      <c r="D6297" s="29">
        <f t="shared" si="540"/>
        <v>21502</v>
      </c>
      <c r="E6297" s="4">
        <v>9</v>
      </c>
      <c r="F6297" s="129">
        <f t="shared" si="538"/>
        <v>411</v>
      </c>
    </row>
    <row r="6298" spans="1:6" x14ac:dyDescent="0.25">
      <c r="A6298" s="140" t="s">
        <v>48</v>
      </c>
      <c r="B6298" s="136">
        <v>44155</v>
      </c>
      <c r="C6298" s="4">
        <v>3</v>
      </c>
      <c r="D6298" s="29">
        <f t="shared" si="540"/>
        <v>177</v>
      </c>
      <c r="F6298" s="129">
        <f t="shared" si="538"/>
        <v>3</v>
      </c>
    </row>
    <row r="6299" spans="1:6" x14ac:dyDescent="0.25">
      <c r="A6299" s="140" t="s">
        <v>39</v>
      </c>
      <c r="B6299" s="136">
        <v>44155</v>
      </c>
      <c r="C6299" s="4">
        <v>21</v>
      </c>
      <c r="D6299" s="29">
        <f t="shared" si="540"/>
        <v>18273</v>
      </c>
      <c r="E6299" s="4">
        <v>1</v>
      </c>
      <c r="F6299" s="129">
        <f t="shared" si="538"/>
        <v>841</v>
      </c>
    </row>
    <row r="6300" spans="1:6" x14ac:dyDescent="0.25">
      <c r="A6300" s="140" t="s">
        <v>40</v>
      </c>
      <c r="B6300" s="136">
        <v>44155</v>
      </c>
      <c r="C6300" s="4">
        <v>88</v>
      </c>
      <c r="D6300" s="29">
        <f t="shared" si="540"/>
        <v>5060</v>
      </c>
      <c r="E6300" s="4">
        <v>4</v>
      </c>
      <c r="F6300" s="129">
        <f t="shared" si="538"/>
        <v>68</v>
      </c>
    </row>
    <row r="6301" spans="1:6" x14ac:dyDescent="0.25">
      <c r="A6301" s="140" t="s">
        <v>28</v>
      </c>
      <c r="B6301" s="136">
        <v>44155</v>
      </c>
      <c r="C6301" s="4">
        <v>58</v>
      </c>
      <c r="D6301" s="29">
        <f t="shared" si="540"/>
        <v>8420</v>
      </c>
      <c r="F6301" s="129">
        <f t="shared" si="538"/>
        <v>304</v>
      </c>
    </row>
    <row r="6302" spans="1:6" x14ac:dyDescent="0.25">
      <c r="A6302" s="140" t="s">
        <v>24</v>
      </c>
      <c r="B6302" s="136">
        <v>44155</v>
      </c>
      <c r="C6302" s="4">
        <v>317</v>
      </c>
      <c r="D6302" s="29">
        <f t="shared" si="540"/>
        <v>54811</v>
      </c>
      <c r="E6302" s="4">
        <v>6</v>
      </c>
      <c r="F6302" s="129">
        <f t="shared" si="538"/>
        <v>1064</v>
      </c>
    </row>
    <row r="6303" spans="1:6" x14ac:dyDescent="0.25">
      <c r="A6303" s="140" t="s">
        <v>30</v>
      </c>
      <c r="B6303" s="136">
        <v>44155</v>
      </c>
      <c r="C6303" s="4">
        <v>3</v>
      </c>
      <c r="D6303" s="29">
        <f t="shared" si="540"/>
        <v>434</v>
      </c>
      <c r="F6303" s="129">
        <f t="shared" si="538"/>
        <v>7</v>
      </c>
    </row>
    <row r="6304" spans="1:6" x14ac:dyDescent="0.25">
      <c r="A6304" s="140" t="s">
        <v>26</v>
      </c>
      <c r="B6304" s="136">
        <v>44155</v>
      </c>
      <c r="C6304" s="4">
        <v>321</v>
      </c>
      <c r="D6304" s="29">
        <f t="shared" si="540"/>
        <v>29259</v>
      </c>
      <c r="E6304" s="4">
        <v>1</v>
      </c>
      <c r="F6304" s="129">
        <f t="shared" si="538"/>
        <v>574</v>
      </c>
    </row>
    <row r="6305" spans="1:6" x14ac:dyDescent="0.25">
      <c r="A6305" s="140" t="s">
        <v>25</v>
      </c>
      <c r="B6305" s="136">
        <v>44155</v>
      </c>
      <c r="C6305" s="4">
        <v>201</v>
      </c>
      <c r="D6305" s="29">
        <f t="shared" si="540"/>
        <v>29746</v>
      </c>
      <c r="E6305" s="4">
        <v>1</v>
      </c>
      <c r="F6305" s="129">
        <f t="shared" si="538"/>
        <v>750</v>
      </c>
    </row>
    <row r="6306" spans="1:6" x14ac:dyDescent="0.25">
      <c r="A6306" s="140" t="s">
        <v>41</v>
      </c>
      <c r="B6306" s="136">
        <v>44155</v>
      </c>
      <c r="C6306" s="4">
        <v>166</v>
      </c>
      <c r="D6306" s="29">
        <f t="shared" si="540"/>
        <v>20678</v>
      </c>
      <c r="E6306" s="4">
        <v>3</v>
      </c>
      <c r="F6306" s="129">
        <f t="shared" si="538"/>
        <v>961</v>
      </c>
    </row>
    <row r="6307" spans="1:6" x14ac:dyDescent="0.25">
      <c r="A6307" s="140" t="s">
        <v>42</v>
      </c>
      <c r="B6307" s="136">
        <v>44155</v>
      </c>
      <c r="C6307" s="4">
        <v>471</v>
      </c>
      <c r="D6307" s="29">
        <f t="shared" si="540"/>
        <v>5553</v>
      </c>
      <c r="F6307" s="129">
        <f t="shared" si="538"/>
        <v>143</v>
      </c>
    </row>
    <row r="6308" spans="1:6" x14ac:dyDescent="0.25">
      <c r="A6308" s="140" t="s">
        <v>43</v>
      </c>
      <c r="B6308" s="136">
        <v>44155</v>
      </c>
      <c r="C6308" s="4">
        <v>378</v>
      </c>
      <c r="D6308" s="29">
        <f t="shared" si="540"/>
        <v>12787</v>
      </c>
      <c r="E6308" s="4">
        <v>8</v>
      </c>
      <c r="F6308" s="129">
        <f t="shared" si="538"/>
        <v>177</v>
      </c>
    </row>
    <row r="6309" spans="1:6" x14ac:dyDescent="0.25">
      <c r="A6309" s="140" t="s">
        <v>44</v>
      </c>
      <c r="B6309" s="136">
        <v>44155</v>
      </c>
      <c r="C6309" s="4">
        <v>248</v>
      </c>
      <c r="D6309" s="29">
        <f t="shared" si="540"/>
        <v>13847</v>
      </c>
      <c r="E6309" s="4">
        <v>3</v>
      </c>
      <c r="F6309" s="129">
        <f t="shared" si="538"/>
        <v>225</v>
      </c>
    </row>
    <row r="6310" spans="1:6" x14ac:dyDescent="0.25">
      <c r="A6310" s="140" t="s">
        <v>29</v>
      </c>
      <c r="B6310" s="136">
        <v>44155</v>
      </c>
      <c r="C6310" s="4">
        <v>1757</v>
      </c>
      <c r="D6310" s="29">
        <f t="shared" si="540"/>
        <v>136009</v>
      </c>
      <c r="E6310" s="4">
        <v>18</v>
      </c>
      <c r="F6310" s="129">
        <f t="shared" si="538"/>
        <v>2022</v>
      </c>
    </row>
    <row r="6311" spans="1:6" x14ac:dyDescent="0.25">
      <c r="A6311" s="140" t="s">
        <v>45</v>
      </c>
      <c r="B6311" s="136">
        <v>44155</v>
      </c>
      <c r="C6311" s="4">
        <v>252</v>
      </c>
      <c r="D6311" s="29">
        <f t="shared" si="540"/>
        <v>14163</v>
      </c>
      <c r="F6311" s="129">
        <f t="shared" si="538"/>
        <v>173</v>
      </c>
    </row>
    <row r="6312" spans="1:6" x14ac:dyDescent="0.25">
      <c r="A6312" s="140" t="s">
        <v>46</v>
      </c>
      <c r="B6312" s="136">
        <v>44155</v>
      </c>
      <c r="C6312" s="4">
        <v>127</v>
      </c>
      <c r="D6312" s="29">
        <f t="shared" si="540"/>
        <v>14965</v>
      </c>
      <c r="E6312" s="4">
        <v>2</v>
      </c>
      <c r="F6312" s="129">
        <f t="shared" si="538"/>
        <v>217</v>
      </c>
    </row>
    <row r="6313" spans="1:6" ht="15.75" thickBot="1" x14ac:dyDescent="0.3">
      <c r="A6313" s="141" t="s">
        <v>47</v>
      </c>
      <c r="B6313" s="136">
        <v>44155</v>
      </c>
      <c r="C6313" s="4">
        <v>472</v>
      </c>
      <c r="D6313" s="132">
        <f>C6313+D6289</f>
        <v>62879</v>
      </c>
      <c r="E6313" s="4">
        <v>24</v>
      </c>
      <c r="F6313" s="130">
        <f t="shared" si="538"/>
        <v>1056</v>
      </c>
    </row>
    <row r="6314" spans="1:6" x14ac:dyDescent="0.25">
      <c r="A6314" s="64" t="s">
        <v>22</v>
      </c>
      <c r="B6314" s="136">
        <v>44156</v>
      </c>
      <c r="C6314" s="4">
        <v>1894</v>
      </c>
      <c r="D6314" s="131">
        <f t="shared" si="540"/>
        <v>604016</v>
      </c>
      <c r="E6314" s="4">
        <f>24+17</f>
        <v>41</v>
      </c>
      <c r="F6314" s="128">
        <f t="shared" si="538"/>
        <v>19958</v>
      </c>
    </row>
    <row r="6315" spans="1:6" x14ac:dyDescent="0.25">
      <c r="A6315" s="140" t="s">
        <v>20</v>
      </c>
      <c r="B6315" s="136">
        <v>44156</v>
      </c>
      <c r="C6315" s="4">
        <v>350</v>
      </c>
      <c r="D6315" s="29">
        <f t="shared" si="540"/>
        <v>156219</v>
      </c>
      <c r="E6315" s="4">
        <f>3+1</f>
        <v>4</v>
      </c>
      <c r="F6315" s="129">
        <f t="shared" ref="F6315:F6378" si="541">E6315+F6291</f>
        <v>5135</v>
      </c>
    </row>
    <row r="6316" spans="1:6" x14ac:dyDescent="0.25">
      <c r="A6316" s="140" t="s">
        <v>35</v>
      </c>
      <c r="B6316" s="136">
        <v>44156</v>
      </c>
      <c r="C6316" s="4">
        <v>25</v>
      </c>
      <c r="D6316" s="29">
        <f t="shared" si="540"/>
        <v>1671</v>
      </c>
      <c r="E6316" s="4">
        <f>5</f>
        <v>5</v>
      </c>
      <c r="F6316" s="129">
        <f t="shared" si="541"/>
        <v>13</v>
      </c>
    </row>
    <row r="6317" spans="1:6" x14ac:dyDescent="0.25">
      <c r="A6317" s="140" t="s">
        <v>21</v>
      </c>
      <c r="B6317" s="136">
        <v>44156</v>
      </c>
      <c r="C6317" s="4">
        <v>156</v>
      </c>
      <c r="D6317" s="29">
        <f t="shared" si="540"/>
        <v>17659</v>
      </c>
      <c r="F6317" s="129">
        <f t="shared" si="541"/>
        <v>525</v>
      </c>
    </row>
    <row r="6318" spans="1:6" x14ac:dyDescent="0.25">
      <c r="A6318" s="140" t="s">
        <v>36</v>
      </c>
      <c r="B6318" s="136">
        <v>44156</v>
      </c>
      <c r="C6318" s="4">
        <v>241</v>
      </c>
      <c r="D6318" s="29">
        <f t="shared" si="540"/>
        <v>21021</v>
      </c>
      <c r="E6318" s="4">
        <f>1</f>
        <v>1</v>
      </c>
      <c r="F6318" s="129">
        <f t="shared" si="541"/>
        <v>357</v>
      </c>
    </row>
    <row r="6319" spans="1:6" x14ac:dyDescent="0.25">
      <c r="A6319" s="140" t="s">
        <v>27</v>
      </c>
      <c r="B6319" s="136">
        <v>44156</v>
      </c>
      <c r="C6319" s="4">
        <v>888</v>
      </c>
      <c r="D6319" s="29">
        <f t="shared" si="540"/>
        <v>108774</v>
      </c>
      <c r="E6319" s="4">
        <f>6+4</f>
        <v>10</v>
      </c>
      <c r="F6319" s="129">
        <f t="shared" si="541"/>
        <v>1772</v>
      </c>
    </row>
    <row r="6320" spans="1:6" x14ac:dyDescent="0.25">
      <c r="A6320" s="140" t="s">
        <v>37</v>
      </c>
      <c r="B6320" s="136">
        <v>44156</v>
      </c>
      <c r="C6320" s="4">
        <v>96</v>
      </c>
      <c r="D6320" s="29">
        <f t="shared" si="540"/>
        <v>4769</v>
      </c>
      <c r="F6320" s="129">
        <f t="shared" si="541"/>
        <v>86</v>
      </c>
    </row>
    <row r="6321" spans="1:6" x14ac:dyDescent="0.25">
      <c r="A6321" s="140" t="s">
        <v>38</v>
      </c>
      <c r="B6321" s="136">
        <v>44156</v>
      </c>
      <c r="C6321" s="4">
        <v>216</v>
      </c>
      <c r="D6321" s="29">
        <f t="shared" si="540"/>
        <v>21718</v>
      </c>
      <c r="E6321" s="4">
        <f>4+1</f>
        <v>5</v>
      </c>
      <c r="F6321" s="129">
        <f t="shared" si="541"/>
        <v>416</v>
      </c>
    </row>
    <row r="6322" spans="1:6" x14ac:dyDescent="0.25">
      <c r="A6322" s="140" t="s">
        <v>48</v>
      </c>
      <c r="B6322" s="136">
        <v>44156</v>
      </c>
      <c r="C6322" s="4">
        <v>2</v>
      </c>
      <c r="D6322" s="29">
        <f t="shared" si="540"/>
        <v>179</v>
      </c>
      <c r="F6322" s="129">
        <f t="shared" si="541"/>
        <v>3</v>
      </c>
    </row>
    <row r="6323" spans="1:6" x14ac:dyDescent="0.25">
      <c r="A6323" s="140" t="s">
        <v>39</v>
      </c>
      <c r="B6323" s="136">
        <v>44156</v>
      </c>
      <c r="C6323" s="4">
        <v>12</v>
      </c>
      <c r="D6323" s="29">
        <f t="shared" si="540"/>
        <v>18285</v>
      </c>
      <c r="E6323" s="4">
        <f>1</f>
        <v>1</v>
      </c>
      <c r="F6323" s="129">
        <f t="shared" si="541"/>
        <v>842</v>
      </c>
    </row>
    <row r="6324" spans="1:6" x14ac:dyDescent="0.25">
      <c r="A6324" s="140" t="s">
        <v>40</v>
      </c>
      <c r="B6324" s="136">
        <v>44156</v>
      </c>
      <c r="C6324" s="4">
        <v>57</v>
      </c>
      <c r="D6324" s="29">
        <f t="shared" si="540"/>
        <v>5117</v>
      </c>
      <c r="E6324" s="4">
        <v>2</v>
      </c>
      <c r="F6324" s="129">
        <f t="shared" si="541"/>
        <v>70</v>
      </c>
    </row>
    <row r="6325" spans="1:6" x14ac:dyDescent="0.25">
      <c r="A6325" s="140" t="s">
        <v>28</v>
      </c>
      <c r="B6325" s="136">
        <v>44156</v>
      </c>
      <c r="C6325" s="4">
        <v>63</v>
      </c>
      <c r="D6325" s="29">
        <f t="shared" si="540"/>
        <v>8483</v>
      </c>
      <c r="E6325" s="4">
        <v>5</v>
      </c>
      <c r="F6325" s="129">
        <f t="shared" si="541"/>
        <v>309</v>
      </c>
    </row>
    <row r="6326" spans="1:6" x14ac:dyDescent="0.25">
      <c r="A6326" s="140" t="s">
        <v>24</v>
      </c>
      <c r="B6326" s="136">
        <v>44156</v>
      </c>
      <c r="C6326" s="4">
        <v>226</v>
      </c>
      <c r="D6326" s="29">
        <f t="shared" si="540"/>
        <v>55037</v>
      </c>
      <c r="E6326" s="4">
        <v>2</v>
      </c>
      <c r="F6326" s="129">
        <f t="shared" si="541"/>
        <v>1066</v>
      </c>
    </row>
    <row r="6327" spans="1:6" x14ac:dyDescent="0.25">
      <c r="A6327" s="140" t="s">
        <v>30</v>
      </c>
      <c r="B6327" s="136">
        <v>44156</v>
      </c>
      <c r="C6327" s="4">
        <v>1</v>
      </c>
      <c r="D6327" s="29">
        <f t="shared" si="540"/>
        <v>435</v>
      </c>
      <c r="E6327" s="4">
        <f>1</f>
        <v>1</v>
      </c>
      <c r="F6327" s="129">
        <f t="shared" si="541"/>
        <v>8</v>
      </c>
    </row>
    <row r="6328" spans="1:6" x14ac:dyDescent="0.25">
      <c r="A6328" s="140" t="s">
        <v>26</v>
      </c>
      <c r="B6328" s="136">
        <v>44156</v>
      </c>
      <c r="C6328" s="4">
        <v>235</v>
      </c>
      <c r="D6328" s="29">
        <f t="shared" si="540"/>
        <v>29494</v>
      </c>
      <c r="F6328" s="129">
        <f t="shared" si="541"/>
        <v>574</v>
      </c>
    </row>
    <row r="6329" spans="1:6" x14ac:dyDescent="0.25">
      <c r="A6329" s="140" t="s">
        <v>25</v>
      </c>
      <c r="B6329" s="136">
        <v>44156</v>
      </c>
      <c r="C6329" s="4">
        <v>169</v>
      </c>
      <c r="D6329" s="29">
        <f t="shared" si="540"/>
        <v>29915</v>
      </c>
      <c r="E6329" s="4">
        <v>1</v>
      </c>
      <c r="F6329" s="129">
        <f t="shared" si="541"/>
        <v>751</v>
      </c>
    </row>
    <row r="6330" spans="1:6" x14ac:dyDescent="0.25">
      <c r="A6330" s="140" t="s">
        <v>41</v>
      </c>
      <c r="B6330" s="136">
        <v>44156</v>
      </c>
      <c r="C6330" s="4">
        <v>48</v>
      </c>
      <c r="D6330" s="29">
        <f t="shared" ref="D6330:D6336" si="542">C6330+D6306</f>
        <v>20726</v>
      </c>
      <c r="E6330" s="4">
        <f>1</f>
        <v>1</v>
      </c>
      <c r="F6330" s="129">
        <f t="shared" si="541"/>
        <v>962</v>
      </c>
    </row>
    <row r="6331" spans="1:6" x14ac:dyDescent="0.25">
      <c r="A6331" s="140" t="s">
        <v>42</v>
      </c>
      <c r="B6331" s="136">
        <v>44156</v>
      </c>
      <c r="C6331" s="4">
        <v>115</v>
      </c>
      <c r="D6331" s="29">
        <f t="shared" si="542"/>
        <v>5668</v>
      </c>
      <c r="F6331" s="129">
        <f t="shared" si="541"/>
        <v>143</v>
      </c>
    </row>
    <row r="6332" spans="1:6" x14ac:dyDescent="0.25">
      <c r="A6332" s="140" t="s">
        <v>43</v>
      </c>
      <c r="B6332" s="136">
        <v>44156</v>
      </c>
      <c r="C6332" s="4">
        <v>250</v>
      </c>
      <c r="D6332" s="29">
        <f t="shared" si="542"/>
        <v>13037</v>
      </c>
      <c r="E6332" s="4">
        <f>1</f>
        <v>1</v>
      </c>
      <c r="F6332" s="129">
        <f t="shared" si="541"/>
        <v>178</v>
      </c>
    </row>
    <row r="6333" spans="1:6" x14ac:dyDescent="0.25">
      <c r="A6333" s="140" t="s">
        <v>44</v>
      </c>
      <c r="B6333" s="136">
        <v>44156</v>
      </c>
      <c r="C6333" s="4">
        <v>163</v>
      </c>
      <c r="D6333" s="29">
        <f t="shared" si="542"/>
        <v>14010</v>
      </c>
      <c r="E6333" s="4">
        <v>7</v>
      </c>
      <c r="F6333" s="129">
        <f t="shared" si="541"/>
        <v>232</v>
      </c>
    </row>
    <row r="6334" spans="1:6" x14ac:dyDescent="0.25">
      <c r="A6334" s="140" t="s">
        <v>29</v>
      </c>
      <c r="B6334" s="136">
        <v>44156</v>
      </c>
      <c r="C6334" s="4">
        <v>1254</v>
      </c>
      <c r="D6334" s="29">
        <f t="shared" si="542"/>
        <v>137263</v>
      </c>
      <c r="E6334" s="4">
        <f>12+9</f>
        <v>21</v>
      </c>
      <c r="F6334" s="129">
        <f t="shared" si="541"/>
        <v>2043</v>
      </c>
    </row>
    <row r="6335" spans="1:6" x14ac:dyDescent="0.25">
      <c r="A6335" s="140" t="s">
        <v>45</v>
      </c>
      <c r="B6335" s="136">
        <v>44156</v>
      </c>
      <c r="C6335" s="4">
        <v>201</v>
      </c>
      <c r="D6335" s="29">
        <f t="shared" si="542"/>
        <v>14364</v>
      </c>
      <c r="F6335" s="129">
        <f t="shared" si="541"/>
        <v>173</v>
      </c>
    </row>
    <row r="6336" spans="1:6" x14ac:dyDescent="0.25">
      <c r="A6336" s="140" t="s">
        <v>46</v>
      </c>
      <c r="B6336" s="136">
        <v>44156</v>
      </c>
      <c r="C6336" s="4">
        <v>221</v>
      </c>
      <c r="D6336" s="29">
        <f t="shared" si="542"/>
        <v>15186</v>
      </c>
      <c r="E6336" s="4">
        <f>2</f>
        <v>2</v>
      </c>
      <c r="F6336" s="129">
        <f t="shared" si="541"/>
        <v>219</v>
      </c>
    </row>
    <row r="6337" spans="1:6" ht="15.75" thickBot="1" x14ac:dyDescent="0.3">
      <c r="A6337" s="141" t="s">
        <v>47</v>
      </c>
      <c r="B6337" s="136">
        <v>44156</v>
      </c>
      <c r="C6337" s="4">
        <v>257</v>
      </c>
      <c r="D6337" s="132">
        <f>C6337+D6313</f>
        <v>63136</v>
      </c>
      <c r="E6337" s="4">
        <v>2</v>
      </c>
      <c r="F6337" s="130">
        <f t="shared" si="541"/>
        <v>1058</v>
      </c>
    </row>
    <row r="6338" spans="1:6" x14ac:dyDescent="0.25">
      <c r="A6338" s="64" t="s">
        <v>22</v>
      </c>
      <c r="B6338" s="136">
        <v>44157</v>
      </c>
      <c r="C6338" s="4">
        <v>998</v>
      </c>
      <c r="D6338" s="131">
        <f t="shared" ref="D6338:D6401" si="543">C6338+D6314</f>
        <v>605014</v>
      </c>
      <c r="E6338" s="4">
        <f>17+16</f>
        <v>33</v>
      </c>
      <c r="F6338" s="128">
        <f t="shared" si="541"/>
        <v>19991</v>
      </c>
    </row>
    <row r="6339" spans="1:6" x14ac:dyDescent="0.25">
      <c r="A6339" s="140" t="s">
        <v>20</v>
      </c>
      <c r="B6339" s="136">
        <v>44157</v>
      </c>
      <c r="C6339" s="4">
        <v>195</v>
      </c>
      <c r="D6339" s="29">
        <f t="shared" si="543"/>
        <v>156414</v>
      </c>
      <c r="E6339" s="4">
        <f>3+1</f>
        <v>4</v>
      </c>
      <c r="F6339" s="129">
        <f t="shared" si="541"/>
        <v>5139</v>
      </c>
    </row>
    <row r="6340" spans="1:6" x14ac:dyDescent="0.25">
      <c r="A6340" s="140" t="s">
        <v>35</v>
      </c>
      <c r="B6340" s="136">
        <v>44157</v>
      </c>
      <c r="C6340" s="4">
        <v>37</v>
      </c>
      <c r="D6340" s="29">
        <f t="shared" si="543"/>
        <v>1708</v>
      </c>
      <c r="F6340" s="129">
        <f t="shared" si="541"/>
        <v>13</v>
      </c>
    </row>
    <row r="6341" spans="1:6" x14ac:dyDescent="0.25">
      <c r="A6341" s="140" t="s">
        <v>21</v>
      </c>
      <c r="B6341" s="136">
        <v>44157</v>
      </c>
      <c r="C6341" s="4">
        <v>119</v>
      </c>
      <c r="D6341" s="29">
        <f t="shared" si="543"/>
        <v>17778</v>
      </c>
      <c r="E6341" s="4">
        <f>1+1</f>
        <v>2</v>
      </c>
      <c r="F6341" s="129">
        <f t="shared" si="541"/>
        <v>527</v>
      </c>
    </row>
    <row r="6342" spans="1:6" x14ac:dyDescent="0.25">
      <c r="A6342" s="140" t="s">
        <v>36</v>
      </c>
      <c r="B6342" s="136">
        <v>44157</v>
      </c>
      <c r="C6342" s="4">
        <v>146</v>
      </c>
      <c r="D6342" s="29">
        <f t="shared" si="543"/>
        <v>21167</v>
      </c>
      <c r="F6342" s="129">
        <f t="shared" si="541"/>
        <v>357</v>
      </c>
    </row>
    <row r="6343" spans="1:6" x14ac:dyDescent="0.25">
      <c r="A6343" s="140" t="s">
        <v>27</v>
      </c>
      <c r="B6343" s="136">
        <v>44157</v>
      </c>
      <c r="C6343" s="4">
        <v>452</v>
      </c>
      <c r="D6343" s="29">
        <f t="shared" si="543"/>
        <v>109226</v>
      </c>
      <c r="E6343" s="4">
        <f>3+2</f>
        <v>5</v>
      </c>
      <c r="F6343" s="129">
        <f t="shared" si="541"/>
        <v>1777</v>
      </c>
    </row>
    <row r="6344" spans="1:6" x14ac:dyDescent="0.25">
      <c r="A6344" s="140" t="s">
        <v>37</v>
      </c>
      <c r="B6344" s="136">
        <v>44157</v>
      </c>
      <c r="C6344" s="4">
        <v>27</v>
      </c>
      <c r="D6344" s="29">
        <f t="shared" si="543"/>
        <v>4796</v>
      </c>
      <c r="F6344" s="129">
        <f t="shared" si="541"/>
        <v>86</v>
      </c>
    </row>
    <row r="6345" spans="1:6" x14ac:dyDescent="0.25">
      <c r="A6345" s="140" t="s">
        <v>38</v>
      </c>
      <c r="B6345" s="136">
        <v>44157</v>
      </c>
      <c r="C6345" s="4">
        <v>159</v>
      </c>
      <c r="D6345" s="29">
        <f t="shared" si="543"/>
        <v>21877</v>
      </c>
      <c r="E6345" s="4">
        <f>2</f>
        <v>2</v>
      </c>
      <c r="F6345" s="129">
        <f t="shared" si="541"/>
        <v>418</v>
      </c>
    </row>
    <row r="6346" spans="1:6" x14ac:dyDescent="0.25">
      <c r="A6346" s="140" t="s">
        <v>48</v>
      </c>
      <c r="B6346" s="136">
        <v>44157</v>
      </c>
      <c r="C6346" s="4">
        <v>1</v>
      </c>
      <c r="D6346" s="29">
        <f t="shared" si="543"/>
        <v>180</v>
      </c>
      <c r="F6346" s="129">
        <f t="shared" si="541"/>
        <v>3</v>
      </c>
    </row>
    <row r="6347" spans="1:6" x14ac:dyDescent="0.25">
      <c r="A6347" s="140" t="s">
        <v>39</v>
      </c>
      <c r="B6347" s="136">
        <v>44157</v>
      </c>
      <c r="C6347" s="4">
        <v>9</v>
      </c>
      <c r="D6347" s="29">
        <f t="shared" si="543"/>
        <v>18294</v>
      </c>
      <c r="F6347" s="129">
        <f t="shared" si="541"/>
        <v>842</v>
      </c>
    </row>
    <row r="6348" spans="1:6" x14ac:dyDescent="0.25">
      <c r="A6348" s="140" t="s">
        <v>40</v>
      </c>
      <c r="B6348" s="136">
        <v>44157</v>
      </c>
      <c r="C6348" s="4">
        <v>82</v>
      </c>
      <c r="D6348" s="29">
        <f t="shared" si="543"/>
        <v>5199</v>
      </c>
      <c r="F6348" s="129">
        <f t="shared" si="541"/>
        <v>70</v>
      </c>
    </row>
    <row r="6349" spans="1:6" x14ac:dyDescent="0.25">
      <c r="A6349" s="140" t="s">
        <v>28</v>
      </c>
      <c r="B6349" s="136">
        <v>44157</v>
      </c>
      <c r="C6349" s="4">
        <v>28</v>
      </c>
      <c r="D6349" s="29">
        <f t="shared" si="543"/>
        <v>8511</v>
      </c>
      <c r="E6349" s="4">
        <f>1</f>
        <v>1</v>
      </c>
      <c r="F6349" s="129">
        <f t="shared" si="541"/>
        <v>310</v>
      </c>
    </row>
    <row r="6350" spans="1:6" x14ac:dyDescent="0.25">
      <c r="A6350" s="140" t="s">
        <v>24</v>
      </c>
      <c r="B6350" s="136">
        <v>44157</v>
      </c>
      <c r="C6350" s="4">
        <v>152</v>
      </c>
      <c r="D6350" s="29">
        <f t="shared" si="543"/>
        <v>55189</v>
      </c>
      <c r="E6350" s="4">
        <f>2</f>
        <v>2</v>
      </c>
      <c r="F6350" s="129">
        <f t="shared" si="541"/>
        <v>1068</v>
      </c>
    </row>
    <row r="6351" spans="1:6" x14ac:dyDescent="0.25">
      <c r="A6351" s="140" t="s">
        <v>30</v>
      </c>
      <c r="B6351" s="136">
        <v>44157</v>
      </c>
      <c r="C6351" s="4">
        <v>1</v>
      </c>
      <c r="D6351" s="29">
        <f t="shared" si="543"/>
        <v>436</v>
      </c>
      <c r="F6351" s="129">
        <f t="shared" si="541"/>
        <v>8</v>
      </c>
    </row>
    <row r="6352" spans="1:6" x14ac:dyDescent="0.25">
      <c r="A6352" s="140" t="s">
        <v>26</v>
      </c>
      <c r="B6352" s="136">
        <v>44157</v>
      </c>
      <c r="C6352" s="4">
        <v>169</v>
      </c>
      <c r="D6352" s="29">
        <f t="shared" si="543"/>
        <v>29663</v>
      </c>
      <c r="E6352" s="4">
        <f>9+8</f>
        <v>17</v>
      </c>
      <c r="F6352" s="129">
        <f t="shared" si="541"/>
        <v>591</v>
      </c>
    </row>
    <row r="6353" spans="1:6" x14ac:dyDescent="0.25">
      <c r="A6353" s="140" t="s">
        <v>25</v>
      </c>
      <c r="B6353" s="136">
        <v>44157</v>
      </c>
      <c r="C6353" s="4">
        <v>141</v>
      </c>
      <c r="D6353" s="29">
        <f t="shared" si="543"/>
        <v>30056</v>
      </c>
      <c r="F6353" s="129">
        <f t="shared" si="541"/>
        <v>751</v>
      </c>
    </row>
    <row r="6354" spans="1:6" x14ac:dyDescent="0.25">
      <c r="A6354" s="140" t="s">
        <v>41</v>
      </c>
      <c r="B6354" s="136">
        <v>44157</v>
      </c>
      <c r="C6354" s="4">
        <v>28</v>
      </c>
      <c r="D6354" s="29">
        <f t="shared" si="543"/>
        <v>20754</v>
      </c>
      <c r="E6354" s="4">
        <f>1</f>
        <v>1</v>
      </c>
      <c r="F6354" s="129">
        <f t="shared" si="541"/>
        <v>963</v>
      </c>
    </row>
    <row r="6355" spans="1:6" x14ac:dyDescent="0.25">
      <c r="A6355" s="140" t="s">
        <v>42</v>
      </c>
      <c r="B6355" s="136">
        <v>44157</v>
      </c>
      <c r="C6355" s="4">
        <v>62</v>
      </c>
      <c r="D6355" s="29">
        <f t="shared" si="543"/>
        <v>5730</v>
      </c>
      <c r="F6355" s="129">
        <f t="shared" si="541"/>
        <v>143</v>
      </c>
    </row>
    <row r="6356" spans="1:6" x14ac:dyDescent="0.25">
      <c r="A6356" s="140" t="s">
        <v>43</v>
      </c>
      <c r="B6356" s="136">
        <v>44157</v>
      </c>
      <c r="C6356" s="4">
        <v>126</v>
      </c>
      <c r="D6356" s="29">
        <f t="shared" si="543"/>
        <v>13163</v>
      </c>
      <c r="E6356" s="4">
        <v>1</v>
      </c>
      <c r="F6356" s="129">
        <f t="shared" si="541"/>
        <v>179</v>
      </c>
    </row>
    <row r="6357" spans="1:6" x14ac:dyDescent="0.25">
      <c r="A6357" s="140" t="s">
        <v>44</v>
      </c>
      <c r="B6357" s="136">
        <v>44157</v>
      </c>
      <c r="C6357" s="4">
        <v>189</v>
      </c>
      <c r="D6357" s="29">
        <f t="shared" si="543"/>
        <v>14199</v>
      </c>
      <c r="F6357" s="129">
        <f t="shared" si="541"/>
        <v>232</v>
      </c>
    </row>
    <row r="6358" spans="1:6" x14ac:dyDescent="0.25">
      <c r="A6358" s="140" t="s">
        <v>29</v>
      </c>
      <c r="B6358" s="136">
        <v>44157</v>
      </c>
      <c r="C6358" s="4">
        <v>634</v>
      </c>
      <c r="D6358" s="29">
        <f t="shared" si="543"/>
        <v>137897</v>
      </c>
      <c r="E6358" s="4">
        <f>19+12</f>
        <v>31</v>
      </c>
      <c r="F6358" s="129">
        <f t="shared" si="541"/>
        <v>2074</v>
      </c>
    </row>
    <row r="6359" spans="1:6" x14ac:dyDescent="0.25">
      <c r="A6359" s="140" t="s">
        <v>45</v>
      </c>
      <c r="B6359" s="136">
        <v>44157</v>
      </c>
      <c r="C6359" s="4">
        <v>194</v>
      </c>
      <c r="D6359" s="29">
        <f t="shared" si="543"/>
        <v>14558</v>
      </c>
      <c r="F6359" s="129">
        <f t="shared" si="541"/>
        <v>173</v>
      </c>
    </row>
    <row r="6360" spans="1:6" x14ac:dyDescent="0.25">
      <c r="A6360" s="140" t="s">
        <v>46</v>
      </c>
      <c r="B6360" s="136">
        <v>44157</v>
      </c>
      <c r="C6360" s="4">
        <v>77</v>
      </c>
      <c r="D6360" s="29">
        <f t="shared" si="543"/>
        <v>15263</v>
      </c>
      <c r="E6360" s="4">
        <v>1</v>
      </c>
      <c r="F6360" s="129">
        <f t="shared" si="541"/>
        <v>220</v>
      </c>
    </row>
    <row r="6361" spans="1:6" ht="15.75" thickBot="1" x14ac:dyDescent="0.3">
      <c r="A6361" s="141" t="s">
        <v>47</v>
      </c>
      <c r="B6361" s="136">
        <v>44157</v>
      </c>
      <c r="C6361" s="4">
        <v>158</v>
      </c>
      <c r="D6361" s="132">
        <f>C6361+D6337</f>
        <v>63294</v>
      </c>
      <c r="F6361" s="130">
        <f t="shared" si="541"/>
        <v>1058</v>
      </c>
    </row>
    <row r="6362" spans="1:6" x14ac:dyDescent="0.25">
      <c r="A6362" s="64" t="s">
        <v>22</v>
      </c>
      <c r="B6362" s="136">
        <v>44158</v>
      </c>
      <c r="C6362" s="4">
        <v>954</v>
      </c>
      <c r="D6362" s="131">
        <f t="shared" si="543"/>
        <v>605968</v>
      </c>
      <c r="E6362" s="4">
        <f>18+16</f>
        <v>34</v>
      </c>
      <c r="F6362" s="128">
        <f t="shared" si="541"/>
        <v>20025</v>
      </c>
    </row>
    <row r="6363" spans="1:6" x14ac:dyDescent="0.25">
      <c r="A6363" s="140" t="s">
        <v>20</v>
      </c>
      <c r="B6363" s="136">
        <v>44158</v>
      </c>
      <c r="C6363" s="4">
        <v>239</v>
      </c>
      <c r="D6363" s="29">
        <f t="shared" si="543"/>
        <v>156653</v>
      </c>
      <c r="E6363" s="4">
        <f>2+1</f>
        <v>3</v>
      </c>
      <c r="F6363" s="129">
        <f t="shared" si="541"/>
        <v>5142</v>
      </c>
    </row>
    <row r="6364" spans="1:6" x14ac:dyDescent="0.25">
      <c r="A6364" s="140" t="s">
        <v>35</v>
      </c>
      <c r="B6364" s="136">
        <v>44158</v>
      </c>
      <c r="C6364" s="4">
        <v>4</v>
      </c>
      <c r="D6364" s="29">
        <f t="shared" si="543"/>
        <v>1712</v>
      </c>
      <c r="F6364" s="129">
        <f t="shared" si="541"/>
        <v>13</v>
      </c>
    </row>
    <row r="6365" spans="1:6" x14ac:dyDescent="0.25">
      <c r="A6365" s="140" t="s">
        <v>21</v>
      </c>
      <c r="B6365" s="136">
        <v>44158</v>
      </c>
      <c r="C6365" s="4">
        <v>127</v>
      </c>
      <c r="D6365" s="29">
        <f t="shared" si="543"/>
        <v>17905</v>
      </c>
      <c r="E6365" s="4">
        <f>1</f>
        <v>1</v>
      </c>
      <c r="F6365" s="129">
        <f t="shared" si="541"/>
        <v>528</v>
      </c>
    </row>
    <row r="6366" spans="1:6" x14ac:dyDescent="0.25">
      <c r="A6366" s="140" t="s">
        <v>36</v>
      </c>
      <c r="B6366" s="136">
        <v>44158</v>
      </c>
      <c r="C6366" s="4">
        <v>104</v>
      </c>
      <c r="D6366" s="29">
        <f t="shared" si="543"/>
        <v>21271</v>
      </c>
      <c r="E6366" s="4">
        <f>1+1</f>
        <v>2</v>
      </c>
      <c r="F6366" s="129">
        <f t="shared" si="541"/>
        <v>359</v>
      </c>
    </row>
    <row r="6367" spans="1:6" x14ac:dyDescent="0.25">
      <c r="A6367" s="140" t="s">
        <v>27</v>
      </c>
      <c r="B6367" s="136">
        <v>44158</v>
      </c>
      <c r="C6367" s="4">
        <v>365</v>
      </c>
      <c r="D6367" s="29">
        <f t="shared" si="543"/>
        <v>109591</v>
      </c>
      <c r="E6367" s="4">
        <f>9+4</f>
        <v>13</v>
      </c>
      <c r="F6367" s="129">
        <f t="shared" si="541"/>
        <v>1790</v>
      </c>
    </row>
    <row r="6368" spans="1:6" x14ac:dyDescent="0.25">
      <c r="A6368" s="140" t="s">
        <v>37</v>
      </c>
      <c r="B6368" s="136">
        <v>44158</v>
      </c>
      <c r="C6368" s="4">
        <v>121</v>
      </c>
      <c r="D6368" s="29">
        <f t="shared" si="543"/>
        <v>4917</v>
      </c>
      <c r="F6368" s="129">
        <f t="shared" si="541"/>
        <v>86</v>
      </c>
    </row>
    <row r="6369" spans="1:6" x14ac:dyDescent="0.25">
      <c r="A6369" s="140" t="s">
        <v>38</v>
      </c>
      <c r="B6369" s="136">
        <v>44158</v>
      </c>
      <c r="C6369" s="4">
        <v>22</v>
      </c>
      <c r="D6369" s="29">
        <f t="shared" si="543"/>
        <v>21899</v>
      </c>
      <c r="E6369" s="4">
        <f>2</f>
        <v>2</v>
      </c>
      <c r="F6369" s="129">
        <f t="shared" si="541"/>
        <v>420</v>
      </c>
    </row>
    <row r="6370" spans="1:6" x14ac:dyDescent="0.25">
      <c r="A6370" s="140" t="s">
        <v>48</v>
      </c>
      <c r="B6370" s="136">
        <v>44158</v>
      </c>
      <c r="C6370" s="4">
        <v>9</v>
      </c>
      <c r="D6370" s="29">
        <f t="shared" si="543"/>
        <v>189</v>
      </c>
      <c r="F6370" s="129">
        <f t="shared" si="541"/>
        <v>3</v>
      </c>
    </row>
    <row r="6371" spans="1:6" x14ac:dyDescent="0.25">
      <c r="A6371" s="140" t="s">
        <v>39</v>
      </c>
      <c r="B6371" s="136">
        <v>44158</v>
      </c>
      <c r="C6371" s="4">
        <v>3</v>
      </c>
      <c r="D6371" s="29">
        <f t="shared" si="543"/>
        <v>18297</v>
      </c>
      <c r="E6371" s="4">
        <f>2+1</f>
        <v>3</v>
      </c>
      <c r="F6371" s="129">
        <f t="shared" si="541"/>
        <v>845</v>
      </c>
    </row>
    <row r="6372" spans="1:6" x14ac:dyDescent="0.25">
      <c r="A6372" s="140" t="s">
        <v>40</v>
      </c>
      <c r="B6372" s="136">
        <v>44158</v>
      </c>
      <c r="C6372" s="4">
        <v>38</v>
      </c>
      <c r="D6372" s="29">
        <f t="shared" si="543"/>
        <v>5237</v>
      </c>
      <c r="E6372" s="4">
        <f>2</f>
        <v>2</v>
      </c>
      <c r="F6372" s="129">
        <f t="shared" si="541"/>
        <v>72</v>
      </c>
    </row>
    <row r="6373" spans="1:6" x14ac:dyDescent="0.25">
      <c r="A6373" s="140" t="s">
        <v>28</v>
      </c>
      <c r="B6373" s="136">
        <v>44158</v>
      </c>
      <c r="C6373" s="4">
        <v>43</v>
      </c>
      <c r="D6373" s="29">
        <f t="shared" si="543"/>
        <v>8554</v>
      </c>
      <c r="F6373" s="129">
        <f t="shared" si="541"/>
        <v>310</v>
      </c>
    </row>
    <row r="6374" spans="1:6" x14ac:dyDescent="0.25">
      <c r="A6374" s="140" t="s">
        <v>24</v>
      </c>
      <c r="B6374" s="136">
        <v>44158</v>
      </c>
      <c r="C6374" s="4">
        <v>113</v>
      </c>
      <c r="D6374" s="29">
        <f t="shared" si="543"/>
        <v>55302</v>
      </c>
      <c r="E6374" s="4">
        <f>4+1</f>
        <v>5</v>
      </c>
      <c r="F6374" s="129">
        <f t="shared" si="541"/>
        <v>1073</v>
      </c>
    </row>
    <row r="6375" spans="1:6" x14ac:dyDescent="0.25">
      <c r="A6375" s="140" t="s">
        <v>30</v>
      </c>
      <c r="B6375" s="136">
        <v>44158</v>
      </c>
      <c r="C6375" s="4">
        <v>12</v>
      </c>
      <c r="D6375" s="29">
        <f t="shared" si="543"/>
        <v>448</v>
      </c>
      <c r="F6375" s="129">
        <f t="shared" si="541"/>
        <v>8</v>
      </c>
    </row>
    <row r="6376" spans="1:6" x14ac:dyDescent="0.25">
      <c r="A6376" s="140" t="s">
        <v>26</v>
      </c>
      <c r="B6376" s="136">
        <v>44158</v>
      </c>
      <c r="C6376" s="4">
        <v>356</v>
      </c>
      <c r="D6376" s="29">
        <f t="shared" si="543"/>
        <v>30019</v>
      </c>
      <c r="E6376" s="4">
        <f>1+1</f>
        <v>2</v>
      </c>
      <c r="F6376" s="129">
        <f t="shared" si="541"/>
        <v>593</v>
      </c>
    </row>
    <row r="6377" spans="1:6" x14ac:dyDescent="0.25">
      <c r="A6377" s="140" t="s">
        <v>25</v>
      </c>
      <c r="B6377" s="136">
        <v>44158</v>
      </c>
      <c r="C6377" s="4">
        <v>92</v>
      </c>
      <c r="D6377" s="29">
        <f t="shared" si="543"/>
        <v>30148</v>
      </c>
      <c r="E6377" s="4">
        <f>2+1</f>
        <v>3</v>
      </c>
      <c r="F6377" s="129">
        <f t="shared" si="541"/>
        <v>754</v>
      </c>
    </row>
    <row r="6378" spans="1:6" x14ac:dyDescent="0.25">
      <c r="A6378" s="140" t="s">
        <v>41</v>
      </c>
      <c r="B6378" s="136">
        <v>44158</v>
      </c>
      <c r="C6378" s="4">
        <v>17</v>
      </c>
      <c r="D6378" s="29">
        <f t="shared" si="543"/>
        <v>20771</v>
      </c>
      <c r="F6378" s="129">
        <f t="shared" si="541"/>
        <v>963</v>
      </c>
    </row>
    <row r="6379" spans="1:6" x14ac:dyDescent="0.25">
      <c r="A6379" s="140" t="s">
        <v>42</v>
      </c>
      <c r="B6379" s="136">
        <v>44158</v>
      </c>
      <c r="C6379" s="4">
        <v>48</v>
      </c>
      <c r="D6379" s="29">
        <f t="shared" si="543"/>
        <v>5778</v>
      </c>
      <c r="F6379" s="129">
        <f t="shared" ref="F6379:F6442" si="544">E6379+F6355</f>
        <v>143</v>
      </c>
    </row>
    <row r="6380" spans="1:6" x14ac:dyDescent="0.25">
      <c r="A6380" s="140" t="s">
        <v>43</v>
      </c>
      <c r="B6380" s="136">
        <v>44158</v>
      </c>
      <c r="C6380" s="4">
        <v>46</v>
      </c>
      <c r="D6380" s="29">
        <f t="shared" si="543"/>
        <v>13209</v>
      </c>
      <c r="E6380" s="4">
        <f>2</f>
        <v>2</v>
      </c>
      <c r="F6380" s="129">
        <f t="shared" si="544"/>
        <v>181</v>
      </c>
    </row>
    <row r="6381" spans="1:6" x14ac:dyDescent="0.25">
      <c r="A6381" s="140" t="s">
        <v>44</v>
      </c>
      <c r="B6381" s="136">
        <v>44158</v>
      </c>
      <c r="C6381" s="4">
        <v>110</v>
      </c>
      <c r="D6381" s="29">
        <f t="shared" si="543"/>
        <v>14309</v>
      </c>
      <c r="E6381" s="4">
        <f>6+1</f>
        <v>7</v>
      </c>
      <c r="F6381" s="129">
        <f t="shared" si="544"/>
        <v>239</v>
      </c>
    </row>
    <row r="6382" spans="1:6" x14ac:dyDescent="0.25">
      <c r="A6382" s="140" t="s">
        <v>29</v>
      </c>
      <c r="B6382" s="136">
        <v>44158</v>
      </c>
      <c r="C6382" s="4">
        <v>1021</v>
      </c>
      <c r="D6382" s="29">
        <f t="shared" si="543"/>
        <v>138918</v>
      </c>
      <c r="E6382" s="4">
        <v>23</v>
      </c>
      <c r="F6382" s="129">
        <f t="shared" si="544"/>
        <v>2097</v>
      </c>
    </row>
    <row r="6383" spans="1:6" x14ac:dyDescent="0.25">
      <c r="A6383" s="140" t="s">
        <v>45</v>
      </c>
      <c r="B6383" s="136">
        <v>44158</v>
      </c>
      <c r="C6383" s="4">
        <v>81</v>
      </c>
      <c r="D6383" s="29">
        <f t="shared" si="543"/>
        <v>14639</v>
      </c>
      <c r="E6383" s="4">
        <f>1+1</f>
        <v>2</v>
      </c>
      <c r="F6383" s="129">
        <f t="shared" si="544"/>
        <v>175</v>
      </c>
    </row>
    <row r="6384" spans="1:6" x14ac:dyDescent="0.25">
      <c r="A6384" s="140" t="s">
        <v>46</v>
      </c>
      <c r="B6384" s="136">
        <v>44158</v>
      </c>
      <c r="C6384" s="4">
        <v>152</v>
      </c>
      <c r="D6384" s="29">
        <f t="shared" si="543"/>
        <v>15415</v>
      </c>
      <c r="F6384" s="129">
        <f t="shared" si="544"/>
        <v>220</v>
      </c>
    </row>
    <row r="6385" spans="1:6" ht="15.75" thickBot="1" x14ac:dyDescent="0.3">
      <c r="A6385" s="141" t="s">
        <v>47</v>
      </c>
      <c r="B6385" s="136">
        <v>44158</v>
      </c>
      <c r="C6385" s="4">
        <v>188</v>
      </c>
      <c r="D6385" s="132">
        <f>C6385+D6361</f>
        <v>63482</v>
      </c>
      <c r="E6385" s="4">
        <f>7+8</f>
        <v>15</v>
      </c>
      <c r="F6385" s="130">
        <f t="shared" si="544"/>
        <v>1073</v>
      </c>
    </row>
    <row r="6386" spans="1:6" x14ac:dyDescent="0.25">
      <c r="A6386" s="64" t="s">
        <v>22</v>
      </c>
      <c r="B6386" s="136">
        <v>44159</v>
      </c>
      <c r="C6386" s="4">
        <v>1929</v>
      </c>
      <c r="D6386" s="131">
        <f t="shared" si="543"/>
        <v>607897</v>
      </c>
      <c r="E6386" s="4">
        <f>76+76</f>
        <v>152</v>
      </c>
      <c r="F6386" s="128">
        <f t="shared" si="544"/>
        <v>20177</v>
      </c>
    </row>
    <row r="6387" spans="1:6" x14ac:dyDescent="0.25">
      <c r="A6387" s="140" t="s">
        <v>20</v>
      </c>
      <c r="B6387" s="136">
        <v>44159</v>
      </c>
      <c r="C6387" s="4">
        <v>250</v>
      </c>
      <c r="D6387" s="29">
        <f t="shared" si="543"/>
        <v>156903</v>
      </c>
      <c r="E6387" s="4">
        <f>4+8</f>
        <v>12</v>
      </c>
      <c r="F6387" s="129">
        <f t="shared" si="544"/>
        <v>5154</v>
      </c>
    </row>
    <row r="6388" spans="1:6" x14ac:dyDescent="0.25">
      <c r="A6388" s="140" t="s">
        <v>35</v>
      </c>
      <c r="B6388" s="136">
        <v>44159</v>
      </c>
      <c r="C6388" s="4">
        <v>13</v>
      </c>
      <c r="D6388" s="29">
        <f t="shared" si="543"/>
        <v>1725</v>
      </c>
      <c r="F6388" s="129">
        <f t="shared" si="544"/>
        <v>13</v>
      </c>
    </row>
    <row r="6389" spans="1:6" x14ac:dyDescent="0.25">
      <c r="A6389" s="140" t="s">
        <v>21</v>
      </c>
      <c r="B6389" s="136">
        <v>44159</v>
      </c>
      <c r="C6389" s="4">
        <v>177</v>
      </c>
      <c r="D6389" s="29">
        <f t="shared" si="543"/>
        <v>18082</v>
      </c>
      <c r="E6389" s="4">
        <f>4+1</f>
        <v>5</v>
      </c>
      <c r="F6389" s="129">
        <f t="shared" si="544"/>
        <v>533</v>
      </c>
    </row>
    <row r="6390" spans="1:6" x14ac:dyDescent="0.25">
      <c r="A6390" s="140" t="s">
        <v>36</v>
      </c>
      <c r="B6390" s="136">
        <v>44159</v>
      </c>
      <c r="C6390" s="4">
        <v>227</v>
      </c>
      <c r="D6390" s="29">
        <f t="shared" si="543"/>
        <v>21498</v>
      </c>
      <c r="E6390" s="4">
        <f>1+1</f>
        <v>2</v>
      </c>
      <c r="F6390" s="129">
        <f t="shared" si="544"/>
        <v>361</v>
      </c>
    </row>
    <row r="6391" spans="1:6" x14ac:dyDescent="0.25">
      <c r="A6391" s="140" t="s">
        <v>27</v>
      </c>
      <c r="B6391" s="136">
        <v>44159</v>
      </c>
      <c r="C6391" s="4">
        <v>471</v>
      </c>
      <c r="D6391" s="29">
        <f t="shared" si="543"/>
        <v>110062</v>
      </c>
      <c r="E6391" s="4">
        <f>22+11</f>
        <v>33</v>
      </c>
      <c r="F6391" s="129">
        <f t="shared" si="544"/>
        <v>1823</v>
      </c>
    </row>
    <row r="6392" spans="1:6" x14ac:dyDescent="0.25">
      <c r="A6392" s="140" t="s">
        <v>37</v>
      </c>
      <c r="B6392" s="136">
        <v>44159</v>
      </c>
      <c r="C6392" s="4">
        <v>92</v>
      </c>
      <c r="D6392" s="29">
        <f t="shared" si="543"/>
        <v>5009</v>
      </c>
      <c r="F6392" s="129">
        <f t="shared" si="544"/>
        <v>86</v>
      </c>
    </row>
    <row r="6393" spans="1:6" x14ac:dyDescent="0.25">
      <c r="A6393" s="140" t="s">
        <v>38</v>
      </c>
      <c r="B6393" s="136">
        <v>44159</v>
      </c>
      <c r="C6393" s="4">
        <v>177</v>
      </c>
      <c r="D6393" s="29">
        <f t="shared" si="543"/>
        <v>22076</v>
      </c>
      <c r="E6393" s="4">
        <f>8+6</f>
        <v>14</v>
      </c>
      <c r="F6393" s="129">
        <f t="shared" si="544"/>
        <v>434</v>
      </c>
    </row>
    <row r="6394" spans="1:6" x14ac:dyDescent="0.25">
      <c r="A6394" s="140" t="s">
        <v>48</v>
      </c>
      <c r="B6394" s="136">
        <v>44159</v>
      </c>
      <c r="C6394" s="4">
        <v>2</v>
      </c>
      <c r="D6394" s="29">
        <f t="shared" si="543"/>
        <v>191</v>
      </c>
      <c r="F6394" s="129">
        <f t="shared" si="544"/>
        <v>3</v>
      </c>
    </row>
    <row r="6395" spans="1:6" x14ac:dyDescent="0.25">
      <c r="A6395" s="140" t="s">
        <v>39</v>
      </c>
      <c r="B6395" s="136">
        <v>44159</v>
      </c>
      <c r="C6395" s="4">
        <v>20</v>
      </c>
      <c r="D6395" s="29">
        <f t="shared" si="543"/>
        <v>18317</v>
      </c>
      <c r="F6395" s="129">
        <f t="shared" si="544"/>
        <v>845</v>
      </c>
    </row>
    <row r="6396" spans="1:6" x14ac:dyDescent="0.25">
      <c r="A6396" s="140" t="s">
        <v>40</v>
      </c>
      <c r="B6396" s="136">
        <v>44159</v>
      </c>
      <c r="C6396" s="4">
        <v>61</v>
      </c>
      <c r="D6396" s="29">
        <f t="shared" si="543"/>
        <v>5298</v>
      </c>
      <c r="E6396" s="4">
        <f>1</f>
        <v>1</v>
      </c>
      <c r="F6396" s="129">
        <f t="shared" si="544"/>
        <v>73</v>
      </c>
    </row>
    <row r="6397" spans="1:6" x14ac:dyDescent="0.25">
      <c r="A6397" s="140" t="s">
        <v>28</v>
      </c>
      <c r="B6397" s="136">
        <v>44159</v>
      </c>
      <c r="C6397" s="4">
        <v>16</v>
      </c>
      <c r="D6397" s="29">
        <f t="shared" si="543"/>
        <v>8570</v>
      </c>
      <c r="F6397" s="129">
        <f t="shared" si="544"/>
        <v>310</v>
      </c>
    </row>
    <row r="6398" spans="1:6" x14ac:dyDescent="0.25">
      <c r="A6398" s="140" t="s">
        <v>24</v>
      </c>
      <c r="B6398" s="136">
        <v>44159</v>
      </c>
      <c r="C6398" s="4">
        <v>198</v>
      </c>
      <c r="D6398" s="29">
        <f t="shared" si="543"/>
        <v>55500</v>
      </c>
      <c r="E6398" s="4">
        <f>1+2</f>
        <v>3</v>
      </c>
      <c r="F6398" s="129">
        <f t="shared" si="544"/>
        <v>1076</v>
      </c>
    </row>
    <row r="6399" spans="1:6" x14ac:dyDescent="0.25">
      <c r="A6399" s="140" t="s">
        <v>30</v>
      </c>
      <c r="B6399" s="136">
        <v>44159</v>
      </c>
      <c r="C6399" s="4">
        <v>10</v>
      </c>
      <c r="D6399" s="29">
        <f t="shared" si="543"/>
        <v>458</v>
      </c>
      <c r="F6399" s="129">
        <f t="shared" si="544"/>
        <v>8</v>
      </c>
    </row>
    <row r="6400" spans="1:6" x14ac:dyDescent="0.25">
      <c r="A6400" s="140" t="s">
        <v>26</v>
      </c>
      <c r="B6400" s="136">
        <v>44159</v>
      </c>
      <c r="C6400" s="4">
        <v>485</v>
      </c>
      <c r="D6400" s="29">
        <f t="shared" si="543"/>
        <v>30504</v>
      </c>
      <c r="F6400" s="129">
        <f t="shared" si="544"/>
        <v>593</v>
      </c>
    </row>
    <row r="6401" spans="1:6" x14ac:dyDescent="0.25">
      <c r="A6401" s="140" t="s">
        <v>25</v>
      </c>
      <c r="B6401" s="136">
        <v>44159</v>
      </c>
      <c r="C6401" s="4">
        <v>234</v>
      </c>
      <c r="D6401" s="29">
        <f t="shared" si="543"/>
        <v>30382</v>
      </c>
      <c r="E6401" s="4">
        <f>1</f>
        <v>1</v>
      </c>
      <c r="F6401" s="129">
        <f t="shared" si="544"/>
        <v>755</v>
      </c>
    </row>
    <row r="6402" spans="1:6" x14ac:dyDescent="0.25">
      <c r="A6402" s="140" t="s">
        <v>41</v>
      </c>
      <c r="B6402" s="136">
        <v>44159</v>
      </c>
      <c r="C6402" s="4">
        <v>97</v>
      </c>
      <c r="D6402" s="29">
        <f t="shared" ref="D6402:D6408" si="545">C6402+D6378</f>
        <v>20868</v>
      </c>
      <c r="E6402" s="4">
        <f>6+4</f>
        <v>10</v>
      </c>
      <c r="F6402" s="129">
        <f t="shared" si="544"/>
        <v>973</v>
      </c>
    </row>
    <row r="6403" spans="1:6" x14ac:dyDescent="0.25">
      <c r="A6403" s="140" t="s">
        <v>42</v>
      </c>
      <c r="B6403" s="136">
        <v>44159</v>
      </c>
      <c r="C6403" s="4">
        <v>493</v>
      </c>
      <c r="D6403" s="29">
        <f t="shared" si="545"/>
        <v>6271</v>
      </c>
      <c r="F6403" s="129">
        <f t="shared" si="544"/>
        <v>143</v>
      </c>
    </row>
    <row r="6404" spans="1:6" x14ac:dyDescent="0.25">
      <c r="A6404" s="140" t="s">
        <v>43</v>
      </c>
      <c r="B6404" s="136">
        <v>44159</v>
      </c>
      <c r="C6404" s="4">
        <v>178</v>
      </c>
      <c r="D6404" s="29">
        <f t="shared" si="545"/>
        <v>13387</v>
      </c>
      <c r="E6404" s="4">
        <f>6+1</f>
        <v>7</v>
      </c>
      <c r="F6404" s="129">
        <f t="shared" si="544"/>
        <v>188</v>
      </c>
    </row>
    <row r="6405" spans="1:6" x14ac:dyDescent="0.25">
      <c r="A6405" s="140" t="s">
        <v>44</v>
      </c>
      <c r="B6405" s="136">
        <v>44159</v>
      </c>
      <c r="C6405" s="4">
        <v>208</v>
      </c>
      <c r="D6405" s="29">
        <f t="shared" si="545"/>
        <v>14517</v>
      </c>
      <c r="E6405" s="4">
        <f>5+4</f>
        <v>9</v>
      </c>
      <c r="F6405" s="129">
        <f t="shared" si="544"/>
        <v>248</v>
      </c>
    </row>
    <row r="6406" spans="1:6" x14ac:dyDescent="0.25">
      <c r="A6406" s="140" t="s">
        <v>29</v>
      </c>
      <c r="B6406" s="136">
        <v>44159</v>
      </c>
      <c r="C6406" s="4">
        <v>1187</v>
      </c>
      <c r="D6406" s="29">
        <f t="shared" si="545"/>
        <v>140105</v>
      </c>
      <c r="E6406" s="4">
        <f>15+17</f>
        <v>32</v>
      </c>
      <c r="F6406" s="129">
        <f t="shared" si="544"/>
        <v>2129</v>
      </c>
    </row>
    <row r="6407" spans="1:6" x14ac:dyDescent="0.25">
      <c r="A6407" s="140" t="s">
        <v>45</v>
      </c>
      <c r="B6407" s="136">
        <v>44159</v>
      </c>
      <c r="C6407" s="4">
        <v>75</v>
      </c>
      <c r="D6407" s="29">
        <f t="shared" si="545"/>
        <v>14714</v>
      </c>
      <c r="E6407" s="4">
        <f>1+4</f>
        <v>5</v>
      </c>
      <c r="F6407" s="129">
        <f t="shared" si="544"/>
        <v>180</v>
      </c>
    </row>
    <row r="6408" spans="1:6" x14ac:dyDescent="0.25">
      <c r="A6408" s="140" t="s">
        <v>46</v>
      </c>
      <c r="B6408" s="136">
        <v>44159</v>
      </c>
      <c r="C6408" s="4">
        <v>109</v>
      </c>
      <c r="D6408" s="29">
        <f t="shared" si="545"/>
        <v>15524</v>
      </c>
      <c r="E6408" s="4">
        <f>2</f>
        <v>2</v>
      </c>
      <c r="F6408" s="129">
        <f t="shared" si="544"/>
        <v>222</v>
      </c>
    </row>
    <row r="6409" spans="1:6" ht="15.75" thickBot="1" x14ac:dyDescent="0.3">
      <c r="A6409" s="141" t="s">
        <v>47</v>
      </c>
      <c r="B6409" s="136">
        <v>44159</v>
      </c>
      <c r="C6409" s="4">
        <v>455</v>
      </c>
      <c r="D6409" s="132">
        <f>C6409+D6385</f>
        <v>63937</v>
      </c>
      <c r="E6409" s="4">
        <f>16+7</f>
        <v>23</v>
      </c>
      <c r="F6409" s="130">
        <f t="shared" si="544"/>
        <v>1096</v>
      </c>
    </row>
    <row r="6410" spans="1:6" x14ac:dyDescent="0.25">
      <c r="A6410" s="64" t="s">
        <v>22</v>
      </c>
      <c r="B6410" s="136">
        <v>44160</v>
      </c>
      <c r="C6410" s="4">
        <v>2262</v>
      </c>
      <c r="D6410" s="131">
        <f t="shared" ref="D6410:D6473" si="546">C6410+D6386</f>
        <v>610159</v>
      </c>
      <c r="E6410" s="4">
        <v>76</v>
      </c>
      <c r="F6410" s="128">
        <f t="shared" si="544"/>
        <v>20253</v>
      </c>
    </row>
    <row r="6411" spans="1:6" x14ac:dyDescent="0.25">
      <c r="A6411" s="140" t="s">
        <v>20</v>
      </c>
      <c r="B6411" s="136">
        <v>44160</v>
      </c>
      <c r="C6411" s="4">
        <v>324</v>
      </c>
      <c r="D6411" s="29">
        <f t="shared" si="546"/>
        <v>157227</v>
      </c>
      <c r="E6411" s="4">
        <v>11</v>
      </c>
      <c r="F6411" s="129">
        <f t="shared" si="544"/>
        <v>5165</v>
      </c>
    </row>
    <row r="6412" spans="1:6" x14ac:dyDescent="0.25">
      <c r="A6412" s="140" t="s">
        <v>35</v>
      </c>
      <c r="B6412" s="136">
        <v>44160</v>
      </c>
      <c r="C6412" s="4">
        <v>12</v>
      </c>
      <c r="D6412" s="29">
        <f t="shared" si="546"/>
        <v>1737</v>
      </c>
      <c r="F6412" s="129">
        <f t="shared" si="544"/>
        <v>13</v>
      </c>
    </row>
    <row r="6413" spans="1:6" x14ac:dyDescent="0.25">
      <c r="A6413" s="140" t="s">
        <v>21</v>
      </c>
      <c r="B6413" s="136">
        <v>44160</v>
      </c>
      <c r="C6413" s="4">
        <v>166</v>
      </c>
      <c r="D6413" s="29">
        <f t="shared" si="546"/>
        <v>18248</v>
      </c>
      <c r="E6413" s="4">
        <v>1</v>
      </c>
      <c r="F6413" s="129">
        <f t="shared" si="544"/>
        <v>534</v>
      </c>
    </row>
    <row r="6414" spans="1:6" x14ac:dyDescent="0.25">
      <c r="A6414" s="140" t="s">
        <v>36</v>
      </c>
      <c r="B6414" s="136">
        <v>44160</v>
      </c>
      <c r="C6414" s="4">
        <v>259</v>
      </c>
      <c r="D6414" s="29">
        <f t="shared" si="546"/>
        <v>21757</v>
      </c>
      <c r="E6414" s="4">
        <v>1</v>
      </c>
      <c r="F6414" s="129">
        <f t="shared" si="544"/>
        <v>362</v>
      </c>
    </row>
    <row r="6415" spans="1:6" x14ac:dyDescent="0.25">
      <c r="A6415" s="140" t="s">
        <v>27</v>
      </c>
      <c r="B6415" s="136">
        <v>44160</v>
      </c>
      <c r="C6415" s="4">
        <v>881</v>
      </c>
      <c r="D6415" s="29">
        <f t="shared" si="546"/>
        <v>110943</v>
      </c>
      <c r="E6415" s="4">
        <v>36</v>
      </c>
      <c r="F6415" s="129">
        <f t="shared" si="544"/>
        <v>1859</v>
      </c>
    </row>
    <row r="6416" spans="1:6" x14ac:dyDescent="0.25">
      <c r="A6416" s="140" t="s">
        <v>37</v>
      </c>
      <c r="B6416" s="136">
        <v>44160</v>
      </c>
      <c r="C6416" s="4">
        <v>125</v>
      </c>
      <c r="D6416" s="29">
        <f t="shared" si="546"/>
        <v>5134</v>
      </c>
      <c r="F6416" s="129">
        <f t="shared" si="544"/>
        <v>86</v>
      </c>
    </row>
    <row r="6417" spans="1:6" x14ac:dyDescent="0.25">
      <c r="A6417" s="140" t="s">
        <v>38</v>
      </c>
      <c r="B6417" s="136">
        <v>44160</v>
      </c>
      <c r="C6417" s="4">
        <v>191</v>
      </c>
      <c r="D6417" s="29">
        <f t="shared" si="546"/>
        <v>22267</v>
      </c>
      <c r="E6417" s="4">
        <v>18</v>
      </c>
      <c r="F6417" s="129">
        <f t="shared" si="544"/>
        <v>452</v>
      </c>
    </row>
    <row r="6418" spans="1:6" x14ac:dyDescent="0.25">
      <c r="A6418" s="140" t="s">
        <v>48</v>
      </c>
      <c r="B6418" s="136">
        <v>44160</v>
      </c>
      <c r="C6418" s="4">
        <v>-13</v>
      </c>
      <c r="D6418" s="29">
        <f t="shared" si="546"/>
        <v>178</v>
      </c>
      <c r="F6418" s="129">
        <f t="shared" si="544"/>
        <v>3</v>
      </c>
    </row>
    <row r="6419" spans="1:6" x14ac:dyDescent="0.25">
      <c r="A6419" s="140" t="s">
        <v>39</v>
      </c>
      <c r="B6419" s="136">
        <v>44160</v>
      </c>
      <c r="C6419" s="4">
        <v>15</v>
      </c>
      <c r="D6419" s="29">
        <f t="shared" si="546"/>
        <v>18332</v>
      </c>
      <c r="F6419" s="129">
        <f t="shared" si="544"/>
        <v>845</v>
      </c>
    </row>
    <row r="6420" spans="1:6" x14ac:dyDescent="0.25">
      <c r="A6420" s="140" t="s">
        <v>40</v>
      </c>
      <c r="B6420" s="136">
        <v>44160</v>
      </c>
      <c r="C6420" s="4">
        <v>105</v>
      </c>
      <c r="D6420" s="29">
        <f t="shared" si="546"/>
        <v>5403</v>
      </c>
      <c r="E6420" s="4">
        <v>2</v>
      </c>
      <c r="F6420" s="129">
        <f t="shared" si="544"/>
        <v>75</v>
      </c>
    </row>
    <row r="6421" spans="1:6" x14ac:dyDescent="0.25">
      <c r="A6421" s="140" t="s">
        <v>28</v>
      </c>
      <c r="B6421" s="136">
        <v>44160</v>
      </c>
      <c r="C6421" s="4">
        <v>18</v>
      </c>
      <c r="D6421" s="29">
        <f t="shared" si="546"/>
        <v>8588</v>
      </c>
      <c r="F6421" s="129">
        <f t="shared" si="544"/>
        <v>310</v>
      </c>
    </row>
    <row r="6422" spans="1:6" x14ac:dyDescent="0.25">
      <c r="A6422" s="140" t="s">
        <v>24</v>
      </c>
      <c r="B6422" s="136">
        <v>44160</v>
      </c>
      <c r="C6422" s="4">
        <v>264</v>
      </c>
      <c r="D6422" s="29">
        <f t="shared" si="546"/>
        <v>55764</v>
      </c>
      <c r="E6422" s="4">
        <v>4</v>
      </c>
      <c r="F6422" s="129">
        <f t="shared" si="544"/>
        <v>1080</v>
      </c>
    </row>
    <row r="6423" spans="1:6" x14ac:dyDescent="0.25">
      <c r="A6423" s="140" t="s">
        <v>30</v>
      </c>
      <c r="B6423" s="136">
        <v>44160</v>
      </c>
      <c r="C6423" s="4">
        <v>8</v>
      </c>
      <c r="D6423" s="29">
        <f t="shared" si="546"/>
        <v>466</v>
      </c>
      <c r="E6423" s="4">
        <v>1</v>
      </c>
      <c r="F6423" s="129">
        <f t="shared" si="544"/>
        <v>9</v>
      </c>
    </row>
    <row r="6424" spans="1:6" x14ac:dyDescent="0.25">
      <c r="A6424" s="140" t="s">
        <v>26</v>
      </c>
      <c r="B6424" s="136">
        <v>44160</v>
      </c>
      <c r="C6424" s="4">
        <v>394</v>
      </c>
      <c r="D6424" s="29">
        <f t="shared" si="546"/>
        <v>30898</v>
      </c>
      <c r="E6424" s="4">
        <v>20</v>
      </c>
      <c r="F6424" s="129">
        <f t="shared" si="544"/>
        <v>613</v>
      </c>
    </row>
    <row r="6425" spans="1:6" x14ac:dyDescent="0.25">
      <c r="A6425" s="140" t="s">
        <v>25</v>
      </c>
      <c r="B6425" s="136">
        <v>44160</v>
      </c>
      <c r="C6425" s="4">
        <v>350</v>
      </c>
      <c r="D6425" s="29">
        <f t="shared" si="546"/>
        <v>30732</v>
      </c>
      <c r="E6425" s="4">
        <v>6</v>
      </c>
      <c r="F6425" s="129">
        <f t="shared" si="544"/>
        <v>761</v>
      </c>
    </row>
    <row r="6426" spans="1:6" x14ac:dyDescent="0.25">
      <c r="A6426" s="140" t="s">
        <v>41</v>
      </c>
      <c r="B6426" s="136">
        <v>44160</v>
      </c>
      <c r="C6426" s="4">
        <v>84</v>
      </c>
      <c r="D6426" s="29">
        <f t="shared" si="546"/>
        <v>20952</v>
      </c>
      <c r="E6426" s="4">
        <v>2</v>
      </c>
      <c r="F6426" s="129">
        <f t="shared" si="544"/>
        <v>975</v>
      </c>
    </row>
    <row r="6427" spans="1:6" x14ac:dyDescent="0.25">
      <c r="A6427" s="140" t="s">
        <v>42</v>
      </c>
      <c r="B6427" s="136">
        <v>44160</v>
      </c>
      <c r="C6427" s="4">
        <v>451</v>
      </c>
      <c r="D6427" s="29">
        <f t="shared" si="546"/>
        <v>6722</v>
      </c>
      <c r="E6427" s="4">
        <v>28</v>
      </c>
      <c r="F6427" s="129">
        <f t="shared" si="544"/>
        <v>171</v>
      </c>
    </row>
    <row r="6428" spans="1:6" x14ac:dyDescent="0.25">
      <c r="A6428" s="140" t="s">
        <v>43</v>
      </c>
      <c r="B6428" s="136">
        <v>44160</v>
      </c>
      <c r="C6428" s="4">
        <v>185</v>
      </c>
      <c r="D6428" s="29">
        <f t="shared" si="546"/>
        <v>13572</v>
      </c>
      <c r="E6428" s="4">
        <v>2</v>
      </c>
      <c r="F6428" s="129">
        <f t="shared" si="544"/>
        <v>190</v>
      </c>
    </row>
    <row r="6429" spans="1:6" x14ac:dyDescent="0.25">
      <c r="A6429" s="140" t="s">
        <v>44</v>
      </c>
      <c r="B6429" s="136">
        <v>44160</v>
      </c>
      <c r="C6429" s="4">
        <v>327</v>
      </c>
      <c r="D6429" s="29">
        <f t="shared" si="546"/>
        <v>14844</v>
      </c>
      <c r="E6429" s="4">
        <v>7</v>
      </c>
      <c r="F6429" s="129">
        <f t="shared" si="544"/>
        <v>255</v>
      </c>
    </row>
    <row r="6430" spans="1:6" x14ac:dyDescent="0.25">
      <c r="A6430" s="140" t="s">
        <v>29</v>
      </c>
      <c r="B6430" s="136">
        <v>44160</v>
      </c>
      <c r="C6430" s="4">
        <v>1490</v>
      </c>
      <c r="D6430" s="29">
        <f t="shared" si="546"/>
        <v>141595</v>
      </c>
      <c r="E6430" s="4">
        <v>32</v>
      </c>
      <c r="F6430" s="129">
        <f t="shared" si="544"/>
        <v>2161</v>
      </c>
    </row>
    <row r="6431" spans="1:6" x14ac:dyDescent="0.25">
      <c r="A6431" s="140" t="s">
        <v>45</v>
      </c>
      <c r="B6431" s="136">
        <v>44160</v>
      </c>
      <c r="C6431" s="4">
        <v>154</v>
      </c>
      <c r="D6431" s="29">
        <f t="shared" si="546"/>
        <v>14868</v>
      </c>
      <c r="E6431" s="4">
        <v>2</v>
      </c>
      <c r="F6431" s="129">
        <f t="shared" si="544"/>
        <v>182</v>
      </c>
    </row>
    <row r="6432" spans="1:6" x14ac:dyDescent="0.25">
      <c r="A6432" s="140" t="s">
        <v>46</v>
      </c>
      <c r="B6432" s="136">
        <v>44160</v>
      </c>
      <c r="C6432" s="4">
        <v>177</v>
      </c>
      <c r="D6432" s="29">
        <f t="shared" si="546"/>
        <v>15701</v>
      </c>
      <c r="E6432" s="4">
        <v>4</v>
      </c>
      <c r="F6432" s="129">
        <f t="shared" si="544"/>
        <v>226</v>
      </c>
    </row>
    <row r="6433" spans="1:7" ht="15.75" thickBot="1" x14ac:dyDescent="0.3">
      <c r="A6433" s="141" t="s">
        <v>47</v>
      </c>
      <c r="B6433" s="136">
        <v>44160</v>
      </c>
      <c r="C6433" s="4">
        <v>364</v>
      </c>
      <c r="D6433" s="132">
        <f>C6433+D6409</f>
        <v>64301</v>
      </c>
      <c r="E6433" s="4">
        <v>30</v>
      </c>
      <c r="F6433" s="130">
        <f t="shared" si="544"/>
        <v>1126</v>
      </c>
    </row>
    <row r="6434" spans="1:7" x14ac:dyDescent="0.25">
      <c r="A6434" s="64" t="s">
        <v>22</v>
      </c>
      <c r="B6434" s="136">
        <v>44161</v>
      </c>
      <c r="C6434" s="4">
        <v>2589</v>
      </c>
      <c r="D6434" s="131">
        <f t="shared" si="546"/>
        <v>612748</v>
      </c>
      <c r="E6434" s="4">
        <v>64</v>
      </c>
      <c r="F6434" s="128">
        <f t="shared" si="544"/>
        <v>20317</v>
      </c>
    </row>
    <row r="6435" spans="1:7" x14ac:dyDescent="0.25">
      <c r="A6435" s="140" t="s">
        <v>20</v>
      </c>
      <c r="B6435" s="136">
        <v>44161</v>
      </c>
      <c r="C6435" s="4">
        <v>344</v>
      </c>
      <c r="D6435" s="29">
        <f t="shared" si="546"/>
        <v>157571</v>
      </c>
      <c r="E6435" s="4">
        <v>13</v>
      </c>
      <c r="F6435" s="129">
        <f t="shared" si="544"/>
        <v>5178</v>
      </c>
      <c r="G6435" s="88"/>
    </row>
    <row r="6436" spans="1:7" x14ac:dyDescent="0.25">
      <c r="A6436" s="140" t="s">
        <v>35</v>
      </c>
      <c r="B6436" s="136">
        <v>44161</v>
      </c>
      <c r="C6436" s="4">
        <v>42</v>
      </c>
      <c r="D6436" s="29">
        <f t="shared" si="546"/>
        <v>1779</v>
      </c>
      <c r="E6436" s="4">
        <v>2</v>
      </c>
      <c r="F6436" s="129">
        <f t="shared" si="544"/>
        <v>15</v>
      </c>
      <c r="G6436" s="88"/>
    </row>
    <row r="6437" spans="1:7" x14ac:dyDescent="0.25">
      <c r="A6437" s="140" t="s">
        <v>21</v>
      </c>
      <c r="B6437" s="136">
        <v>44161</v>
      </c>
      <c r="C6437" s="4">
        <v>250</v>
      </c>
      <c r="D6437" s="29">
        <f t="shared" si="546"/>
        <v>18498</v>
      </c>
      <c r="E6437" s="4">
        <v>9</v>
      </c>
      <c r="F6437" s="129">
        <f t="shared" si="544"/>
        <v>543</v>
      </c>
      <c r="G6437" s="88"/>
    </row>
    <row r="6438" spans="1:7" x14ac:dyDescent="0.25">
      <c r="A6438" s="140" t="s">
        <v>36</v>
      </c>
      <c r="B6438" s="136">
        <v>44161</v>
      </c>
      <c r="C6438" s="4">
        <v>266</v>
      </c>
      <c r="D6438" s="29">
        <f t="shared" si="546"/>
        <v>22023</v>
      </c>
      <c r="E6438" s="4">
        <v>0</v>
      </c>
      <c r="F6438" s="129">
        <f t="shared" si="544"/>
        <v>362</v>
      </c>
      <c r="G6438" s="88"/>
    </row>
    <row r="6439" spans="1:7" x14ac:dyDescent="0.25">
      <c r="A6439" s="140" t="s">
        <v>27</v>
      </c>
      <c r="B6439" s="136">
        <v>44161</v>
      </c>
      <c r="C6439" s="4">
        <v>942</v>
      </c>
      <c r="D6439" s="29">
        <f t="shared" si="546"/>
        <v>111885</v>
      </c>
      <c r="E6439" s="4">
        <v>25</v>
      </c>
      <c r="F6439" s="129">
        <f t="shared" si="544"/>
        <v>1884</v>
      </c>
      <c r="G6439" s="88"/>
    </row>
    <row r="6440" spans="1:7" x14ac:dyDescent="0.25">
      <c r="A6440" s="140" t="s">
        <v>37</v>
      </c>
      <c r="B6440" s="136">
        <v>44161</v>
      </c>
      <c r="C6440" s="4">
        <v>150</v>
      </c>
      <c r="D6440" s="29">
        <f t="shared" si="546"/>
        <v>5284</v>
      </c>
      <c r="E6440" s="4">
        <v>0</v>
      </c>
      <c r="F6440" s="129">
        <f t="shared" si="544"/>
        <v>86</v>
      </c>
      <c r="G6440" s="88"/>
    </row>
    <row r="6441" spans="1:7" x14ac:dyDescent="0.25">
      <c r="A6441" s="140" t="s">
        <v>38</v>
      </c>
      <c r="B6441" s="136">
        <v>44161</v>
      </c>
      <c r="C6441" s="4">
        <v>288</v>
      </c>
      <c r="D6441" s="29">
        <f t="shared" si="546"/>
        <v>22555</v>
      </c>
      <c r="E6441" s="4">
        <v>9</v>
      </c>
      <c r="F6441" s="129">
        <f t="shared" si="544"/>
        <v>461</v>
      </c>
      <c r="G6441" s="88"/>
    </row>
    <row r="6442" spans="1:7" x14ac:dyDescent="0.25">
      <c r="A6442" s="140" t="s">
        <v>48</v>
      </c>
      <c r="B6442" s="136">
        <v>44161</v>
      </c>
      <c r="C6442" s="4">
        <v>0</v>
      </c>
      <c r="D6442" s="29">
        <f t="shared" si="546"/>
        <v>178</v>
      </c>
      <c r="E6442" s="4">
        <v>0</v>
      </c>
      <c r="F6442" s="129">
        <f t="shared" si="544"/>
        <v>3</v>
      </c>
      <c r="G6442" s="88"/>
    </row>
    <row r="6443" spans="1:7" x14ac:dyDescent="0.25">
      <c r="A6443" s="140" t="s">
        <v>39</v>
      </c>
      <c r="B6443" s="136">
        <v>44161</v>
      </c>
      <c r="C6443" s="4">
        <v>6</v>
      </c>
      <c r="D6443" s="29">
        <f t="shared" si="546"/>
        <v>18338</v>
      </c>
      <c r="E6443" s="4">
        <v>2</v>
      </c>
      <c r="F6443" s="129">
        <f t="shared" ref="F6443:F6506" si="547">E6443+F6419</f>
        <v>847</v>
      </c>
      <c r="G6443" s="88"/>
    </row>
    <row r="6444" spans="1:7" x14ac:dyDescent="0.25">
      <c r="A6444" s="140" t="s">
        <v>40</v>
      </c>
      <c r="B6444" s="136">
        <v>44161</v>
      </c>
      <c r="C6444" s="4">
        <v>81</v>
      </c>
      <c r="D6444" s="29">
        <f t="shared" si="546"/>
        <v>5484</v>
      </c>
      <c r="E6444" s="4">
        <v>0</v>
      </c>
      <c r="F6444" s="129">
        <f t="shared" si="547"/>
        <v>75</v>
      </c>
      <c r="G6444" s="88"/>
    </row>
    <row r="6445" spans="1:7" x14ac:dyDescent="0.25">
      <c r="A6445" s="140" t="s">
        <v>28</v>
      </c>
      <c r="B6445" s="136">
        <v>44161</v>
      </c>
      <c r="C6445" s="4">
        <v>13</v>
      </c>
      <c r="D6445" s="29">
        <f t="shared" si="546"/>
        <v>8601</v>
      </c>
      <c r="E6445" s="4">
        <v>4</v>
      </c>
      <c r="F6445" s="129">
        <f t="shared" si="547"/>
        <v>314</v>
      </c>
      <c r="G6445" s="88"/>
    </row>
    <row r="6446" spans="1:7" x14ac:dyDescent="0.25">
      <c r="A6446" s="140" t="s">
        <v>24</v>
      </c>
      <c r="B6446" s="136">
        <v>44161</v>
      </c>
      <c r="C6446" s="4">
        <v>202</v>
      </c>
      <c r="D6446" s="29">
        <f t="shared" si="546"/>
        <v>55966</v>
      </c>
      <c r="E6446" s="4">
        <v>20</v>
      </c>
      <c r="F6446" s="129">
        <f t="shared" si="547"/>
        <v>1100</v>
      </c>
      <c r="G6446" s="88"/>
    </row>
    <row r="6447" spans="1:7" x14ac:dyDescent="0.25">
      <c r="A6447" s="140" t="s">
        <v>30</v>
      </c>
      <c r="B6447" s="136">
        <v>44161</v>
      </c>
      <c r="C6447" s="4">
        <v>16</v>
      </c>
      <c r="D6447" s="29">
        <f t="shared" si="546"/>
        <v>482</v>
      </c>
      <c r="E6447" s="4">
        <v>0</v>
      </c>
      <c r="F6447" s="129">
        <f t="shared" si="547"/>
        <v>9</v>
      </c>
      <c r="G6447" s="88"/>
    </row>
    <row r="6448" spans="1:7" x14ac:dyDescent="0.25">
      <c r="A6448" s="140" t="s">
        <v>26</v>
      </c>
      <c r="B6448" s="136">
        <v>44161</v>
      </c>
      <c r="C6448" s="4">
        <v>361</v>
      </c>
      <c r="D6448" s="29">
        <f t="shared" si="546"/>
        <v>31259</v>
      </c>
      <c r="E6448" s="4">
        <v>2</v>
      </c>
      <c r="F6448" s="129">
        <f t="shared" si="547"/>
        <v>615</v>
      </c>
      <c r="G6448" s="88"/>
    </row>
    <row r="6449" spans="1:7" x14ac:dyDescent="0.25">
      <c r="A6449" s="140" t="s">
        <v>25</v>
      </c>
      <c r="B6449" s="136">
        <v>44161</v>
      </c>
      <c r="C6449" s="4">
        <v>336</v>
      </c>
      <c r="D6449" s="29">
        <f t="shared" si="546"/>
        <v>31068</v>
      </c>
      <c r="E6449" s="4">
        <v>5</v>
      </c>
      <c r="F6449" s="129">
        <f t="shared" si="547"/>
        <v>766</v>
      </c>
      <c r="G6449" s="88"/>
    </row>
    <row r="6450" spans="1:7" x14ac:dyDescent="0.25">
      <c r="A6450" s="140" t="s">
        <v>41</v>
      </c>
      <c r="B6450" s="136">
        <v>44161</v>
      </c>
      <c r="C6450" s="4">
        <v>77</v>
      </c>
      <c r="D6450" s="29">
        <f t="shared" si="546"/>
        <v>21029</v>
      </c>
      <c r="E6450" s="4">
        <v>6</v>
      </c>
      <c r="F6450" s="129">
        <f t="shared" si="547"/>
        <v>981</v>
      </c>
      <c r="G6450" s="88"/>
    </row>
    <row r="6451" spans="1:7" x14ac:dyDescent="0.25">
      <c r="A6451" s="140" t="s">
        <v>42</v>
      </c>
      <c r="B6451" s="136">
        <v>44161</v>
      </c>
      <c r="C6451" s="4">
        <v>226</v>
      </c>
      <c r="D6451" s="29">
        <f t="shared" si="546"/>
        <v>6948</v>
      </c>
      <c r="E6451" s="4">
        <v>0</v>
      </c>
      <c r="F6451" s="129">
        <f t="shared" si="547"/>
        <v>171</v>
      </c>
      <c r="G6451" s="88"/>
    </row>
    <row r="6452" spans="1:7" x14ac:dyDescent="0.25">
      <c r="A6452" s="140" t="s">
        <v>43</v>
      </c>
      <c r="B6452" s="136">
        <v>44161</v>
      </c>
      <c r="C6452" s="4">
        <v>256</v>
      </c>
      <c r="D6452" s="29">
        <f t="shared" si="546"/>
        <v>13828</v>
      </c>
      <c r="E6452" s="4">
        <v>13</v>
      </c>
      <c r="F6452" s="129">
        <f t="shared" si="547"/>
        <v>203</v>
      </c>
      <c r="G6452" s="88"/>
    </row>
    <row r="6453" spans="1:7" x14ac:dyDescent="0.25">
      <c r="A6453" s="140" t="s">
        <v>44</v>
      </c>
      <c r="B6453" s="136">
        <v>44161</v>
      </c>
      <c r="C6453" s="4">
        <v>236</v>
      </c>
      <c r="D6453" s="29">
        <f t="shared" si="546"/>
        <v>15080</v>
      </c>
      <c r="E6453" s="4">
        <v>7</v>
      </c>
      <c r="F6453" s="129">
        <f t="shared" si="547"/>
        <v>262</v>
      </c>
      <c r="G6453" s="88"/>
    </row>
    <row r="6454" spans="1:7" x14ac:dyDescent="0.25">
      <c r="A6454" s="140" t="s">
        <v>29</v>
      </c>
      <c r="B6454" s="136">
        <v>44161</v>
      </c>
      <c r="C6454" s="4">
        <v>1446</v>
      </c>
      <c r="D6454" s="29">
        <f t="shared" si="546"/>
        <v>143041</v>
      </c>
      <c r="E6454" s="4">
        <v>25</v>
      </c>
      <c r="F6454" s="129">
        <f t="shared" si="547"/>
        <v>2186</v>
      </c>
      <c r="G6454" s="88"/>
    </row>
    <row r="6455" spans="1:7" x14ac:dyDescent="0.25">
      <c r="A6455" s="140" t="s">
        <v>45</v>
      </c>
      <c r="B6455" s="136">
        <v>44161</v>
      </c>
      <c r="C6455" s="4">
        <v>272</v>
      </c>
      <c r="D6455" s="29">
        <f t="shared" si="546"/>
        <v>15140</v>
      </c>
      <c r="E6455" s="4">
        <v>5</v>
      </c>
      <c r="F6455" s="129">
        <f t="shared" si="547"/>
        <v>187</v>
      </c>
      <c r="G6455" s="88"/>
    </row>
    <row r="6456" spans="1:7" x14ac:dyDescent="0.25">
      <c r="A6456" s="140" t="s">
        <v>46</v>
      </c>
      <c r="B6456" s="136">
        <v>44161</v>
      </c>
      <c r="C6456" s="4">
        <v>153</v>
      </c>
      <c r="D6456" s="29">
        <f t="shared" si="546"/>
        <v>15854</v>
      </c>
      <c r="E6456" s="4">
        <v>3</v>
      </c>
      <c r="F6456" s="129">
        <f t="shared" si="547"/>
        <v>229</v>
      </c>
      <c r="G6456" s="88"/>
    </row>
    <row r="6457" spans="1:7" ht="15.75" thickBot="1" x14ac:dyDescent="0.3">
      <c r="A6457" s="142" t="s">
        <v>47</v>
      </c>
      <c r="B6457" s="138">
        <v>44161</v>
      </c>
      <c r="C6457" s="47">
        <v>491</v>
      </c>
      <c r="D6457" s="85">
        <f>C6457+D6433</f>
        <v>64792</v>
      </c>
      <c r="E6457" s="47">
        <v>15</v>
      </c>
      <c r="F6457" s="139">
        <f t="shared" si="547"/>
        <v>1141</v>
      </c>
      <c r="G6457" s="88"/>
    </row>
    <row r="6458" spans="1:7" x14ac:dyDescent="0.25">
      <c r="A6458" s="64" t="s">
        <v>22</v>
      </c>
      <c r="B6458" s="49">
        <v>44162</v>
      </c>
      <c r="C6458" s="50">
        <v>2124</v>
      </c>
      <c r="D6458" s="131">
        <f t="shared" si="546"/>
        <v>614872</v>
      </c>
      <c r="E6458" s="50">
        <v>138</v>
      </c>
      <c r="F6458" s="128">
        <f t="shared" si="547"/>
        <v>20455</v>
      </c>
    </row>
    <row r="6459" spans="1:7" x14ac:dyDescent="0.25">
      <c r="A6459" s="140" t="s">
        <v>20</v>
      </c>
      <c r="B6459" s="136">
        <v>44162</v>
      </c>
      <c r="C6459" s="4">
        <v>414</v>
      </c>
      <c r="D6459" s="29">
        <f t="shared" si="546"/>
        <v>157985</v>
      </c>
      <c r="E6459" s="4">
        <v>6</v>
      </c>
      <c r="F6459" s="129">
        <f t="shared" si="547"/>
        <v>5184</v>
      </c>
      <c r="G6459" s="88"/>
    </row>
    <row r="6460" spans="1:7" x14ac:dyDescent="0.25">
      <c r="A6460" s="140" t="s">
        <v>35</v>
      </c>
      <c r="B6460" s="136">
        <v>44162</v>
      </c>
      <c r="C6460" s="4">
        <v>3</v>
      </c>
      <c r="D6460" s="29">
        <f t="shared" si="546"/>
        <v>1782</v>
      </c>
      <c r="E6460" s="4">
        <v>0</v>
      </c>
      <c r="F6460" s="129">
        <f t="shared" si="547"/>
        <v>15</v>
      </c>
      <c r="G6460" s="88"/>
    </row>
    <row r="6461" spans="1:7" x14ac:dyDescent="0.25">
      <c r="A6461" s="140" t="s">
        <v>21</v>
      </c>
      <c r="B6461" s="136">
        <v>44162</v>
      </c>
      <c r="C6461" s="4">
        <v>258</v>
      </c>
      <c r="D6461" s="29">
        <f t="shared" si="546"/>
        <v>18756</v>
      </c>
      <c r="E6461" s="4">
        <v>5</v>
      </c>
      <c r="F6461" s="129">
        <f t="shared" si="547"/>
        <v>548</v>
      </c>
      <c r="G6461" s="88"/>
    </row>
    <row r="6462" spans="1:7" x14ac:dyDescent="0.25">
      <c r="A6462" s="140" t="s">
        <v>36</v>
      </c>
      <c r="B6462" s="136">
        <v>44162</v>
      </c>
      <c r="C6462" s="4">
        <v>264</v>
      </c>
      <c r="D6462" s="29">
        <f t="shared" si="546"/>
        <v>22287</v>
      </c>
      <c r="E6462" s="4">
        <v>9</v>
      </c>
      <c r="F6462" s="129">
        <f t="shared" si="547"/>
        <v>371</v>
      </c>
      <c r="G6462" s="88"/>
    </row>
    <row r="6463" spans="1:7" x14ac:dyDescent="0.25">
      <c r="A6463" s="140" t="s">
        <v>27</v>
      </c>
      <c r="B6463" s="136">
        <v>44162</v>
      </c>
      <c r="C6463" s="4">
        <v>834</v>
      </c>
      <c r="D6463" s="29">
        <f t="shared" si="546"/>
        <v>112719</v>
      </c>
      <c r="E6463" s="4">
        <v>36</v>
      </c>
      <c r="F6463" s="129">
        <f t="shared" si="547"/>
        <v>1920</v>
      </c>
      <c r="G6463" s="88"/>
    </row>
    <row r="6464" spans="1:7" x14ac:dyDescent="0.25">
      <c r="A6464" s="140" t="s">
        <v>37</v>
      </c>
      <c r="B6464" s="136">
        <v>44162</v>
      </c>
      <c r="C6464" s="4">
        <v>158</v>
      </c>
      <c r="D6464" s="29">
        <f t="shared" si="546"/>
        <v>5442</v>
      </c>
      <c r="E6464" s="4">
        <v>0</v>
      </c>
      <c r="F6464" s="129">
        <f t="shared" si="547"/>
        <v>86</v>
      </c>
      <c r="G6464" s="88"/>
    </row>
    <row r="6465" spans="1:7" x14ac:dyDescent="0.25">
      <c r="A6465" s="140" t="s">
        <v>38</v>
      </c>
      <c r="B6465" s="136">
        <v>44162</v>
      </c>
      <c r="C6465" s="4">
        <v>298</v>
      </c>
      <c r="D6465" s="29">
        <f t="shared" si="546"/>
        <v>22853</v>
      </c>
      <c r="E6465" s="4">
        <v>3</v>
      </c>
      <c r="F6465" s="129">
        <f t="shared" si="547"/>
        <v>464</v>
      </c>
      <c r="G6465" s="88"/>
    </row>
    <row r="6466" spans="1:7" x14ac:dyDescent="0.25">
      <c r="A6466" s="140" t="s">
        <v>48</v>
      </c>
      <c r="B6466" s="136">
        <v>44162</v>
      </c>
      <c r="C6466" s="4">
        <v>1</v>
      </c>
      <c r="D6466" s="29">
        <f t="shared" si="546"/>
        <v>179</v>
      </c>
      <c r="E6466" s="4">
        <v>0</v>
      </c>
      <c r="F6466" s="129">
        <f t="shared" si="547"/>
        <v>3</v>
      </c>
      <c r="G6466" s="88"/>
    </row>
    <row r="6467" spans="1:7" x14ac:dyDescent="0.25">
      <c r="A6467" s="140" t="s">
        <v>39</v>
      </c>
      <c r="B6467" s="136">
        <v>44162</v>
      </c>
      <c r="C6467" s="4">
        <v>22</v>
      </c>
      <c r="D6467" s="29">
        <f t="shared" si="546"/>
        <v>18360</v>
      </c>
      <c r="E6467" s="4">
        <v>1</v>
      </c>
      <c r="F6467" s="129">
        <f t="shared" si="547"/>
        <v>848</v>
      </c>
      <c r="G6467" s="88"/>
    </row>
    <row r="6468" spans="1:7" x14ac:dyDescent="0.25">
      <c r="A6468" s="140" t="s">
        <v>40</v>
      </c>
      <c r="B6468" s="136">
        <v>44162</v>
      </c>
      <c r="C6468" s="4">
        <v>105</v>
      </c>
      <c r="D6468" s="29">
        <f t="shared" si="546"/>
        <v>5589</v>
      </c>
      <c r="E6468" s="4">
        <v>0</v>
      </c>
      <c r="F6468" s="129">
        <f t="shared" si="547"/>
        <v>75</v>
      </c>
      <c r="G6468" s="88"/>
    </row>
    <row r="6469" spans="1:7" x14ac:dyDescent="0.25">
      <c r="A6469" s="140" t="s">
        <v>28</v>
      </c>
      <c r="B6469" s="136">
        <v>44162</v>
      </c>
      <c r="C6469" s="4">
        <v>29</v>
      </c>
      <c r="D6469" s="29">
        <f t="shared" si="546"/>
        <v>8630</v>
      </c>
      <c r="E6469" s="4">
        <v>2</v>
      </c>
      <c r="F6469" s="129">
        <f t="shared" si="547"/>
        <v>316</v>
      </c>
      <c r="G6469" s="88"/>
    </row>
    <row r="6470" spans="1:7" x14ac:dyDescent="0.25">
      <c r="A6470" s="140" t="s">
        <v>24</v>
      </c>
      <c r="B6470" s="136">
        <v>44162</v>
      </c>
      <c r="C6470" s="4">
        <v>202</v>
      </c>
      <c r="D6470" s="29">
        <f t="shared" si="546"/>
        <v>56168</v>
      </c>
      <c r="E6470" s="4">
        <v>5</v>
      </c>
      <c r="F6470" s="129">
        <f t="shared" si="547"/>
        <v>1105</v>
      </c>
      <c r="G6470" s="88"/>
    </row>
    <row r="6471" spans="1:7" x14ac:dyDescent="0.25">
      <c r="A6471" s="140" t="s">
        <v>30</v>
      </c>
      <c r="B6471" s="136">
        <v>44162</v>
      </c>
      <c r="C6471" s="4">
        <v>4</v>
      </c>
      <c r="D6471" s="29">
        <f t="shared" si="546"/>
        <v>486</v>
      </c>
      <c r="E6471" s="4">
        <v>0</v>
      </c>
      <c r="F6471" s="129">
        <f t="shared" si="547"/>
        <v>9</v>
      </c>
      <c r="G6471" s="88"/>
    </row>
    <row r="6472" spans="1:7" x14ac:dyDescent="0.25">
      <c r="A6472" s="140" t="s">
        <v>26</v>
      </c>
      <c r="B6472" s="136">
        <v>44162</v>
      </c>
      <c r="C6472" s="4">
        <v>204</v>
      </c>
      <c r="D6472" s="29">
        <f t="shared" si="546"/>
        <v>31463</v>
      </c>
      <c r="E6472" s="4">
        <v>0</v>
      </c>
      <c r="F6472" s="129">
        <f t="shared" si="547"/>
        <v>615</v>
      </c>
      <c r="G6472" s="88"/>
    </row>
    <row r="6473" spans="1:7" x14ac:dyDescent="0.25">
      <c r="A6473" s="140" t="s">
        <v>25</v>
      </c>
      <c r="B6473" s="136">
        <v>44162</v>
      </c>
      <c r="C6473" s="4">
        <v>202</v>
      </c>
      <c r="D6473" s="29">
        <f t="shared" si="546"/>
        <v>31270</v>
      </c>
      <c r="E6473" s="4">
        <v>3</v>
      </c>
      <c r="F6473" s="129">
        <f t="shared" si="547"/>
        <v>769</v>
      </c>
      <c r="G6473" s="88"/>
    </row>
    <row r="6474" spans="1:7" x14ac:dyDescent="0.25">
      <c r="A6474" s="140" t="s">
        <v>41</v>
      </c>
      <c r="B6474" s="136">
        <v>44162</v>
      </c>
      <c r="C6474" s="4">
        <v>51</v>
      </c>
      <c r="D6474" s="29">
        <f t="shared" ref="D6474:D6480" si="548">C6474+D6450</f>
        <v>21080</v>
      </c>
      <c r="E6474" s="4">
        <v>8</v>
      </c>
      <c r="F6474" s="129">
        <f t="shared" si="547"/>
        <v>989</v>
      </c>
      <c r="G6474" s="88"/>
    </row>
    <row r="6475" spans="1:7" x14ac:dyDescent="0.25">
      <c r="A6475" s="140" t="s">
        <v>42</v>
      </c>
      <c r="B6475" s="136">
        <v>44162</v>
      </c>
      <c r="C6475" s="4">
        <v>234</v>
      </c>
      <c r="D6475" s="29">
        <f t="shared" si="548"/>
        <v>7182</v>
      </c>
      <c r="E6475" s="4">
        <v>0</v>
      </c>
      <c r="F6475" s="129">
        <f t="shared" si="547"/>
        <v>171</v>
      </c>
      <c r="G6475" s="88"/>
    </row>
    <row r="6476" spans="1:7" x14ac:dyDescent="0.25">
      <c r="A6476" s="140" t="s">
        <v>43</v>
      </c>
      <c r="B6476" s="136">
        <v>44162</v>
      </c>
      <c r="C6476" s="4">
        <v>114</v>
      </c>
      <c r="D6476" s="29">
        <f t="shared" si="548"/>
        <v>13942</v>
      </c>
      <c r="E6476" s="4">
        <v>4</v>
      </c>
      <c r="F6476" s="129">
        <f t="shared" si="547"/>
        <v>207</v>
      </c>
      <c r="G6476" s="88"/>
    </row>
    <row r="6477" spans="1:7" x14ac:dyDescent="0.25">
      <c r="A6477" s="140" t="s">
        <v>44</v>
      </c>
      <c r="B6477" s="136">
        <v>44162</v>
      </c>
      <c r="C6477" s="4">
        <v>293</v>
      </c>
      <c r="D6477" s="29">
        <f t="shared" si="548"/>
        <v>15373</v>
      </c>
      <c r="E6477" s="4">
        <v>6</v>
      </c>
      <c r="F6477" s="129">
        <f t="shared" si="547"/>
        <v>268</v>
      </c>
      <c r="G6477" s="88"/>
    </row>
    <row r="6478" spans="1:7" x14ac:dyDescent="0.25">
      <c r="A6478" s="140" t="s">
        <v>29</v>
      </c>
      <c r="B6478" s="136">
        <v>44162</v>
      </c>
      <c r="C6478" s="4">
        <v>1390</v>
      </c>
      <c r="D6478" s="29">
        <f t="shared" si="548"/>
        <v>144431</v>
      </c>
      <c r="E6478" s="4">
        <v>22</v>
      </c>
      <c r="F6478" s="129">
        <f t="shared" si="547"/>
        <v>2208</v>
      </c>
      <c r="G6478" s="88"/>
    </row>
    <row r="6479" spans="1:7" x14ac:dyDescent="0.25">
      <c r="A6479" s="140" t="s">
        <v>45</v>
      </c>
      <c r="B6479" s="136">
        <v>44162</v>
      </c>
      <c r="C6479" s="4">
        <v>158</v>
      </c>
      <c r="D6479" s="29">
        <f t="shared" si="548"/>
        <v>15298</v>
      </c>
      <c r="E6479" s="4">
        <v>1</v>
      </c>
      <c r="F6479" s="129">
        <f t="shared" si="547"/>
        <v>188</v>
      </c>
      <c r="G6479" s="88"/>
    </row>
    <row r="6480" spans="1:7" x14ac:dyDescent="0.25">
      <c r="A6480" s="140" t="s">
        <v>46</v>
      </c>
      <c r="B6480" s="136">
        <v>44162</v>
      </c>
      <c r="C6480" s="4">
        <v>86</v>
      </c>
      <c r="D6480" s="29">
        <f t="shared" si="548"/>
        <v>15940</v>
      </c>
      <c r="E6480" s="4">
        <v>1</v>
      </c>
      <c r="F6480" s="129">
        <f t="shared" si="547"/>
        <v>230</v>
      </c>
      <c r="G6480" s="88"/>
    </row>
    <row r="6481" spans="1:7" ht="15.75" thickBot="1" x14ac:dyDescent="0.3">
      <c r="A6481" s="141" t="s">
        <v>47</v>
      </c>
      <c r="B6481" s="145">
        <v>44162</v>
      </c>
      <c r="C6481" s="54">
        <v>398</v>
      </c>
      <c r="D6481" s="132">
        <f>C6481+D6457</f>
        <v>65190</v>
      </c>
      <c r="E6481" s="54">
        <v>25</v>
      </c>
      <c r="F6481" s="130">
        <f t="shared" si="547"/>
        <v>1166</v>
      </c>
      <c r="G6481" s="88"/>
    </row>
    <row r="6482" spans="1:7" ht="15.75" thickBot="1" x14ac:dyDescent="0.3">
      <c r="A6482" s="64" t="s">
        <v>22</v>
      </c>
      <c r="B6482" s="145">
        <v>44163</v>
      </c>
      <c r="C6482" s="48">
        <v>1531</v>
      </c>
      <c r="D6482" s="131">
        <f t="shared" ref="D6482:D6545" si="549">C6482+D6458</f>
        <v>616403</v>
      </c>
      <c r="E6482" s="48">
        <v>61</v>
      </c>
      <c r="F6482" s="128">
        <f t="shared" si="547"/>
        <v>20516</v>
      </c>
    </row>
    <row r="6483" spans="1:7" ht="15.75" thickBot="1" x14ac:dyDescent="0.3">
      <c r="A6483" s="140" t="s">
        <v>20</v>
      </c>
      <c r="B6483" s="145">
        <v>44163</v>
      </c>
      <c r="C6483" s="4">
        <v>282</v>
      </c>
      <c r="D6483" s="29">
        <f t="shared" si="549"/>
        <v>158267</v>
      </c>
      <c r="E6483" s="4">
        <v>8</v>
      </c>
      <c r="F6483" s="129">
        <f t="shared" si="547"/>
        <v>5192</v>
      </c>
    </row>
    <row r="6484" spans="1:7" ht="15.75" thickBot="1" x14ac:dyDescent="0.3">
      <c r="A6484" s="140" t="s">
        <v>35</v>
      </c>
      <c r="B6484" s="145">
        <v>44163</v>
      </c>
      <c r="C6484" s="4">
        <v>31</v>
      </c>
      <c r="D6484" s="29">
        <f t="shared" si="549"/>
        <v>1813</v>
      </c>
      <c r="F6484" s="129">
        <f t="shared" si="547"/>
        <v>15</v>
      </c>
    </row>
    <row r="6485" spans="1:7" ht="15.75" thickBot="1" x14ac:dyDescent="0.3">
      <c r="A6485" s="140" t="s">
        <v>21</v>
      </c>
      <c r="B6485" s="145">
        <v>44163</v>
      </c>
      <c r="C6485" s="4">
        <v>202</v>
      </c>
      <c r="D6485" s="29">
        <f t="shared" si="549"/>
        <v>18958</v>
      </c>
      <c r="E6485" s="4">
        <v>5</v>
      </c>
      <c r="F6485" s="129">
        <f t="shared" si="547"/>
        <v>553</v>
      </c>
    </row>
    <row r="6486" spans="1:7" ht="15.75" thickBot="1" x14ac:dyDescent="0.3">
      <c r="A6486" s="140" t="s">
        <v>36</v>
      </c>
      <c r="B6486" s="145">
        <v>44163</v>
      </c>
      <c r="C6486" s="4">
        <v>230</v>
      </c>
      <c r="D6486" s="29">
        <f t="shared" si="549"/>
        <v>22517</v>
      </c>
      <c r="E6486" s="4">
        <v>2</v>
      </c>
      <c r="F6486" s="129">
        <f t="shared" si="547"/>
        <v>373</v>
      </c>
    </row>
    <row r="6487" spans="1:7" ht="15.75" thickBot="1" x14ac:dyDescent="0.3">
      <c r="A6487" s="140" t="s">
        <v>27</v>
      </c>
      <c r="B6487" s="145">
        <v>44163</v>
      </c>
      <c r="C6487" s="4">
        <v>711</v>
      </c>
      <c r="D6487" s="29">
        <f t="shared" si="549"/>
        <v>113430</v>
      </c>
      <c r="E6487" s="4">
        <v>10</v>
      </c>
      <c r="F6487" s="129">
        <f t="shared" si="547"/>
        <v>1930</v>
      </c>
    </row>
    <row r="6488" spans="1:7" ht="15.75" thickBot="1" x14ac:dyDescent="0.3">
      <c r="A6488" s="140" t="s">
        <v>37</v>
      </c>
      <c r="B6488" s="145">
        <v>44163</v>
      </c>
      <c r="C6488" s="4">
        <v>231</v>
      </c>
      <c r="D6488" s="29">
        <f t="shared" si="549"/>
        <v>5673</v>
      </c>
      <c r="F6488" s="129">
        <f t="shared" si="547"/>
        <v>86</v>
      </c>
    </row>
    <row r="6489" spans="1:7" ht="15.75" thickBot="1" x14ac:dyDescent="0.3">
      <c r="A6489" s="140" t="s">
        <v>38</v>
      </c>
      <c r="B6489" s="145">
        <v>44163</v>
      </c>
      <c r="C6489" s="4">
        <v>222</v>
      </c>
      <c r="D6489" s="29">
        <f t="shared" si="549"/>
        <v>23075</v>
      </c>
      <c r="F6489" s="129">
        <f t="shared" si="547"/>
        <v>464</v>
      </c>
    </row>
    <row r="6490" spans="1:7" ht="15.75" thickBot="1" x14ac:dyDescent="0.3">
      <c r="A6490" s="140" t="s">
        <v>48</v>
      </c>
      <c r="B6490" s="145">
        <v>44163</v>
      </c>
      <c r="C6490" s="4">
        <v>3</v>
      </c>
      <c r="D6490" s="29">
        <f t="shared" si="549"/>
        <v>182</v>
      </c>
      <c r="F6490" s="129">
        <f t="shared" si="547"/>
        <v>3</v>
      </c>
    </row>
    <row r="6491" spans="1:7" ht="15.75" thickBot="1" x14ac:dyDescent="0.3">
      <c r="A6491" s="140" t="s">
        <v>39</v>
      </c>
      <c r="B6491" s="145">
        <v>44163</v>
      </c>
      <c r="C6491" s="4">
        <v>8</v>
      </c>
      <c r="D6491" s="29">
        <f t="shared" si="549"/>
        <v>18368</v>
      </c>
      <c r="F6491" s="129">
        <f t="shared" si="547"/>
        <v>848</v>
      </c>
    </row>
    <row r="6492" spans="1:7" ht="15.75" thickBot="1" x14ac:dyDescent="0.3">
      <c r="A6492" s="140" t="s">
        <v>40</v>
      </c>
      <c r="B6492" s="145">
        <v>44163</v>
      </c>
      <c r="C6492" s="4">
        <v>60</v>
      </c>
      <c r="D6492" s="29">
        <f t="shared" si="549"/>
        <v>5649</v>
      </c>
      <c r="F6492" s="129">
        <f t="shared" si="547"/>
        <v>75</v>
      </c>
    </row>
    <row r="6493" spans="1:7" ht="15.75" thickBot="1" x14ac:dyDescent="0.3">
      <c r="A6493" s="140" t="s">
        <v>28</v>
      </c>
      <c r="B6493" s="145">
        <v>44163</v>
      </c>
      <c r="C6493" s="4">
        <v>38</v>
      </c>
      <c r="D6493" s="29">
        <f t="shared" si="549"/>
        <v>8668</v>
      </c>
      <c r="F6493" s="129">
        <f t="shared" si="547"/>
        <v>316</v>
      </c>
    </row>
    <row r="6494" spans="1:7" ht="15.75" thickBot="1" x14ac:dyDescent="0.3">
      <c r="A6494" s="140" t="s">
        <v>24</v>
      </c>
      <c r="B6494" s="145">
        <v>44163</v>
      </c>
      <c r="C6494" s="4">
        <v>180</v>
      </c>
      <c r="D6494" s="29">
        <f t="shared" si="549"/>
        <v>56348</v>
      </c>
      <c r="E6494" s="4">
        <v>1</v>
      </c>
      <c r="F6494" s="129">
        <f t="shared" si="547"/>
        <v>1106</v>
      </c>
    </row>
    <row r="6495" spans="1:7" ht="15.75" thickBot="1" x14ac:dyDescent="0.3">
      <c r="A6495" s="140" t="s">
        <v>30</v>
      </c>
      <c r="B6495" s="145">
        <v>44163</v>
      </c>
      <c r="C6495" s="4">
        <v>7</v>
      </c>
      <c r="D6495" s="29">
        <f t="shared" si="549"/>
        <v>493</v>
      </c>
      <c r="F6495" s="129">
        <f t="shared" si="547"/>
        <v>9</v>
      </c>
    </row>
    <row r="6496" spans="1:7" ht="15.75" thickBot="1" x14ac:dyDescent="0.3">
      <c r="A6496" s="140" t="s">
        <v>26</v>
      </c>
      <c r="B6496" s="145">
        <v>44163</v>
      </c>
      <c r="C6496" s="4">
        <v>255</v>
      </c>
      <c r="D6496" s="29">
        <f t="shared" si="549"/>
        <v>31718</v>
      </c>
      <c r="E6496" s="4">
        <v>1</v>
      </c>
      <c r="F6496" s="129">
        <f t="shared" si="547"/>
        <v>616</v>
      </c>
    </row>
    <row r="6497" spans="1:6" ht="15.75" thickBot="1" x14ac:dyDescent="0.3">
      <c r="A6497" s="140" t="s">
        <v>25</v>
      </c>
      <c r="B6497" s="145">
        <v>44163</v>
      </c>
      <c r="C6497" s="4">
        <v>143</v>
      </c>
      <c r="D6497" s="29">
        <f t="shared" si="549"/>
        <v>31413</v>
      </c>
      <c r="E6497" s="4">
        <v>4</v>
      </c>
      <c r="F6497" s="129">
        <f t="shared" si="547"/>
        <v>773</v>
      </c>
    </row>
    <row r="6498" spans="1:6" ht="15.75" thickBot="1" x14ac:dyDescent="0.3">
      <c r="A6498" s="140" t="s">
        <v>41</v>
      </c>
      <c r="B6498" s="145">
        <v>44163</v>
      </c>
      <c r="C6498" s="4">
        <v>32</v>
      </c>
      <c r="D6498" s="29">
        <f t="shared" si="549"/>
        <v>21112</v>
      </c>
      <c r="E6498" s="4">
        <v>2</v>
      </c>
      <c r="F6498" s="129">
        <f t="shared" si="547"/>
        <v>991</v>
      </c>
    </row>
    <row r="6499" spans="1:6" ht="15.75" thickBot="1" x14ac:dyDescent="0.3">
      <c r="A6499" s="140" t="s">
        <v>42</v>
      </c>
      <c r="B6499" s="145">
        <v>44163</v>
      </c>
      <c r="C6499" s="4">
        <v>72</v>
      </c>
      <c r="D6499" s="29">
        <f t="shared" si="549"/>
        <v>7254</v>
      </c>
      <c r="F6499" s="129">
        <f t="shared" si="547"/>
        <v>171</v>
      </c>
    </row>
    <row r="6500" spans="1:6" ht="15.75" thickBot="1" x14ac:dyDescent="0.3">
      <c r="A6500" s="140" t="s">
        <v>43</v>
      </c>
      <c r="B6500" s="145">
        <v>44163</v>
      </c>
      <c r="C6500" s="4">
        <v>154</v>
      </c>
      <c r="D6500" s="29">
        <f t="shared" si="549"/>
        <v>14096</v>
      </c>
      <c r="E6500" s="4">
        <v>1</v>
      </c>
      <c r="F6500" s="129">
        <f t="shared" si="547"/>
        <v>208</v>
      </c>
    </row>
    <row r="6501" spans="1:6" ht="15.75" thickBot="1" x14ac:dyDescent="0.3">
      <c r="A6501" s="140" t="s">
        <v>44</v>
      </c>
      <c r="B6501" s="145">
        <v>44163</v>
      </c>
      <c r="C6501" s="4">
        <v>188</v>
      </c>
      <c r="D6501" s="29">
        <f t="shared" si="549"/>
        <v>15561</v>
      </c>
      <c r="E6501" s="4">
        <v>1</v>
      </c>
      <c r="F6501" s="129">
        <f t="shared" si="547"/>
        <v>269</v>
      </c>
    </row>
    <row r="6502" spans="1:6" ht="15.75" thickBot="1" x14ac:dyDescent="0.3">
      <c r="A6502" s="140" t="s">
        <v>29</v>
      </c>
      <c r="B6502" s="145">
        <v>44163</v>
      </c>
      <c r="C6502" s="4">
        <v>1070</v>
      </c>
      <c r="D6502" s="29">
        <f t="shared" si="549"/>
        <v>145501</v>
      </c>
      <c r="E6502" s="4">
        <v>10</v>
      </c>
      <c r="F6502" s="129">
        <f t="shared" si="547"/>
        <v>2218</v>
      </c>
    </row>
    <row r="6503" spans="1:6" ht="15.75" thickBot="1" x14ac:dyDescent="0.3">
      <c r="A6503" s="140" t="s">
        <v>45</v>
      </c>
      <c r="B6503" s="145">
        <v>44163</v>
      </c>
      <c r="C6503" s="4">
        <v>141</v>
      </c>
      <c r="D6503" s="29">
        <f t="shared" si="549"/>
        <v>15439</v>
      </c>
      <c r="F6503" s="129">
        <f t="shared" si="547"/>
        <v>188</v>
      </c>
    </row>
    <row r="6504" spans="1:6" ht="15.75" thickBot="1" x14ac:dyDescent="0.3">
      <c r="A6504" s="140" t="s">
        <v>46</v>
      </c>
      <c r="B6504" s="145">
        <v>44163</v>
      </c>
      <c r="C6504" s="4">
        <v>67</v>
      </c>
      <c r="D6504" s="29">
        <f t="shared" si="549"/>
        <v>16007</v>
      </c>
      <c r="F6504" s="129">
        <f t="shared" si="547"/>
        <v>230</v>
      </c>
    </row>
    <row r="6505" spans="1:6" ht="15.75" thickBot="1" x14ac:dyDescent="0.3">
      <c r="A6505" s="141" t="s">
        <v>47</v>
      </c>
      <c r="B6505" s="145">
        <v>44163</v>
      </c>
      <c r="C6505" s="4">
        <v>240</v>
      </c>
      <c r="D6505" s="132">
        <f>C6505+D6481</f>
        <v>65430</v>
      </c>
      <c r="F6505" s="130">
        <f t="shared" si="547"/>
        <v>1166</v>
      </c>
    </row>
    <row r="6506" spans="1:6" ht="15.75" thickBot="1" x14ac:dyDescent="0.3">
      <c r="A6506" s="61" t="s">
        <v>22</v>
      </c>
      <c r="B6506" s="145">
        <v>44164</v>
      </c>
      <c r="C6506" s="4">
        <v>868</v>
      </c>
      <c r="D6506" s="131">
        <f t="shared" si="549"/>
        <v>617271</v>
      </c>
      <c r="E6506" s="4">
        <f>34+36</f>
        <v>70</v>
      </c>
      <c r="F6506" s="128">
        <f t="shared" si="547"/>
        <v>20586</v>
      </c>
    </row>
    <row r="6507" spans="1:6" ht="15.75" thickBot="1" x14ac:dyDescent="0.3">
      <c r="A6507" s="61" t="s">
        <v>20</v>
      </c>
      <c r="B6507" s="145">
        <v>44164</v>
      </c>
      <c r="C6507" s="4">
        <v>217</v>
      </c>
      <c r="D6507" s="29">
        <f t="shared" si="549"/>
        <v>158484</v>
      </c>
      <c r="E6507" s="4">
        <f>2+4</f>
        <v>6</v>
      </c>
      <c r="F6507" s="129">
        <f t="shared" ref="F6507:F6570" si="550">E6507+F6483</f>
        <v>5198</v>
      </c>
    </row>
    <row r="6508" spans="1:6" ht="15.75" thickBot="1" x14ac:dyDescent="0.3">
      <c r="A6508" s="61" t="s">
        <v>35</v>
      </c>
      <c r="B6508" s="145">
        <v>44164</v>
      </c>
      <c r="C6508" s="4">
        <v>37</v>
      </c>
      <c r="D6508" s="29">
        <f t="shared" si="549"/>
        <v>1850</v>
      </c>
      <c r="F6508" s="129">
        <f t="shared" si="550"/>
        <v>15</v>
      </c>
    </row>
    <row r="6509" spans="1:6" ht="15.75" thickBot="1" x14ac:dyDescent="0.3">
      <c r="A6509" s="61" t="s">
        <v>21</v>
      </c>
      <c r="B6509" s="145">
        <v>44164</v>
      </c>
      <c r="C6509" s="4">
        <v>163</v>
      </c>
      <c r="D6509" s="29">
        <f t="shared" si="549"/>
        <v>19121</v>
      </c>
      <c r="E6509" s="4">
        <f>1+3</f>
        <v>4</v>
      </c>
      <c r="F6509" s="129">
        <f t="shared" si="550"/>
        <v>557</v>
      </c>
    </row>
    <row r="6510" spans="1:6" ht="15.75" thickBot="1" x14ac:dyDescent="0.3">
      <c r="A6510" s="61" t="s">
        <v>36</v>
      </c>
      <c r="B6510" s="145">
        <v>44164</v>
      </c>
      <c r="C6510" s="4">
        <v>114</v>
      </c>
      <c r="D6510" s="29">
        <f t="shared" si="549"/>
        <v>22631</v>
      </c>
      <c r="E6510" s="4">
        <f>1+2</f>
        <v>3</v>
      </c>
      <c r="F6510" s="129">
        <f t="shared" si="550"/>
        <v>376</v>
      </c>
    </row>
    <row r="6511" spans="1:6" ht="15.75" thickBot="1" x14ac:dyDescent="0.3">
      <c r="A6511" s="61" t="s">
        <v>27</v>
      </c>
      <c r="B6511" s="145">
        <v>44164</v>
      </c>
      <c r="C6511" s="4">
        <v>427</v>
      </c>
      <c r="D6511" s="29">
        <f t="shared" si="549"/>
        <v>113857</v>
      </c>
      <c r="E6511" s="4">
        <f>12+9</f>
        <v>21</v>
      </c>
      <c r="F6511" s="129">
        <f t="shared" si="550"/>
        <v>1951</v>
      </c>
    </row>
    <row r="6512" spans="1:6" ht="15.75" thickBot="1" x14ac:dyDescent="0.3">
      <c r="A6512" s="61" t="s">
        <v>37</v>
      </c>
      <c r="B6512" s="145">
        <v>44164</v>
      </c>
      <c r="C6512" s="4">
        <v>1130</v>
      </c>
      <c r="D6512" s="29">
        <f t="shared" si="549"/>
        <v>6803</v>
      </c>
      <c r="F6512" s="129">
        <f t="shared" si="550"/>
        <v>86</v>
      </c>
    </row>
    <row r="6513" spans="1:6" ht="15.75" thickBot="1" x14ac:dyDescent="0.3">
      <c r="A6513" s="61" t="s">
        <v>38</v>
      </c>
      <c r="B6513" s="145">
        <v>44164</v>
      </c>
      <c r="C6513" s="4">
        <v>174</v>
      </c>
      <c r="D6513" s="29">
        <f t="shared" si="549"/>
        <v>23249</v>
      </c>
      <c r="E6513" s="4">
        <f>1</f>
        <v>1</v>
      </c>
      <c r="F6513" s="129">
        <f t="shared" si="550"/>
        <v>465</v>
      </c>
    </row>
    <row r="6514" spans="1:6" ht="15.75" thickBot="1" x14ac:dyDescent="0.3">
      <c r="A6514" s="61" t="s">
        <v>48</v>
      </c>
      <c r="B6514" s="145">
        <v>44164</v>
      </c>
      <c r="C6514" s="4">
        <v>0</v>
      </c>
      <c r="D6514" s="29">
        <f t="shared" si="549"/>
        <v>182</v>
      </c>
      <c r="F6514" s="129">
        <f t="shared" si="550"/>
        <v>3</v>
      </c>
    </row>
    <row r="6515" spans="1:6" ht="15.75" thickBot="1" x14ac:dyDescent="0.3">
      <c r="A6515" s="61" t="s">
        <v>39</v>
      </c>
      <c r="B6515" s="145">
        <v>44164</v>
      </c>
      <c r="C6515" s="4">
        <v>2</v>
      </c>
      <c r="D6515" s="29">
        <f t="shared" si="549"/>
        <v>18370</v>
      </c>
      <c r="F6515" s="129">
        <f t="shared" si="550"/>
        <v>848</v>
      </c>
    </row>
    <row r="6516" spans="1:6" ht="15.75" thickBot="1" x14ac:dyDescent="0.3">
      <c r="A6516" s="61" t="s">
        <v>40</v>
      </c>
      <c r="B6516" s="145">
        <v>44164</v>
      </c>
      <c r="C6516" s="4">
        <v>61</v>
      </c>
      <c r="D6516" s="29">
        <f t="shared" si="549"/>
        <v>5710</v>
      </c>
      <c r="F6516" s="129">
        <f t="shared" si="550"/>
        <v>75</v>
      </c>
    </row>
    <row r="6517" spans="1:6" ht="15.75" thickBot="1" x14ac:dyDescent="0.3">
      <c r="A6517" s="61" t="s">
        <v>28</v>
      </c>
      <c r="B6517" s="145">
        <v>44164</v>
      </c>
      <c r="C6517" s="4">
        <v>26</v>
      </c>
      <c r="D6517" s="29">
        <f t="shared" si="549"/>
        <v>8694</v>
      </c>
      <c r="F6517" s="129">
        <f t="shared" si="550"/>
        <v>316</v>
      </c>
    </row>
    <row r="6518" spans="1:6" ht="15.75" thickBot="1" x14ac:dyDescent="0.3">
      <c r="A6518" s="61" t="s">
        <v>24</v>
      </c>
      <c r="B6518" s="145">
        <v>44164</v>
      </c>
      <c r="C6518" s="4">
        <v>47</v>
      </c>
      <c r="D6518" s="29">
        <f t="shared" si="549"/>
        <v>56395</v>
      </c>
      <c r="E6518" s="4">
        <f>1</f>
        <v>1</v>
      </c>
      <c r="F6518" s="129">
        <f t="shared" si="550"/>
        <v>1107</v>
      </c>
    </row>
    <row r="6519" spans="1:6" ht="15.75" thickBot="1" x14ac:dyDescent="0.3">
      <c r="A6519" s="61" t="s">
        <v>30</v>
      </c>
      <c r="B6519" s="145">
        <v>44164</v>
      </c>
      <c r="C6519" s="4">
        <v>2</v>
      </c>
      <c r="D6519" s="29">
        <f t="shared" si="549"/>
        <v>495</v>
      </c>
      <c r="F6519" s="129">
        <f t="shared" si="550"/>
        <v>9</v>
      </c>
    </row>
    <row r="6520" spans="1:6" ht="15.75" thickBot="1" x14ac:dyDescent="0.3">
      <c r="A6520" s="61" t="s">
        <v>26</v>
      </c>
      <c r="B6520" s="145">
        <v>44164</v>
      </c>
      <c r="C6520" s="4">
        <v>122</v>
      </c>
      <c r="D6520" s="29">
        <f t="shared" si="549"/>
        <v>31840</v>
      </c>
      <c r="E6520" s="4">
        <f>3+2</f>
        <v>5</v>
      </c>
      <c r="F6520" s="129">
        <f t="shared" si="550"/>
        <v>621</v>
      </c>
    </row>
    <row r="6521" spans="1:6" ht="15.75" thickBot="1" x14ac:dyDescent="0.3">
      <c r="A6521" s="61" t="s">
        <v>25</v>
      </c>
      <c r="B6521" s="145">
        <v>44164</v>
      </c>
      <c r="C6521" s="4">
        <v>108</v>
      </c>
      <c r="D6521" s="29">
        <f t="shared" si="549"/>
        <v>31521</v>
      </c>
      <c r="E6521" s="4">
        <f>2</f>
        <v>2</v>
      </c>
      <c r="F6521" s="129">
        <f t="shared" si="550"/>
        <v>775</v>
      </c>
    </row>
    <row r="6522" spans="1:6" ht="15.75" thickBot="1" x14ac:dyDescent="0.3">
      <c r="A6522" s="61" t="s">
        <v>41</v>
      </c>
      <c r="B6522" s="145">
        <v>44164</v>
      </c>
      <c r="C6522" s="4">
        <v>28</v>
      </c>
      <c r="D6522" s="29">
        <f t="shared" si="549"/>
        <v>21140</v>
      </c>
      <c r="E6522" s="4">
        <v>1</v>
      </c>
      <c r="F6522" s="129">
        <f t="shared" si="550"/>
        <v>992</v>
      </c>
    </row>
    <row r="6523" spans="1:6" ht="15.75" thickBot="1" x14ac:dyDescent="0.3">
      <c r="A6523" s="61" t="s">
        <v>42</v>
      </c>
      <c r="B6523" s="145">
        <v>44164</v>
      </c>
      <c r="C6523" s="4">
        <v>65</v>
      </c>
      <c r="D6523" s="29">
        <f t="shared" si="549"/>
        <v>7319</v>
      </c>
      <c r="F6523" s="129">
        <f t="shared" si="550"/>
        <v>171</v>
      </c>
    </row>
    <row r="6524" spans="1:6" ht="15.75" thickBot="1" x14ac:dyDescent="0.3">
      <c r="A6524" s="61" t="s">
        <v>43</v>
      </c>
      <c r="B6524" s="145">
        <v>44164</v>
      </c>
      <c r="C6524" s="4">
        <v>192</v>
      </c>
      <c r="D6524" s="29">
        <f t="shared" si="549"/>
        <v>14288</v>
      </c>
      <c r="E6524" s="4">
        <f>2+2</f>
        <v>4</v>
      </c>
      <c r="F6524" s="129">
        <f t="shared" si="550"/>
        <v>212</v>
      </c>
    </row>
    <row r="6525" spans="1:6" ht="15.75" thickBot="1" x14ac:dyDescent="0.3">
      <c r="A6525" s="61" t="s">
        <v>44</v>
      </c>
      <c r="B6525" s="145">
        <v>44164</v>
      </c>
      <c r="C6525" s="4">
        <v>211</v>
      </c>
      <c r="D6525" s="29">
        <f t="shared" si="549"/>
        <v>15772</v>
      </c>
      <c r="E6525" s="4">
        <f>4</f>
        <v>4</v>
      </c>
      <c r="F6525" s="129">
        <f t="shared" si="550"/>
        <v>273</v>
      </c>
    </row>
    <row r="6526" spans="1:6" ht="15.75" thickBot="1" x14ac:dyDescent="0.3">
      <c r="A6526" s="61" t="s">
        <v>29</v>
      </c>
      <c r="B6526" s="145">
        <v>44164</v>
      </c>
      <c r="C6526" s="4">
        <v>1004</v>
      </c>
      <c r="D6526" s="29">
        <f t="shared" si="549"/>
        <v>146505</v>
      </c>
      <c r="E6526" s="4">
        <f>11+7</f>
        <v>18</v>
      </c>
      <c r="F6526" s="129">
        <f t="shared" si="550"/>
        <v>2236</v>
      </c>
    </row>
    <row r="6527" spans="1:6" ht="15.75" thickBot="1" x14ac:dyDescent="0.3">
      <c r="A6527" s="61" t="s">
        <v>45</v>
      </c>
      <c r="B6527" s="145">
        <v>44164</v>
      </c>
      <c r="C6527" s="4">
        <v>151</v>
      </c>
      <c r="D6527" s="29">
        <f t="shared" si="549"/>
        <v>15590</v>
      </c>
      <c r="F6527" s="129">
        <f t="shared" si="550"/>
        <v>188</v>
      </c>
    </row>
    <row r="6528" spans="1:6" ht="15.75" thickBot="1" x14ac:dyDescent="0.3">
      <c r="A6528" s="61" t="s">
        <v>46</v>
      </c>
      <c r="B6528" s="145">
        <v>44164</v>
      </c>
      <c r="C6528" s="4">
        <v>83</v>
      </c>
      <c r="D6528" s="29">
        <f t="shared" si="549"/>
        <v>16090</v>
      </c>
      <c r="F6528" s="129">
        <f t="shared" si="550"/>
        <v>230</v>
      </c>
    </row>
    <row r="6529" spans="1:7" ht="15.75" thickBot="1" x14ac:dyDescent="0.3">
      <c r="A6529" s="61" t="s">
        <v>47</v>
      </c>
      <c r="B6529" s="145">
        <v>44164</v>
      </c>
      <c r="C6529" s="4">
        <v>200</v>
      </c>
      <c r="D6529" s="132">
        <f>C6529+D6505</f>
        <v>65630</v>
      </c>
      <c r="E6529" s="4">
        <f>5+6</f>
        <v>11</v>
      </c>
      <c r="F6529" s="130">
        <f t="shared" si="550"/>
        <v>1177</v>
      </c>
    </row>
    <row r="6530" spans="1:7" ht="15.75" thickBot="1" x14ac:dyDescent="0.3">
      <c r="A6530" s="61" t="s">
        <v>22</v>
      </c>
      <c r="B6530" s="145">
        <v>44165</v>
      </c>
      <c r="C6530" s="4">
        <v>1455</v>
      </c>
      <c r="D6530" s="131">
        <f t="shared" si="549"/>
        <v>618726</v>
      </c>
      <c r="E6530" s="4">
        <v>136</v>
      </c>
      <c r="F6530" s="128">
        <f t="shared" si="550"/>
        <v>20722</v>
      </c>
      <c r="G6530" s="88"/>
    </row>
    <row r="6531" spans="1:7" ht="15.75" thickBot="1" x14ac:dyDescent="0.3">
      <c r="A6531" s="61" t="s">
        <v>20</v>
      </c>
      <c r="B6531" s="145">
        <v>44165</v>
      </c>
      <c r="C6531" s="4">
        <v>321</v>
      </c>
      <c r="D6531" s="29">
        <f t="shared" si="549"/>
        <v>158805</v>
      </c>
      <c r="E6531" s="4">
        <v>15</v>
      </c>
      <c r="F6531" s="129">
        <f t="shared" si="550"/>
        <v>5213</v>
      </c>
      <c r="G6531" s="88"/>
    </row>
    <row r="6532" spans="1:7" ht="15.75" thickBot="1" x14ac:dyDescent="0.3">
      <c r="A6532" s="61" t="s">
        <v>35</v>
      </c>
      <c r="B6532" s="145">
        <v>44165</v>
      </c>
      <c r="C6532" s="4">
        <v>17</v>
      </c>
      <c r="D6532" s="29">
        <f t="shared" si="549"/>
        <v>1867</v>
      </c>
      <c r="E6532" s="4">
        <v>0</v>
      </c>
      <c r="F6532" s="129">
        <f t="shared" si="550"/>
        <v>15</v>
      </c>
      <c r="G6532" s="88"/>
    </row>
    <row r="6533" spans="1:7" ht="15.75" thickBot="1" x14ac:dyDescent="0.3">
      <c r="A6533" s="61" t="s">
        <v>21</v>
      </c>
      <c r="B6533" s="145">
        <v>44165</v>
      </c>
      <c r="C6533" s="4">
        <v>236</v>
      </c>
      <c r="D6533" s="29">
        <f t="shared" si="549"/>
        <v>19357</v>
      </c>
      <c r="E6533" s="4">
        <v>5</v>
      </c>
      <c r="F6533" s="129">
        <f t="shared" si="550"/>
        <v>562</v>
      </c>
      <c r="G6533" s="88"/>
    </row>
    <row r="6534" spans="1:7" ht="15.75" thickBot="1" x14ac:dyDescent="0.3">
      <c r="A6534" s="61" t="s">
        <v>36</v>
      </c>
      <c r="B6534" s="145">
        <v>44165</v>
      </c>
      <c r="C6534" s="4">
        <v>220</v>
      </c>
      <c r="D6534" s="29">
        <f t="shared" si="549"/>
        <v>22851</v>
      </c>
      <c r="E6534" s="4">
        <v>1</v>
      </c>
      <c r="F6534" s="129">
        <f t="shared" si="550"/>
        <v>377</v>
      </c>
      <c r="G6534" s="88"/>
    </row>
    <row r="6535" spans="1:7" ht="15.75" thickBot="1" x14ac:dyDescent="0.3">
      <c r="A6535" s="61" t="s">
        <v>27</v>
      </c>
      <c r="B6535" s="145">
        <v>44165</v>
      </c>
      <c r="C6535" s="4">
        <v>350</v>
      </c>
      <c r="D6535" s="29">
        <f t="shared" si="549"/>
        <v>114207</v>
      </c>
      <c r="E6535" s="4">
        <v>22</v>
      </c>
      <c r="F6535" s="129">
        <f t="shared" si="550"/>
        <v>1973</v>
      </c>
      <c r="G6535" s="88"/>
    </row>
    <row r="6536" spans="1:7" ht="15.75" thickBot="1" x14ac:dyDescent="0.3">
      <c r="A6536" s="61" t="s">
        <v>37</v>
      </c>
      <c r="B6536" s="145">
        <v>44165</v>
      </c>
      <c r="C6536" s="4">
        <v>295</v>
      </c>
      <c r="D6536" s="29">
        <f t="shared" si="549"/>
        <v>7098</v>
      </c>
      <c r="E6536" s="4">
        <v>0</v>
      </c>
      <c r="F6536" s="129">
        <f t="shared" si="550"/>
        <v>86</v>
      </c>
      <c r="G6536" s="88"/>
    </row>
    <row r="6537" spans="1:7" ht="15.75" thickBot="1" x14ac:dyDescent="0.3">
      <c r="A6537" s="61" t="s">
        <v>38</v>
      </c>
      <c r="B6537" s="145">
        <v>44165</v>
      </c>
      <c r="C6537" s="4">
        <v>116</v>
      </c>
      <c r="D6537" s="29">
        <f t="shared" si="549"/>
        <v>23365</v>
      </c>
      <c r="E6537" s="4">
        <v>4</v>
      </c>
      <c r="F6537" s="129">
        <f t="shared" si="550"/>
        <v>469</v>
      </c>
      <c r="G6537" s="88"/>
    </row>
    <row r="6538" spans="1:7" ht="15.75" thickBot="1" x14ac:dyDescent="0.3">
      <c r="A6538" s="61" t="s">
        <v>48</v>
      </c>
      <c r="B6538" s="145">
        <v>44165</v>
      </c>
      <c r="C6538" s="4">
        <v>0</v>
      </c>
      <c r="D6538" s="29">
        <f t="shared" si="549"/>
        <v>182</v>
      </c>
      <c r="E6538" s="4">
        <v>0</v>
      </c>
      <c r="F6538" s="129">
        <f t="shared" si="550"/>
        <v>3</v>
      </c>
      <c r="G6538" s="88"/>
    </row>
    <row r="6539" spans="1:7" ht="15.75" thickBot="1" x14ac:dyDescent="0.3">
      <c r="A6539" s="61" t="s">
        <v>39</v>
      </c>
      <c r="B6539" s="145">
        <v>44165</v>
      </c>
      <c r="C6539" s="4">
        <v>11</v>
      </c>
      <c r="D6539" s="29">
        <f t="shared" si="549"/>
        <v>18381</v>
      </c>
      <c r="E6539" s="4">
        <v>0</v>
      </c>
      <c r="F6539" s="129">
        <f t="shared" si="550"/>
        <v>848</v>
      </c>
      <c r="G6539" s="88"/>
    </row>
    <row r="6540" spans="1:7" ht="15.75" thickBot="1" x14ac:dyDescent="0.3">
      <c r="A6540" s="61" t="s">
        <v>40</v>
      </c>
      <c r="B6540" s="145">
        <v>44165</v>
      </c>
      <c r="C6540" s="4">
        <v>60</v>
      </c>
      <c r="D6540" s="29">
        <f t="shared" si="549"/>
        <v>5770</v>
      </c>
      <c r="E6540" s="4">
        <v>8</v>
      </c>
      <c r="F6540" s="129">
        <f t="shared" si="550"/>
        <v>83</v>
      </c>
      <c r="G6540" s="88"/>
    </row>
    <row r="6541" spans="1:7" ht="15.75" thickBot="1" x14ac:dyDescent="0.3">
      <c r="A6541" s="61" t="s">
        <v>28</v>
      </c>
      <c r="B6541" s="145">
        <v>44165</v>
      </c>
      <c r="C6541" s="4">
        <v>28</v>
      </c>
      <c r="D6541" s="29">
        <f t="shared" si="549"/>
        <v>8722</v>
      </c>
      <c r="E6541" s="4">
        <v>0</v>
      </c>
      <c r="F6541" s="129">
        <f t="shared" si="550"/>
        <v>316</v>
      </c>
      <c r="G6541" s="88"/>
    </row>
    <row r="6542" spans="1:7" ht="15.75" thickBot="1" x14ac:dyDescent="0.3">
      <c r="A6542" s="61" t="s">
        <v>24</v>
      </c>
      <c r="B6542" s="145">
        <v>44165</v>
      </c>
      <c r="C6542" s="4">
        <v>151</v>
      </c>
      <c r="D6542" s="29">
        <f t="shared" si="549"/>
        <v>56546</v>
      </c>
      <c r="E6542" s="4">
        <v>1</v>
      </c>
      <c r="F6542" s="129">
        <f t="shared" si="550"/>
        <v>1108</v>
      </c>
      <c r="G6542" s="88"/>
    </row>
    <row r="6543" spans="1:7" ht="15.75" thickBot="1" x14ac:dyDescent="0.3">
      <c r="A6543" s="61" t="s">
        <v>30</v>
      </c>
      <c r="B6543" s="145">
        <v>44165</v>
      </c>
      <c r="C6543" s="4">
        <v>5</v>
      </c>
      <c r="D6543" s="29">
        <f t="shared" si="549"/>
        <v>500</v>
      </c>
      <c r="E6543" s="4">
        <v>0</v>
      </c>
      <c r="F6543" s="129">
        <f t="shared" si="550"/>
        <v>9</v>
      </c>
      <c r="G6543" s="88"/>
    </row>
    <row r="6544" spans="1:7" ht="15.75" thickBot="1" x14ac:dyDescent="0.3">
      <c r="A6544" s="61" t="s">
        <v>26</v>
      </c>
      <c r="B6544" s="145">
        <v>44165</v>
      </c>
      <c r="C6544" s="4">
        <v>228</v>
      </c>
      <c r="D6544" s="29">
        <f t="shared" si="549"/>
        <v>32068</v>
      </c>
      <c r="E6544" s="4">
        <v>0</v>
      </c>
      <c r="F6544" s="129">
        <f t="shared" si="550"/>
        <v>621</v>
      </c>
      <c r="G6544" s="88"/>
    </row>
    <row r="6545" spans="1:9" ht="15.75" thickBot="1" x14ac:dyDescent="0.3">
      <c r="A6545" s="61" t="s">
        <v>25</v>
      </c>
      <c r="B6545" s="145">
        <v>44165</v>
      </c>
      <c r="C6545" s="4">
        <v>184</v>
      </c>
      <c r="D6545" s="29">
        <f t="shared" si="549"/>
        <v>31705</v>
      </c>
      <c r="E6545" s="4">
        <v>5</v>
      </c>
      <c r="F6545" s="129">
        <f t="shared" si="550"/>
        <v>780</v>
      </c>
      <c r="G6545" s="88"/>
    </row>
    <row r="6546" spans="1:9" ht="15.75" thickBot="1" x14ac:dyDescent="0.3">
      <c r="A6546" s="61" t="s">
        <v>41</v>
      </c>
      <c r="B6546" s="145">
        <v>44165</v>
      </c>
      <c r="C6546" s="4">
        <v>19</v>
      </c>
      <c r="D6546" s="29">
        <f t="shared" ref="D6546:D6552" si="551">C6546+D6522</f>
        <v>21159</v>
      </c>
      <c r="E6546" s="4">
        <v>3</v>
      </c>
      <c r="F6546" s="129">
        <f t="shared" si="550"/>
        <v>995</v>
      </c>
      <c r="G6546" s="88"/>
    </row>
    <row r="6547" spans="1:9" ht="15.75" thickBot="1" x14ac:dyDescent="0.3">
      <c r="A6547" s="61" t="s">
        <v>42</v>
      </c>
      <c r="B6547" s="145">
        <v>44165</v>
      </c>
      <c r="C6547" s="4">
        <v>147</v>
      </c>
      <c r="D6547" s="29">
        <f t="shared" si="551"/>
        <v>7466</v>
      </c>
      <c r="E6547" s="4">
        <v>0</v>
      </c>
      <c r="F6547" s="129">
        <f t="shared" si="550"/>
        <v>171</v>
      </c>
      <c r="G6547" s="88"/>
    </row>
    <row r="6548" spans="1:9" ht="15.75" thickBot="1" x14ac:dyDescent="0.3">
      <c r="A6548" s="61" t="s">
        <v>43</v>
      </c>
      <c r="B6548" s="145">
        <v>44165</v>
      </c>
      <c r="C6548" s="4">
        <v>167</v>
      </c>
      <c r="D6548" s="29">
        <f t="shared" si="551"/>
        <v>14455</v>
      </c>
      <c r="E6548" s="4">
        <v>0</v>
      </c>
      <c r="F6548" s="129">
        <f t="shared" si="550"/>
        <v>212</v>
      </c>
      <c r="G6548" s="88"/>
    </row>
    <row r="6549" spans="1:9" ht="15.75" thickBot="1" x14ac:dyDescent="0.3">
      <c r="A6549" s="61" t="s">
        <v>44</v>
      </c>
      <c r="B6549" s="145">
        <v>44165</v>
      </c>
      <c r="C6549" s="4">
        <v>154</v>
      </c>
      <c r="D6549" s="29">
        <f t="shared" si="551"/>
        <v>15926</v>
      </c>
      <c r="E6549" s="4">
        <v>2</v>
      </c>
      <c r="F6549" s="129">
        <f t="shared" si="550"/>
        <v>275</v>
      </c>
      <c r="G6549" s="88"/>
    </row>
    <row r="6550" spans="1:9" ht="15.75" thickBot="1" x14ac:dyDescent="0.3">
      <c r="A6550" s="61" t="s">
        <v>29</v>
      </c>
      <c r="B6550" s="145">
        <v>44165</v>
      </c>
      <c r="C6550" s="4">
        <v>1115</v>
      </c>
      <c r="D6550" s="29">
        <f t="shared" si="551"/>
        <v>147620</v>
      </c>
      <c r="E6550" s="4">
        <v>44</v>
      </c>
      <c r="F6550" s="129">
        <f t="shared" si="550"/>
        <v>2280</v>
      </c>
      <c r="G6550" s="88"/>
    </row>
    <row r="6551" spans="1:9" ht="15.75" thickBot="1" x14ac:dyDescent="0.3">
      <c r="A6551" s="61" t="s">
        <v>45</v>
      </c>
      <c r="B6551" s="145">
        <v>44165</v>
      </c>
      <c r="C6551" s="4">
        <v>53</v>
      </c>
      <c r="D6551" s="29">
        <f t="shared" si="551"/>
        <v>15643</v>
      </c>
      <c r="E6551" s="4">
        <v>1</v>
      </c>
      <c r="F6551" s="129">
        <f t="shared" si="550"/>
        <v>189</v>
      </c>
      <c r="G6551" s="88"/>
    </row>
    <row r="6552" spans="1:9" ht="15.75" thickBot="1" x14ac:dyDescent="0.3">
      <c r="A6552" s="61" t="s">
        <v>46</v>
      </c>
      <c r="B6552" s="145">
        <v>44165</v>
      </c>
      <c r="C6552" s="4">
        <v>91</v>
      </c>
      <c r="D6552" s="29">
        <f t="shared" si="551"/>
        <v>16181</v>
      </c>
      <c r="E6552" s="4">
        <v>3</v>
      </c>
      <c r="F6552" s="129">
        <f t="shared" si="550"/>
        <v>233</v>
      </c>
      <c r="G6552" s="88"/>
    </row>
    <row r="6553" spans="1:9" ht="15.75" thickBot="1" x14ac:dyDescent="0.3">
      <c r="A6553" s="61" t="s">
        <v>47</v>
      </c>
      <c r="B6553" s="145">
        <v>44165</v>
      </c>
      <c r="C6553" s="4">
        <v>303</v>
      </c>
      <c r="D6553" s="132">
        <f>C6553+D6529</f>
        <v>65933</v>
      </c>
      <c r="E6553" s="4">
        <v>7</v>
      </c>
      <c r="F6553" s="130">
        <f t="shared" si="550"/>
        <v>1184</v>
      </c>
    </row>
    <row r="6554" spans="1:9" ht="15.75" thickBot="1" x14ac:dyDescent="0.3">
      <c r="A6554" s="61" t="s">
        <v>22</v>
      </c>
      <c r="B6554" s="145">
        <v>44166</v>
      </c>
      <c r="C6554" s="4">
        <v>2128</v>
      </c>
      <c r="D6554" s="131">
        <f t="shared" ref="D6554:D6600" si="552">C6554+D6530</f>
        <v>620854</v>
      </c>
      <c r="E6554" s="4">
        <v>67</v>
      </c>
      <c r="F6554" s="128">
        <f t="shared" si="550"/>
        <v>20789</v>
      </c>
      <c r="G6554" s="88"/>
      <c r="H6554" s="88"/>
      <c r="I6554" s="88"/>
    </row>
    <row r="6555" spans="1:9" ht="15.75" thickBot="1" x14ac:dyDescent="0.3">
      <c r="A6555" s="61" t="s">
        <v>20</v>
      </c>
      <c r="B6555" s="145">
        <v>44166</v>
      </c>
      <c r="C6555" s="4">
        <v>398</v>
      </c>
      <c r="D6555" s="29">
        <f t="shared" si="552"/>
        <v>159203</v>
      </c>
      <c r="E6555" s="4">
        <v>14</v>
      </c>
      <c r="F6555" s="129">
        <f t="shared" si="550"/>
        <v>5227</v>
      </c>
      <c r="G6555" s="88"/>
      <c r="H6555" s="88"/>
      <c r="I6555" s="88"/>
    </row>
    <row r="6556" spans="1:9" ht="15.75" thickBot="1" x14ac:dyDescent="0.3">
      <c r="A6556" s="61" t="s">
        <v>35</v>
      </c>
      <c r="B6556" s="145">
        <v>44166</v>
      </c>
      <c r="C6556" s="4">
        <v>16</v>
      </c>
      <c r="D6556" s="29">
        <f t="shared" si="552"/>
        <v>1883</v>
      </c>
      <c r="E6556" s="4">
        <v>0</v>
      </c>
      <c r="F6556" s="129">
        <f t="shared" si="550"/>
        <v>15</v>
      </c>
      <c r="G6556" s="88"/>
    </row>
    <row r="6557" spans="1:9" ht="15.75" thickBot="1" x14ac:dyDescent="0.3">
      <c r="A6557" s="61" t="s">
        <v>21</v>
      </c>
      <c r="B6557" s="145">
        <v>44166</v>
      </c>
      <c r="C6557" s="4">
        <v>238</v>
      </c>
      <c r="D6557" s="29">
        <f t="shared" si="552"/>
        <v>19595</v>
      </c>
      <c r="E6557" s="4">
        <v>4</v>
      </c>
      <c r="F6557" s="129">
        <f t="shared" si="550"/>
        <v>566</v>
      </c>
      <c r="G6557" s="88"/>
      <c r="H6557" s="88"/>
      <c r="I6557" s="88"/>
    </row>
    <row r="6558" spans="1:9" ht="15.75" thickBot="1" x14ac:dyDescent="0.3">
      <c r="A6558" s="61" t="s">
        <v>36</v>
      </c>
      <c r="B6558" s="145">
        <v>44166</v>
      </c>
      <c r="C6558" s="4">
        <v>438</v>
      </c>
      <c r="D6558" s="29">
        <f t="shared" si="552"/>
        <v>23289</v>
      </c>
      <c r="E6558" s="4">
        <v>4</v>
      </c>
      <c r="F6558" s="129">
        <f t="shared" si="550"/>
        <v>381</v>
      </c>
      <c r="G6558" s="88"/>
      <c r="H6558" s="88"/>
      <c r="I6558" s="88"/>
    </row>
    <row r="6559" spans="1:9" ht="15.75" thickBot="1" x14ac:dyDescent="0.3">
      <c r="A6559" s="61" t="s">
        <v>27</v>
      </c>
      <c r="B6559" s="145">
        <v>44166</v>
      </c>
      <c r="C6559" s="4">
        <v>715</v>
      </c>
      <c r="D6559" s="29">
        <f t="shared" si="552"/>
        <v>114922</v>
      </c>
      <c r="E6559" s="4">
        <v>36</v>
      </c>
      <c r="F6559" s="129">
        <f t="shared" si="550"/>
        <v>2009</v>
      </c>
      <c r="G6559" s="88"/>
      <c r="H6559" s="88"/>
      <c r="I6559" s="88"/>
    </row>
    <row r="6560" spans="1:9" ht="15.75" thickBot="1" x14ac:dyDescent="0.3">
      <c r="A6560" s="61" t="s">
        <v>37</v>
      </c>
      <c r="B6560" s="145">
        <v>44166</v>
      </c>
      <c r="C6560" s="4">
        <v>193</v>
      </c>
      <c r="D6560" s="29">
        <f t="shared" si="552"/>
        <v>7291</v>
      </c>
      <c r="E6560" s="4">
        <v>2</v>
      </c>
      <c r="F6560" s="129">
        <f t="shared" si="550"/>
        <v>88</v>
      </c>
      <c r="G6560" s="88"/>
      <c r="I6560" s="88"/>
    </row>
    <row r="6561" spans="1:9" ht="15.75" thickBot="1" x14ac:dyDescent="0.3">
      <c r="A6561" s="61" t="s">
        <v>38</v>
      </c>
      <c r="B6561" s="145">
        <v>44166</v>
      </c>
      <c r="C6561" s="4">
        <v>139</v>
      </c>
      <c r="D6561" s="29">
        <f t="shared" si="552"/>
        <v>23504</v>
      </c>
      <c r="E6561" s="4">
        <v>2</v>
      </c>
      <c r="F6561" s="129">
        <f t="shared" si="550"/>
        <v>471</v>
      </c>
      <c r="G6561" s="88"/>
      <c r="H6561" s="88"/>
      <c r="I6561" s="88"/>
    </row>
    <row r="6562" spans="1:9" ht="15.75" thickBot="1" x14ac:dyDescent="0.3">
      <c r="A6562" s="61" t="s">
        <v>48</v>
      </c>
      <c r="B6562" s="145">
        <v>44166</v>
      </c>
      <c r="C6562" s="4">
        <v>1</v>
      </c>
      <c r="D6562" s="29">
        <f t="shared" si="552"/>
        <v>183</v>
      </c>
      <c r="E6562" s="4">
        <v>0</v>
      </c>
      <c r="F6562" s="129">
        <f t="shared" si="550"/>
        <v>3</v>
      </c>
      <c r="G6562" s="88"/>
    </row>
    <row r="6563" spans="1:9" ht="15.75" thickBot="1" x14ac:dyDescent="0.3">
      <c r="A6563" s="61" t="s">
        <v>39</v>
      </c>
      <c r="B6563" s="145">
        <v>44166</v>
      </c>
      <c r="C6563" s="4">
        <v>16</v>
      </c>
      <c r="D6563" s="29">
        <f t="shared" si="552"/>
        <v>18397</v>
      </c>
      <c r="E6563" s="4">
        <v>2</v>
      </c>
      <c r="F6563" s="129">
        <f t="shared" si="550"/>
        <v>850</v>
      </c>
      <c r="G6563" s="88"/>
      <c r="H6563" s="88"/>
      <c r="I6563" s="88"/>
    </row>
    <row r="6564" spans="1:9" ht="15.75" thickBot="1" x14ac:dyDescent="0.3">
      <c r="A6564" s="61" t="s">
        <v>40</v>
      </c>
      <c r="B6564" s="145">
        <v>44166</v>
      </c>
      <c r="C6564" s="4">
        <v>103</v>
      </c>
      <c r="D6564" s="29">
        <f t="shared" si="552"/>
        <v>5873</v>
      </c>
      <c r="E6564" s="4">
        <v>2</v>
      </c>
      <c r="F6564" s="129">
        <f t="shared" si="550"/>
        <v>85</v>
      </c>
      <c r="G6564" s="88"/>
      <c r="H6564" s="88"/>
    </row>
    <row r="6565" spans="1:9" ht="15.75" thickBot="1" x14ac:dyDescent="0.3">
      <c r="A6565" s="61" t="s">
        <v>28</v>
      </c>
      <c r="B6565" s="145">
        <v>44166</v>
      </c>
      <c r="C6565" s="4">
        <v>13</v>
      </c>
      <c r="D6565" s="29">
        <f t="shared" si="552"/>
        <v>8735</v>
      </c>
      <c r="E6565" s="4">
        <v>0</v>
      </c>
      <c r="F6565" s="129">
        <f t="shared" si="550"/>
        <v>316</v>
      </c>
      <c r="G6565" s="88"/>
    </row>
    <row r="6566" spans="1:9" ht="15.75" thickBot="1" x14ac:dyDescent="0.3">
      <c r="A6566" s="61" t="s">
        <v>24</v>
      </c>
      <c r="B6566" s="145">
        <v>44166</v>
      </c>
      <c r="C6566" s="4">
        <v>263</v>
      </c>
      <c r="D6566" s="29">
        <f t="shared" si="552"/>
        <v>56809</v>
      </c>
      <c r="E6566" s="4">
        <v>2</v>
      </c>
      <c r="F6566" s="129">
        <f t="shared" si="550"/>
        <v>1110</v>
      </c>
      <c r="G6566" s="88"/>
      <c r="H6566" s="88"/>
    </row>
    <row r="6567" spans="1:9" ht="15.75" thickBot="1" x14ac:dyDescent="0.3">
      <c r="A6567" s="61" t="s">
        <v>30</v>
      </c>
      <c r="B6567" s="145">
        <v>44166</v>
      </c>
      <c r="C6567" s="4">
        <v>19</v>
      </c>
      <c r="D6567" s="29">
        <f t="shared" si="552"/>
        <v>519</v>
      </c>
      <c r="E6567" s="4">
        <v>0</v>
      </c>
      <c r="F6567" s="129">
        <f t="shared" si="550"/>
        <v>9</v>
      </c>
      <c r="G6567" s="88"/>
    </row>
    <row r="6568" spans="1:9" ht="15.75" thickBot="1" x14ac:dyDescent="0.3">
      <c r="A6568" s="61" t="s">
        <v>26</v>
      </c>
      <c r="B6568" s="145">
        <v>44166</v>
      </c>
      <c r="C6568" s="4">
        <v>344</v>
      </c>
      <c r="D6568" s="29">
        <f t="shared" si="552"/>
        <v>32412</v>
      </c>
      <c r="E6568" s="4">
        <v>0</v>
      </c>
      <c r="F6568" s="129">
        <f t="shared" si="550"/>
        <v>621</v>
      </c>
      <c r="G6568" s="88"/>
    </row>
    <row r="6569" spans="1:9" ht="15.75" thickBot="1" x14ac:dyDescent="0.3">
      <c r="A6569" s="61" t="s">
        <v>25</v>
      </c>
      <c r="B6569" s="145">
        <v>44166</v>
      </c>
      <c r="C6569" s="4">
        <v>244</v>
      </c>
      <c r="D6569" s="29">
        <f t="shared" si="552"/>
        <v>31949</v>
      </c>
      <c r="E6569" s="4">
        <v>11</v>
      </c>
      <c r="F6569" s="129">
        <f t="shared" si="550"/>
        <v>791</v>
      </c>
      <c r="G6569" s="88"/>
      <c r="H6569" s="88"/>
      <c r="I6569" s="88"/>
    </row>
    <row r="6570" spans="1:9" ht="15.75" thickBot="1" x14ac:dyDescent="0.3">
      <c r="A6570" s="61" t="s">
        <v>41</v>
      </c>
      <c r="B6570" s="145">
        <v>44166</v>
      </c>
      <c r="C6570" s="4">
        <v>43</v>
      </c>
      <c r="D6570" s="29">
        <f t="shared" si="552"/>
        <v>21202</v>
      </c>
      <c r="E6570" s="4">
        <v>3</v>
      </c>
      <c r="F6570" s="129">
        <f t="shared" si="550"/>
        <v>998</v>
      </c>
      <c r="G6570" s="88"/>
      <c r="H6570" s="88"/>
    </row>
    <row r="6571" spans="1:9" ht="15.75" thickBot="1" x14ac:dyDescent="0.3">
      <c r="A6571" s="61" t="s">
        <v>42</v>
      </c>
      <c r="B6571" s="145">
        <v>44166</v>
      </c>
      <c r="C6571" s="4">
        <v>351</v>
      </c>
      <c r="D6571" s="29">
        <f t="shared" si="552"/>
        <v>7817</v>
      </c>
      <c r="E6571" s="4">
        <v>2</v>
      </c>
      <c r="F6571" s="129">
        <f t="shared" ref="F6571:F6601" si="553">E6571+F6547</f>
        <v>173</v>
      </c>
      <c r="G6571" s="88"/>
      <c r="H6571" s="88"/>
      <c r="I6571" s="88"/>
    </row>
    <row r="6572" spans="1:9" ht="15.75" thickBot="1" x14ac:dyDescent="0.3">
      <c r="A6572" s="61" t="s">
        <v>43</v>
      </c>
      <c r="B6572" s="145">
        <v>44166</v>
      </c>
      <c r="C6572" s="4">
        <v>253</v>
      </c>
      <c r="D6572" s="29">
        <f t="shared" si="552"/>
        <v>14708</v>
      </c>
      <c r="E6572" s="4">
        <v>3</v>
      </c>
      <c r="F6572" s="129">
        <f t="shared" si="553"/>
        <v>215</v>
      </c>
      <c r="G6572" s="88"/>
      <c r="H6572" s="88"/>
      <c r="I6572" s="88"/>
    </row>
    <row r="6573" spans="1:9" ht="15.75" thickBot="1" x14ac:dyDescent="0.3">
      <c r="A6573" s="61" t="s">
        <v>44</v>
      </c>
      <c r="B6573" s="145">
        <v>44166</v>
      </c>
      <c r="C6573" s="4">
        <v>315</v>
      </c>
      <c r="D6573" s="29">
        <f t="shared" si="552"/>
        <v>16241</v>
      </c>
      <c r="E6573" s="4">
        <v>6</v>
      </c>
      <c r="F6573" s="129">
        <f t="shared" si="553"/>
        <v>281</v>
      </c>
      <c r="G6573" s="88"/>
      <c r="H6573" s="88"/>
      <c r="I6573" s="88"/>
    </row>
    <row r="6574" spans="1:9" ht="15.75" thickBot="1" x14ac:dyDescent="0.3">
      <c r="A6574" s="61" t="s">
        <v>29</v>
      </c>
      <c r="B6574" s="145">
        <v>44166</v>
      </c>
      <c r="C6574" s="4">
        <v>1355</v>
      </c>
      <c r="D6574" s="29">
        <f t="shared" si="552"/>
        <v>148975</v>
      </c>
      <c r="E6574" s="4">
        <v>9</v>
      </c>
      <c r="F6574" s="129">
        <f t="shared" si="553"/>
        <v>2289</v>
      </c>
      <c r="G6574" s="88"/>
      <c r="H6574" s="88"/>
      <c r="I6574" s="88"/>
    </row>
    <row r="6575" spans="1:9" ht="15.75" thickBot="1" x14ac:dyDescent="0.3">
      <c r="A6575" s="61" t="s">
        <v>45</v>
      </c>
      <c r="B6575" s="145">
        <v>44166</v>
      </c>
      <c r="C6575" s="4">
        <v>71</v>
      </c>
      <c r="D6575" s="29">
        <f t="shared" si="552"/>
        <v>15714</v>
      </c>
      <c r="E6575" s="4">
        <v>1</v>
      </c>
      <c r="F6575" s="129">
        <f t="shared" si="553"/>
        <v>190</v>
      </c>
      <c r="G6575" s="88"/>
      <c r="I6575" s="88"/>
    </row>
    <row r="6576" spans="1:9" ht="15.75" thickBot="1" x14ac:dyDescent="0.3">
      <c r="A6576" s="61" t="s">
        <v>46</v>
      </c>
      <c r="B6576" s="145">
        <v>44166</v>
      </c>
      <c r="C6576" s="4">
        <v>79</v>
      </c>
      <c r="D6576" s="29">
        <f t="shared" si="552"/>
        <v>16260</v>
      </c>
      <c r="E6576" s="4">
        <v>2</v>
      </c>
      <c r="F6576" s="129">
        <f t="shared" si="553"/>
        <v>235</v>
      </c>
      <c r="G6576" s="88"/>
      <c r="H6576" s="88"/>
    </row>
    <row r="6577" spans="1:9" ht="15.75" thickBot="1" x14ac:dyDescent="0.3">
      <c r="A6577" s="61" t="s">
        <v>47</v>
      </c>
      <c r="B6577" s="145">
        <v>44166</v>
      </c>
      <c r="C6577" s="4">
        <v>302</v>
      </c>
      <c r="D6577" s="132">
        <f>C6577+D6553</f>
        <v>66235</v>
      </c>
      <c r="E6577" s="4">
        <v>26</v>
      </c>
      <c r="F6577" s="130">
        <f t="shared" si="553"/>
        <v>1210</v>
      </c>
      <c r="H6577" s="88"/>
      <c r="I6577" s="88"/>
    </row>
    <row r="6578" spans="1:9" ht="15.75" thickBot="1" x14ac:dyDescent="0.3">
      <c r="A6578" s="61" t="s">
        <v>22</v>
      </c>
      <c r="B6578" s="145">
        <v>44167</v>
      </c>
      <c r="C6578" s="4">
        <v>1924</v>
      </c>
      <c r="D6578" s="131">
        <f t="shared" si="552"/>
        <v>622778</v>
      </c>
      <c r="E6578" s="4">
        <v>82</v>
      </c>
      <c r="F6578" s="128">
        <f t="shared" si="553"/>
        <v>20871</v>
      </c>
    </row>
    <row r="6579" spans="1:9" ht="15.75" thickBot="1" x14ac:dyDescent="0.3">
      <c r="A6579" s="61" t="s">
        <v>20</v>
      </c>
      <c r="B6579" s="145">
        <v>44167</v>
      </c>
      <c r="C6579" s="4">
        <v>306</v>
      </c>
      <c r="D6579" s="29">
        <f t="shared" si="552"/>
        <v>159509</v>
      </c>
      <c r="E6579" s="4">
        <v>12</v>
      </c>
      <c r="F6579" s="129">
        <f t="shared" si="553"/>
        <v>5239</v>
      </c>
    </row>
    <row r="6580" spans="1:9" ht="15.75" thickBot="1" x14ac:dyDescent="0.3">
      <c r="A6580" s="61" t="s">
        <v>35</v>
      </c>
      <c r="B6580" s="145">
        <v>44167</v>
      </c>
      <c r="C6580" s="4">
        <v>8</v>
      </c>
      <c r="D6580" s="29">
        <f t="shared" si="552"/>
        <v>1891</v>
      </c>
      <c r="E6580" s="4">
        <v>1</v>
      </c>
      <c r="F6580" s="129">
        <f t="shared" si="553"/>
        <v>16</v>
      </c>
    </row>
    <row r="6581" spans="1:9" ht="15.75" thickBot="1" x14ac:dyDescent="0.3">
      <c r="A6581" s="61" t="s">
        <v>21</v>
      </c>
      <c r="B6581" s="145">
        <v>44167</v>
      </c>
      <c r="C6581" s="4">
        <v>198</v>
      </c>
      <c r="D6581" s="29">
        <f t="shared" si="552"/>
        <v>19793</v>
      </c>
      <c r="E6581" s="4">
        <v>6</v>
      </c>
      <c r="F6581" s="129">
        <f t="shared" si="553"/>
        <v>572</v>
      </c>
    </row>
    <row r="6582" spans="1:9" ht="15.75" thickBot="1" x14ac:dyDescent="0.3">
      <c r="A6582" s="61" t="s">
        <v>36</v>
      </c>
      <c r="B6582" s="145">
        <v>44167</v>
      </c>
      <c r="C6582" s="4">
        <v>256</v>
      </c>
      <c r="D6582" s="29">
        <f t="shared" si="552"/>
        <v>23545</v>
      </c>
      <c r="E6582" s="4">
        <v>8</v>
      </c>
      <c r="F6582" s="129">
        <f t="shared" si="553"/>
        <v>389</v>
      </c>
    </row>
    <row r="6583" spans="1:9" ht="15.75" thickBot="1" x14ac:dyDescent="0.3">
      <c r="A6583" s="61" t="s">
        <v>27</v>
      </c>
      <c r="B6583" s="145">
        <v>44167</v>
      </c>
      <c r="C6583" s="4">
        <v>790</v>
      </c>
      <c r="D6583" s="29">
        <f t="shared" si="552"/>
        <v>115712</v>
      </c>
      <c r="E6583" s="4">
        <v>22</v>
      </c>
      <c r="F6583" s="129">
        <f t="shared" si="553"/>
        <v>2031</v>
      </c>
    </row>
    <row r="6584" spans="1:9" ht="15.75" thickBot="1" x14ac:dyDescent="0.3">
      <c r="A6584" s="61" t="s">
        <v>37</v>
      </c>
      <c r="B6584" s="145">
        <v>44167</v>
      </c>
      <c r="C6584" s="4">
        <v>211</v>
      </c>
      <c r="D6584" s="29">
        <f t="shared" si="552"/>
        <v>7502</v>
      </c>
      <c r="F6584" s="129">
        <f t="shared" si="553"/>
        <v>88</v>
      </c>
    </row>
    <row r="6585" spans="1:9" ht="15.75" thickBot="1" x14ac:dyDescent="0.3">
      <c r="A6585" s="61" t="s">
        <v>38</v>
      </c>
      <c r="B6585" s="145">
        <v>44167</v>
      </c>
      <c r="C6585" s="4">
        <v>296</v>
      </c>
      <c r="D6585" s="29">
        <f t="shared" si="552"/>
        <v>23800</v>
      </c>
      <c r="E6585" s="4">
        <v>4</v>
      </c>
      <c r="F6585" s="129">
        <f t="shared" si="553"/>
        <v>475</v>
      </c>
    </row>
    <row r="6586" spans="1:9" ht="15.75" thickBot="1" x14ac:dyDescent="0.3">
      <c r="A6586" s="61" t="s">
        <v>48</v>
      </c>
      <c r="B6586" s="145">
        <v>44167</v>
      </c>
      <c r="C6586" s="4">
        <v>4</v>
      </c>
      <c r="D6586" s="29">
        <f t="shared" si="552"/>
        <v>187</v>
      </c>
      <c r="F6586" s="129">
        <f t="shared" si="553"/>
        <v>3</v>
      </c>
    </row>
    <row r="6587" spans="1:9" ht="15.75" thickBot="1" x14ac:dyDescent="0.3">
      <c r="A6587" s="61" t="s">
        <v>39</v>
      </c>
      <c r="B6587" s="145">
        <v>44167</v>
      </c>
      <c r="C6587" s="4">
        <v>6</v>
      </c>
      <c r="D6587" s="29">
        <f t="shared" si="552"/>
        <v>18403</v>
      </c>
      <c r="F6587" s="129">
        <f t="shared" si="553"/>
        <v>850</v>
      </c>
    </row>
    <row r="6588" spans="1:9" ht="15.75" thickBot="1" x14ac:dyDescent="0.3">
      <c r="A6588" s="61" t="s">
        <v>40</v>
      </c>
      <c r="B6588" s="145">
        <v>44167</v>
      </c>
      <c r="C6588" s="4">
        <v>104</v>
      </c>
      <c r="D6588" s="29">
        <f t="shared" si="552"/>
        <v>5977</v>
      </c>
      <c r="F6588" s="129">
        <f t="shared" si="553"/>
        <v>85</v>
      </c>
    </row>
    <row r="6589" spans="1:9" ht="15.75" thickBot="1" x14ac:dyDescent="0.3">
      <c r="A6589" s="61" t="s">
        <v>28</v>
      </c>
      <c r="B6589" s="145">
        <v>44167</v>
      </c>
      <c r="C6589" s="4">
        <v>33</v>
      </c>
      <c r="D6589" s="29">
        <f t="shared" si="552"/>
        <v>8768</v>
      </c>
      <c r="E6589" s="4">
        <v>1</v>
      </c>
      <c r="F6589" s="129">
        <f t="shared" si="553"/>
        <v>317</v>
      </c>
    </row>
    <row r="6590" spans="1:9" ht="15.75" thickBot="1" x14ac:dyDescent="0.3">
      <c r="A6590" s="61" t="s">
        <v>24</v>
      </c>
      <c r="B6590" s="145">
        <v>44167</v>
      </c>
      <c r="C6590" s="4">
        <v>214</v>
      </c>
      <c r="D6590" s="29">
        <f t="shared" si="552"/>
        <v>57023</v>
      </c>
      <c r="E6590" s="4">
        <v>2</v>
      </c>
      <c r="F6590" s="129">
        <f t="shared" si="553"/>
        <v>1112</v>
      </c>
    </row>
    <row r="6591" spans="1:9" ht="15.75" thickBot="1" x14ac:dyDescent="0.3">
      <c r="A6591" s="61" t="s">
        <v>30</v>
      </c>
      <c r="B6591" s="145">
        <v>44167</v>
      </c>
      <c r="C6591" s="4">
        <v>14</v>
      </c>
      <c r="D6591" s="29">
        <f t="shared" si="552"/>
        <v>533</v>
      </c>
      <c r="F6591" s="129">
        <f t="shared" si="553"/>
        <v>9</v>
      </c>
    </row>
    <row r="6592" spans="1:9" ht="15.75" thickBot="1" x14ac:dyDescent="0.3">
      <c r="A6592" s="61" t="s">
        <v>26</v>
      </c>
      <c r="B6592" s="145">
        <v>44167</v>
      </c>
      <c r="C6592" s="4">
        <v>389</v>
      </c>
      <c r="D6592" s="29">
        <f t="shared" si="552"/>
        <v>32801</v>
      </c>
      <c r="E6592" s="4">
        <v>23</v>
      </c>
      <c r="F6592" s="129">
        <f t="shared" si="553"/>
        <v>644</v>
      </c>
    </row>
    <row r="6593" spans="1:6" ht="15.75" thickBot="1" x14ac:dyDescent="0.3">
      <c r="A6593" s="61" t="s">
        <v>25</v>
      </c>
      <c r="B6593" s="145">
        <v>44167</v>
      </c>
      <c r="C6593" s="4">
        <v>258</v>
      </c>
      <c r="D6593" s="29">
        <f t="shared" si="552"/>
        <v>32207</v>
      </c>
      <c r="E6593" s="4">
        <v>3</v>
      </c>
      <c r="F6593" s="129">
        <f t="shared" si="553"/>
        <v>794</v>
      </c>
    </row>
    <row r="6594" spans="1:6" ht="15.75" thickBot="1" x14ac:dyDescent="0.3">
      <c r="A6594" s="61" t="s">
        <v>41</v>
      </c>
      <c r="B6594" s="145">
        <v>44167</v>
      </c>
      <c r="C6594" s="4">
        <v>49</v>
      </c>
      <c r="D6594" s="29">
        <f t="shared" si="552"/>
        <v>21251</v>
      </c>
      <c r="E6594" s="4">
        <v>1</v>
      </c>
      <c r="F6594" s="129">
        <f t="shared" si="553"/>
        <v>999</v>
      </c>
    </row>
    <row r="6595" spans="1:6" ht="15.75" thickBot="1" x14ac:dyDescent="0.3">
      <c r="A6595" s="61" t="s">
        <v>42</v>
      </c>
      <c r="B6595" s="145">
        <v>44167</v>
      </c>
      <c r="C6595" s="4">
        <v>250</v>
      </c>
      <c r="D6595" s="29">
        <f t="shared" si="552"/>
        <v>8067</v>
      </c>
      <c r="F6595" s="129">
        <f t="shared" si="553"/>
        <v>173</v>
      </c>
    </row>
    <row r="6596" spans="1:6" ht="15.75" thickBot="1" x14ac:dyDescent="0.3">
      <c r="A6596" s="61" t="s">
        <v>43</v>
      </c>
      <c r="B6596" s="145">
        <v>44167</v>
      </c>
      <c r="C6596" s="4">
        <v>101</v>
      </c>
      <c r="D6596" s="29">
        <f t="shared" si="552"/>
        <v>14809</v>
      </c>
      <c r="E6596" s="4">
        <v>5</v>
      </c>
      <c r="F6596" s="129">
        <f t="shared" si="553"/>
        <v>220</v>
      </c>
    </row>
    <row r="6597" spans="1:6" ht="15.75" thickBot="1" x14ac:dyDescent="0.3">
      <c r="A6597" s="61" t="s">
        <v>44</v>
      </c>
      <c r="B6597" s="145">
        <v>44167</v>
      </c>
      <c r="C6597" s="4">
        <v>237</v>
      </c>
      <c r="D6597" s="29">
        <f t="shared" si="552"/>
        <v>16478</v>
      </c>
      <c r="E6597" s="4">
        <v>4</v>
      </c>
      <c r="F6597" s="129">
        <f t="shared" si="553"/>
        <v>285</v>
      </c>
    </row>
    <row r="6598" spans="1:6" ht="15.75" thickBot="1" x14ac:dyDescent="0.3">
      <c r="A6598" s="61" t="s">
        <v>29</v>
      </c>
      <c r="B6598" s="145">
        <v>44167</v>
      </c>
      <c r="C6598" s="4">
        <v>1377</v>
      </c>
      <c r="D6598" s="29">
        <f t="shared" si="552"/>
        <v>150352</v>
      </c>
      <c r="E6598" s="4">
        <v>41</v>
      </c>
      <c r="F6598" s="129">
        <f t="shared" si="553"/>
        <v>2330</v>
      </c>
    </row>
    <row r="6599" spans="1:6" ht="15.75" thickBot="1" x14ac:dyDescent="0.3">
      <c r="A6599" s="61" t="s">
        <v>45</v>
      </c>
      <c r="B6599" s="145">
        <v>44167</v>
      </c>
      <c r="C6599" s="4">
        <v>129</v>
      </c>
      <c r="D6599" s="29">
        <f t="shared" si="552"/>
        <v>15843</v>
      </c>
      <c r="E6599" s="4">
        <v>1</v>
      </c>
      <c r="F6599" s="129">
        <f t="shared" si="553"/>
        <v>191</v>
      </c>
    </row>
    <row r="6600" spans="1:6" ht="15.75" thickBot="1" x14ac:dyDescent="0.3">
      <c r="A6600" s="61" t="s">
        <v>46</v>
      </c>
      <c r="B6600" s="145">
        <v>44167</v>
      </c>
      <c r="C6600" s="4">
        <v>128</v>
      </c>
      <c r="D6600" s="29">
        <f t="shared" si="552"/>
        <v>16388</v>
      </c>
      <c r="F6600" s="129">
        <f t="shared" si="553"/>
        <v>235</v>
      </c>
    </row>
    <row r="6601" spans="1:6" ht="15.75" thickBot="1" x14ac:dyDescent="0.3">
      <c r="A6601" s="61" t="s">
        <v>47</v>
      </c>
      <c r="B6601" s="145">
        <v>44167</v>
      </c>
      <c r="C6601" s="4">
        <v>251</v>
      </c>
      <c r="D6601" s="132">
        <f>C6601+D6577</f>
        <v>66486</v>
      </c>
      <c r="E6601" s="4">
        <v>12</v>
      </c>
      <c r="F6601" s="130">
        <f t="shared" si="553"/>
        <v>1222</v>
      </c>
    </row>
  </sheetData>
  <autoFilter ref="A1:E640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133</v>
      </c>
      <c r="C162" s="69" t="s">
        <v>134</v>
      </c>
      <c r="D162" s="69"/>
      <c r="E162" s="69" t="s">
        <v>135</v>
      </c>
      <c r="F162" s="70" t="s">
        <v>129</v>
      </c>
      <c r="H162" s="159" t="s">
        <v>32</v>
      </c>
      <c r="I162" s="159" t="s">
        <v>31</v>
      </c>
      <c r="J162" s="159" t="s">
        <v>150</v>
      </c>
      <c r="K162" s="159" t="s">
        <v>148</v>
      </c>
      <c r="L162" s="159" t="s">
        <v>149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89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89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89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89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89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zoomScaleNormal="100" workbookViewId="0">
      <selection activeCell="D3" sqref="D3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14" t="s">
        <v>145</v>
      </c>
      <c r="D1" s="214"/>
      <c r="E1" s="214"/>
      <c r="F1" s="214"/>
      <c r="G1" s="214"/>
      <c r="H1" s="214"/>
      <c r="K1" s="157">
        <v>547</v>
      </c>
      <c r="M1" s="215" t="s">
        <v>146</v>
      </c>
      <c r="N1" s="215"/>
      <c r="O1" s="215"/>
      <c r="P1" s="215"/>
      <c r="Q1" s="215"/>
      <c r="R1" s="215"/>
      <c r="S1" s="215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144</v>
      </c>
      <c r="G2" s="106" t="s">
        <v>142</v>
      </c>
      <c r="H2" s="107" t="s">
        <v>143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144</v>
      </c>
      <c r="Q2" s="106" t="s">
        <v>142</v>
      </c>
      <c r="R2" s="107" t="s">
        <v>147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141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141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136</v>
      </c>
      <c r="J1" s="88" t="s">
        <v>137</v>
      </c>
      <c r="K1" s="90" t="s">
        <v>18</v>
      </c>
      <c r="L1" s="91" t="s">
        <v>138</v>
      </c>
      <c r="M1" s="91" t="s">
        <v>111</v>
      </c>
      <c r="N1" s="91" t="s">
        <v>112</v>
      </c>
      <c r="O1" s="78" t="s">
        <v>139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132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argentina_gral</vt:lpstr>
      <vt:lpstr>casos_provincias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2020-12-02T23:47:51Z</dcterms:modified>
</cp:coreProperties>
</file>